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comments/comment2.xml" ContentType="application/vnd.openxmlformats-officedocument.spreadsheetml.comments+xml"/>
  <Override PartName="/xl/worksheets/sheet9.xml" ContentType="application/vnd.openxmlformats-officedocument.spreadsheetml.worksheet+xml"/>
  <Override PartName="/xl/comments/comment3.xml" ContentType="application/vnd.openxmlformats-officedocument.spreadsheetml.comments+xml"/>
  <Override PartName="/xl/worksheets/sheet10.xml" ContentType="application/vnd.openxmlformats-officedocument.spreadsheetml.worksheet+xml"/>
  <Override PartName="/xl/comments/comment4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34" firstSheet="4" activeTab="7" autoFilterDateGrouping="1"/>
  </bookViews>
  <sheets>
    <sheet xmlns:r="http://schemas.openxmlformats.org/officeDocument/2006/relationships" name="1销售清单" sheetId="1" state="visible" r:id="rId1"/>
    <sheet xmlns:r="http://schemas.openxmlformats.org/officeDocument/2006/relationships" name="3工艺执行单" sheetId="2" state="visible" r:id="rId2"/>
    <sheet xmlns:r="http://schemas.openxmlformats.org/officeDocument/2006/relationships" name="3-1技术要求" sheetId="3" state="visible" r:id="rId3"/>
    <sheet xmlns:r="http://schemas.openxmlformats.org/officeDocument/2006/relationships" name="10装箱单 成品二" sheetId="4" state="visible" r:id="rId4"/>
    <sheet xmlns:r="http://schemas.openxmlformats.org/officeDocument/2006/relationships" name="10装箱单 辅助" sheetId="5" state="visible" r:id="rId5"/>
    <sheet xmlns:r="http://schemas.openxmlformats.org/officeDocument/2006/relationships" name="10装箱单 辅助 (2)" sheetId="6" state="visible" r:id="rId6"/>
    <sheet xmlns:r="http://schemas.openxmlformats.org/officeDocument/2006/relationships" name="8成品二算料单标准" sheetId="7" state="visible" r:id="rId7"/>
    <sheet xmlns:r="http://schemas.openxmlformats.org/officeDocument/2006/relationships" name="8成品二算料单标准（修改版）" sheetId="8" state="visible" r:id="rId8"/>
    <sheet xmlns:r="http://schemas.openxmlformats.org/officeDocument/2006/relationships" name="9踏步板套料单" sheetId="9" state="visible" r:id="rId9"/>
    <sheet xmlns:r="http://schemas.openxmlformats.org/officeDocument/2006/relationships" name="9踏步板套料单 (2)" sheetId="10" state="visible" r:id="rId10"/>
    <sheet xmlns:r="http://schemas.openxmlformats.org/officeDocument/2006/relationships" name="异形板分值匹配" sheetId="11" state="visible" r:id="rId11"/>
    <sheet xmlns:r="http://schemas.openxmlformats.org/officeDocument/2006/relationships" name="Sheet1" sheetId="12" state="hidden" r:id="rId12"/>
    <sheet xmlns:r="http://schemas.openxmlformats.org/officeDocument/2006/relationships" name="Sheet2" sheetId="13" state="hidden" r:id="rId13"/>
  </sheets>
  <externalReferences>
    <externalReference xmlns:r="http://schemas.openxmlformats.org/officeDocument/2006/relationships" r:id="rId14"/>
  </externalReferences>
  <definedNames>
    <definedName name="_xlnm.Print_Area" localSheetId="1">'3工艺执行单'!$A$1:$J$19</definedName>
    <definedName name="_xlnm.Print_Area" localSheetId="2">'3-1技术要求'!$A$1:$J$14</definedName>
    <definedName name="_xlnm._FilterDatabase" localSheetId="3" hidden="1">'10装箱单 成品二'!$A$5:$AB$174</definedName>
    <definedName name="_xlnm.Print_Titles" localSheetId="3">'10装箱单 成品二'!$1:$5</definedName>
    <definedName name="_xlnm.Print_Area" localSheetId="3">'10装箱单 成品二'!$B$1:$M$174</definedName>
    <definedName name="_xlnm._FilterDatabase" localSheetId="4" hidden="1">'10装箱单 辅助'!$A$5:$AB$12</definedName>
    <definedName name="_xlnm.Print_Titles" localSheetId="4">'10装箱单 辅助'!$1:$5</definedName>
    <definedName name="_xlnm.Print_Area" localSheetId="4">'10装箱单 辅助'!$B$1:$L$12</definedName>
    <definedName name="_xlnm._FilterDatabase" localSheetId="5" hidden="1">'10装箱单 辅助 (2)'!$A$5:$AB$22</definedName>
    <definedName name="_xlnm.Print_Titles" localSheetId="5">'10装箱单 辅助 (2)'!$1:$5</definedName>
    <definedName name="_xlnm.Print_Area" localSheetId="5">'10装箱单 辅助 (2)'!$B$1:$L$22</definedName>
    <definedName name="_xlnm.Print_Titles" localSheetId="6">'8成品二算料单标准'!$1:$3</definedName>
    <definedName name="_xlnm.Print_Area" localSheetId="6">'8成品二算料单标准'!$H$1:$AT$141</definedName>
    <definedName name="_xlnm.Print_Area" localSheetId="7">'8成品二算料单标准（修改版）'!$H$1:$AH$174</definedName>
    <definedName name="_xlnm.Print_Area" localSheetId="8">'9踏步板套料单'!$A$1:$I$25</definedName>
    <definedName name="_xlnm.Print_Area" localSheetId="9">'9踏步板套料单 (2)'!$A$1:$I$25</definedName>
    <definedName name="_xlnm._FilterDatabase" localSheetId="11" hidden="1">'Sheet1'!$B$4:$O$188</definedName>
    <definedName name="_xlnm._FilterDatabase" localSheetId="12" hidden="1">'Sheet2'!$A$4:$W$199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0.00_ "/>
    <numFmt numFmtId="165" formatCode="0_ "/>
    <numFmt numFmtId="166" formatCode="0.00&quot;支&quot;"/>
    <numFmt numFmtId="167" formatCode="0.00&quot;吨&quot;"/>
    <numFmt numFmtId="168" formatCode="0.0_ "/>
    <numFmt numFmtId="169" formatCode="&quot;扁&quot;&quot;钢&quot;&quot;厚&quot;&quot;度&quot;&quot;≥&quot;\ 0.00\ "/>
    <numFmt numFmtId="170" formatCode="&quot;压&quot;&quot;焊&quot;&quot;宽&quot;&quot;度&quot;&quot;±&quot;0.00"/>
    <numFmt numFmtId="171" formatCode="&quot;扁&quot;&quot;钢&quot;&quot;高&quot;&quot;度&quot;&quot;≥&quot;\ 0.00\ "/>
  </numFmts>
  <fonts count="39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8"/>
    </font>
    <font>
      <name val="宋体"/>
      <charset val="134"/>
      <family val="3"/>
      <color theme="1"/>
      <sz val="18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sz val="10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sz val="12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sz val="18"/>
    </font>
    <font>
      <name val="宋体"/>
      <charset val="134"/>
      <family val="3"/>
      <b val="1"/>
      <sz val="18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rgb="FF000000"/>
      <sz val="18"/>
    </font>
    <font>
      <name val="宋体"/>
      <charset val="134"/>
      <family val="3"/>
      <b val="1"/>
      <color theme="1"/>
      <sz val="18"/>
      <scheme val="minor"/>
    </font>
    <font>
      <name val="宋体"/>
      <charset val="134"/>
      <family val="3"/>
      <color indexed="8"/>
      <sz val="12"/>
    </font>
    <font>
      <name val="宋体"/>
      <charset val="134"/>
      <family val="3"/>
      <b val="1"/>
      <color indexed="8"/>
      <sz val="12"/>
    </font>
    <font>
      <name val="宋体"/>
      <charset val="134"/>
      <family val="3"/>
      <color indexed="8"/>
      <sz val="11"/>
    </font>
    <font>
      <name val="微软雅黑 Light"/>
      <charset val="134"/>
      <family val="2"/>
      <color theme="1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b val="1"/>
      <color rgb="FF000000"/>
      <sz val="22"/>
    </font>
    <font>
      <name val="宋体"/>
      <charset val="134"/>
      <family val="3"/>
      <b val="1"/>
      <color theme="1"/>
      <sz val="22"/>
      <scheme val="minor"/>
    </font>
    <font>
      <name val="宋体"/>
      <charset val="134"/>
      <family val="3"/>
      <color rgb="FF000000"/>
      <sz val="12"/>
    </font>
    <font>
      <name val="宋体"/>
      <charset val="134"/>
      <family val="3"/>
      <b val="1"/>
      <color theme="1"/>
      <sz val="12"/>
    </font>
    <font>
      <name val="宋体"/>
      <charset val="134"/>
      <family val="3"/>
      <b val="1"/>
      <color theme="1"/>
      <sz val="16"/>
      <scheme val="minor"/>
    </font>
    <font>
      <name val="宋体"/>
      <charset val="134"/>
      <family val="3"/>
      <sz val="11"/>
    </font>
    <font>
      <name val="宋体"/>
      <charset val="134"/>
      <family val="3"/>
      <b val="1"/>
      <color indexed="8"/>
      <sz val="11"/>
    </font>
    <font>
      <name val="微软雅黑 Light"/>
      <charset val="134"/>
      <family val="2"/>
      <b val="1"/>
      <color theme="1"/>
      <sz val="12"/>
    </font>
    <font>
      <name val="Arial"/>
      <family val="2"/>
      <color theme="1"/>
      <sz val="10"/>
    </font>
    <font>
      <name val="宋体"/>
      <charset val="134"/>
      <family val="3"/>
      <b val="1"/>
      <sz val="9"/>
    </font>
    <font>
      <name val="宋体"/>
      <charset val="134"/>
      <family val="3"/>
      <sz val="9"/>
    </font>
    <font>
      <name val="宋体"/>
      <charset val="134"/>
      <family val="3"/>
      <sz val="9"/>
      <scheme val="minor"/>
    </font>
    <font>
      <name val="宋体"/>
      <charset val="134"/>
      <family val="3"/>
      <color rgb="FFFF0000"/>
      <sz val="11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  <scheme val="minor"/>
    </font>
    <font>
      <color rgb="FFFF0000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399975585192419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indexed="8"/>
      </right>
      <top style="medium">
        <color auto="1"/>
      </top>
      <bottom style="hair">
        <color indexed="8"/>
      </bottom>
      <diagonal/>
    </border>
    <border>
      <left/>
      <right/>
      <top style="medium">
        <color auto="1"/>
      </top>
      <bottom style="hair">
        <color indexed="8"/>
      </bottom>
      <diagonal/>
    </border>
    <border>
      <left/>
      <right style="hair">
        <color indexed="8"/>
      </right>
      <top style="medium">
        <color auto="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auto="1"/>
      </top>
      <bottom style="hair">
        <color indexed="8"/>
      </bottom>
      <diagonal/>
    </border>
    <border>
      <left style="hair">
        <color indexed="8"/>
      </left>
      <right/>
      <top style="medium">
        <color auto="1"/>
      </top>
      <bottom style="hair">
        <color indexed="8"/>
      </bottom>
      <diagonal/>
    </border>
    <border>
      <left style="medium">
        <color auto="1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auto="1"/>
      </left>
      <right style="hair">
        <color indexed="8"/>
      </right>
      <top/>
      <bottom/>
      <diagonal/>
    </border>
    <border>
      <left style="double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/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/>
      <top style="double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double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double">
        <color indexed="8"/>
      </left>
      <right style="hair">
        <color indexed="8"/>
      </right>
      <top style="hair">
        <color indexed="8"/>
      </top>
      <bottom style="double">
        <color indexed="8"/>
      </bottom>
      <diagonal/>
    </border>
    <border>
      <left/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/>
      <top style="hair">
        <color indexed="8"/>
      </top>
      <bottom style="double">
        <color auto="1"/>
      </bottom>
      <diagonal/>
    </border>
    <border>
      <left/>
      <right/>
      <top style="hair">
        <color indexed="8"/>
      </top>
      <bottom style="double">
        <color auto="1"/>
      </bottom>
      <diagonal/>
    </border>
    <border>
      <left style="hair">
        <color indexed="8"/>
      </left>
      <right/>
      <top style="hair">
        <color indexed="8"/>
      </top>
      <bottom style="double">
        <color indexed="8"/>
      </bottom>
      <diagonal/>
    </border>
    <border>
      <left style="hair">
        <color indexed="8"/>
      </left>
      <right style="medium">
        <color auto="1"/>
      </right>
      <top style="medium">
        <color auto="1"/>
      </top>
      <bottom style="hair">
        <color indexed="8"/>
      </bottom>
      <diagonal/>
    </border>
    <border>
      <left style="hair">
        <color indexed="8"/>
      </left>
      <right style="medium">
        <color auto="1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double">
        <color indexed="8"/>
      </right>
      <top style="double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indexed="8"/>
      </right>
      <top style="medium">
        <color auto="1"/>
      </top>
      <bottom/>
      <diagonal/>
    </border>
    <border>
      <left/>
      <right/>
      <top style="double">
        <color indexed="8"/>
      </top>
      <bottom/>
      <diagonal/>
    </border>
    <border>
      <left/>
      <right style="hair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 style="double">
        <color indexed="8"/>
      </bottom>
      <diagonal/>
    </border>
    <border>
      <left style="hair">
        <color indexed="8"/>
      </left>
      <right style="double">
        <color indexed="8"/>
      </right>
      <top style="hair">
        <color indexed="8"/>
      </top>
      <bottom style="double">
        <color indexed="8"/>
      </bottom>
      <diagonal/>
    </border>
  </borders>
  <cellStyleXfs count="3">
    <xf numFmtId="0" fontId="0" fillId="0" borderId="0" applyAlignment="1">
      <alignment vertical="center"/>
    </xf>
    <xf numFmtId="0" fontId="31" fillId="0" borderId="0"/>
    <xf numFmtId="0" fontId="7" fillId="0" borderId="0" applyAlignment="1">
      <alignment vertical="center"/>
    </xf>
  </cellStyleXfs>
  <cellXfs count="39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58" fontId="1" fillId="0" borderId="3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165" fontId="5" fillId="0" borderId="4" applyAlignment="1" pivotButton="0" quotePrefix="0" xfId="0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0" pivotButton="0" quotePrefix="0" xfId="0"/>
    <xf numFmtId="165" fontId="7" fillId="0" borderId="0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12" fillId="0" borderId="11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12" applyAlignment="1" pivotButton="0" quotePrefix="0" xfId="0">
      <alignment horizontal="right" vertical="center"/>
    </xf>
    <xf numFmtId="0" fontId="7" fillId="0" borderId="13" applyAlignment="1" pivotButton="0" quotePrefix="0" xfId="0">
      <alignment horizontal="left" vertical="center" wrapText="1"/>
    </xf>
    <xf numFmtId="0" fontId="7" fillId="0" borderId="13" applyAlignment="1" pivotButton="0" quotePrefix="0" xfId="0">
      <alignment horizontal="center" vertical="center"/>
    </xf>
    <xf numFmtId="0" fontId="7" fillId="0" borderId="13" applyAlignment="1" pivotButton="0" quotePrefix="0" xfId="0">
      <alignment horizontal="left" vertical="center"/>
    </xf>
    <xf numFmtId="0" fontId="9" fillId="0" borderId="19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166" fontId="5" fillId="0" borderId="12" applyAlignment="1" pivotButton="0" quotePrefix="0" xfId="0">
      <alignment horizontal="center" vertical="center"/>
    </xf>
    <xf numFmtId="167" fontId="5" fillId="0" borderId="27" applyAlignment="1" pivotButton="0" quotePrefix="0" xfId="0">
      <alignment horizontal="center" vertical="center"/>
    </xf>
    <xf numFmtId="0" fontId="6" fillId="0" borderId="0" pivotButton="0" quotePrefix="0" xfId="0"/>
    <xf numFmtId="0" fontId="11" fillId="0" borderId="31" applyAlignment="1" pivotButton="0" quotePrefix="0" xfId="0">
      <alignment horizontal="center" vertical="center"/>
    </xf>
    <xf numFmtId="0" fontId="7" fillId="0" borderId="4" pivotButton="0" quotePrefix="0" xfId="0"/>
    <xf numFmtId="165" fontId="7" fillId="0" borderId="4" applyAlignment="1" pivotButton="0" quotePrefix="0" xfId="0">
      <alignment vertical="center"/>
    </xf>
    <xf numFmtId="0" fontId="7" fillId="0" borderId="4" applyAlignment="1" pivotButton="0" quotePrefix="0" xfId="0">
      <alignment vertical="center"/>
    </xf>
    <xf numFmtId="0" fontId="12" fillId="0" borderId="32" applyAlignment="1" pivotButton="0" quotePrefix="0" xfId="0">
      <alignment horizontal="left" vertical="center"/>
    </xf>
    <xf numFmtId="0" fontId="8" fillId="0" borderId="4" applyAlignment="1" pivotButton="0" quotePrefix="0" xfId="0">
      <alignment vertical="center"/>
    </xf>
    <xf numFmtId="165" fontId="8" fillId="0" borderId="4" applyAlignment="1" pivotButton="0" quotePrefix="0" xfId="0">
      <alignment vertical="center"/>
    </xf>
    <xf numFmtId="0" fontId="7" fillId="3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7" fillId="0" borderId="37" applyAlignment="1" pivotButton="0" quotePrefix="0" xfId="0">
      <alignment horizontal="center" vertical="center"/>
    </xf>
    <xf numFmtId="0" fontId="7" fillId="0" borderId="4" applyAlignment="1" pivotButton="0" quotePrefix="0" xfId="2">
      <alignment horizontal="center" vertical="center"/>
    </xf>
    <xf numFmtId="165" fontId="7" fillId="0" borderId="4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 shrinkToFit="1"/>
    </xf>
    <xf numFmtId="165" fontId="7" fillId="0" borderId="4" applyAlignment="1" pivotButton="0" quotePrefix="0" xfId="0">
      <alignment horizontal="center" vertical="center"/>
    </xf>
    <xf numFmtId="0" fontId="15" fillId="0" borderId="0" pivotButton="0" quotePrefix="0" xfId="0"/>
    <xf numFmtId="0" fontId="14" fillId="0" borderId="0" applyAlignment="1" pivotButton="0" quotePrefix="0" xfId="0">
      <alignment vertical="center"/>
    </xf>
    <xf numFmtId="165" fontId="7" fillId="5" borderId="37" applyAlignment="1" pivotButton="0" quotePrefix="0" xfId="0">
      <alignment horizontal="center" vertical="center"/>
    </xf>
    <xf numFmtId="165" fontId="7" fillId="5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165" fontId="7" fillId="5" borderId="4" applyAlignment="1" pivotButton="0" quotePrefix="0" xfId="2">
      <alignment horizontal="center" vertical="center"/>
    </xf>
    <xf numFmtId="165" fontId="7" fillId="5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164" fontId="7" fillId="5" borderId="4" applyAlignment="1" pivotButton="0" quotePrefix="0" xfId="0">
      <alignment horizontal="center" vertical="center"/>
    </xf>
    <xf numFmtId="168" fontId="7" fillId="5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shrinkToFit="1"/>
    </xf>
    <xf numFmtId="165" fontId="0" fillId="5" borderId="4" applyAlignment="1" pivotButton="0" quotePrefix="0" xfId="0">
      <alignment horizontal="center" vertical="center" shrinkToFit="1"/>
    </xf>
    <xf numFmtId="165" fontId="7" fillId="5" borderId="0" applyAlignment="1" pivotButton="0" quotePrefix="0" xfId="0">
      <alignment vertical="center"/>
    </xf>
    <xf numFmtId="0" fontId="7" fillId="5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1" fillId="0" borderId="37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164" fontId="1" fillId="0" borderId="37" applyAlignment="1" pivotButton="0" quotePrefix="0" xfId="0">
      <alignment horizontal="center" vertical="center" wrapText="1"/>
    </xf>
    <xf numFmtId="0" fontId="0" fillId="6" borderId="4" applyAlignment="1" pivotButton="0" quotePrefix="0" xfId="0">
      <alignment horizontal="center" vertical="center"/>
    </xf>
    <xf numFmtId="165" fontId="0" fillId="6" borderId="4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5" fillId="6" borderId="4" applyAlignment="1" pivotButton="0" quotePrefix="0" xfId="0">
      <alignment horizontal="center" vertical="center"/>
    </xf>
    <xf numFmtId="164" fontId="0" fillId="6" borderId="4" applyAlignment="1" pivotButton="0" quotePrefix="0" xfId="0">
      <alignment horizontal="center" vertical="center"/>
    </xf>
    <xf numFmtId="0" fontId="3" fillId="0" borderId="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6" fillId="0" borderId="4" applyAlignment="1" pivotButton="0" quotePrefix="0" xfId="0">
      <alignment vertical="center"/>
    </xf>
    <xf numFmtId="58" fontId="17" fillId="0" borderId="0" applyAlignment="1" pivotButton="0" quotePrefix="0" xfId="0">
      <alignment horizontal="center" vertical="center"/>
    </xf>
    <xf numFmtId="0" fontId="1" fillId="6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164" fontId="0" fillId="7" borderId="4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49" fontId="0" fillId="6" borderId="4" applyAlignment="1" pivotButton="0" quotePrefix="0" xfId="0">
      <alignment horizontal="center" vertical="center"/>
    </xf>
    <xf numFmtId="49" fontId="0" fillId="0" borderId="4" applyAlignment="1" pivotButton="0" quotePrefix="0" xfId="0">
      <alignment horizontal="center" vertical="center"/>
    </xf>
    <xf numFmtId="0" fontId="18" fillId="6" borderId="4" applyAlignment="1" pivotButton="0" quotePrefix="0" xfId="0">
      <alignment horizontal="center" vertical="center"/>
    </xf>
    <xf numFmtId="0" fontId="19" fillId="6" borderId="4" applyAlignment="1" pivotButton="0" quotePrefix="0" xfId="0">
      <alignment horizontal="center" vertical="center"/>
    </xf>
    <xf numFmtId="164" fontId="18" fillId="6" borderId="4" applyAlignment="1" pivotButton="0" quotePrefix="0" xfId="0">
      <alignment horizontal="center" vertical="center"/>
    </xf>
    <xf numFmtId="58" fontId="17" fillId="0" borderId="4" applyAlignment="1" pivotButton="0" quotePrefix="0" xfId="0">
      <alignment vertical="center"/>
    </xf>
    <xf numFmtId="0" fontId="20" fillId="0" borderId="4" applyAlignment="1" pivotButton="0" quotePrefix="0" xfId="0">
      <alignment horizontal="center" vertical="center"/>
    </xf>
    <xf numFmtId="0" fontId="20" fillId="6" borderId="4" applyAlignment="1" pivotButton="0" quotePrefix="0" xfId="0">
      <alignment horizontal="center" vertical="center"/>
    </xf>
    <xf numFmtId="165" fontId="18" fillId="6" borderId="4" applyAlignment="1" pivotButton="0" quotePrefix="0" xfId="0">
      <alignment horizontal="center" vertical="center"/>
    </xf>
    <xf numFmtId="0" fontId="21" fillId="0" borderId="4" applyAlignment="1" pivotButton="0" quotePrefix="0" xfId="0">
      <alignment horizontal="center" vertical="center"/>
    </xf>
    <xf numFmtId="164" fontId="21" fillId="0" borderId="4" applyAlignment="1" pivotButton="0" quotePrefix="0" xfId="0">
      <alignment horizontal="center" vertical="center"/>
    </xf>
    <xf numFmtId="165" fontId="0" fillId="0" borderId="4" applyAlignment="1" pivotButton="0" quotePrefix="0" xfId="0">
      <alignment horizontal="center" vertical="center"/>
    </xf>
    <xf numFmtId="0" fontId="21" fillId="6" borderId="4" applyAlignment="1" pivotButton="0" quotePrefix="0" xfId="0">
      <alignment horizontal="center" vertical="center"/>
    </xf>
    <xf numFmtId="164" fontId="21" fillId="6" borderId="4" applyAlignment="1" pivotButton="0" quotePrefix="0" xfId="0">
      <alignment horizontal="center" vertical="center"/>
    </xf>
    <xf numFmtId="0" fontId="22" fillId="0" borderId="4" applyAlignment="1" pivotButton="0" quotePrefix="0" xfId="0">
      <alignment horizontal="center" vertical="center"/>
    </xf>
    <xf numFmtId="164" fontId="22" fillId="0" borderId="4" applyAlignment="1" pivotButton="0" quotePrefix="0" xfId="0">
      <alignment horizontal="center" vertical="center"/>
    </xf>
    <xf numFmtId="0" fontId="22" fillId="6" borderId="4" applyAlignment="1" pivotButton="0" quotePrefix="0" xfId="0">
      <alignment horizontal="center" vertical="center"/>
    </xf>
    <xf numFmtId="164" fontId="22" fillId="6" borderId="4" applyAlignment="1" pivotButton="0" quotePrefix="0" xfId="0">
      <alignment horizontal="center" vertical="center"/>
    </xf>
    <xf numFmtId="165" fontId="6" fillId="6" borderId="4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58" fontId="12" fillId="0" borderId="4" applyAlignment="1" pivotButton="0" quotePrefix="0" xfId="0">
      <alignment horizontal="center" vertical="center"/>
    </xf>
    <xf numFmtId="0" fontId="12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37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28" fillId="0" borderId="4" applyAlignment="1" pivotButton="0" quotePrefix="0" xfId="0">
      <alignment horizontal="left" vertical="center"/>
    </xf>
    <xf numFmtId="0" fontId="28" fillId="0" borderId="4" applyAlignment="1" pivotButton="0" quotePrefix="0" xfId="0">
      <alignment horizontal="center" vertical="center"/>
    </xf>
    <xf numFmtId="0" fontId="0" fillId="0" borderId="42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9" fillId="0" borderId="4" applyAlignment="1" pivotButton="0" quotePrefix="0" xfId="0">
      <alignment horizontal="center" vertical="center"/>
    </xf>
    <xf numFmtId="0" fontId="29" fillId="0" borderId="37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164" fontId="18" fillId="0" borderId="4" applyAlignment="1" pivotButton="0" quotePrefix="0" xfId="0">
      <alignment horizontal="center" vertical="center"/>
    </xf>
    <xf numFmtId="165" fontId="18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30" fillId="0" borderId="4" applyAlignment="1" pivotButton="0" quotePrefix="0" xfId="0">
      <alignment horizontal="center" vertical="center"/>
    </xf>
    <xf numFmtId="0" fontId="26" fillId="0" borderId="4" applyAlignment="1" pivotButton="0" quotePrefix="0" xfId="0">
      <alignment horizontal="center" vertical="center"/>
    </xf>
    <xf numFmtId="165" fontId="6" fillId="0" borderId="4" applyAlignment="1" pivotButton="0" quotePrefix="0" xfId="0">
      <alignment horizontal="center" vertical="center"/>
    </xf>
    <xf numFmtId="0" fontId="7" fillId="0" borderId="0" applyAlignment="1" pivotButton="0" quotePrefix="1" xfId="0">
      <alignment vertical="center"/>
    </xf>
    <xf numFmtId="165" fontId="22" fillId="0" borderId="4" applyAlignment="1" pivotButton="0" quotePrefix="0" xfId="0">
      <alignment horizontal="center" vertical="center" shrinkToFit="1"/>
    </xf>
    <xf numFmtId="0" fontId="35" fillId="0" borderId="4" applyAlignment="1" pivotButton="0" quotePrefix="0" xfId="0">
      <alignment horizontal="center" vertical="center"/>
    </xf>
    <xf numFmtId="0" fontId="36" fillId="0" borderId="4" applyAlignment="1" pivotButton="0" quotePrefix="0" xfId="0">
      <alignment horizontal="center" vertical="center"/>
    </xf>
    <xf numFmtId="0" fontId="28" fillId="0" borderId="4" applyAlignment="1" pivotButton="0" quotePrefix="0" xfId="2">
      <alignment horizontal="center" vertical="center"/>
    </xf>
    <xf numFmtId="165" fontId="28" fillId="0" borderId="4" applyAlignment="1" pivotButton="0" quotePrefix="0" xfId="0">
      <alignment horizontal="center" vertical="center" wrapText="1"/>
    </xf>
    <xf numFmtId="0" fontId="28" fillId="2" borderId="4" applyAlignment="1" pivotButton="0" quotePrefix="0" xfId="0">
      <alignment horizontal="center" vertical="center"/>
    </xf>
    <xf numFmtId="165" fontId="28" fillId="0" borderId="4" applyAlignment="1" pivotButton="0" quotePrefix="0" xfId="0">
      <alignment horizontal="center" vertical="center"/>
    </xf>
    <xf numFmtId="0" fontId="37" fillId="0" borderId="4" applyAlignment="1" pivotButton="0" quotePrefix="0" xfId="0">
      <alignment horizontal="center" vertical="center"/>
    </xf>
    <xf numFmtId="0" fontId="35" fillId="0" borderId="36" applyAlignment="1" pivotButton="0" quotePrefix="0" xfId="0">
      <alignment horizontal="center" vertical="center"/>
    </xf>
    <xf numFmtId="0" fontId="6" fillId="0" borderId="36" applyAlignment="1" pivotButton="0" quotePrefix="0" xfId="0">
      <alignment horizontal="center" vertical="center"/>
    </xf>
    <xf numFmtId="0" fontId="28" fillId="0" borderId="0" applyAlignment="1" pivotButton="0" quotePrefix="0" xfId="0">
      <alignment vertical="center"/>
    </xf>
    <xf numFmtId="165" fontId="28" fillId="0" borderId="0" applyAlignment="1" pivotButton="0" quotePrefix="0" xfId="0">
      <alignment horizontal="center" vertical="center" wrapText="1"/>
    </xf>
    <xf numFmtId="0" fontId="28" fillId="2" borderId="0" applyAlignment="1" pivotButton="0" quotePrefix="0" xfId="0">
      <alignment vertical="center"/>
    </xf>
    <xf numFmtId="165" fontId="28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center" vertical="center"/>
    </xf>
    <xf numFmtId="165" fontId="7" fillId="0" borderId="3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164" fontId="28" fillId="0" borderId="4" applyAlignment="1" pivotButton="0" quotePrefix="0" xfId="0">
      <alignment horizontal="center" vertical="center"/>
    </xf>
    <xf numFmtId="168" fontId="28" fillId="0" borderId="4" applyAlignment="1" pivotButton="0" quotePrefix="0" xfId="0">
      <alignment horizontal="center" vertical="center"/>
    </xf>
    <xf numFmtId="164" fontId="28" fillId="0" borderId="0" applyAlignment="1" pivotButton="0" quotePrefix="0" xfId="0">
      <alignment horizontal="center" vertical="center"/>
    </xf>
    <xf numFmtId="168" fontId="28" fillId="0" borderId="0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43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9" fillId="0" borderId="43" applyAlignment="1" pivotButton="0" quotePrefix="0" xfId="0">
      <alignment horizontal="center" vertical="center"/>
    </xf>
    <xf numFmtId="0" fontId="29" fillId="0" borderId="37" applyAlignment="1" pivotButton="0" quotePrefix="0" xfId="0">
      <alignment horizontal="center" vertical="center"/>
    </xf>
    <xf numFmtId="0" fontId="29" fillId="0" borderId="4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/>
    </xf>
    <xf numFmtId="0" fontId="29" fillId="0" borderId="2" applyAlignment="1" pivotButton="0" quotePrefix="0" xfId="0">
      <alignment horizontal="center" vertical="center"/>
    </xf>
    <xf numFmtId="0" fontId="29" fillId="0" borderId="3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29" fillId="0" borderId="36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/>
    </xf>
    <xf numFmtId="0" fontId="20" fillId="0" borderId="2" applyAlignment="1" pivotButton="0" quotePrefix="0" xfId="0">
      <alignment horizontal="center" vertical="center"/>
    </xf>
    <xf numFmtId="0" fontId="26" fillId="0" borderId="4" applyAlignment="1" pivotButton="0" quotePrefix="0" xfId="0">
      <alignment horizontal="center" vertical="center"/>
    </xf>
    <xf numFmtId="0" fontId="30" fillId="0" borderId="4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 wrapText="1"/>
    </xf>
    <xf numFmtId="0" fontId="22" fillId="0" borderId="4" applyAlignment="1" pivotButton="0" quotePrefix="0" xfId="0">
      <alignment horizontal="center" vertical="center" wrapText="1"/>
    </xf>
    <xf numFmtId="0" fontId="26" fillId="0" borderId="4" applyAlignment="1" pivotButton="0" quotePrefix="0" xfId="0">
      <alignment horizontal="left" vertical="center" wrapText="1"/>
    </xf>
    <xf numFmtId="0" fontId="26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2" fillId="2" borderId="1" applyAlignment="1" pivotButton="0" quotePrefix="0" xfId="0">
      <alignment horizontal="center" vertical="center" wrapText="1"/>
    </xf>
    <xf numFmtId="0" fontId="22" fillId="2" borderId="2" applyAlignment="1" pivotButton="0" quotePrefix="0" xfId="0">
      <alignment horizontal="center" vertical="center" wrapText="1"/>
    </xf>
    <xf numFmtId="0" fontId="22" fillId="2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2" fillId="2" borderId="4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0" fontId="22" fillId="0" borderId="2" applyAlignment="1" pivotButton="0" quotePrefix="0" xfId="0">
      <alignment horizontal="center" vertical="center" wrapText="1"/>
    </xf>
    <xf numFmtId="0" fontId="22" fillId="0" borderId="3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/>
    </xf>
    <xf numFmtId="0" fontId="22" fillId="0" borderId="2" applyAlignment="1" pivotButton="0" quotePrefix="0" xfId="0">
      <alignment horizontal="center" vertical="center"/>
    </xf>
    <xf numFmtId="0" fontId="22" fillId="0" borderId="3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4" fontId="1" fillId="0" borderId="3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6" fillId="0" borderId="3" applyAlignment="1" pivotButton="0" quotePrefix="0" xfId="0">
      <alignment horizontal="center" vertical="center"/>
    </xf>
    <xf numFmtId="58" fontId="1" fillId="0" borderId="1" applyAlignment="1" pivotButton="0" quotePrefix="0" xfId="0">
      <alignment horizontal="center" vertical="center"/>
    </xf>
    <xf numFmtId="58" fontId="1" fillId="0" borderId="2" applyAlignment="1" pivotButton="0" quotePrefix="0" xfId="0">
      <alignment horizontal="center" vertical="center"/>
    </xf>
    <xf numFmtId="58" fontId="1" fillId="0" borderId="3" applyAlignment="1" pivotButton="0" quotePrefix="0" xfId="0">
      <alignment horizontal="center" vertical="center"/>
    </xf>
    <xf numFmtId="58" fontId="17" fillId="0" borderId="38" applyAlignment="1" pivotButton="0" quotePrefix="0" xfId="0">
      <alignment horizontal="center" vertical="center"/>
    </xf>
    <xf numFmtId="58" fontId="17" fillId="0" borderId="39" applyAlignment="1" pivotButton="0" quotePrefix="0" xfId="0">
      <alignment horizontal="center" vertical="center"/>
    </xf>
    <xf numFmtId="58" fontId="17" fillId="0" borderId="40" applyAlignment="1" pivotButton="0" quotePrefix="0" xfId="0">
      <alignment horizontal="center" vertical="center"/>
    </xf>
    <xf numFmtId="58" fontId="17" fillId="0" borderId="41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1" fillId="0" borderId="37" applyAlignment="1" pivotButton="0" quotePrefix="0" xfId="0">
      <alignment horizontal="center" vertical="center"/>
    </xf>
    <xf numFmtId="164" fontId="1" fillId="0" borderId="37" applyAlignment="1" pivotButton="0" quotePrefix="0" xfId="0">
      <alignment horizontal="center" vertical="center"/>
    </xf>
    <xf numFmtId="58" fontId="1" fillId="0" borderId="37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165" fontId="7" fillId="0" borderId="4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4" borderId="4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165" fontId="7" fillId="2" borderId="4" applyAlignment="1" pivotButton="0" quotePrefix="0" xfId="0">
      <alignment horizontal="center" vertical="center"/>
    </xf>
    <xf numFmtId="165" fontId="7" fillId="0" borderId="36" applyAlignment="1" pivotButton="0" quotePrefix="0" xfId="0">
      <alignment horizontal="center" vertical="center"/>
    </xf>
    <xf numFmtId="165" fontId="7" fillId="0" borderId="3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9" fillId="0" borderId="21" applyAlignment="1" pivotButton="0" quotePrefix="0" xfId="0">
      <alignment horizontal="center" vertical="center"/>
    </xf>
    <xf numFmtId="0" fontId="9" fillId="0" borderId="23" applyAlignment="1" pivotButton="0" quotePrefix="0" xfId="0">
      <alignment horizontal="center" vertical="center"/>
    </xf>
    <xf numFmtId="0" fontId="12" fillId="2" borderId="22" applyAlignment="1" pivotButton="0" quotePrefix="0" xfId="0">
      <alignment horizontal="center" vertical="center"/>
    </xf>
    <xf numFmtId="0" fontId="12" fillId="2" borderId="24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169" fontId="0" fillId="2" borderId="13" applyAlignment="1" pivotButton="0" quotePrefix="0" xfId="0">
      <alignment horizontal="center" vertical="center"/>
    </xf>
    <xf numFmtId="169" fontId="0" fillId="2" borderId="20" applyAlignment="1" pivotButton="0" quotePrefix="0" xfId="0">
      <alignment horizontal="center" vertical="center"/>
    </xf>
    <xf numFmtId="2" fontId="0" fillId="0" borderId="13" applyAlignment="1" pivotButton="0" quotePrefix="0" xfId="0">
      <alignment horizontal="left" vertical="center"/>
    </xf>
    <xf numFmtId="2" fontId="0" fillId="0" borderId="34" applyAlignment="1" pivotButton="0" quotePrefix="0" xfId="0">
      <alignment horizontal="left" vertical="center"/>
    </xf>
    <xf numFmtId="0" fontId="5" fillId="0" borderId="25" applyAlignment="1" pivotButton="0" quotePrefix="0" xfId="0">
      <alignment horizontal="center" vertical="center"/>
    </xf>
    <xf numFmtId="0" fontId="5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170" fontId="0" fillId="0" borderId="28" applyAlignment="1" pivotButton="0" quotePrefix="0" xfId="0">
      <alignment horizontal="center" vertical="center"/>
    </xf>
    <xf numFmtId="170" fontId="0" fillId="0" borderId="29" applyAlignment="1" pivotButton="0" quotePrefix="0" xfId="0">
      <alignment horizontal="center" vertical="center"/>
    </xf>
    <xf numFmtId="2" fontId="0" fillId="0" borderId="30" applyAlignment="1" pivotButton="0" quotePrefix="0" xfId="0">
      <alignment horizontal="left" vertical="center"/>
    </xf>
    <xf numFmtId="2" fontId="0" fillId="0" borderId="35" applyAlignment="1" pivotButton="0" quotePrefix="0" xfId="0">
      <alignment horizontal="left" vertical="center"/>
    </xf>
    <xf numFmtId="0" fontId="5" fillId="0" borderId="20" applyAlignment="1" pivotButton="0" quotePrefix="0" xfId="0">
      <alignment horizontal="center" vertical="center"/>
    </xf>
    <xf numFmtId="0" fontId="12" fillId="0" borderId="13" applyAlignment="1" pivotButton="0" quotePrefix="0" xfId="0">
      <alignment horizontal="center" vertical="center"/>
    </xf>
    <xf numFmtId="0" fontId="12" fillId="0" borderId="34" applyAlignment="1" pivotButton="0" quotePrefix="0" xfId="0">
      <alignment horizontal="center" vertical="center"/>
    </xf>
    <xf numFmtId="171" fontId="0" fillId="2" borderId="13" applyAlignment="1" pivotButton="0" quotePrefix="0" xfId="0">
      <alignment horizontal="center" vertical="center"/>
    </xf>
    <xf numFmtId="171" fontId="0" fillId="2" borderId="20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/>
    </xf>
    <xf numFmtId="0" fontId="9" fillId="0" borderId="34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0" fontId="9" fillId="0" borderId="16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9" fillId="0" borderId="18" applyAlignment="1" pivotButton="0" quotePrefix="0" xfId="0">
      <alignment horizontal="center" vertical="center"/>
    </xf>
    <xf numFmtId="0" fontId="9" fillId="0" borderId="33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 wrapText="1"/>
    </xf>
    <xf numFmtId="0" fontId="12" fillId="0" borderId="1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31" fontId="7" fillId="0" borderId="1" applyAlignment="1" pivotButton="0" quotePrefix="0" xfId="0">
      <alignment horizontal="center" vertical="center"/>
    </xf>
    <xf numFmtId="31" fontId="7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8" fillId="0" borderId="36" applyAlignment="1" pivotButton="0" quotePrefix="0" xfId="0">
      <alignment horizontal="center" vertical="center"/>
    </xf>
    <xf numFmtId="0" fontId="28" fillId="0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3" pivotButton="0" quotePrefix="0" xfId="0"/>
    <xf numFmtId="0" fontId="0" fillId="0" borderId="37" pivotButton="0" quotePrefix="0" xfId="0"/>
    <xf numFmtId="164" fontId="0" fillId="0" borderId="4" applyAlignment="1" pivotButton="0" quotePrefix="0" xfId="0">
      <alignment horizontal="center" vertical="center"/>
    </xf>
    <xf numFmtId="164" fontId="18" fillId="0" borderId="4" applyAlignment="1" pivotButton="0" quotePrefix="0" xfId="0">
      <alignment horizontal="center" vertical="center"/>
    </xf>
    <xf numFmtId="165" fontId="18" fillId="0" borderId="4" applyAlignment="1" pivotButton="0" quotePrefix="0" xfId="0">
      <alignment horizontal="center" vertical="center"/>
    </xf>
    <xf numFmtId="165" fontId="0" fillId="0" borderId="4" applyAlignment="1" pivotButton="0" quotePrefix="0" xfId="0">
      <alignment horizontal="center" vertical="center"/>
    </xf>
    <xf numFmtId="164" fontId="21" fillId="0" borderId="4" applyAlignment="1" pivotButton="0" quotePrefix="0" xfId="0">
      <alignment horizontal="center" vertical="center"/>
    </xf>
    <xf numFmtId="164" fontId="22" fillId="0" borderId="4" applyAlignment="1" pivotButton="0" quotePrefix="0" xfId="0">
      <alignment horizontal="center" vertical="center"/>
    </xf>
    <xf numFmtId="165" fontId="6" fillId="0" borderId="4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 wrapText="1"/>
    </xf>
    <xf numFmtId="58" fontId="1" fillId="0" borderId="4" applyAlignment="1" pivotButton="0" quotePrefix="0" xfId="0">
      <alignment horizontal="center" vertical="center"/>
    </xf>
    <xf numFmtId="164" fontId="1" fillId="0" borderId="37" applyAlignment="1" pivotButton="0" quotePrefix="0" xfId="0">
      <alignment horizontal="center" vertical="center" wrapText="1"/>
    </xf>
    <xf numFmtId="164" fontId="0" fillId="6" borderId="4" applyAlignment="1" pivotButton="0" quotePrefix="0" xfId="0">
      <alignment horizontal="center" vertical="center"/>
    </xf>
    <xf numFmtId="164" fontId="18" fillId="6" borderId="4" applyAlignment="1" pivotButton="0" quotePrefix="0" xfId="0">
      <alignment horizontal="center" vertical="center"/>
    </xf>
    <xf numFmtId="165" fontId="18" fillId="6" borderId="4" applyAlignment="1" pivotButton="0" quotePrefix="0" xfId="0">
      <alignment horizontal="center" vertical="center"/>
    </xf>
    <xf numFmtId="164" fontId="21" fillId="6" borderId="4" applyAlignment="1" pivotButton="0" quotePrefix="0" xfId="0">
      <alignment horizontal="center" vertical="center"/>
    </xf>
    <xf numFmtId="165" fontId="0" fillId="6" borderId="4" applyAlignment="1" pivotButton="0" quotePrefix="0" xfId="0">
      <alignment horizontal="center" vertical="center"/>
    </xf>
    <xf numFmtId="164" fontId="22" fillId="6" borderId="4" applyAlignment="1" pivotButton="0" quotePrefix="0" xfId="0">
      <alignment horizontal="center" vertical="center"/>
    </xf>
    <xf numFmtId="165" fontId="6" fillId="6" borderId="4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45" pivotButton="0" quotePrefix="0" xfId="0"/>
    <xf numFmtId="0" fontId="0" fillId="0" borderId="41" pivotButton="0" quotePrefix="0" xfId="0"/>
    <xf numFmtId="164" fontId="1" fillId="0" borderId="37" applyAlignment="1" pivotButton="0" quotePrefix="0" xfId="0">
      <alignment horizontal="center" vertical="center"/>
    </xf>
    <xf numFmtId="58" fontId="17" fillId="0" borderId="37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40" pivotButton="0" quotePrefix="0" xfId="0"/>
    <xf numFmtId="164" fontId="0" fillId="7" borderId="4" applyAlignment="1" pivotButton="0" quotePrefix="0" xfId="0">
      <alignment horizontal="center" vertical="center"/>
    </xf>
    <xf numFmtId="165" fontId="7" fillId="0" borderId="0" applyAlignment="1" pivotButton="0" quotePrefix="0" xfId="0">
      <alignment vertical="center"/>
    </xf>
    <xf numFmtId="165" fontId="7" fillId="0" borderId="4" applyAlignment="1" pivotButton="0" quotePrefix="0" xfId="0">
      <alignment horizontal="center" vertical="center"/>
    </xf>
    <xf numFmtId="165" fontId="7" fillId="5" borderId="37" applyAlignment="1" pivotButton="0" quotePrefix="0" xfId="0">
      <alignment horizontal="center" vertical="center"/>
    </xf>
    <xf numFmtId="165" fontId="7" fillId="5" borderId="4" applyAlignment="1" pivotButton="0" quotePrefix="0" xfId="0">
      <alignment horizontal="center" vertical="center"/>
    </xf>
    <xf numFmtId="165" fontId="0" fillId="5" borderId="4" applyAlignment="1" pivotButton="0" quotePrefix="0" xfId="0">
      <alignment horizontal="center" vertical="center" shrinkToFit="1"/>
    </xf>
    <xf numFmtId="165" fontId="7" fillId="5" borderId="4" applyAlignment="1" pivotButton="0" quotePrefix="0" xfId="2">
      <alignment horizontal="center" vertical="center"/>
    </xf>
    <xf numFmtId="165" fontId="7" fillId="5" borderId="4" applyAlignment="1" pivotButton="0" quotePrefix="0" xfId="0">
      <alignment horizontal="center" vertical="center" wrapText="1"/>
    </xf>
    <xf numFmtId="165" fontId="7" fillId="0" borderId="4" applyAlignment="1" pivotButton="0" quotePrefix="0" xfId="0">
      <alignment horizontal="center" vertical="center" wrapText="1"/>
    </xf>
    <xf numFmtId="164" fontId="7" fillId="5" borderId="4" applyAlignment="1" pivotButton="0" quotePrefix="0" xfId="0">
      <alignment horizontal="center" vertical="center"/>
    </xf>
    <xf numFmtId="168" fontId="7" fillId="5" borderId="4" applyAlignment="1" pivotButton="0" quotePrefix="0" xfId="0">
      <alignment horizontal="center" vertical="center"/>
    </xf>
    <xf numFmtId="165" fontId="7" fillId="5" borderId="0" applyAlignment="1" pivotButton="0" quotePrefix="0" xfId="0">
      <alignment vertical="center"/>
    </xf>
    <xf numFmtId="0" fontId="7" fillId="4" borderId="3" applyAlignment="1" pivotButton="0" quotePrefix="0" xfId="0">
      <alignment horizontal="center" vertical="center"/>
    </xf>
    <xf numFmtId="165" fontId="7" fillId="0" borderId="37" applyAlignment="1" pivotButton="0" quotePrefix="0" xfId="0">
      <alignment horizontal="center" vertical="center"/>
    </xf>
    <xf numFmtId="165" fontId="22" fillId="0" borderId="4" applyAlignment="1" pivotButton="0" quotePrefix="0" xfId="0">
      <alignment horizontal="center" vertical="center" shrinkToFit="1"/>
    </xf>
    <xf numFmtId="0" fontId="38" fillId="0" borderId="4" applyAlignment="1" pivotButton="0" quotePrefix="0" xfId="0">
      <alignment horizontal="center" vertical="center"/>
    </xf>
    <xf numFmtId="165" fontId="28" fillId="0" borderId="4" applyAlignment="1" pivotButton="0" quotePrefix="0" xfId="0">
      <alignment horizontal="center" vertical="center" wrapText="1"/>
    </xf>
    <xf numFmtId="164" fontId="28" fillId="0" borderId="4" applyAlignment="1" pivotButton="0" quotePrefix="0" xfId="0">
      <alignment horizontal="center" vertical="center"/>
    </xf>
    <xf numFmtId="168" fontId="28" fillId="0" borderId="4" applyAlignment="1" pivotButton="0" quotePrefix="0" xfId="0">
      <alignment horizontal="center" vertical="center"/>
    </xf>
    <xf numFmtId="165" fontId="28" fillId="0" borderId="4" applyAlignment="1" pivotButton="0" quotePrefix="0" xfId="0">
      <alignment horizontal="center" vertical="center"/>
    </xf>
    <xf numFmtId="165" fontId="28" fillId="0" borderId="0" applyAlignment="1" pivotButton="0" quotePrefix="0" xfId="0">
      <alignment horizontal="center" vertical="center" wrapText="1"/>
    </xf>
    <xf numFmtId="164" fontId="28" fillId="0" borderId="0" applyAlignment="1" pivotButton="0" quotePrefix="0" xfId="0">
      <alignment horizontal="center" vertical="center"/>
    </xf>
    <xf numFmtId="168" fontId="28" fillId="0" borderId="0" applyAlignment="1" pivotButton="0" quotePrefix="0" xfId="0">
      <alignment horizontal="center" vertical="center"/>
    </xf>
    <xf numFmtId="165" fontId="28" fillId="0" borderId="0" applyAlignment="1" pivotButton="0" quotePrefix="0" xfId="0">
      <alignment vertical="center"/>
    </xf>
    <xf numFmtId="31" fontId="7" fillId="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165" fontId="7" fillId="0" borderId="4" applyAlignment="1" pivotButton="0" quotePrefix="0" xfId="0">
      <alignment vertical="center"/>
    </xf>
    <xf numFmtId="165" fontId="8" fillId="0" borderId="4" applyAlignment="1" pivotButton="0" quotePrefix="0" xfId="0">
      <alignment vertical="center"/>
    </xf>
    <xf numFmtId="0" fontId="0" fillId="0" borderId="14" pivotButton="0" quotePrefix="0" xfId="0"/>
    <xf numFmtId="0" fontId="0" fillId="0" borderId="50" pivotButton="0" quotePrefix="0" xfId="0"/>
    <xf numFmtId="0" fontId="0" fillId="0" borderId="16" pivotButton="0" quotePrefix="0" xfId="0"/>
    <xf numFmtId="0" fontId="0" fillId="0" borderId="11" pivotButton="0" quotePrefix="0" xfId="0"/>
    <xf numFmtId="0" fontId="9" fillId="0" borderId="5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20" pivotButton="0" quotePrefix="0" xfId="0"/>
    <xf numFmtId="0" fontId="0" fillId="0" borderId="23" pivotButton="0" quotePrefix="0" xfId="0"/>
    <xf numFmtId="0" fontId="0" fillId="0" borderId="24" pivotButton="0" quotePrefix="0" xfId="0"/>
    <xf numFmtId="0" fontId="12" fillId="0" borderId="53" applyAlignment="1" pivotButton="0" quotePrefix="0" xfId="0">
      <alignment horizontal="center" vertical="center"/>
    </xf>
    <xf numFmtId="166" fontId="5" fillId="0" borderId="12" applyAlignment="1" pivotButton="0" quotePrefix="0" xfId="0">
      <alignment horizontal="center" vertical="center"/>
    </xf>
    <xf numFmtId="171" fontId="0" fillId="2" borderId="13" applyAlignment="1" pivotButton="0" quotePrefix="0" xfId="0">
      <alignment horizontal="center" vertical="center"/>
    </xf>
    <xf numFmtId="2" fontId="0" fillId="0" borderId="53" applyAlignment="1" pivotButton="0" quotePrefix="0" xfId="0">
      <alignment horizontal="left" vertical="center"/>
    </xf>
    <xf numFmtId="169" fontId="0" fillId="2" borderId="13" applyAlignment="1" pivotButton="0" quotePrefix="0" xfId="0">
      <alignment horizontal="center" vertical="center"/>
    </xf>
    <xf numFmtId="0" fontId="0" fillId="0" borderId="58" pivotButton="0" quotePrefix="0" xfId="0"/>
    <xf numFmtId="0" fontId="0" fillId="0" borderId="26" pivotButton="0" quotePrefix="0" xfId="0"/>
    <xf numFmtId="167" fontId="5" fillId="0" borderId="27" applyAlignment="1" pivotButton="0" quotePrefix="0" xfId="0">
      <alignment horizontal="center" vertical="center"/>
    </xf>
    <xf numFmtId="170" fontId="0" fillId="0" borderId="28" applyAlignment="1" pivotButton="0" quotePrefix="0" xfId="0">
      <alignment horizontal="center" vertical="center"/>
    </xf>
    <xf numFmtId="0" fontId="0" fillId="0" borderId="29" pivotButton="0" quotePrefix="0" xfId="0"/>
    <xf numFmtId="2" fontId="0" fillId="0" borderId="59" applyAlignment="1" pivotButton="0" quotePrefix="0" xfId="0">
      <alignment horizontal="left" vertical="center"/>
    </xf>
    <xf numFmtId="0" fontId="0" fillId="0" borderId="35" pivotButton="0" quotePrefix="0" xfId="0"/>
    <xf numFmtId="164" fontId="5" fillId="0" borderId="4" applyAlignment="1" pivotButton="0" quotePrefix="0" xfId="0">
      <alignment horizontal="center" vertical="center"/>
    </xf>
    <xf numFmtId="165" fontId="5" fillId="0" borderId="4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 wrapText="1"/>
    </xf>
  </cellXfs>
  <cellStyles count="3">
    <cellStyle name="常规" xfId="0" builtinId="0"/>
    <cellStyle name="Normal" xfId="1"/>
    <cellStyle name="常规_销售清单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externalLink" Target="/xl/externalLinks/externalLink1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comments/comment1.xml><?xml version="1.0" encoding="utf-8"?>
<comments xmlns="http://schemas.openxmlformats.org/spreadsheetml/2006/main">
  <authors>
    <author>hanli</author>
  </authors>
  <commentList>
    <comment ref="AN3" authorId="0" shapeId="0">
      <text>
        <t xml:space="preserve">批注:
不含差额
</t>
      </text>
    </comment>
    <comment ref="AQ3" authorId="0" shapeId="0">
      <text>
        <t xml:space="preserve">批注:
不含差额
</t>
      </text>
    </comment>
    <comment ref="AR3" authorId="0" shapeId="0">
      <text>
        <t xml:space="preserve">批注:
前后留头可超出间距的20%
</t>
      </text>
    </comment>
    <comment ref="AT3" authorId="0" shapeId="0">
      <text>
        <t xml:space="preserve">批注:
不含差额
</t>
      </text>
    </comment>
  </commentList>
</comments>
</file>

<file path=xl/comments/comment2.xml><?xml version="1.0" encoding="utf-8"?>
<comments xmlns="http://schemas.openxmlformats.org/spreadsheetml/2006/main">
  <authors>
    <author>hanli</author>
  </authors>
  <commentList>
    <comment ref="AB3" authorId="0" shapeId="0">
      <text>
        <t xml:space="preserve">批注:
不含差额
</t>
      </text>
    </comment>
    <comment ref="AE3" authorId="0" shapeId="0">
      <text>
        <t xml:space="preserve">批注:
不含差额
</t>
      </text>
    </comment>
    <comment ref="AF3" authorId="0" shapeId="0">
      <text>
        <t xml:space="preserve">批注:
前后留头可超出间距的20%
</t>
      </text>
    </comment>
    <comment ref="AH3" authorId="0" shapeId="0">
      <text>
        <t xml:space="preserve">批注:
不含差额
</t>
      </text>
    </comment>
  </commentList>
</comments>
</file>

<file path=xl/comments/comment3.xml><?xml version="1.0" encoding="utf-8"?>
<comments xmlns="http://schemas.openxmlformats.org/spreadsheetml/2006/main">
  <authors>
    <author>jhx</author>
  </authors>
  <commentList>
    <comment ref="F18" authorId="0" shapeId="0">
      <text>
        <t xml:space="preserve">批注:
jhx:
</t>
      </text>
    </comment>
  </commentList>
</comments>
</file>

<file path=xl/comments/comment4.xml><?xml version="1.0" encoding="utf-8"?>
<comments xmlns="http://schemas.openxmlformats.org/spreadsheetml/2006/main">
  <authors>
    <author>jhx</author>
  </authors>
  <commentList>
    <comment ref="F18" authorId="0" shapeId="0">
      <text>
        <t xml:space="preserve">批注:
jhx: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Lenovo/Desktop/&#20309;&#20911;&#26862;/6&#26376;/XD202307001%206-121/&#27169;&#26495;&#65288;405&#65289;&#25289;&#32593;j%20-%20&#36367;&#27493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生产"/>
      <sheetName val="单块公式"/>
      <sheetName val="双块拉网公式"/>
      <sheetName val="Sheet1"/>
    </sheetNames>
    <sheetDataSet>
      <sheetData sheetId="0"/>
      <sheetData sheetId="1">
        <row r="4">
          <cell r="A4">
            <v>25</v>
          </cell>
          <cell r="B4">
            <v>5</v>
          </cell>
          <cell r="C4">
            <v>30</v>
          </cell>
          <cell r="D4">
            <v>100</v>
          </cell>
          <cell r="E4">
            <v>6</v>
          </cell>
          <cell r="F4" t="str">
            <v>F</v>
          </cell>
          <cell r="G4" t="str">
            <v>G</v>
          </cell>
        </row>
        <row r="6">
          <cell r="A6">
            <v>900</v>
          </cell>
          <cell r="D6">
            <v>4</v>
          </cell>
          <cell r="F6">
            <v>196</v>
          </cell>
          <cell r="I6">
            <v>7</v>
          </cell>
          <cell r="J6">
            <v>6226</v>
          </cell>
        </row>
        <row r="7">
          <cell r="A7">
            <v>900</v>
          </cell>
          <cell r="D7">
            <v>4</v>
          </cell>
          <cell r="F7">
            <v>196</v>
          </cell>
          <cell r="I7">
            <v>7</v>
          </cell>
          <cell r="J7">
            <v>6226</v>
          </cell>
        </row>
        <row r="9">
          <cell r="A9">
            <v>900</v>
          </cell>
          <cell r="D9">
            <v>4</v>
          </cell>
          <cell r="F9">
            <v>196</v>
          </cell>
          <cell r="I9">
            <v>1</v>
          </cell>
          <cell r="J9">
            <v>850</v>
          </cell>
        </row>
        <row r="10">
          <cell r="A10">
            <v>800</v>
          </cell>
          <cell r="D10">
            <v>4</v>
          </cell>
          <cell r="F10">
            <v>96</v>
          </cell>
          <cell r="I10">
            <v>5</v>
          </cell>
          <cell r="J10">
            <v>4034</v>
          </cell>
        </row>
        <row r="12">
          <cell r="A12">
            <v>800</v>
          </cell>
          <cell r="D12">
            <v>4</v>
          </cell>
          <cell r="F12">
            <v>96</v>
          </cell>
          <cell r="I12">
            <v>2</v>
          </cell>
          <cell r="J12">
            <v>1646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38" sqref="A38:G38"/>
    </sheetView>
  </sheetViews>
  <sheetFormatPr baseColWidth="8" defaultColWidth="9" defaultRowHeight="14.4"/>
  <cols>
    <col width="10.33203125" customWidth="1" style="313" min="5" max="5"/>
    <col width="11.44140625" customWidth="1" style="313" min="6" max="6"/>
    <col width="13.77734375" customWidth="1" style="313" min="7" max="7"/>
    <col width="14.88671875" customWidth="1" style="313" min="8" max="10"/>
    <col hidden="1" width="9" customWidth="1" style="313" min="12" max="12"/>
    <col width="12.6640625" customWidth="1" style="313" min="17" max="17"/>
    <col width="21" customWidth="1" style="313" min="18" max="18"/>
  </cols>
  <sheetData>
    <row r="1" ht="15.6" customHeight="1" s="313">
      <c r="A1" s="179" t="inlineStr">
        <is>
          <t>宁波宏基联创 C-401格栅清单</t>
        </is>
      </c>
      <c r="B1" s="314" t="n"/>
      <c r="C1" s="314" t="n"/>
      <c r="D1" s="314" t="n"/>
      <c r="E1" s="314" t="n"/>
      <c r="F1" s="314" t="n"/>
      <c r="G1" s="314" t="n"/>
      <c r="H1" s="314" t="n"/>
      <c r="I1" s="315" t="n"/>
      <c r="J1" s="168" t="inlineStr">
        <is>
          <t>EL</t>
        </is>
      </c>
    </row>
    <row r="2">
      <c r="A2" s="171" t="inlineStr">
        <is>
          <t>钢格板型号：JG255/30/100FG</t>
        </is>
      </c>
      <c r="B2" s="314" t="n"/>
      <c r="C2" s="314" t="n"/>
      <c r="D2" s="314" t="n"/>
      <c r="E2" s="314" t="n"/>
      <c r="F2" s="314" t="n"/>
      <c r="G2" s="314" t="n"/>
      <c r="H2" s="314" t="n"/>
      <c r="I2" s="315" t="n"/>
      <c r="J2" s="316" t="n"/>
    </row>
    <row r="3" ht="15.6" customHeight="1" s="313">
      <c r="A3" s="171" t="inlineStr">
        <is>
          <t>板号</t>
        </is>
      </c>
      <c r="B3" s="171" t="inlineStr">
        <is>
          <t>图</t>
        </is>
      </c>
      <c r="C3" s="171" t="inlineStr">
        <is>
          <t>长度</t>
        </is>
      </c>
      <c r="D3" s="171" t="inlineStr">
        <is>
          <t>宽度</t>
        </is>
      </c>
      <c r="E3" s="171" t="inlineStr">
        <is>
          <t>数量</t>
        </is>
      </c>
      <c r="F3" s="171" t="inlineStr">
        <is>
          <t>面积</t>
        </is>
      </c>
      <c r="G3" s="171" t="inlineStr">
        <is>
          <t>重量</t>
        </is>
      </c>
      <c r="H3" s="178" t="inlineStr">
        <is>
          <t>100*5踢脚板</t>
        </is>
      </c>
      <c r="I3" s="315" t="n"/>
      <c r="J3" s="316" t="n"/>
    </row>
    <row r="4" ht="15.6" customHeight="1" s="313">
      <c r="A4" s="317" t="n"/>
      <c r="B4" s="317" t="n"/>
      <c r="C4" s="171" t="inlineStr">
        <is>
          <t>（mm）</t>
        </is>
      </c>
      <c r="D4" s="171" t="inlineStr">
        <is>
          <t>（mm）</t>
        </is>
      </c>
      <c r="E4" s="171" t="inlineStr">
        <is>
          <t>块</t>
        </is>
      </c>
      <c r="F4" s="171" t="inlineStr">
        <is>
          <t>（m^2）</t>
        </is>
      </c>
      <c r="G4" s="171" t="inlineStr">
        <is>
          <t>（kg）</t>
        </is>
      </c>
      <c r="H4" s="178" t="inlineStr">
        <is>
          <t>长(mm)</t>
        </is>
      </c>
      <c r="I4" s="178" t="inlineStr">
        <is>
          <t>重(KG)</t>
        </is>
      </c>
      <c r="J4" s="317" t="n"/>
    </row>
    <row r="5">
      <c r="A5" s="168" t="inlineStr">
        <is>
          <t>C401-A1</t>
        </is>
      </c>
      <c r="B5" s="168" t="inlineStr">
        <is>
          <t>#</t>
        </is>
      </c>
      <c r="C5" s="168" t="n">
        <v>3342</v>
      </c>
      <c r="D5" s="168" t="n">
        <v>815</v>
      </c>
      <c r="E5" s="168" t="n">
        <v>1</v>
      </c>
      <c r="F5" s="318">
        <f>E5*D5*C5/1000000</f>
        <v/>
      </c>
      <c r="G5" s="318">
        <f>40.4*F5</f>
        <v/>
      </c>
      <c r="H5" s="103">
        <f>L5*E5</f>
        <v/>
      </c>
      <c r="I5" s="318">
        <f>0.1*0.005*7.85*1000*H5/1000*1.06</f>
        <v/>
      </c>
      <c r="J5" s="168" t="n">
        <v>106000</v>
      </c>
    </row>
    <row r="6">
      <c r="A6" s="168" t="inlineStr">
        <is>
          <t>C401-A2</t>
        </is>
      </c>
      <c r="B6" s="168" t="inlineStr">
        <is>
          <t>#</t>
        </is>
      </c>
      <c r="C6" s="168" t="n">
        <v>1997</v>
      </c>
      <c r="D6" s="168" t="n">
        <v>995</v>
      </c>
      <c r="E6" s="168" t="n">
        <v>1</v>
      </c>
      <c r="F6" s="318">
        <f>E6*D6*C6/1000000</f>
        <v/>
      </c>
      <c r="G6" s="318">
        <f>40.4*F6</f>
        <v/>
      </c>
      <c r="H6" s="103">
        <f>L6*E6</f>
        <v/>
      </c>
      <c r="I6" s="318">
        <f>0.1*0.005*7.85*1000*H6/1000*1.06</f>
        <v/>
      </c>
      <c r="J6" s="168" t="n">
        <v>106000</v>
      </c>
    </row>
    <row r="7">
      <c r="A7" s="168" t="inlineStr">
        <is>
          <t>C401-A3</t>
        </is>
      </c>
      <c r="B7" s="168" t="inlineStr">
        <is>
          <t>#</t>
        </is>
      </c>
      <c r="C7" s="168" t="n">
        <v>1479</v>
      </c>
      <c r="D7" s="168" t="n">
        <v>995</v>
      </c>
      <c r="E7" s="168" t="n">
        <v>1</v>
      </c>
      <c r="F7" s="318">
        <f>E7*D7*C7/1000000</f>
        <v/>
      </c>
      <c r="G7" s="318">
        <f>40.4*F7</f>
        <v/>
      </c>
      <c r="H7" s="103">
        <f>L7*E7</f>
        <v/>
      </c>
      <c r="I7" s="318">
        <f>0.1*0.005*7.85*1000*H7/1000*1.06</f>
        <v/>
      </c>
      <c r="J7" s="168" t="n">
        <v>106000</v>
      </c>
    </row>
    <row r="8">
      <c r="A8" s="168" t="inlineStr">
        <is>
          <t>C401-A4</t>
        </is>
      </c>
      <c r="B8" s="168" t="inlineStr">
        <is>
          <t>#</t>
        </is>
      </c>
      <c r="C8" s="168" t="n">
        <v>2436</v>
      </c>
      <c r="D8" s="168" t="n">
        <v>995</v>
      </c>
      <c r="E8" s="168" t="n">
        <v>1</v>
      </c>
      <c r="F8" s="318">
        <f>E8*D8*C8/1000000</f>
        <v/>
      </c>
      <c r="G8" s="318">
        <f>40.4*F8</f>
        <v/>
      </c>
      <c r="H8" s="103">
        <f>L8*E8</f>
        <v/>
      </c>
      <c r="I8" s="318">
        <f>0.1*0.005*7.85*1000*H8/1000*1.06</f>
        <v/>
      </c>
      <c r="J8" s="168" t="n">
        <v>106000</v>
      </c>
    </row>
    <row r="9">
      <c r="A9" s="168" t="inlineStr">
        <is>
          <t>C401-A5</t>
        </is>
      </c>
      <c r="B9" s="168" t="inlineStr">
        <is>
          <t>#</t>
        </is>
      </c>
      <c r="C9" s="168" t="n">
        <v>2609</v>
      </c>
      <c r="D9" s="168" t="n">
        <v>995</v>
      </c>
      <c r="E9" s="168" t="n">
        <v>1</v>
      </c>
      <c r="F9" s="318">
        <f>E9*D9*C9/1000000</f>
        <v/>
      </c>
      <c r="G9" s="318">
        <f>40.4*F9</f>
        <v/>
      </c>
      <c r="H9" s="103">
        <f>L9*E9</f>
        <v/>
      </c>
      <c r="I9" s="318">
        <f>0.1*0.005*7.85*1000*H9/1000*1.06</f>
        <v/>
      </c>
      <c r="J9" s="168" t="n">
        <v>106000</v>
      </c>
    </row>
    <row r="10">
      <c r="A10" s="168" t="inlineStr">
        <is>
          <t>C401-B1</t>
        </is>
      </c>
      <c r="B10" s="168" t="inlineStr">
        <is>
          <t>#</t>
        </is>
      </c>
      <c r="C10" s="168" t="n">
        <v>1589</v>
      </c>
      <c r="D10" s="168" t="n">
        <v>845</v>
      </c>
      <c r="E10" s="168" t="n">
        <v>1</v>
      </c>
      <c r="F10" s="318">
        <f>E10*D10*C10/1000000</f>
        <v/>
      </c>
      <c r="G10" s="318">
        <f>40.4*F10</f>
        <v/>
      </c>
      <c r="H10" s="103">
        <f>L10*E10</f>
        <v/>
      </c>
      <c r="I10" s="318">
        <f>0.1*0.005*7.85*1000*H10/1000*1.06</f>
        <v/>
      </c>
      <c r="J10" s="168" t="n">
        <v>109600</v>
      </c>
    </row>
    <row r="11">
      <c r="A11" s="168" t="inlineStr">
        <is>
          <t>C401-B2</t>
        </is>
      </c>
      <c r="B11" s="168" t="inlineStr">
        <is>
          <t>#</t>
        </is>
      </c>
      <c r="C11" s="168" t="n">
        <v>1434</v>
      </c>
      <c r="D11" s="168" t="n">
        <v>995</v>
      </c>
      <c r="E11" s="168" t="n">
        <v>1</v>
      </c>
      <c r="F11" s="318">
        <f>E11*D11*C11/1000000</f>
        <v/>
      </c>
      <c r="G11" s="318">
        <f>40.4*F11</f>
        <v/>
      </c>
      <c r="H11" s="103">
        <f>L11*E11</f>
        <v/>
      </c>
      <c r="I11" s="318">
        <f>0.1*0.005*7.85*1000*H11/1000*1.06</f>
        <v/>
      </c>
      <c r="J11" s="168" t="n">
        <v>109600</v>
      </c>
    </row>
    <row r="12">
      <c r="A12" s="168" t="inlineStr">
        <is>
          <t>C401-B3</t>
        </is>
      </c>
      <c r="B12" s="168" t="inlineStr">
        <is>
          <t>#</t>
        </is>
      </c>
      <c r="C12" s="168" t="n">
        <v>975</v>
      </c>
      <c r="D12" s="168" t="n">
        <v>995</v>
      </c>
      <c r="E12" s="168" t="n">
        <v>1</v>
      </c>
      <c r="F12" s="318">
        <f>E12*D12*C12/1000000</f>
        <v/>
      </c>
      <c r="G12" s="318">
        <f>40.4*F12</f>
        <v/>
      </c>
      <c r="H12" s="103">
        <f>L12*E12</f>
        <v/>
      </c>
      <c r="I12" s="318">
        <f>0.1*0.005*7.85*1000*H12/1000*1.06</f>
        <v/>
      </c>
      <c r="J12" s="168" t="n">
        <v>109600</v>
      </c>
    </row>
    <row r="13">
      <c r="A13" s="168" t="inlineStr">
        <is>
          <t>C401-B4</t>
        </is>
      </c>
      <c r="B13" s="168" t="inlineStr">
        <is>
          <t>#</t>
        </is>
      </c>
      <c r="C13" s="168" t="n">
        <v>2014</v>
      </c>
      <c r="D13" s="168" t="n">
        <v>995</v>
      </c>
      <c r="E13" s="168" t="n">
        <v>1</v>
      </c>
      <c r="F13" s="318">
        <f>E13*D13*C13/1000000</f>
        <v/>
      </c>
      <c r="G13" s="318">
        <f>40.4*F13</f>
        <v/>
      </c>
      <c r="H13" s="103">
        <f>L13*E13</f>
        <v/>
      </c>
      <c r="I13" s="318">
        <f>0.1*0.005*7.85*1000*H13/1000*1.06</f>
        <v/>
      </c>
      <c r="J13" s="168" t="n">
        <v>109600</v>
      </c>
    </row>
    <row r="14">
      <c r="A14" s="168" t="inlineStr">
        <is>
          <t>C401-B5</t>
        </is>
      </c>
      <c r="B14" s="168" t="inlineStr">
        <is>
          <t>#</t>
        </is>
      </c>
      <c r="C14" s="168" t="n">
        <v>2610</v>
      </c>
      <c r="D14" s="168" t="n">
        <v>995</v>
      </c>
      <c r="E14" s="168" t="n">
        <v>1</v>
      </c>
      <c r="F14" s="318">
        <f>E14*D14*C14/1000000</f>
        <v/>
      </c>
      <c r="G14" s="318">
        <f>40.4*F14</f>
        <v/>
      </c>
      <c r="H14" s="103">
        <f>L14*E14</f>
        <v/>
      </c>
      <c r="I14" s="318">
        <f>0.1*0.005*7.85*1000*H14/1000*1.06</f>
        <v/>
      </c>
      <c r="J14" s="168" t="n">
        <v>109600</v>
      </c>
    </row>
    <row r="15">
      <c r="A15" s="168" t="inlineStr">
        <is>
          <t>C401-C1</t>
        </is>
      </c>
      <c r="B15" s="168" t="inlineStr">
        <is>
          <t>#</t>
        </is>
      </c>
      <c r="C15" s="168" t="n">
        <v>708</v>
      </c>
      <c r="D15" s="168" t="n">
        <v>995</v>
      </c>
      <c r="E15" s="168" t="n">
        <v>1</v>
      </c>
      <c r="F15" s="318">
        <f>E15*D15*C15/1000000</f>
        <v/>
      </c>
      <c r="G15" s="318">
        <f>40.4*F15</f>
        <v/>
      </c>
      <c r="H15" s="103">
        <f>L15*E15</f>
        <v/>
      </c>
      <c r="I15" s="318">
        <f>0.1*0.005*7.85*1000*H15/1000*1.06</f>
        <v/>
      </c>
      <c r="J15" s="168" t="n">
        <v>112800</v>
      </c>
    </row>
    <row r="16">
      <c r="A16" s="168" t="inlineStr">
        <is>
          <t>C401-C2</t>
        </is>
      </c>
      <c r="B16" s="168" t="inlineStr">
        <is>
          <t>#</t>
        </is>
      </c>
      <c r="C16" s="168" t="n">
        <v>922</v>
      </c>
      <c r="D16" s="168" t="n">
        <v>1181</v>
      </c>
      <c r="E16" s="168" t="n">
        <v>1</v>
      </c>
      <c r="F16" s="318">
        <f>E16*D16*C16/1000000</f>
        <v/>
      </c>
      <c r="G16" s="318">
        <f>40.4*F16</f>
        <v/>
      </c>
      <c r="H16" s="103">
        <f>L16*E16</f>
        <v/>
      </c>
      <c r="I16" s="318">
        <f>0.1*0.005*7.85*1000*H16/1000*1.06</f>
        <v/>
      </c>
      <c r="J16" s="168" t="n">
        <v>112800</v>
      </c>
    </row>
    <row r="17">
      <c r="A17" s="168" t="inlineStr">
        <is>
          <t>C401-C3</t>
        </is>
      </c>
      <c r="B17" s="168" t="inlineStr">
        <is>
          <t>#</t>
        </is>
      </c>
      <c r="C17" s="168" t="n">
        <v>1333</v>
      </c>
      <c r="D17" s="168" t="n">
        <v>1000</v>
      </c>
      <c r="E17" s="168" t="n">
        <v>11</v>
      </c>
      <c r="F17" s="318">
        <f>E17*D17*C17/1000000</f>
        <v/>
      </c>
      <c r="G17" s="318">
        <f>40.4*F17</f>
        <v/>
      </c>
      <c r="H17" s="103">
        <f>L17*E17</f>
        <v/>
      </c>
      <c r="I17" s="318">
        <f>0.1*0.005*7.85*1000*H17/1000*1.06</f>
        <v/>
      </c>
      <c r="J17" s="168" t="n">
        <v>112800</v>
      </c>
    </row>
    <row r="18">
      <c r="A18" s="168" t="inlineStr">
        <is>
          <t>C401-C4</t>
        </is>
      </c>
      <c r="B18" s="168" t="inlineStr">
        <is>
          <t>#</t>
        </is>
      </c>
      <c r="C18" s="168" t="n">
        <v>1337</v>
      </c>
      <c r="D18" s="168" t="n">
        <v>1077</v>
      </c>
      <c r="E18" s="168" t="n">
        <v>1</v>
      </c>
      <c r="F18" s="318">
        <f>E18*D18*C18/1000000</f>
        <v/>
      </c>
      <c r="G18" s="318">
        <f>40.4*F18</f>
        <v/>
      </c>
      <c r="H18" s="103">
        <f>L18*E18</f>
        <v/>
      </c>
      <c r="I18" s="318">
        <f>0.1*0.005*7.85*1000*H18/1000*1.06</f>
        <v/>
      </c>
      <c r="J18" s="168" t="n">
        <v>112800</v>
      </c>
    </row>
    <row r="19">
      <c r="A19" s="168" t="inlineStr">
        <is>
          <t>C401-E1</t>
        </is>
      </c>
      <c r="B19" s="168" t="inlineStr">
        <is>
          <t>#</t>
        </is>
      </c>
      <c r="C19" s="168" t="n">
        <v>973</v>
      </c>
      <c r="D19" s="168" t="n">
        <v>995</v>
      </c>
      <c r="E19" s="168" t="n">
        <v>1</v>
      </c>
      <c r="F19" s="318">
        <f>E19*D19*C19/1000000</f>
        <v/>
      </c>
      <c r="G19" s="318">
        <f>40.4*F19</f>
        <v/>
      </c>
      <c r="H19" s="103">
        <f>L19*E19</f>
        <v/>
      </c>
      <c r="I19" s="318">
        <f>0.1*0.005*7.85*1000*H19/1000*1.06</f>
        <v/>
      </c>
      <c r="J19" s="168" t="n">
        <v>127700</v>
      </c>
    </row>
    <row r="20">
      <c r="A20" s="168" t="inlineStr">
        <is>
          <t>C401-E2</t>
        </is>
      </c>
      <c r="B20" s="168" t="inlineStr">
        <is>
          <t>#</t>
        </is>
      </c>
      <c r="C20" s="168" t="n">
        <v>926</v>
      </c>
      <c r="D20" s="168" t="n">
        <v>995</v>
      </c>
      <c r="E20" s="168" t="n">
        <v>1</v>
      </c>
      <c r="F20" s="318">
        <f>E20*D20*C20/1000000</f>
        <v/>
      </c>
      <c r="G20" s="318">
        <f>40.4*F20</f>
        <v/>
      </c>
      <c r="H20" s="103">
        <f>L20*E20</f>
        <v/>
      </c>
      <c r="I20" s="318">
        <f>0.1*0.005*7.85*1000*H20/1000*1.06</f>
        <v/>
      </c>
      <c r="J20" s="168" t="n">
        <v>127700</v>
      </c>
    </row>
    <row r="21">
      <c r="A21" s="168" t="inlineStr">
        <is>
          <t>C401-E3</t>
        </is>
      </c>
      <c r="B21" s="168" t="inlineStr">
        <is>
          <t>#</t>
        </is>
      </c>
      <c r="C21" s="168" t="n">
        <v>734</v>
      </c>
      <c r="D21" s="168" t="n">
        <v>995</v>
      </c>
      <c r="E21" s="168" t="n">
        <v>1</v>
      </c>
      <c r="F21" s="318">
        <f>E21*D21*C21/1000000</f>
        <v/>
      </c>
      <c r="G21" s="318">
        <f>40.4*F21</f>
        <v/>
      </c>
      <c r="H21" s="103">
        <f>L21*E21</f>
        <v/>
      </c>
      <c r="I21" s="318">
        <f>0.1*0.005*7.85*1000*H21/1000*1.06</f>
        <v/>
      </c>
      <c r="J21" s="168" t="n">
        <v>127700</v>
      </c>
    </row>
    <row r="22">
      <c r="A22" s="168" t="inlineStr">
        <is>
          <t>C401-E4</t>
        </is>
      </c>
      <c r="B22" s="168" t="inlineStr">
        <is>
          <t>#</t>
        </is>
      </c>
      <c r="C22" s="168" t="n">
        <v>973</v>
      </c>
      <c r="D22" s="168" t="n">
        <v>1255</v>
      </c>
      <c r="E22" s="168" t="n">
        <v>1</v>
      </c>
      <c r="F22" s="318">
        <f>E22*D22*C22/1000000</f>
        <v/>
      </c>
      <c r="G22" s="318">
        <f>40.4*F22</f>
        <v/>
      </c>
      <c r="H22" s="103">
        <f>L22*E22</f>
        <v/>
      </c>
      <c r="I22" s="318">
        <f>0.1*0.005*7.85*1000*H22/1000*1.06</f>
        <v/>
      </c>
      <c r="J22" s="168" t="n">
        <v>127700</v>
      </c>
    </row>
    <row r="23">
      <c r="A23" s="168" t="inlineStr">
        <is>
          <t>C401-E5</t>
        </is>
      </c>
      <c r="B23" s="168" t="inlineStr">
        <is>
          <t>#</t>
        </is>
      </c>
      <c r="C23" s="168" t="n">
        <v>1383</v>
      </c>
      <c r="D23" s="168" t="n">
        <v>1000</v>
      </c>
      <c r="E23" s="168" t="n">
        <v>13</v>
      </c>
      <c r="F23" s="318">
        <f>E23*D23*C23/1000000</f>
        <v/>
      </c>
      <c r="G23" s="318">
        <f>40.4*F23</f>
        <v/>
      </c>
      <c r="H23" s="103">
        <f>L23*E23</f>
        <v/>
      </c>
      <c r="I23" s="318">
        <f>0.1*0.005*7.85*1000*H23/1000*1.06</f>
        <v/>
      </c>
      <c r="J23" s="168" t="n">
        <v>127700</v>
      </c>
    </row>
    <row r="24">
      <c r="A24" s="168" t="inlineStr">
        <is>
          <t>C401-E6</t>
        </is>
      </c>
      <c r="B24" s="168" t="inlineStr">
        <is>
          <t>#</t>
        </is>
      </c>
      <c r="C24" s="168" t="n">
        <v>1402</v>
      </c>
      <c r="D24" s="168" t="n">
        <v>1358</v>
      </c>
      <c r="E24" s="168" t="n">
        <v>1</v>
      </c>
      <c r="F24" s="318">
        <f>E24*D24*C24/1000000</f>
        <v/>
      </c>
      <c r="G24" s="318">
        <f>40.4*F24</f>
        <v/>
      </c>
      <c r="H24" s="103">
        <f>L24*E24</f>
        <v/>
      </c>
      <c r="I24" s="318">
        <f>0.1*0.005*7.85*1000*H24/1000*1.06</f>
        <v/>
      </c>
      <c r="J24" s="168" t="n">
        <v>127700</v>
      </c>
    </row>
    <row r="25">
      <c r="A25" s="168" t="inlineStr">
        <is>
          <t>C401-G1</t>
        </is>
      </c>
      <c r="B25" s="168" t="inlineStr">
        <is>
          <t>#</t>
        </is>
      </c>
      <c r="C25" s="168" t="n">
        <v>831</v>
      </c>
      <c r="D25" s="168" t="n">
        <v>995</v>
      </c>
      <c r="E25" s="168" t="n">
        <v>1</v>
      </c>
      <c r="F25" s="318">
        <f>E25*D25*C25/1000000</f>
        <v/>
      </c>
      <c r="G25" s="318">
        <f>40.4*F25</f>
        <v/>
      </c>
      <c r="H25" s="103">
        <f>L25*E25</f>
        <v/>
      </c>
      <c r="I25" s="318">
        <f>0.1*0.005*7.85*1000*H25/1000*1.06</f>
        <v/>
      </c>
      <c r="J25" s="168" t="n">
        <v>134800</v>
      </c>
    </row>
    <row r="26">
      <c r="A26" s="168" t="inlineStr">
        <is>
          <t>C401-G2</t>
        </is>
      </c>
      <c r="B26" s="168" t="inlineStr">
        <is>
          <t>#</t>
        </is>
      </c>
      <c r="C26" s="168" t="n">
        <v>973</v>
      </c>
      <c r="D26" s="168" t="n">
        <v>1110</v>
      </c>
      <c r="E26" s="168" t="n">
        <v>1</v>
      </c>
      <c r="F26" s="318">
        <f>E26*D26*C26/1000000</f>
        <v/>
      </c>
      <c r="G26" s="318">
        <f>40.4*F26</f>
        <v/>
      </c>
      <c r="H26" s="103">
        <f>L26*E26</f>
        <v/>
      </c>
      <c r="I26" s="318">
        <f>0.1*0.005*7.85*1000*H26/1000*1.06</f>
        <v/>
      </c>
      <c r="J26" s="168" t="n">
        <v>134800</v>
      </c>
    </row>
    <row r="27">
      <c r="A27" s="168" t="inlineStr">
        <is>
          <t>C401-G3</t>
        </is>
      </c>
      <c r="B27" s="168" t="inlineStr">
        <is>
          <t>#</t>
        </is>
      </c>
      <c r="C27" s="168" t="n">
        <v>1383</v>
      </c>
      <c r="D27" s="168" t="n">
        <v>1000</v>
      </c>
      <c r="E27" s="168" t="n">
        <v>11</v>
      </c>
      <c r="F27" s="318">
        <f>E27*D27*C27/1000000</f>
        <v/>
      </c>
      <c r="G27" s="318">
        <f>40.4*F27</f>
        <v/>
      </c>
      <c r="H27" s="103">
        <f>L27*E27</f>
        <v/>
      </c>
      <c r="I27" s="318">
        <f>0.1*0.005*7.85*1000*H27/1000*1.06</f>
        <v/>
      </c>
      <c r="J27" s="168" t="n">
        <v>134800</v>
      </c>
    </row>
    <row r="28">
      <c r="A28" s="168" t="inlineStr">
        <is>
          <t>C401-G4</t>
        </is>
      </c>
      <c r="B28" s="168" t="inlineStr">
        <is>
          <t>#</t>
        </is>
      </c>
      <c r="C28" s="168" t="n">
        <v>1374</v>
      </c>
      <c r="D28" s="168" t="n">
        <v>773</v>
      </c>
      <c r="E28" s="168" t="n">
        <v>1</v>
      </c>
      <c r="F28" s="318">
        <f>E28*D28*C28/1000000</f>
        <v/>
      </c>
      <c r="G28" s="318">
        <f>40.4*F28</f>
        <v/>
      </c>
      <c r="H28" s="103">
        <f>L28*E28</f>
        <v/>
      </c>
      <c r="I28" s="318">
        <f>0.1*0.005*7.85*1000*H28/1000*1.06</f>
        <v/>
      </c>
      <c r="J28" s="168" t="n">
        <v>134800</v>
      </c>
    </row>
    <row r="29">
      <c r="A29" s="168" t="inlineStr">
        <is>
          <t>C401-D1</t>
        </is>
      </c>
      <c r="B29" s="168" t="inlineStr">
        <is>
          <t>#</t>
        </is>
      </c>
      <c r="C29" s="168" t="n">
        <v>708</v>
      </c>
      <c r="D29" s="168" t="n">
        <v>995</v>
      </c>
      <c r="E29" s="168" t="n">
        <v>1</v>
      </c>
      <c r="F29" s="318">
        <f>E29*D29*C29/1000000</f>
        <v/>
      </c>
      <c r="G29" s="318">
        <f>40.4*F29</f>
        <v/>
      </c>
      <c r="H29" s="103">
        <f>L29*E29</f>
        <v/>
      </c>
      <c r="I29" s="318">
        <f>0.1*0.005*7.85*1000*H29/1000*1.06</f>
        <v/>
      </c>
      <c r="J29" s="168" t="inlineStr">
        <is>
          <t>119900/120900</t>
        </is>
      </c>
    </row>
    <row r="30">
      <c r="A30" s="168" t="inlineStr">
        <is>
          <t>C401-D2</t>
        </is>
      </c>
      <c r="B30" s="168" t="inlineStr">
        <is>
          <t>#</t>
        </is>
      </c>
      <c r="C30" s="168" t="n">
        <v>942</v>
      </c>
      <c r="D30" s="168" t="n">
        <v>1251</v>
      </c>
      <c r="E30" s="168" t="n">
        <v>1</v>
      </c>
      <c r="F30" s="318">
        <f>E30*D30*C30/1000000</f>
        <v/>
      </c>
      <c r="G30" s="318">
        <f>40.4*F30</f>
        <v/>
      </c>
      <c r="H30" s="103">
        <f>L30*E30</f>
        <v/>
      </c>
      <c r="I30" s="318">
        <f>0.1*0.005*7.85*1000*H30/1000*1.06</f>
        <v/>
      </c>
      <c r="J30" s="168" t="inlineStr">
        <is>
          <t>119900/120900</t>
        </is>
      </c>
    </row>
    <row r="31">
      <c r="A31" s="168" t="inlineStr">
        <is>
          <t>C401-D3</t>
        </is>
      </c>
      <c r="B31" s="168" t="inlineStr">
        <is>
          <t>#</t>
        </is>
      </c>
      <c r="C31" s="168" t="n">
        <v>1383</v>
      </c>
      <c r="D31" s="168" t="n">
        <v>1000</v>
      </c>
      <c r="E31" s="168" t="n">
        <v>10</v>
      </c>
      <c r="F31" s="318">
        <f>E31*D31*C31/1000000</f>
        <v/>
      </c>
      <c r="G31" s="318">
        <f>40.4*F31</f>
        <v/>
      </c>
      <c r="H31" s="103">
        <f>L31*E31</f>
        <v/>
      </c>
      <c r="I31" s="318">
        <f>0.1*0.005*7.85*1000*H31/1000*1.06</f>
        <v/>
      </c>
      <c r="J31" s="168" t="inlineStr">
        <is>
          <t>119900/120900</t>
        </is>
      </c>
    </row>
    <row r="32">
      <c r="A32" s="168" t="inlineStr">
        <is>
          <t>C401-D4</t>
        </is>
      </c>
      <c r="B32" s="168" t="inlineStr">
        <is>
          <t>#</t>
        </is>
      </c>
      <c r="C32" s="168" t="n">
        <v>1368</v>
      </c>
      <c r="D32" s="168" t="n">
        <v>577</v>
      </c>
      <c r="E32" s="168" t="n">
        <v>1</v>
      </c>
      <c r="F32" s="318">
        <f>E32*D32*C32/1000000</f>
        <v/>
      </c>
      <c r="G32" s="318">
        <f>40.4*F32</f>
        <v/>
      </c>
      <c r="H32" s="103">
        <f>L32*E32</f>
        <v/>
      </c>
      <c r="I32" s="318">
        <f>0.1*0.005*7.85*1000*H32/1000*1.06</f>
        <v/>
      </c>
      <c r="J32" s="168" t="inlineStr">
        <is>
          <t>119900/120900</t>
        </is>
      </c>
    </row>
    <row r="33">
      <c r="A33" s="168" t="inlineStr">
        <is>
          <t>C401-D5</t>
        </is>
      </c>
      <c r="B33" s="168" t="inlineStr">
        <is>
          <t>#</t>
        </is>
      </c>
      <c r="C33" s="168" t="n">
        <v>1383</v>
      </c>
      <c r="D33" s="168" t="n">
        <v>1000</v>
      </c>
      <c r="E33" s="168" t="n">
        <v>1</v>
      </c>
      <c r="F33" s="318">
        <f>E33*D33*C33/1000000</f>
        <v/>
      </c>
      <c r="G33" s="318">
        <f>40.4*F33</f>
        <v/>
      </c>
      <c r="H33" s="103">
        <f>L33*E33</f>
        <v/>
      </c>
      <c r="I33" s="318">
        <f>0.1*0.005*7.85*1000*H33/1000*1.06</f>
        <v/>
      </c>
      <c r="J33" s="168" t="inlineStr">
        <is>
          <t>119900/120900</t>
        </is>
      </c>
      <c r="L33" s="0" t="n">
        <v>1256</v>
      </c>
    </row>
    <row r="34">
      <c r="A34" s="168" t="inlineStr">
        <is>
          <t>C401-D6</t>
        </is>
      </c>
      <c r="B34" s="168" t="inlineStr">
        <is>
          <t>#</t>
        </is>
      </c>
      <c r="C34" s="168" t="n">
        <v>1378</v>
      </c>
      <c r="D34" s="168" t="n">
        <v>885</v>
      </c>
      <c r="E34" s="168" t="n">
        <v>1</v>
      </c>
      <c r="F34" s="318">
        <f>E34*D34*C34/1000000</f>
        <v/>
      </c>
      <c r="G34" s="318">
        <f>40.4*F34</f>
        <v/>
      </c>
      <c r="H34" s="103">
        <f>L34*E34</f>
        <v/>
      </c>
      <c r="I34" s="318">
        <f>0.1*0.005*7.85*1000*H34/1000*1.06</f>
        <v/>
      </c>
      <c r="J34" s="168" t="inlineStr">
        <is>
          <t>119900/120900</t>
        </is>
      </c>
    </row>
    <row r="35" ht="15.6" customHeight="1" s="313">
      <c r="A35" s="135" t="inlineStr">
        <is>
          <t>小计</t>
        </is>
      </c>
      <c r="B35" s="179" t="n"/>
      <c r="C35" s="179" t="n"/>
      <c r="D35" s="179" t="n"/>
      <c r="E35" s="135">
        <f>SUM(E5:E34)</f>
        <v/>
      </c>
      <c r="F35" s="319">
        <f>SUM(F5:F34)</f>
        <v/>
      </c>
      <c r="G35" s="320">
        <f>SUM(G5:G34)</f>
        <v/>
      </c>
      <c r="H35" s="139" t="n"/>
      <c r="I35" s="318">
        <f>SUM(I5:I34)</f>
        <v/>
      </c>
      <c r="J35" s="139" t="n"/>
    </row>
    <row r="37" ht="15.6" customHeight="1" s="313">
      <c r="A37" s="179" t="inlineStr">
        <is>
          <t>宁波宏基联创 C-401踏步板清单</t>
        </is>
      </c>
      <c r="B37" s="314" t="n"/>
      <c r="C37" s="314" t="n"/>
      <c r="D37" s="314" t="n"/>
      <c r="E37" s="314" t="n"/>
      <c r="F37" s="314" t="n"/>
      <c r="G37" s="315" t="n"/>
    </row>
    <row r="38">
      <c r="A38" s="171" t="inlineStr">
        <is>
          <t>踏步板型号：JT3（JG255/30/100FG）前护板5MM</t>
        </is>
      </c>
      <c r="B38" s="314" t="n"/>
      <c r="C38" s="314" t="n"/>
      <c r="D38" s="314" t="n"/>
      <c r="E38" s="314" t="n"/>
      <c r="F38" s="314" t="n"/>
      <c r="G38" s="315" t="n"/>
    </row>
    <row r="39">
      <c r="A39" s="170" t="inlineStr">
        <is>
          <t>板号</t>
        </is>
      </c>
      <c r="B39" s="170" t="inlineStr">
        <is>
          <t>图</t>
        </is>
      </c>
      <c r="C39" s="170" t="inlineStr">
        <is>
          <t>长度</t>
        </is>
      </c>
      <c r="D39" s="170" t="inlineStr">
        <is>
          <t>宽度</t>
        </is>
      </c>
      <c r="E39" s="170" t="inlineStr">
        <is>
          <t>数量</t>
        </is>
      </c>
      <c r="F39" s="170" t="inlineStr">
        <is>
          <t>面积</t>
        </is>
      </c>
      <c r="G39" s="170" t="inlineStr">
        <is>
          <t>重量</t>
        </is>
      </c>
    </row>
    <row r="40">
      <c r="A40" s="317" t="n"/>
      <c r="B40" s="317" t="n"/>
      <c r="C40" s="171" t="inlineStr">
        <is>
          <t>（mm）</t>
        </is>
      </c>
      <c r="D40" s="171" t="inlineStr">
        <is>
          <t>（mm）</t>
        </is>
      </c>
      <c r="E40" s="171" t="inlineStr">
        <is>
          <t>块</t>
        </is>
      </c>
      <c r="F40" s="171" t="inlineStr">
        <is>
          <t>（m^2）</t>
        </is>
      </c>
      <c r="G40" s="171" t="inlineStr">
        <is>
          <t>（kg）</t>
        </is>
      </c>
    </row>
    <row r="41">
      <c r="A41" s="12" t="inlineStr">
        <is>
          <t>TB-1</t>
        </is>
      </c>
      <c r="B41" s="168" t="n"/>
      <c r="C41" s="168" t="n">
        <v>600</v>
      </c>
      <c r="D41" s="168" t="n">
        <v>220</v>
      </c>
      <c r="E41" s="168" t="n">
        <v>4</v>
      </c>
      <c r="F41" s="318">
        <f>E41*D41*C41/1000000</f>
        <v/>
      </c>
      <c r="G41" s="318">
        <f>I41*E41</f>
        <v/>
      </c>
      <c r="I41" s="0" t="n">
        <v>6.69</v>
      </c>
    </row>
    <row r="42">
      <c r="A42" s="168" t="inlineStr">
        <is>
          <t>小计</t>
        </is>
      </c>
      <c r="B42" s="168" t="n"/>
      <c r="C42" s="168" t="n"/>
      <c r="D42" s="168" t="n"/>
      <c r="E42" s="168">
        <f>SUM(E41:E41)</f>
        <v/>
      </c>
      <c r="F42" s="318">
        <f>SUM(F41:F41)</f>
        <v/>
      </c>
      <c r="G42" s="321">
        <f>SUM(G41:G41)</f>
        <v/>
      </c>
    </row>
    <row r="44" ht="15.6" customHeight="1" s="313">
      <c r="A44" s="179" t="inlineStr">
        <is>
          <t xml:space="preserve"> C402塔 格栅清单</t>
        </is>
      </c>
      <c r="B44" s="314" t="n"/>
      <c r="C44" s="314" t="n"/>
      <c r="D44" s="314" t="n"/>
      <c r="E44" s="314" t="n"/>
      <c r="F44" s="314" t="n"/>
      <c r="G44" s="314" t="n"/>
      <c r="H44" s="314" t="n"/>
      <c r="I44" s="315" t="n"/>
      <c r="J44" s="168" t="inlineStr">
        <is>
          <t>EL</t>
        </is>
      </c>
      <c r="K44" s="139" t="n"/>
    </row>
    <row r="45">
      <c r="A45" s="171" t="inlineStr">
        <is>
          <t>钢格板型号：JG255/30/100FG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5" t="n"/>
      <c r="J45" s="316" t="n"/>
      <c r="K45" s="139" t="n"/>
    </row>
    <row r="46" ht="17.4" customHeight="1" s="313">
      <c r="A46" s="171" t="inlineStr">
        <is>
          <t>板号</t>
        </is>
      </c>
      <c r="B46" s="171" t="inlineStr">
        <is>
          <t>图</t>
        </is>
      </c>
      <c r="C46" s="171" t="inlineStr">
        <is>
          <t>长度</t>
        </is>
      </c>
      <c r="D46" s="171" t="inlineStr">
        <is>
          <t>宽度</t>
        </is>
      </c>
      <c r="E46" s="171" t="inlineStr">
        <is>
          <t>数量</t>
        </is>
      </c>
      <c r="F46" s="171" t="inlineStr">
        <is>
          <t>面积</t>
        </is>
      </c>
      <c r="G46" s="171" t="inlineStr">
        <is>
          <t>重量</t>
        </is>
      </c>
      <c r="H46" s="184" t="inlineStr">
        <is>
          <t>踢脚板100*5</t>
        </is>
      </c>
      <c r="I46" s="315" t="n"/>
      <c r="J46" s="316" t="n"/>
      <c r="K46" s="139" t="n"/>
    </row>
    <row r="47" ht="17.4" customHeight="1" s="313">
      <c r="A47" s="317" t="n"/>
      <c r="B47" s="317" t="n"/>
      <c r="C47" s="171" t="inlineStr">
        <is>
          <t>（mm）</t>
        </is>
      </c>
      <c r="D47" s="171" t="inlineStr">
        <is>
          <t>（mm）</t>
        </is>
      </c>
      <c r="E47" s="171" t="inlineStr">
        <is>
          <t>块</t>
        </is>
      </c>
      <c r="F47" s="171" t="inlineStr">
        <is>
          <t>（m^2）</t>
        </is>
      </c>
      <c r="G47" s="171" t="inlineStr">
        <is>
          <t>（kg）</t>
        </is>
      </c>
      <c r="H47" s="184" t="inlineStr">
        <is>
          <t>长度mm</t>
        </is>
      </c>
      <c r="I47" s="184" t="inlineStr">
        <is>
          <t>重量kg</t>
        </is>
      </c>
      <c r="J47" s="317" t="n"/>
      <c r="K47" s="139" t="n"/>
    </row>
    <row r="48" ht="17.4" customHeight="1" s="313">
      <c r="A48" s="168" t="inlineStr">
        <is>
          <t>C402-A1</t>
        </is>
      </c>
      <c r="B48" s="168" t="inlineStr">
        <is>
          <t>#</t>
        </is>
      </c>
      <c r="C48" s="168" t="n">
        <v>1370</v>
      </c>
      <c r="D48" s="168" t="n">
        <v>744</v>
      </c>
      <c r="E48" s="168" t="n">
        <v>1</v>
      </c>
      <c r="F48" s="318">
        <f>E48*D48*C48/1000000</f>
        <v/>
      </c>
      <c r="G48" s="318">
        <f>40.4*F48</f>
        <v/>
      </c>
      <c r="H48" s="106">
        <f>E48*K48</f>
        <v/>
      </c>
      <c r="I48" s="322">
        <f>100*5*H48/1000000000*7.85*1000*1.06</f>
        <v/>
      </c>
      <c r="J48" s="321" t="n">
        <v>104600</v>
      </c>
      <c r="K48" s="106" t="n"/>
    </row>
    <row r="49" ht="17.4" customHeight="1" s="313">
      <c r="A49" s="168" t="inlineStr">
        <is>
          <t>C402-A2</t>
        </is>
      </c>
      <c r="B49" s="168" t="inlineStr">
        <is>
          <t>#</t>
        </is>
      </c>
      <c r="C49" s="168" t="n">
        <v>1378</v>
      </c>
      <c r="D49" s="168" t="n">
        <v>1000</v>
      </c>
      <c r="E49" s="168" t="n">
        <v>2</v>
      </c>
      <c r="F49" s="318">
        <f>E49*D49*C49/1000000</f>
        <v/>
      </c>
      <c r="G49" s="318">
        <f>40.4*F49</f>
        <v/>
      </c>
      <c r="H49" s="106">
        <f>E49*K49</f>
        <v/>
      </c>
      <c r="I49" s="322">
        <f>100*5*H49/1000000000*7.85*1000*1.06</f>
        <v/>
      </c>
      <c r="J49" s="321" t="n">
        <v>104600</v>
      </c>
      <c r="K49" s="106" t="n"/>
    </row>
    <row r="50" ht="17.4" customHeight="1" s="313">
      <c r="A50" s="168" t="inlineStr">
        <is>
          <t>C402-B1</t>
        </is>
      </c>
      <c r="B50" s="168" t="inlineStr">
        <is>
          <t>#</t>
        </is>
      </c>
      <c r="C50" s="168" t="n">
        <v>1378</v>
      </c>
      <c r="D50" s="168" t="n">
        <v>1000</v>
      </c>
      <c r="E50" s="168" t="n">
        <v>10</v>
      </c>
      <c r="F50" s="318">
        <f>E50*D50*C50/1000000</f>
        <v/>
      </c>
      <c r="G50" s="318">
        <f>40.4*F50</f>
        <v/>
      </c>
      <c r="H50" s="106">
        <f>E50*K50</f>
        <v/>
      </c>
      <c r="I50" s="322">
        <f>100*5*H50/1000000000*7.85*1000*1.06</f>
        <v/>
      </c>
      <c r="J50" s="321" t="n">
        <v>106600</v>
      </c>
      <c r="K50" s="106" t="n"/>
    </row>
    <row r="51" ht="17.4" customHeight="1" s="313">
      <c r="A51" s="168" t="inlineStr">
        <is>
          <t>C402-B2</t>
        </is>
      </c>
      <c r="B51" s="168" t="inlineStr">
        <is>
          <t>#</t>
        </is>
      </c>
      <c r="C51" s="168" t="n">
        <v>1378</v>
      </c>
      <c r="D51" s="168" t="n">
        <v>1000</v>
      </c>
      <c r="E51" s="168" t="n">
        <v>1</v>
      </c>
      <c r="F51" s="318">
        <f>E51*D51*C51/1000000</f>
        <v/>
      </c>
      <c r="G51" s="318">
        <f>40.4*F51</f>
        <v/>
      </c>
      <c r="H51" s="106">
        <f>E51*K51</f>
        <v/>
      </c>
      <c r="I51" s="322">
        <f>100*5*H51/1000000000*7.85*1000*1.06</f>
        <v/>
      </c>
      <c r="J51" s="321" t="n">
        <v>106600</v>
      </c>
      <c r="K51" s="106" t="n">
        <v>943</v>
      </c>
    </row>
    <row r="52" ht="17.4" customHeight="1" s="313">
      <c r="A52" s="168" t="inlineStr">
        <is>
          <t>C402-B3</t>
        </is>
      </c>
      <c r="B52" s="168" t="inlineStr">
        <is>
          <t>#</t>
        </is>
      </c>
      <c r="C52" s="168" t="n">
        <v>1368</v>
      </c>
      <c r="D52" s="168" t="n">
        <v>666</v>
      </c>
      <c r="E52" s="168" t="n">
        <v>1</v>
      </c>
      <c r="F52" s="318">
        <f>E52*D52*C52/1000000</f>
        <v/>
      </c>
      <c r="G52" s="318">
        <f>40.4*F52</f>
        <v/>
      </c>
      <c r="H52" s="106">
        <f>E52*K52</f>
        <v/>
      </c>
      <c r="I52" s="322">
        <f>100*5*H52/1000000000*7.85*1000*1.06</f>
        <v/>
      </c>
      <c r="J52" s="321" t="n">
        <v>106600</v>
      </c>
      <c r="K52" s="106" t="n"/>
    </row>
    <row r="53" ht="17.4" customHeight="1" s="313">
      <c r="A53" s="168" t="inlineStr">
        <is>
          <t>C402-B4</t>
        </is>
      </c>
      <c r="B53" s="168" t="inlineStr">
        <is>
          <t>#</t>
        </is>
      </c>
      <c r="C53" s="168" t="n">
        <v>1554</v>
      </c>
      <c r="D53" s="168" t="n">
        <v>1477</v>
      </c>
      <c r="E53" s="168" t="n">
        <v>1</v>
      </c>
      <c r="F53" s="318">
        <f>E53*D53*C53/1000000</f>
        <v/>
      </c>
      <c r="G53" s="318">
        <f>40.4*F53</f>
        <v/>
      </c>
      <c r="H53" s="106">
        <f>E53*K53</f>
        <v/>
      </c>
      <c r="I53" s="322">
        <f>100*5*H53/1000000000*7.85*1000*1.06</f>
        <v/>
      </c>
      <c r="J53" s="321" t="n">
        <v>106600</v>
      </c>
      <c r="K53" s="106" t="n"/>
    </row>
    <row r="54" ht="17.4" customHeight="1" s="313">
      <c r="A54" s="168" t="inlineStr">
        <is>
          <t>C402-C1</t>
        </is>
      </c>
      <c r="B54" s="168" t="inlineStr">
        <is>
          <t>#</t>
        </is>
      </c>
      <c r="C54" s="168" t="n">
        <v>1378</v>
      </c>
      <c r="D54" s="168" t="n">
        <v>1000</v>
      </c>
      <c r="E54" s="168" t="n">
        <v>3</v>
      </c>
      <c r="F54" s="318">
        <f>E54*D54*C54/1000000</f>
        <v/>
      </c>
      <c r="G54" s="318">
        <f>40.4*F54</f>
        <v/>
      </c>
      <c r="H54" s="106">
        <f>E54*K54</f>
        <v/>
      </c>
      <c r="I54" s="322">
        <f>100*5*H54/1000000000*7.85*1000*1.06</f>
        <v/>
      </c>
      <c r="J54" s="321" t="n">
        <v>109600</v>
      </c>
      <c r="K54" s="106" t="n"/>
    </row>
    <row r="55" ht="17.4" customHeight="1" s="313">
      <c r="A55" s="168" t="inlineStr">
        <is>
          <t>C402-C2</t>
        </is>
      </c>
      <c r="B55" s="168" t="inlineStr">
        <is>
          <t>#</t>
        </is>
      </c>
      <c r="C55" s="168" t="n">
        <v>1370</v>
      </c>
      <c r="D55" s="168" t="n">
        <v>732</v>
      </c>
      <c r="E55" s="168" t="n">
        <v>1</v>
      </c>
      <c r="F55" s="318">
        <f>E55*D55*C55/1000000</f>
        <v/>
      </c>
      <c r="G55" s="318">
        <f>40.4*F55</f>
        <v/>
      </c>
      <c r="H55" s="106">
        <f>E55*K55</f>
        <v/>
      </c>
      <c r="I55" s="322">
        <f>100*5*H55/1000000000*7.85*1000*1.06</f>
        <v/>
      </c>
      <c r="J55" s="321" t="n">
        <v>109600</v>
      </c>
      <c r="K55" s="106" t="n"/>
    </row>
    <row r="56" ht="17.4" customHeight="1" s="313">
      <c r="A56" s="168" t="inlineStr">
        <is>
          <t>C402-C3</t>
        </is>
      </c>
      <c r="B56" s="168" t="inlineStr">
        <is>
          <t>#</t>
        </is>
      </c>
      <c r="C56" s="168" t="n">
        <v>1358</v>
      </c>
      <c r="D56" s="168" t="n">
        <v>491</v>
      </c>
      <c r="E56" s="168" t="n">
        <v>1</v>
      </c>
      <c r="F56" s="318">
        <f>E56*D56*C56/1000000</f>
        <v/>
      </c>
      <c r="G56" s="318">
        <f>40.4*F56</f>
        <v/>
      </c>
      <c r="H56" s="106">
        <f>E56*K56</f>
        <v/>
      </c>
      <c r="I56" s="322">
        <f>100*5*H56/1000000000*7.85*1000*1.06</f>
        <v/>
      </c>
      <c r="J56" s="321" t="n">
        <v>109600</v>
      </c>
      <c r="K56" s="106" t="n"/>
    </row>
    <row r="57" ht="17.4" customHeight="1" s="313">
      <c r="A57" s="168" t="inlineStr">
        <is>
          <t>C402-D1</t>
        </is>
      </c>
      <c r="B57" s="168" t="inlineStr">
        <is>
          <t>#</t>
        </is>
      </c>
      <c r="C57" s="168" t="n">
        <v>1980</v>
      </c>
      <c r="D57" s="168" t="n">
        <v>1970</v>
      </c>
      <c r="E57" s="168" t="n">
        <v>1</v>
      </c>
      <c r="F57" s="318">
        <f>E57*D57*C57/1000000</f>
        <v/>
      </c>
      <c r="G57" s="318">
        <f>40.4*F57</f>
        <v/>
      </c>
      <c r="H57" s="106">
        <f>E57*K57</f>
        <v/>
      </c>
      <c r="I57" s="322">
        <f>100*5*H57/1000000000*7.85*1000*1.06</f>
        <v/>
      </c>
      <c r="J57" s="321" t="n">
        <v>112950</v>
      </c>
      <c r="K57" s="106" t="n"/>
    </row>
    <row r="58" ht="17.4" customHeight="1" s="313">
      <c r="A58" s="168" t="inlineStr">
        <is>
          <t>C402-D2</t>
        </is>
      </c>
      <c r="B58" s="168" t="inlineStr">
        <is>
          <t>#</t>
        </is>
      </c>
      <c r="C58" s="168" t="n">
        <v>1966</v>
      </c>
      <c r="D58" s="168" t="n">
        <v>622</v>
      </c>
      <c r="E58" s="168" t="n">
        <v>1</v>
      </c>
      <c r="F58" s="318">
        <f>E58*D58*C58/1000000</f>
        <v/>
      </c>
      <c r="G58" s="318">
        <f>40.4*F58</f>
        <v/>
      </c>
      <c r="H58" s="106">
        <f>E58*K58</f>
        <v/>
      </c>
      <c r="I58" s="322">
        <f>100*5*H58/1000000000*7.85*1000*1.06</f>
        <v/>
      </c>
      <c r="J58" s="321" t="n">
        <v>112950</v>
      </c>
      <c r="K58" s="106" t="n"/>
    </row>
    <row r="59" ht="17.4" customHeight="1" s="313">
      <c r="A59" s="168" t="inlineStr">
        <is>
          <t>C402-D3</t>
        </is>
      </c>
      <c r="B59" s="168" t="inlineStr">
        <is>
          <t>#</t>
        </is>
      </c>
      <c r="C59" s="168" t="n">
        <v>1974</v>
      </c>
      <c r="D59" s="168" t="n">
        <v>1000</v>
      </c>
      <c r="E59" s="168" t="n">
        <v>2</v>
      </c>
      <c r="F59" s="318">
        <f>E59*D59*C59/1000000</f>
        <v/>
      </c>
      <c r="G59" s="318">
        <f>40.4*F59</f>
        <v/>
      </c>
      <c r="H59" s="106">
        <f>E59*K59</f>
        <v/>
      </c>
      <c r="I59" s="322">
        <f>100*5*H59/1000000000*7.85*1000*1.06</f>
        <v/>
      </c>
      <c r="J59" s="321" t="n">
        <v>112950</v>
      </c>
      <c r="K59" s="106" t="n"/>
    </row>
    <row r="60" ht="17.4" customHeight="1" s="313">
      <c r="A60" s="168" t="inlineStr">
        <is>
          <t>C402-E1</t>
        </is>
      </c>
      <c r="B60" s="168" t="inlineStr">
        <is>
          <t>#</t>
        </is>
      </c>
      <c r="C60" s="168" t="n">
        <v>1982</v>
      </c>
      <c r="D60" s="168" t="n">
        <v>1231</v>
      </c>
      <c r="E60" s="168" t="n">
        <v>1</v>
      </c>
      <c r="F60" s="318">
        <f>E60*D60*C60/1000000</f>
        <v/>
      </c>
      <c r="G60" s="318">
        <f>40.4*F60</f>
        <v/>
      </c>
      <c r="H60" s="106">
        <f>E60*K60</f>
        <v/>
      </c>
      <c r="I60" s="322">
        <f>100*5*H60/1000000000*7.85*1000*1.06</f>
        <v/>
      </c>
      <c r="J60" s="321" t="n">
        <v>115000</v>
      </c>
      <c r="K60" s="106" t="n"/>
    </row>
    <row r="61" ht="17.4" customHeight="1" s="313">
      <c r="A61" s="168" t="inlineStr">
        <is>
          <t>C402-E2</t>
        </is>
      </c>
      <c r="B61" s="168" t="inlineStr">
        <is>
          <t>#</t>
        </is>
      </c>
      <c r="C61" s="168" t="n">
        <v>1975</v>
      </c>
      <c r="D61" s="168" t="n">
        <v>1000</v>
      </c>
      <c r="E61" s="168" t="n">
        <v>7</v>
      </c>
      <c r="F61" s="318">
        <f>E61*D61*C61/1000000</f>
        <v/>
      </c>
      <c r="G61" s="318">
        <f>40.4*F61</f>
        <v/>
      </c>
      <c r="H61" s="106">
        <f>E61*K61</f>
        <v/>
      </c>
      <c r="I61" s="322">
        <f>100*5*H61/1000000000*7.85*1000*1.06</f>
        <v/>
      </c>
      <c r="J61" s="321" t="n">
        <v>115000</v>
      </c>
      <c r="K61" s="106" t="n"/>
    </row>
    <row r="62" ht="17.4" customHeight="1" s="313">
      <c r="A62" s="168" t="inlineStr">
        <is>
          <t>C402-F1</t>
        </is>
      </c>
      <c r="B62" s="168" t="inlineStr">
        <is>
          <t>#</t>
        </is>
      </c>
      <c r="C62" s="168" t="n">
        <v>1973</v>
      </c>
      <c r="D62" s="168" t="n">
        <v>939</v>
      </c>
      <c r="E62" s="168" t="n">
        <v>1</v>
      </c>
      <c r="F62" s="318">
        <f>E62*D62*C62/1000000</f>
        <v/>
      </c>
      <c r="G62" s="318">
        <f>40.4*F62</f>
        <v/>
      </c>
      <c r="H62" s="106">
        <f>E62*K62</f>
        <v/>
      </c>
      <c r="I62" s="322">
        <f>100*5*H62/1000000000*7.85*1000*1.06</f>
        <v/>
      </c>
      <c r="J62" s="321" t="n">
        <v>120000</v>
      </c>
      <c r="K62" s="106" t="n"/>
    </row>
    <row r="63" ht="17.4" customHeight="1" s="313">
      <c r="A63" s="168" t="inlineStr">
        <is>
          <t>C402-F2</t>
        </is>
      </c>
      <c r="B63" s="168" t="inlineStr">
        <is>
          <t>#</t>
        </is>
      </c>
      <c r="C63" s="168" t="n">
        <v>1975</v>
      </c>
      <c r="D63" s="168" t="n">
        <v>1000</v>
      </c>
      <c r="E63" s="168" t="n">
        <v>29</v>
      </c>
      <c r="F63" s="318">
        <f>E63*D63*C63/1000000</f>
        <v/>
      </c>
      <c r="G63" s="318">
        <f>40.4*F63</f>
        <v/>
      </c>
      <c r="H63" s="106">
        <f>E63*K63</f>
        <v/>
      </c>
      <c r="I63" s="322">
        <f>100*5*H63/1000000000*7.85*1000*1.06</f>
        <v/>
      </c>
      <c r="J63" s="321" t="n">
        <v>120000</v>
      </c>
      <c r="K63" s="106" t="n"/>
    </row>
    <row r="64" ht="17.4" customHeight="1" s="313">
      <c r="A64" s="168" t="inlineStr">
        <is>
          <t>C402-F3</t>
        </is>
      </c>
      <c r="B64" s="168" t="inlineStr">
        <is>
          <t>#</t>
        </is>
      </c>
      <c r="C64" s="168" t="n">
        <v>1969</v>
      </c>
      <c r="D64" s="168" t="n">
        <v>790</v>
      </c>
      <c r="E64" s="168" t="n">
        <v>1</v>
      </c>
      <c r="F64" s="318">
        <f>E64*D64*C64/1000000</f>
        <v/>
      </c>
      <c r="G64" s="318">
        <f>40.4*F64</f>
        <v/>
      </c>
      <c r="H64" s="106">
        <f>E64*K64</f>
        <v/>
      </c>
      <c r="I64" s="322">
        <f>100*5*H64/1000000000*7.85*1000*1.06</f>
        <v/>
      </c>
      <c r="J64" s="321" t="n">
        <v>120000</v>
      </c>
      <c r="K64" s="106" t="n"/>
    </row>
    <row r="65" ht="17.4" customHeight="1" s="313">
      <c r="A65" s="168" t="inlineStr">
        <is>
          <t>C402-F4</t>
        </is>
      </c>
      <c r="B65" s="168" t="inlineStr">
        <is>
          <t>#</t>
        </is>
      </c>
      <c r="C65" s="168" t="n">
        <v>1993</v>
      </c>
      <c r="D65" s="168" t="n">
        <v>1517</v>
      </c>
      <c r="E65" s="168" t="n">
        <v>1</v>
      </c>
      <c r="F65" s="318">
        <f>E65*D65*C65/1000000</f>
        <v/>
      </c>
      <c r="G65" s="318">
        <f>40.4*F65</f>
        <v/>
      </c>
      <c r="H65" s="106">
        <f>E65*K65</f>
        <v/>
      </c>
      <c r="I65" s="322">
        <f>100*5*H65/1000000000*7.85*1000*1.06</f>
        <v/>
      </c>
      <c r="J65" s="321" t="n">
        <v>120000</v>
      </c>
      <c r="K65" s="106" t="n"/>
    </row>
    <row r="66" ht="17.4" customHeight="1" s="313">
      <c r="A66" s="168" t="inlineStr">
        <is>
          <t>C402-F5</t>
        </is>
      </c>
      <c r="B66" s="168" t="inlineStr">
        <is>
          <t>#</t>
        </is>
      </c>
      <c r="C66" s="168" t="n">
        <v>968</v>
      </c>
      <c r="D66" s="168" t="n">
        <v>641</v>
      </c>
      <c r="E66" s="168" t="n">
        <v>1</v>
      </c>
      <c r="F66" s="318">
        <f>E66*D66*C66/1000000</f>
        <v/>
      </c>
      <c r="G66" s="318">
        <f>40.4*F66</f>
        <v/>
      </c>
      <c r="H66" s="106">
        <f>E66*K66</f>
        <v/>
      </c>
      <c r="I66" s="322">
        <f>100*5*H66/1000000000*7.85*1000*1.06</f>
        <v/>
      </c>
      <c r="J66" s="321" t="n">
        <v>120000</v>
      </c>
      <c r="K66" s="106" t="n"/>
    </row>
    <row r="67" ht="17.4" customHeight="1" s="313">
      <c r="A67" s="168" t="inlineStr">
        <is>
          <t>C402-F6</t>
        </is>
      </c>
      <c r="B67" s="168" t="inlineStr">
        <is>
          <t>#</t>
        </is>
      </c>
      <c r="C67" s="168" t="n">
        <v>972</v>
      </c>
      <c r="D67" s="168" t="n">
        <v>800</v>
      </c>
      <c r="E67" s="168" t="n">
        <v>1</v>
      </c>
      <c r="F67" s="318">
        <f>E67*D67*C67/1000000</f>
        <v/>
      </c>
      <c r="G67" s="318">
        <f>40.4*F67</f>
        <v/>
      </c>
      <c r="H67" s="106">
        <f>E67*K67</f>
        <v/>
      </c>
      <c r="I67" s="322">
        <f>100*5*H67/1000000000*7.85*1000*1.06</f>
        <v/>
      </c>
      <c r="J67" s="321" t="n">
        <v>120000</v>
      </c>
      <c r="K67" s="106" t="n"/>
    </row>
    <row r="68" ht="17.4" customHeight="1" s="313">
      <c r="A68" s="168" t="inlineStr">
        <is>
          <t>C402-F7</t>
        </is>
      </c>
      <c r="B68" s="168" t="inlineStr">
        <is>
          <t>#</t>
        </is>
      </c>
      <c r="C68" s="168" t="n">
        <v>978</v>
      </c>
      <c r="D68" s="168" t="n">
        <v>1000</v>
      </c>
      <c r="E68" s="168" t="n">
        <v>1</v>
      </c>
      <c r="F68" s="318">
        <f>E68*D68*C68/1000000</f>
        <v/>
      </c>
      <c r="G68" s="318">
        <f>40.4*F68</f>
        <v/>
      </c>
      <c r="H68" s="106">
        <f>E68*K68</f>
        <v/>
      </c>
      <c r="I68" s="322">
        <f>100*5*H68/1000000000*7.85*1000*1.06</f>
        <v/>
      </c>
      <c r="J68" s="321" t="n">
        <v>120000</v>
      </c>
      <c r="K68" s="106" t="n"/>
    </row>
    <row r="69" ht="17.4" customHeight="1" s="313">
      <c r="A69" s="168" t="inlineStr">
        <is>
          <t>C402-F8</t>
        </is>
      </c>
      <c r="B69" s="168" t="inlineStr">
        <is>
          <t>#</t>
        </is>
      </c>
      <c r="C69" s="168" t="n">
        <v>972</v>
      </c>
      <c r="D69" s="168" t="n">
        <v>811</v>
      </c>
      <c r="E69" s="168" t="n">
        <v>1</v>
      </c>
      <c r="F69" s="318">
        <f>E69*D69*C69/1000000</f>
        <v/>
      </c>
      <c r="G69" s="318">
        <f>40.4*F69</f>
        <v/>
      </c>
      <c r="H69" s="106">
        <f>E69*K69</f>
        <v/>
      </c>
      <c r="I69" s="322">
        <f>100*5*H69/1000000000*7.85*1000*1.06</f>
        <v/>
      </c>
      <c r="J69" s="321" t="n">
        <v>120000</v>
      </c>
      <c r="K69" s="106" t="n"/>
    </row>
    <row r="70" ht="17.4" customHeight="1" s="313">
      <c r="A70" s="168" t="inlineStr">
        <is>
          <t>C402-G1</t>
        </is>
      </c>
      <c r="B70" s="168" t="inlineStr">
        <is>
          <t>#</t>
        </is>
      </c>
      <c r="C70" s="168" t="n">
        <v>1969</v>
      </c>
      <c r="D70" s="168" t="n">
        <v>804</v>
      </c>
      <c r="E70" s="168" t="n">
        <v>1</v>
      </c>
      <c r="F70" s="318">
        <f>E70*D70*C70/1000000</f>
        <v/>
      </c>
      <c r="G70" s="318">
        <f>40.4*F70</f>
        <v/>
      </c>
      <c r="H70" s="106">
        <f>E70*K70</f>
        <v/>
      </c>
      <c r="I70" s="322">
        <f>100*5*H70/1000000000*7.85*1000*1.06</f>
        <v/>
      </c>
      <c r="J70" s="321" t="n">
        <v>123000</v>
      </c>
      <c r="K70" s="106" t="n"/>
    </row>
    <row r="71" ht="17.4" customHeight="1" s="313">
      <c r="A71" s="168" t="inlineStr">
        <is>
          <t>C402-G2</t>
        </is>
      </c>
      <c r="B71" s="168" t="inlineStr">
        <is>
          <t>#</t>
        </is>
      </c>
      <c r="C71" s="168" t="n">
        <v>1975</v>
      </c>
      <c r="D71" s="168" t="n">
        <v>1000</v>
      </c>
      <c r="E71" s="168" t="n">
        <v>9</v>
      </c>
      <c r="F71" s="318">
        <f>E71*D71*C71/1000000</f>
        <v/>
      </c>
      <c r="G71" s="318">
        <f>40.4*F71</f>
        <v/>
      </c>
      <c r="H71" s="106">
        <f>E71*K71</f>
        <v/>
      </c>
      <c r="I71" s="322">
        <f>100*5*H71/1000000000*7.85*1000*1.06</f>
        <v/>
      </c>
      <c r="J71" s="321" t="n">
        <v>123000</v>
      </c>
      <c r="K71" s="106" t="n"/>
    </row>
    <row r="72" ht="17.4" customHeight="1" s="313">
      <c r="A72" s="168" t="inlineStr">
        <is>
          <t>C402-H1</t>
        </is>
      </c>
      <c r="B72" s="168" t="inlineStr">
        <is>
          <t>#</t>
        </is>
      </c>
      <c r="C72" s="168" t="n">
        <v>1977</v>
      </c>
      <c r="D72" s="168" t="n">
        <v>1070</v>
      </c>
      <c r="E72" s="168" t="n">
        <v>1</v>
      </c>
      <c r="F72" s="318">
        <f>E72*D72*C72/1000000</f>
        <v/>
      </c>
      <c r="G72" s="318">
        <f>40.4*F72</f>
        <v/>
      </c>
      <c r="H72" s="106">
        <f>E72*K72</f>
        <v/>
      </c>
      <c r="I72" s="322">
        <f>100*5*H72/1000000000*7.85*1000*1.06</f>
        <v/>
      </c>
      <c r="J72" s="321" t="n">
        <v>126200</v>
      </c>
      <c r="K72" s="106" t="n"/>
    </row>
    <row r="73" ht="17.4" customHeight="1" s="313">
      <c r="A73" s="168" t="inlineStr">
        <is>
          <t>C402-H2</t>
        </is>
      </c>
      <c r="B73" s="168" t="inlineStr">
        <is>
          <t>#</t>
        </is>
      </c>
      <c r="C73" s="168" t="n">
        <v>1975</v>
      </c>
      <c r="D73" s="168" t="n">
        <v>1000</v>
      </c>
      <c r="E73" s="168" t="n">
        <v>12</v>
      </c>
      <c r="F73" s="318">
        <f>E73*D73*C73/1000000</f>
        <v/>
      </c>
      <c r="G73" s="318">
        <f>40.4*F73</f>
        <v/>
      </c>
      <c r="H73" s="106">
        <f>E73*K73</f>
        <v/>
      </c>
      <c r="I73" s="322">
        <f>100*5*H73/1000000000*7.85*1000*1.06</f>
        <v/>
      </c>
      <c r="J73" s="321" t="n">
        <v>126200</v>
      </c>
      <c r="K73" s="106" t="n"/>
    </row>
    <row r="74" ht="17.4" customHeight="1" s="313">
      <c r="A74" s="168" t="inlineStr">
        <is>
          <t>C402-J1</t>
        </is>
      </c>
      <c r="B74" s="168" t="inlineStr">
        <is>
          <t>#</t>
        </is>
      </c>
      <c r="C74" s="168" t="n">
        <v>1983</v>
      </c>
      <c r="D74" s="168" t="n">
        <v>1266</v>
      </c>
      <c r="E74" s="168" t="n">
        <v>1</v>
      </c>
      <c r="F74" s="318">
        <f>E74*D74*C74/1000000</f>
        <v/>
      </c>
      <c r="G74" s="318">
        <f>40.4*F74</f>
        <v/>
      </c>
      <c r="H74" s="106">
        <f>E74*K74</f>
        <v/>
      </c>
      <c r="I74" s="322">
        <f>100*5*H74/1000000000*7.85*1000*1.06</f>
        <v/>
      </c>
      <c r="J74" s="321" t="n">
        <v>129100</v>
      </c>
      <c r="K74" s="106" t="n"/>
    </row>
    <row r="75" ht="17.4" customHeight="1" s="313">
      <c r="A75" s="168" t="inlineStr">
        <is>
          <t>C402-J2</t>
        </is>
      </c>
      <c r="B75" s="168" t="inlineStr">
        <is>
          <t>#</t>
        </is>
      </c>
      <c r="C75" s="168" t="n">
        <v>1975</v>
      </c>
      <c r="D75" s="168" t="n">
        <v>1000</v>
      </c>
      <c r="E75" s="168" t="n">
        <v>31</v>
      </c>
      <c r="F75" s="318">
        <f>E75*D75*C75/1000000</f>
        <v/>
      </c>
      <c r="G75" s="318">
        <f>40.4*F75</f>
        <v/>
      </c>
      <c r="H75" s="106">
        <f>E75*K75</f>
        <v/>
      </c>
      <c r="I75" s="322">
        <f>100*5*H75/1000000000*7.85*1000*1.06</f>
        <v/>
      </c>
      <c r="J75" s="321" t="n">
        <v>129100</v>
      </c>
      <c r="K75" s="106" t="n"/>
    </row>
    <row r="76" ht="17.4" customHeight="1" s="313">
      <c r="A76" s="168" t="inlineStr">
        <is>
          <t>C402-J3</t>
        </is>
      </c>
      <c r="B76" s="168" t="inlineStr">
        <is>
          <t>#</t>
        </is>
      </c>
      <c r="C76" s="168" t="n">
        <v>990</v>
      </c>
      <c r="D76" s="168" t="n">
        <v>1279</v>
      </c>
      <c r="E76" s="168" t="n">
        <v>1</v>
      </c>
      <c r="F76" s="318">
        <f>E76*D76*C76/1000000</f>
        <v/>
      </c>
      <c r="G76" s="318">
        <f>40.4*F76</f>
        <v/>
      </c>
      <c r="H76" s="106">
        <f>E76*K76</f>
        <v/>
      </c>
      <c r="I76" s="322">
        <f>100*5*H76/1000000000*7.85*1000*1.06</f>
        <v/>
      </c>
      <c r="J76" s="321" t="n">
        <v>129100</v>
      </c>
      <c r="K76" s="106" t="n"/>
    </row>
    <row r="77" ht="17.4" customHeight="1" s="313">
      <c r="A77" s="168" t="inlineStr">
        <is>
          <t>C402-J4</t>
        </is>
      </c>
      <c r="B77" s="168" t="inlineStr">
        <is>
          <t>#</t>
        </is>
      </c>
      <c r="C77" s="168" t="n">
        <v>978</v>
      </c>
      <c r="D77" s="168" t="n">
        <v>1000</v>
      </c>
      <c r="E77" s="168" t="n">
        <v>2</v>
      </c>
      <c r="F77" s="318">
        <f>E77*D77*C77/1000000</f>
        <v/>
      </c>
      <c r="G77" s="318">
        <f>40.4*F77</f>
        <v/>
      </c>
      <c r="H77" s="106">
        <f>E77*K77</f>
        <v/>
      </c>
      <c r="I77" s="322">
        <f>100*5*H77/1000000000*7.85*1000*1.06</f>
        <v/>
      </c>
      <c r="J77" s="321" t="n">
        <v>129100</v>
      </c>
      <c r="K77" s="106" t="n"/>
    </row>
    <row r="78" ht="17.4" customHeight="1" s="313">
      <c r="A78" s="168" t="inlineStr">
        <is>
          <t>C402-K1</t>
        </is>
      </c>
      <c r="B78" s="168" t="inlineStr">
        <is>
          <t>#</t>
        </is>
      </c>
      <c r="C78" s="168" t="n">
        <v>1975</v>
      </c>
      <c r="D78" s="168" t="n">
        <v>1000</v>
      </c>
      <c r="E78" s="168" t="n">
        <v>29</v>
      </c>
      <c r="F78" s="318">
        <f>E78*D78*C78/1000000</f>
        <v/>
      </c>
      <c r="G78" s="318">
        <f>40.4*F78</f>
        <v/>
      </c>
      <c r="H78" s="106">
        <f>E78*K78</f>
        <v/>
      </c>
      <c r="I78" s="322">
        <f>100*5*H78/1000000000*7.85*1000*1.06</f>
        <v/>
      </c>
      <c r="J78" s="321" t="n">
        <v>148400</v>
      </c>
      <c r="K78" s="106" t="n"/>
    </row>
    <row r="79" ht="17.4" customHeight="1" s="313">
      <c r="A79" s="168" t="inlineStr">
        <is>
          <t>C402-K2</t>
        </is>
      </c>
      <c r="B79" s="168" t="inlineStr">
        <is>
          <t>#</t>
        </is>
      </c>
      <c r="C79" s="168" t="n">
        <v>1975</v>
      </c>
      <c r="D79" s="168" t="n">
        <v>1017</v>
      </c>
      <c r="E79" s="168" t="n">
        <v>1</v>
      </c>
      <c r="F79" s="318">
        <f>E79*D79*C79/1000000</f>
        <v/>
      </c>
      <c r="G79" s="318">
        <f>40.4*F79</f>
        <v/>
      </c>
      <c r="H79" s="106">
        <f>E79*K79</f>
        <v/>
      </c>
      <c r="I79" s="322">
        <f>100*5*H79/1000000000*7.85*1000*1.06</f>
        <v/>
      </c>
      <c r="J79" s="321" t="n">
        <v>148400</v>
      </c>
      <c r="K79" s="106" t="n">
        <v>629</v>
      </c>
    </row>
    <row r="80" ht="17.4" customHeight="1" s="313">
      <c r="A80" s="168" t="inlineStr">
        <is>
          <t>C402-K3</t>
        </is>
      </c>
      <c r="B80" s="168" t="inlineStr">
        <is>
          <t>#</t>
        </is>
      </c>
      <c r="C80" s="168" t="n">
        <v>1992</v>
      </c>
      <c r="D80" s="168" t="n">
        <v>1479</v>
      </c>
      <c r="E80" s="168" t="n">
        <v>1</v>
      </c>
      <c r="F80" s="318">
        <f>E80*D80*C80/1000000</f>
        <v/>
      </c>
      <c r="G80" s="318">
        <f>40.4*F80</f>
        <v/>
      </c>
      <c r="H80" s="106">
        <f>E80*K80</f>
        <v/>
      </c>
      <c r="I80" s="322">
        <f>100*5*H80/1000000000*7.85*1000*1.06</f>
        <v/>
      </c>
      <c r="J80" s="321" t="n">
        <v>148400</v>
      </c>
      <c r="K80" s="106" t="n">
        <v>2137</v>
      </c>
    </row>
    <row r="81" ht="17.4" customHeight="1" s="313">
      <c r="A81" s="168" t="inlineStr">
        <is>
          <t>C402-K4</t>
        </is>
      </c>
      <c r="B81" s="168" t="inlineStr">
        <is>
          <t>#</t>
        </is>
      </c>
      <c r="C81" s="168" t="n">
        <v>1968</v>
      </c>
      <c r="D81" s="168" t="n">
        <v>758</v>
      </c>
      <c r="E81" s="168" t="n">
        <v>1</v>
      </c>
      <c r="F81" s="318">
        <f>E81*D81*C81/1000000</f>
        <v/>
      </c>
      <c r="G81" s="318">
        <f>40.4*F81</f>
        <v/>
      </c>
      <c r="H81" s="106">
        <f>E81*K81</f>
        <v/>
      </c>
      <c r="I81" s="322">
        <f>100*5*H81/1000000000*7.85*1000*1.06</f>
        <v/>
      </c>
      <c r="J81" s="321" t="n">
        <v>148400</v>
      </c>
      <c r="K81" s="106" t="n">
        <v>848</v>
      </c>
    </row>
    <row r="82" ht="17.4" customHeight="1" s="313">
      <c r="A82" s="168" t="inlineStr">
        <is>
          <t>C402-K5</t>
        </is>
      </c>
      <c r="B82" s="168" t="inlineStr">
        <is>
          <t>#</t>
        </is>
      </c>
      <c r="C82" s="168" t="n">
        <v>990</v>
      </c>
      <c r="D82" s="168" t="n">
        <v>1278</v>
      </c>
      <c r="E82" s="168" t="n">
        <v>1</v>
      </c>
      <c r="F82" s="318">
        <f>E82*D82*C82/1000000</f>
        <v/>
      </c>
      <c r="G82" s="318">
        <f>40.4*F82</f>
        <v/>
      </c>
      <c r="H82" s="106">
        <f>E82*K82</f>
        <v/>
      </c>
      <c r="I82" s="322">
        <f>100*5*H82/1000000000*7.85*1000*1.06</f>
        <v/>
      </c>
      <c r="J82" s="321" t="n">
        <v>148400</v>
      </c>
      <c r="K82" s="106" t="n"/>
    </row>
    <row r="83" ht="17.4" customHeight="1" s="313">
      <c r="A83" s="168" t="inlineStr">
        <is>
          <t>C402-K6</t>
        </is>
      </c>
      <c r="B83" s="168" t="inlineStr">
        <is>
          <t>#</t>
        </is>
      </c>
      <c r="C83" s="168" t="n">
        <v>978</v>
      </c>
      <c r="D83" s="168" t="n">
        <v>1000</v>
      </c>
      <c r="E83" s="168" t="n">
        <v>2</v>
      </c>
      <c r="F83" s="318">
        <f>E83*D83*C83/1000000</f>
        <v/>
      </c>
      <c r="G83" s="318">
        <f>40.4*F83</f>
        <v/>
      </c>
      <c r="H83" s="106">
        <f>E83*K83</f>
        <v/>
      </c>
      <c r="I83" s="322">
        <f>100*5*H83/1000000000*7.85*1000*1.06</f>
        <v/>
      </c>
      <c r="J83" s="321" t="n">
        <v>148400</v>
      </c>
      <c r="K83" s="106" t="n"/>
    </row>
    <row r="84" ht="17.4" customHeight="1" s="313">
      <c r="A84" s="168" t="inlineStr">
        <is>
          <t>C402-L1</t>
        </is>
      </c>
      <c r="B84" s="168" t="inlineStr">
        <is>
          <t>#</t>
        </is>
      </c>
      <c r="C84" s="168" t="n">
        <v>1970</v>
      </c>
      <c r="D84" s="168" t="n">
        <v>828</v>
      </c>
      <c r="E84" s="168" t="n">
        <v>1</v>
      </c>
      <c r="F84" s="318">
        <f>E84*D84*C84/1000000</f>
        <v/>
      </c>
      <c r="G84" s="318">
        <f>40.4*F84</f>
        <v/>
      </c>
      <c r="H84" s="106">
        <f>E84*K84</f>
        <v/>
      </c>
      <c r="I84" s="322">
        <f>100*5*H84/1000000000*7.85*1000*1.06</f>
        <v/>
      </c>
      <c r="J84" s="321" t="n">
        <v>133950</v>
      </c>
      <c r="K84" s="106" t="n"/>
    </row>
    <row r="85" ht="17.4" customHeight="1" s="313">
      <c r="A85" s="168" t="inlineStr">
        <is>
          <t>C402-L2</t>
        </is>
      </c>
      <c r="B85" s="168" t="inlineStr">
        <is>
          <t>#</t>
        </is>
      </c>
      <c r="C85" s="168" t="n">
        <v>1975</v>
      </c>
      <c r="D85" s="168" t="n">
        <v>1000</v>
      </c>
      <c r="E85" s="168" t="n">
        <v>10</v>
      </c>
      <c r="F85" s="318">
        <f>E85*D85*C85/1000000</f>
        <v/>
      </c>
      <c r="G85" s="318">
        <f>40.4*F85</f>
        <v/>
      </c>
      <c r="H85" s="106">
        <f>E85*K85</f>
        <v/>
      </c>
      <c r="I85" s="322">
        <f>100*5*H85/1000000000*7.85*1000*1.06</f>
        <v/>
      </c>
      <c r="J85" s="321" t="n">
        <v>133950</v>
      </c>
      <c r="K85" s="106" t="n"/>
    </row>
    <row r="86" ht="17.4" customHeight="1" s="313">
      <c r="A86" s="168" t="inlineStr">
        <is>
          <t>C402-M1</t>
        </is>
      </c>
      <c r="B86" s="168" t="inlineStr">
        <is>
          <t>#</t>
        </is>
      </c>
      <c r="C86" s="168" t="n">
        <v>1970</v>
      </c>
      <c r="D86" s="168" t="n">
        <v>824</v>
      </c>
      <c r="E86" s="168" t="n">
        <v>1</v>
      </c>
      <c r="F86" s="318">
        <f>E86*D86*C86/1000000</f>
        <v/>
      </c>
      <c r="G86" s="318">
        <f>40.4*F86</f>
        <v/>
      </c>
      <c r="H86" s="106">
        <f>E86*K86</f>
        <v/>
      </c>
      <c r="I86" s="322">
        <f>100*5*H86/1000000000*7.85*1000*1.06</f>
        <v/>
      </c>
      <c r="J86" s="321" t="n">
        <v>153300</v>
      </c>
      <c r="K86" s="106" t="n"/>
    </row>
    <row r="87" ht="17.4" customHeight="1" s="313">
      <c r="A87" s="168" t="inlineStr">
        <is>
          <t>C402-M2</t>
        </is>
      </c>
      <c r="B87" s="168" t="inlineStr">
        <is>
          <t>#</t>
        </is>
      </c>
      <c r="C87" s="168" t="n">
        <v>1975</v>
      </c>
      <c r="D87" s="168" t="n">
        <v>1000</v>
      </c>
      <c r="E87" s="168" t="n">
        <v>10</v>
      </c>
      <c r="F87" s="318">
        <f>E87*D87*C87/1000000</f>
        <v/>
      </c>
      <c r="G87" s="318">
        <f>40.4*F87</f>
        <v/>
      </c>
      <c r="H87" s="106">
        <f>E87*K87</f>
        <v/>
      </c>
      <c r="I87" s="322">
        <f>100*5*H87/1000000000*7.85*1000*1.06</f>
        <v/>
      </c>
      <c r="J87" s="321" t="n">
        <v>153300</v>
      </c>
      <c r="K87" s="106" t="n"/>
    </row>
    <row r="88" ht="17.4" customHeight="1" s="313">
      <c r="A88" s="168" t="inlineStr">
        <is>
          <t>C402-N1</t>
        </is>
      </c>
      <c r="B88" s="168" t="inlineStr">
        <is>
          <t>#</t>
        </is>
      </c>
      <c r="C88" s="168" t="n">
        <v>1983</v>
      </c>
      <c r="D88" s="168" t="n">
        <v>1254</v>
      </c>
      <c r="E88" s="168" t="n">
        <v>1</v>
      </c>
      <c r="F88" s="318">
        <f>E88*D88*C88/1000000</f>
        <v/>
      </c>
      <c r="G88" s="318">
        <f>40.4*F88</f>
        <v/>
      </c>
      <c r="H88" s="106">
        <f>E88*K88</f>
        <v/>
      </c>
      <c r="I88" s="322">
        <f>100*5*H88/1000000000*7.85*1000*1.06</f>
        <v/>
      </c>
      <c r="J88" s="321" t="n">
        <v>138800</v>
      </c>
      <c r="K88" s="106" t="n"/>
    </row>
    <row r="89" ht="17.4" customHeight="1" s="313">
      <c r="A89" s="168" t="inlineStr">
        <is>
          <t>C402-N2</t>
        </is>
      </c>
      <c r="B89" s="168" t="inlineStr">
        <is>
          <t>#</t>
        </is>
      </c>
      <c r="C89" s="168" t="n">
        <v>1975</v>
      </c>
      <c r="D89" s="168" t="n">
        <v>1000</v>
      </c>
      <c r="E89" s="168" t="n">
        <v>29</v>
      </c>
      <c r="F89" s="318">
        <f>E89*D89*C89/1000000</f>
        <v/>
      </c>
      <c r="G89" s="318">
        <f>40.4*F89</f>
        <v/>
      </c>
      <c r="H89" s="106">
        <f>E89*K89</f>
        <v/>
      </c>
      <c r="I89" s="322">
        <f>100*5*H89/1000000000*7.85*1000*1.06</f>
        <v/>
      </c>
      <c r="J89" s="321" t="n">
        <v>138800</v>
      </c>
      <c r="K89" s="106" t="n"/>
    </row>
    <row r="90" ht="17.4" customHeight="1" s="313">
      <c r="A90" s="168" t="inlineStr">
        <is>
          <t>C402-N3</t>
        </is>
      </c>
      <c r="B90" s="168" t="inlineStr">
        <is>
          <t>#</t>
        </is>
      </c>
      <c r="C90" s="168" t="n">
        <v>1968</v>
      </c>
      <c r="D90" s="168" t="n">
        <v>762</v>
      </c>
      <c r="E90" s="168" t="n">
        <v>1</v>
      </c>
      <c r="F90" s="318">
        <f>E90*D90*C90/1000000</f>
        <v/>
      </c>
      <c r="G90" s="318">
        <f>40.4*F90</f>
        <v/>
      </c>
      <c r="H90" s="106">
        <f>E90*K90</f>
        <v/>
      </c>
      <c r="I90" s="322">
        <f>100*5*H90/1000000000*7.85*1000*1.06</f>
        <v/>
      </c>
      <c r="J90" s="321" t="n">
        <v>138800</v>
      </c>
      <c r="K90" s="106" t="n">
        <v>627</v>
      </c>
    </row>
    <row r="91" ht="17.4" customHeight="1" s="313">
      <c r="A91" s="168" t="inlineStr">
        <is>
          <t>C402-N4</t>
        </is>
      </c>
      <c r="B91" s="168" t="inlineStr">
        <is>
          <t>#</t>
        </is>
      </c>
      <c r="C91" s="168" t="n">
        <v>1982</v>
      </c>
      <c r="D91" s="168" t="n">
        <v>1238</v>
      </c>
      <c r="E91" s="168" t="n">
        <v>1</v>
      </c>
      <c r="F91" s="318">
        <f>E91*D91*C91/1000000</f>
        <v/>
      </c>
      <c r="G91" s="318">
        <f>40.4*F91</f>
        <v/>
      </c>
      <c r="H91" s="106">
        <f>E91*K91</f>
        <v/>
      </c>
      <c r="I91" s="322">
        <f>100*5*H91/1000000000*7.85*1000*1.06</f>
        <v/>
      </c>
      <c r="J91" s="321" t="n">
        <v>138800</v>
      </c>
      <c r="K91" s="106" t="n">
        <v>1289</v>
      </c>
    </row>
    <row r="92" ht="17.4" customHeight="1" s="313">
      <c r="A92" s="168" t="inlineStr">
        <is>
          <t>C402-N5</t>
        </is>
      </c>
      <c r="B92" s="168" t="inlineStr">
        <is>
          <t>#</t>
        </is>
      </c>
      <c r="C92" s="168" t="n">
        <v>990</v>
      </c>
      <c r="D92" s="168" t="n">
        <v>1278</v>
      </c>
      <c r="E92" s="168" t="n">
        <v>1</v>
      </c>
      <c r="F92" s="318">
        <f>E92*D92*C92/1000000</f>
        <v/>
      </c>
      <c r="G92" s="318">
        <f>40.4*F92</f>
        <v/>
      </c>
      <c r="H92" s="106">
        <f>E92*K92</f>
        <v/>
      </c>
      <c r="I92" s="322">
        <f>100*5*H92/1000000000*7.85*1000*1.06</f>
        <v/>
      </c>
      <c r="J92" s="321" t="n">
        <v>138800</v>
      </c>
      <c r="K92" s="106" t="n"/>
    </row>
    <row r="93" ht="17.4" customHeight="1" s="313">
      <c r="A93" s="168" t="inlineStr">
        <is>
          <t>C402-N6</t>
        </is>
      </c>
      <c r="B93" s="168" t="inlineStr">
        <is>
          <t>#</t>
        </is>
      </c>
      <c r="C93" s="168" t="n">
        <v>978</v>
      </c>
      <c r="D93" s="168" t="n">
        <v>1000</v>
      </c>
      <c r="E93" s="168" t="n">
        <v>2</v>
      </c>
      <c r="F93" s="318">
        <f>E93*D93*C93/1000000</f>
        <v/>
      </c>
      <c r="G93" s="318">
        <f>40.4*F93</f>
        <v/>
      </c>
      <c r="H93" s="106">
        <f>E93*K93</f>
        <v/>
      </c>
      <c r="I93" s="322">
        <f>100*5*H93/1000000000*7.85*1000*1.06</f>
        <v/>
      </c>
      <c r="J93" s="321" t="n">
        <v>138800</v>
      </c>
      <c r="K93" s="106" t="n"/>
    </row>
    <row r="94" ht="17.4" customHeight="1" s="313">
      <c r="A94" s="168" t="inlineStr">
        <is>
          <t>C402-P1</t>
        </is>
      </c>
      <c r="B94" s="168" t="inlineStr">
        <is>
          <t>#</t>
        </is>
      </c>
      <c r="C94" s="168" t="n">
        <v>1970</v>
      </c>
      <c r="D94" s="168" t="n">
        <v>824</v>
      </c>
      <c r="E94" s="168" t="n">
        <v>1</v>
      </c>
      <c r="F94" s="318">
        <f>E94*D94*C94/1000000</f>
        <v/>
      </c>
      <c r="G94" s="318">
        <f>40.4*F94</f>
        <v/>
      </c>
      <c r="H94" s="106">
        <f>E94*K94</f>
        <v/>
      </c>
      <c r="I94" s="322">
        <f>100*5*H94/1000000000*7.85*1000*1.06</f>
        <v/>
      </c>
      <c r="J94" s="321" t="n">
        <v>143700</v>
      </c>
      <c r="K94" s="106" t="n"/>
    </row>
    <row r="95" ht="17.4" customHeight="1" s="313">
      <c r="A95" s="168" t="inlineStr">
        <is>
          <t>C402-P2</t>
        </is>
      </c>
      <c r="B95" s="168" t="inlineStr">
        <is>
          <t>#</t>
        </is>
      </c>
      <c r="C95" s="168" t="n">
        <v>1975</v>
      </c>
      <c r="D95" s="168" t="n">
        <v>1000</v>
      </c>
      <c r="E95" s="168" t="n">
        <v>10</v>
      </c>
      <c r="F95" s="318">
        <f>E95*D95*C95/1000000</f>
        <v/>
      </c>
      <c r="G95" s="318">
        <f>40.4*F95</f>
        <v/>
      </c>
      <c r="H95" s="106">
        <f>E95*K95</f>
        <v/>
      </c>
      <c r="I95" s="322">
        <f>100*5*H95/1000000000*7.85*1000*1.06</f>
        <v/>
      </c>
      <c r="J95" s="321" t="n">
        <v>143700</v>
      </c>
      <c r="K95" s="106" t="n"/>
    </row>
    <row r="96" ht="17.4" customHeight="1" s="313">
      <c r="A96" s="168" t="inlineStr">
        <is>
          <t>C402-Q1</t>
        </is>
      </c>
      <c r="B96" s="168" t="inlineStr">
        <is>
          <t>#</t>
        </is>
      </c>
      <c r="C96" s="168" t="n">
        <v>1970</v>
      </c>
      <c r="D96" s="168" t="n">
        <v>837</v>
      </c>
      <c r="E96" s="168" t="n">
        <v>1</v>
      </c>
      <c r="F96" s="318">
        <f>E96*D96*C96/1000000</f>
        <v/>
      </c>
      <c r="G96" s="318">
        <f>40.4*F96</f>
        <v/>
      </c>
      <c r="H96" s="106">
        <f>E96*K96</f>
        <v/>
      </c>
      <c r="I96" s="322">
        <f>100*5*H96/1000000000*7.85*1000*1.06</f>
        <v/>
      </c>
      <c r="J96" s="321" t="n">
        <v>158300</v>
      </c>
      <c r="K96" s="106" t="n"/>
    </row>
    <row r="97" ht="17.4" customHeight="1" s="313">
      <c r="A97" s="168" t="inlineStr">
        <is>
          <t>C402-Q2</t>
        </is>
      </c>
      <c r="B97" s="168" t="inlineStr">
        <is>
          <t>#</t>
        </is>
      </c>
      <c r="C97" s="168" t="n">
        <v>1975</v>
      </c>
      <c r="D97" s="168" t="n">
        <v>1000</v>
      </c>
      <c r="E97" s="168" t="n">
        <v>21</v>
      </c>
      <c r="F97" s="318">
        <f>E97*D97*C97/1000000</f>
        <v/>
      </c>
      <c r="G97" s="318">
        <f>40.4*F97</f>
        <v/>
      </c>
      <c r="H97" s="106">
        <f>E97*K97</f>
        <v/>
      </c>
      <c r="I97" s="322">
        <f>100*5*H97/1000000000*7.85*1000*1.06</f>
        <v/>
      </c>
      <c r="J97" s="321" t="n">
        <v>158300</v>
      </c>
      <c r="K97" s="106" t="n"/>
    </row>
    <row r="98" ht="17.4" customHeight="1" s="313">
      <c r="A98" s="168" t="inlineStr">
        <is>
          <t>C402-Q3</t>
        </is>
      </c>
      <c r="B98" s="168" t="inlineStr">
        <is>
          <t>#</t>
        </is>
      </c>
      <c r="C98" s="168" t="n">
        <v>990</v>
      </c>
      <c r="D98" s="168" t="n">
        <v>1278</v>
      </c>
      <c r="E98" s="168" t="n">
        <v>1</v>
      </c>
      <c r="F98" s="318">
        <f>E98*D98*C98/1000000</f>
        <v/>
      </c>
      <c r="G98" s="318">
        <f>40.4*F98</f>
        <v/>
      </c>
      <c r="H98" s="106">
        <f>E98*K98</f>
        <v/>
      </c>
      <c r="I98" s="322">
        <f>100*5*H98/1000000000*7.85*1000*1.06</f>
        <v/>
      </c>
      <c r="J98" s="321" t="n">
        <v>158300</v>
      </c>
      <c r="K98" s="106" t="n"/>
    </row>
    <row r="99" ht="17.4" customHeight="1" s="313">
      <c r="A99" s="168" t="inlineStr">
        <is>
          <t>C402-Q4</t>
        </is>
      </c>
      <c r="B99" s="168" t="inlineStr">
        <is>
          <t>#</t>
        </is>
      </c>
      <c r="C99" s="168" t="n">
        <v>978</v>
      </c>
      <c r="D99" s="168" t="n">
        <v>1000</v>
      </c>
      <c r="E99" s="168" t="n">
        <v>2</v>
      </c>
      <c r="F99" s="318">
        <f>E99*D99*C99/1000000</f>
        <v/>
      </c>
      <c r="G99" s="318">
        <f>40.4*F99</f>
        <v/>
      </c>
      <c r="H99" s="106">
        <f>E99*K99</f>
        <v/>
      </c>
      <c r="I99" s="322">
        <f>100*5*H99/1000000000*7.85*1000*1.06</f>
        <v/>
      </c>
      <c r="J99" s="321" t="n">
        <v>158300</v>
      </c>
      <c r="K99" s="106" t="n"/>
    </row>
    <row r="100" ht="17.4" customHeight="1" s="313">
      <c r="A100" s="168" t="inlineStr">
        <is>
          <t>C402-Q5</t>
        </is>
      </c>
      <c r="B100" s="168" t="inlineStr">
        <is>
          <t>#</t>
        </is>
      </c>
      <c r="C100" s="168" t="n">
        <v>1975</v>
      </c>
      <c r="D100" s="168" t="n">
        <v>1000</v>
      </c>
      <c r="E100" s="168" t="n">
        <v>1</v>
      </c>
      <c r="F100" s="318">
        <f>E100*D100*C100/1000000</f>
        <v/>
      </c>
      <c r="G100" s="318">
        <f>40.4*F100</f>
        <v/>
      </c>
      <c r="H100" s="106">
        <f>E100*K100</f>
        <v/>
      </c>
      <c r="I100" s="322">
        <f>100*5*H100/1000000000*7.85*1000*1.06</f>
        <v/>
      </c>
      <c r="J100" s="321" t="n">
        <v>158300</v>
      </c>
      <c r="K100" s="106" t="n">
        <v>628</v>
      </c>
    </row>
    <row r="101" ht="17.4" customHeight="1" s="313">
      <c r="A101" s="168" t="inlineStr">
        <is>
          <t>C402-Q6</t>
        </is>
      </c>
      <c r="B101" s="168" t="inlineStr">
        <is>
          <t>#</t>
        </is>
      </c>
      <c r="C101" s="168" t="n">
        <v>1992</v>
      </c>
      <c r="D101" s="168" t="n">
        <v>1496</v>
      </c>
      <c r="E101" s="168" t="n">
        <v>1</v>
      </c>
      <c r="F101" s="318">
        <f>E101*D101*C101/1000000</f>
        <v/>
      </c>
      <c r="G101" s="318">
        <f>40.4*F101</f>
        <v/>
      </c>
      <c r="H101" s="106">
        <f>E101*K101</f>
        <v/>
      </c>
      <c r="I101" s="322">
        <f>100*5*H101/1000000000*7.85*1000*1.06</f>
        <v/>
      </c>
      <c r="J101" s="321" t="n">
        <v>158300</v>
      </c>
      <c r="K101" s="106" t="n">
        <v>2135</v>
      </c>
    </row>
    <row r="102" ht="17.4" customHeight="1" s="313">
      <c r="A102" s="168" t="inlineStr">
        <is>
          <t>C402-Q7</t>
        </is>
      </c>
      <c r="B102" s="168" t="inlineStr">
        <is>
          <t>#</t>
        </is>
      </c>
      <c r="C102" s="168" t="n">
        <v>1974</v>
      </c>
      <c r="D102" s="168" t="n">
        <v>968</v>
      </c>
      <c r="E102" s="168" t="n">
        <v>1</v>
      </c>
      <c r="F102" s="318">
        <f>E102*D102*C102/1000000</f>
        <v/>
      </c>
      <c r="G102" s="318">
        <f>40.4*F102</f>
        <v/>
      </c>
      <c r="H102" s="106">
        <f>E102*K102</f>
        <v/>
      </c>
      <c r="I102" s="322">
        <f>100*5*H102/1000000000*7.85*1000*1.06</f>
        <v/>
      </c>
      <c r="J102" s="321" t="n">
        <v>158300</v>
      </c>
      <c r="K102" s="106" t="n">
        <v>848</v>
      </c>
    </row>
    <row r="103" ht="17.4" customHeight="1" s="313">
      <c r="A103" s="168" t="inlineStr">
        <is>
          <t>C402-R1</t>
        </is>
      </c>
      <c r="B103" s="168" t="inlineStr">
        <is>
          <t>#</t>
        </is>
      </c>
      <c r="C103" s="168" t="n">
        <v>1966</v>
      </c>
      <c r="D103" s="168" t="n">
        <v>627</v>
      </c>
      <c r="E103" s="168" t="n">
        <v>1</v>
      </c>
      <c r="F103" s="318">
        <f>E103*D103*C103/1000000</f>
        <v/>
      </c>
      <c r="G103" s="318">
        <f>40.4*F103</f>
        <v/>
      </c>
      <c r="H103" s="106">
        <f>E103*K103</f>
        <v/>
      </c>
      <c r="I103" s="322">
        <f>100*5*H103/1000000000*7.85*1000*1.06</f>
        <v/>
      </c>
      <c r="J103" s="321" t="n">
        <v>168200</v>
      </c>
      <c r="K103" s="106" t="n"/>
    </row>
    <row r="104" ht="17.4" customHeight="1" s="313">
      <c r="A104" s="168" t="inlineStr">
        <is>
          <t>C402-R2</t>
        </is>
      </c>
      <c r="B104" s="168" t="inlineStr">
        <is>
          <t>#</t>
        </is>
      </c>
      <c r="C104" s="168" t="n">
        <v>1975</v>
      </c>
      <c r="D104" s="168" t="n">
        <v>1000</v>
      </c>
      <c r="E104" s="168" t="n">
        <v>22</v>
      </c>
      <c r="F104" s="318">
        <f>E104*D104*C104/1000000</f>
        <v/>
      </c>
      <c r="G104" s="318">
        <f>40.4*F104</f>
        <v/>
      </c>
      <c r="H104" s="106">
        <f>E104*K104</f>
        <v/>
      </c>
      <c r="I104" s="322">
        <f>100*5*H104/1000000000*7.85*1000*1.06</f>
        <v/>
      </c>
      <c r="J104" s="321" t="n">
        <v>168200</v>
      </c>
      <c r="K104" s="106" t="n"/>
    </row>
    <row r="105" ht="17.4" customHeight="1" s="313">
      <c r="A105" s="168" t="inlineStr">
        <is>
          <t>C402-R3</t>
        </is>
      </c>
      <c r="B105" s="168" t="inlineStr">
        <is>
          <t>#</t>
        </is>
      </c>
      <c r="C105" s="168" t="n">
        <v>990</v>
      </c>
      <c r="D105" s="168" t="n">
        <v>1278</v>
      </c>
      <c r="E105" s="168" t="n">
        <v>1</v>
      </c>
      <c r="F105" s="318">
        <f>E105*D105*C105/1000000</f>
        <v/>
      </c>
      <c r="G105" s="318">
        <f>40.4*F105</f>
        <v/>
      </c>
      <c r="H105" s="106">
        <f>E105*K105</f>
        <v/>
      </c>
      <c r="I105" s="322">
        <f>100*5*H105/1000000000*7.85*1000*1.06</f>
        <v/>
      </c>
      <c r="J105" s="321" t="n">
        <v>168200</v>
      </c>
      <c r="K105" s="106" t="n"/>
    </row>
    <row r="106" ht="17.4" customHeight="1" s="313">
      <c r="A106" s="168" t="inlineStr">
        <is>
          <t>C402-R4</t>
        </is>
      </c>
      <c r="B106" s="168" t="inlineStr">
        <is>
          <t>#</t>
        </is>
      </c>
      <c r="C106" s="168" t="n">
        <v>978</v>
      </c>
      <c r="D106" s="168" t="n">
        <v>1000</v>
      </c>
      <c r="E106" s="168" t="n">
        <v>2</v>
      </c>
      <c r="F106" s="318">
        <f>E106*D106*C106/1000000</f>
        <v/>
      </c>
      <c r="G106" s="318">
        <f>40.4*F106</f>
        <v/>
      </c>
      <c r="H106" s="106">
        <f>E106*K106</f>
        <v/>
      </c>
      <c r="I106" s="322">
        <f>100*5*H106/1000000000*7.85*1000*1.06</f>
        <v/>
      </c>
      <c r="J106" s="321" t="n">
        <v>168200</v>
      </c>
      <c r="K106" s="106" t="n"/>
    </row>
    <row r="107" ht="17.4" customHeight="1" s="313">
      <c r="A107" s="168" t="inlineStr">
        <is>
          <t>C402-R5</t>
        </is>
      </c>
      <c r="B107" s="168" t="inlineStr">
        <is>
          <t>#</t>
        </is>
      </c>
      <c r="C107" s="168" t="n">
        <v>1964</v>
      </c>
      <c r="D107" s="168" t="n">
        <v>511</v>
      </c>
      <c r="E107" s="168" t="n">
        <v>1</v>
      </c>
      <c r="F107" s="318">
        <f>E107*D107*C107/1000000</f>
        <v/>
      </c>
      <c r="G107" s="318">
        <f>40.4*F107</f>
        <v/>
      </c>
      <c r="H107" s="106">
        <f>E107*K107</f>
        <v/>
      </c>
      <c r="I107" s="322">
        <f>100*5*H107/1000000000*7.85*1000*1.06</f>
        <v/>
      </c>
      <c r="J107" s="321" t="n">
        <v>168200</v>
      </c>
      <c r="K107" s="106" t="n"/>
    </row>
    <row r="108" ht="17.4" customHeight="1" s="313">
      <c r="A108" s="168" t="inlineStr">
        <is>
          <t>C402-R6</t>
        </is>
      </c>
      <c r="B108" s="168" t="inlineStr">
        <is>
          <t>#</t>
        </is>
      </c>
      <c r="C108" s="168" t="n">
        <v>1975</v>
      </c>
      <c r="D108" s="168" t="n">
        <v>1000</v>
      </c>
      <c r="E108" s="168" t="n">
        <v>1</v>
      </c>
      <c r="F108" s="318">
        <f>E108*D108*C108/1000000</f>
        <v/>
      </c>
      <c r="G108" s="318">
        <f>40.4*F108</f>
        <v/>
      </c>
      <c r="H108" s="106">
        <f>E108*K108</f>
        <v/>
      </c>
      <c r="I108" s="322">
        <f>100*5*H108/1000000000*7.85*1000*1.06</f>
        <v/>
      </c>
      <c r="J108" s="321" t="n">
        <v>168200</v>
      </c>
      <c r="K108" s="106" t="n">
        <v>330</v>
      </c>
    </row>
    <row r="109" ht="17.4" customHeight="1" s="313">
      <c r="A109" s="168" t="inlineStr">
        <is>
          <t>C402-R7</t>
        </is>
      </c>
      <c r="B109" s="168" t="inlineStr">
        <is>
          <t>#</t>
        </is>
      </c>
      <c r="C109" s="168" t="n">
        <v>1974</v>
      </c>
      <c r="D109" s="168" t="n">
        <v>988</v>
      </c>
      <c r="E109" s="168" t="n">
        <v>1</v>
      </c>
      <c r="F109" s="318">
        <f>E109*D109*C109/1000000</f>
        <v/>
      </c>
      <c r="G109" s="318">
        <f>40.4*F109</f>
        <v/>
      </c>
      <c r="H109" s="106">
        <f>E109*K109</f>
        <v/>
      </c>
      <c r="I109" s="322">
        <f>100*5*H109/1000000000*7.85*1000*1.06</f>
        <v/>
      </c>
      <c r="J109" s="321" t="n">
        <v>168200</v>
      </c>
      <c r="K109" s="106" t="n">
        <v>1178</v>
      </c>
    </row>
    <row r="110" ht="17.4" customHeight="1" s="313">
      <c r="A110" s="168" t="inlineStr">
        <is>
          <t>C402-R8</t>
        </is>
      </c>
      <c r="B110" s="168" t="inlineStr">
        <is>
          <t>#</t>
        </is>
      </c>
      <c r="C110" s="168" t="n">
        <v>1973</v>
      </c>
      <c r="D110" s="168" t="n">
        <v>968</v>
      </c>
      <c r="E110" s="168" t="n">
        <v>1</v>
      </c>
      <c r="F110" s="318">
        <f>E110*D110*C110/1000000</f>
        <v/>
      </c>
      <c r="G110" s="318">
        <f>40.4*F110</f>
        <v/>
      </c>
      <c r="H110" s="106">
        <f>E110*K110</f>
        <v/>
      </c>
      <c r="I110" s="322">
        <f>100*5*H110/1000000000*7.85*1000*1.06</f>
        <v/>
      </c>
      <c r="J110" s="321" t="n">
        <v>168200</v>
      </c>
      <c r="K110" s="106" t="n">
        <v>848</v>
      </c>
    </row>
    <row r="111" ht="17.4" customHeight="1" s="313">
      <c r="A111" s="168" t="inlineStr">
        <is>
          <t>C402-S1</t>
        </is>
      </c>
      <c r="B111" s="168" t="inlineStr">
        <is>
          <t>#</t>
        </is>
      </c>
      <c r="C111" s="168" t="n">
        <v>1970</v>
      </c>
      <c r="D111" s="168" t="n">
        <v>824</v>
      </c>
      <c r="E111" s="168" t="n">
        <v>1</v>
      </c>
      <c r="F111" s="318">
        <f>E111*D111*C111/1000000</f>
        <v/>
      </c>
      <c r="G111" s="318">
        <f>40.4*F111</f>
        <v/>
      </c>
      <c r="H111" s="106">
        <f>E111*K111</f>
        <v/>
      </c>
      <c r="I111" s="322">
        <f>100*5*H111/1000000000*7.85*1000*1.06</f>
        <v/>
      </c>
      <c r="J111" s="321" t="n">
        <v>163300</v>
      </c>
      <c r="K111" s="106" t="n"/>
    </row>
    <row r="112" ht="17.4" customHeight="1" s="313">
      <c r="A112" s="168" t="inlineStr">
        <is>
          <t>C402-S2</t>
        </is>
      </c>
      <c r="B112" s="168" t="inlineStr">
        <is>
          <t>#</t>
        </is>
      </c>
      <c r="C112" s="168" t="n">
        <v>1975</v>
      </c>
      <c r="D112" s="168" t="n">
        <v>1000</v>
      </c>
      <c r="E112" s="168" t="n">
        <v>10</v>
      </c>
      <c r="F112" s="318">
        <f>E112*D112*C112/1000000</f>
        <v/>
      </c>
      <c r="G112" s="318">
        <f>40.4*F112</f>
        <v/>
      </c>
      <c r="H112" s="106">
        <f>E112*K112</f>
        <v/>
      </c>
      <c r="I112" s="322">
        <f>100*5*H112/1000000000*7.85*1000*1.06</f>
        <v/>
      </c>
      <c r="J112" s="321" t="n">
        <v>163300</v>
      </c>
      <c r="K112" s="106" t="n"/>
    </row>
    <row r="113" ht="17.4" customHeight="1" s="313">
      <c r="A113" s="168" t="inlineStr">
        <is>
          <t>C402-T1</t>
        </is>
      </c>
      <c r="B113" s="168" t="inlineStr">
        <is>
          <t>#</t>
        </is>
      </c>
      <c r="C113" s="168" t="n">
        <v>1983</v>
      </c>
      <c r="D113" s="168" t="n">
        <v>1267</v>
      </c>
      <c r="E113" s="168" t="n">
        <v>1</v>
      </c>
      <c r="F113" s="318">
        <f>E113*D113*C113/1000000</f>
        <v/>
      </c>
      <c r="G113" s="318">
        <f>40.4*F113</f>
        <v/>
      </c>
      <c r="H113" s="106">
        <f>E113*K113</f>
        <v/>
      </c>
      <c r="I113" s="322">
        <f>100*5*H113/1000000000*7.85*1000*1.06</f>
        <v/>
      </c>
      <c r="J113" s="321" t="n">
        <v>173000</v>
      </c>
      <c r="K113" s="106" t="n"/>
    </row>
    <row r="114" ht="17.4" customHeight="1" s="313">
      <c r="A114" s="168" t="inlineStr">
        <is>
          <t>C402-T2</t>
        </is>
      </c>
      <c r="B114" s="168" t="inlineStr">
        <is>
          <t>#</t>
        </is>
      </c>
      <c r="C114" s="168" t="n">
        <v>1975</v>
      </c>
      <c r="D114" s="168" t="n">
        <v>1000</v>
      </c>
      <c r="E114" s="168" t="n">
        <v>6</v>
      </c>
      <c r="F114" s="318">
        <f>E114*D114*C114/1000000</f>
        <v/>
      </c>
      <c r="G114" s="318">
        <f>40.4*F114</f>
        <v/>
      </c>
      <c r="H114" s="106">
        <f>E114*K114</f>
        <v/>
      </c>
      <c r="I114" s="322">
        <f>100*5*H114/1000000000*7.85*1000*1.06</f>
        <v/>
      </c>
      <c r="J114" s="321" t="n">
        <v>173000</v>
      </c>
      <c r="K114" s="106" t="n"/>
    </row>
    <row r="115" ht="17.4" customHeight="1" s="313">
      <c r="A115" s="168" t="inlineStr">
        <is>
          <t>C402-W1</t>
        </is>
      </c>
      <c r="B115" s="168" t="inlineStr">
        <is>
          <t>#</t>
        </is>
      </c>
      <c r="C115" s="168" t="n">
        <v>1966</v>
      </c>
      <c r="D115" s="168" t="n">
        <v>627</v>
      </c>
      <c r="E115" s="168" t="n">
        <v>1</v>
      </c>
      <c r="F115" s="318">
        <f>E115*D115*C115/1000000</f>
        <v/>
      </c>
      <c r="G115" s="318">
        <f>40.4*F115</f>
        <v/>
      </c>
      <c r="H115" s="106">
        <f>E115*K115</f>
        <v/>
      </c>
      <c r="I115" s="322">
        <f>100*5*H115/1000000000*7.85*1000*1.06</f>
        <v/>
      </c>
      <c r="J115" s="321" t="n">
        <v>177900</v>
      </c>
      <c r="K115" s="106" t="n"/>
    </row>
    <row r="116" ht="17.4" customHeight="1" s="313">
      <c r="A116" s="168" t="inlineStr">
        <is>
          <t>C402-W2</t>
        </is>
      </c>
      <c r="B116" s="168" t="inlineStr">
        <is>
          <t>#</t>
        </is>
      </c>
      <c r="C116" s="168" t="n">
        <v>1975</v>
      </c>
      <c r="D116" s="168" t="n">
        <v>1000</v>
      </c>
      <c r="E116" s="168" t="n">
        <v>22</v>
      </c>
      <c r="F116" s="318">
        <f>E116*D116*C116/1000000</f>
        <v/>
      </c>
      <c r="G116" s="318">
        <f>40.4*F116</f>
        <v/>
      </c>
      <c r="H116" s="106">
        <f>E116*K116</f>
        <v/>
      </c>
      <c r="I116" s="322">
        <f>100*5*H116/1000000000*7.85*1000*1.06</f>
        <v/>
      </c>
      <c r="J116" s="321" t="n">
        <v>177900</v>
      </c>
      <c r="K116" s="106" t="n"/>
    </row>
    <row r="117" ht="17.4" customHeight="1" s="313">
      <c r="A117" s="168" t="inlineStr">
        <is>
          <t>C402-W3</t>
        </is>
      </c>
      <c r="B117" s="168" t="inlineStr">
        <is>
          <t>#</t>
        </is>
      </c>
      <c r="C117" s="168" t="n">
        <v>990</v>
      </c>
      <c r="D117" s="168" t="n">
        <v>1278</v>
      </c>
      <c r="E117" s="168" t="n">
        <v>1</v>
      </c>
      <c r="F117" s="318">
        <f>E117*D117*C117/1000000</f>
        <v/>
      </c>
      <c r="G117" s="318">
        <f>40.4*F117</f>
        <v/>
      </c>
      <c r="H117" s="106">
        <f>E117*K117</f>
        <v/>
      </c>
      <c r="I117" s="322">
        <f>100*5*H117/1000000000*7.85*1000*1.06</f>
        <v/>
      </c>
      <c r="J117" s="321" t="n">
        <v>177900</v>
      </c>
      <c r="K117" s="106" t="n"/>
    </row>
    <row r="118" ht="17.4" customHeight="1" s="313">
      <c r="A118" s="168" t="inlineStr">
        <is>
          <t>C402-W4</t>
        </is>
      </c>
      <c r="B118" s="168" t="inlineStr">
        <is>
          <t>#</t>
        </is>
      </c>
      <c r="C118" s="168" t="n">
        <v>978</v>
      </c>
      <c r="D118" s="168" t="n">
        <v>1000</v>
      </c>
      <c r="E118" s="168" t="n">
        <v>2</v>
      </c>
      <c r="F118" s="318">
        <f>E118*D118*C118/1000000</f>
        <v/>
      </c>
      <c r="G118" s="318">
        <f>40.4*F118</f>
        <v/>
      </c>
      <c r="H118" s="106">
        <f>E118*K118</f>
        <v/>
      </c>
      <c r="I118" s="322">
        <f>100*5*H118/1000000000*7.85*1000*1.06</f>
        <v/>
      </c>
      <c r="J118" s="321" t="n">
        <v>177900</v>
      </c>
      <c r="K118" s="106" t="n"/>
    </row>
    <row r="119" ht="17.4" customHeight="1" s="313">
      <c r="A119" s="168" t="inlineStr">
        <is>
          <t>C402-W5</t>
        </is>
      </c>
      <c r="B119" s="168" t="inlineStr">
        <is>
          <t>#</t>
        </is>
      </c>
      <c r="C119" s="168" t="n">
        <v>1969</v>
      </c>
      <c r="D119" s="168" t="n">
        <v>799</v>
      </c>
      <c r="E119" s="168" t="n">
        <v>1</v>
      </c>
      <c r="F119" s="318">
        <f>E119*D119*C119/1000000</f>
        <v/>
      </c>
      <c r="G119" s="318">
        <f>40.4*F119</f>
        <v/>
      </c>
      <c r="H119" s="106">
        <f>E119*K119</f>
        <v/>
      </c>
      <c r="I119" s="322">
        <f>100*5*H119/1000000000*7.85*1000*1.06</f>
        <v/>
      </c>
      <c r="J119" s="321" t="n">
        <v>177900</v>
      </c>
      <c r="K119" s="106" t="n"/>
    </row>
    <row r="120" ht="17.4" customHeight="1" s="313">
      <c r="A120" s="168" t="inlineStr">
        <is>
          <t>C402-W6</t>
        </is>
      </c>
      <c r="B120" s="168" t="inlineStr">
        <is>
          <t>#</t>
        </is>
      </c>
      <c r="C120" s="168" t="n">
        <v>1967</v>
      </c>
      <c r="D120" s="168" t="n">
        <v>700</v>
      </c>
      <c r="E120" s="168" t="n">
        <v>1</v>
      </c>
      <c r="F120" s="318">
        <f>E120*D120*C120/1000000</f>
        <v/>
      </c>
      <c r="G120" s="318">
        <f>40.4*F120</f>
        <v/>
      </c>
      <c r="H120" s="106">
        <f>E120*K120</f>
        <v/>
      </c>
      <c r="I120" s="322">
        <f>100*5*H120/1000000000*7.85*1000*1.06</f>
        <v/>
      </c>
      <c r="J120" s="321" t="n">
        <v>177900</v>
      </c>
      <c r="K120" s="106" t="n"/>
    </row>
    <row r="121" ht="17.4" customHeight="1" s="313">
      <c r="A121" s="168" t="inlineStr">
        <is>
          <t>C402-W7</t>
        </is>
      </c>
      <c r="B121" s="168" t="inlineStr">
        <is>
          <t>#</t>
        </is>
      </c>
      <c r="C121" s="168" t="n">
        <v>1975</v>
      </c>
      <c r="D121" s="168" t="n">
        <v>1000</v>
      </c>
      <c r="E121" s="168" t="n">
        <v>1</v>
      </c>
      <c r="F121" s="318">
        <f>E121*D121*C121/1000000</f>
        <v/>
      </c>
      <c r="G121" s="318">
        <f>40.4*F121</f>
        <v/>
      </c>
      <c r="H121" s="106">
        <f>E121*K121</f>
        <v/>
      </c>
      <c r="I121" s="322">
        <f>100*5*H121/1000000000*7.85*1000*1.06</f>
        <v/>
      </c>
      <c r="J121" s="321" t="n">
        <v>177900</v>
      </c>
      <c r="K121" s="106" t="n">
        <v>848</v>
      </c>
    </row>
    <row r="122" ht="17.4" customHeight="1" s="313">
      <c r="A122" s="168" t="inlineStr">
        <is>
          <t>C402-W8</t>
        </is>
      </c>
      <c r="B122" s="168" t="inlineStr">
        <is>
          <t>#</t>
        </is>
      </c>
      <c r="C122" s="168" t="n">
        <v>1973</v>
      </c>
      <c r="D122" s="168" t="n">
        <v>968</v>
      </c>
      <c r="E122" s="168" t="n">
        <v>1</v>
      </c>
      <c r="F122" s="318">
        <f>E122*D122*C122/1000000</f>
        <v/>
      </c>
      <c r="G122" s="318">
        <f>40.4*F122</f>
        <v/>
      </c>
      <c r="H122" s="106">
        <f>E122*K122</f>
        <v/>
      </c>
      <c r="I122" s="322">
        <f>100*5*H122/1000000000*7.85*1000*1.06</f>
        <v/>
      </c>
      <c r="J122" s="321" t="n">
        <v>177900</v>
      </c>
      <c r="K122" s="106" t="n">
        <v>848</v>
      </c>
    </row>
    <row r="123">
      <c r="A123" s="168" t="inlineStr">
        <is>
          <t>小计</t>
        </is>
      </c>
      <c r="B123" s="168" t="n"/>
      <c r="C123" s="168" t="n"/>
      <c r="D123" s="168" t="n"/>
      <c r="E123" s="168">
        <f>SUM(E48:E122)</f>
        <v/>
      </c>
      <c r="F123" s="318">
        <f>SUM(F48:F122)</f>
        <v/>
      </c>
      <c r="G123" s="321">
        <f>SUM(G48:G122)</f>
        <v/>
      </c>
      <c r="H123" s="321" t="n"/>
      <c r="I123" s="321">
        <f>SUM(I48:I122)</f>
        <v/>
      </c>
      <c r="J123" s="168" t="n"/>
      <c r="K123" s="139" t="n"/>
    </row>
    <row r="126" ht="15.6" customHeight="1" s="313">
      <c r="A126" s="179" t="inlineStr">
        <is>
          <t>C402塔 踏步板清单</t>
        </is>
      </c>
      <c r="B126" s="314" t="n"/>
      <c r="C126" s="314" t="n"/>
      <c r="D126" s="314" t="n"/>
      <c r="E126" s="314" t="n"/>
      <c r="F126" s="314" t="n"/>
      <c r="G126" s="315" t="n"/>
    </row>
    <row r="127">
      <c r="A127" s="171" t="inlineStr">
        <is>
          <t>踏步板型号：T4(JG255/30/100FG)</t>
        </is>
      </c>
      <c r="B127" s="314" t="n"/>
      <c r="C127" s="314" t="n"/>
      <c r="D127" s="314" t="n"/>
      <c r="E127" s="314" t="n"/>
      <c r="F127" s="314" t="n"/>
      <c r="G127" s="315" t="n"/>
    </row>
    <row r="128">
      <c r="A128" s="171" t="inlineStr">
        <is>
          <t>板号</t>
        </is>
      </c>
      <c r="B128" s="171" t="inlineStr">
        <is>
          <t>图</t>
        </is>
      </c>
      <c r="C128" s="171" t="inlineStr">
        <is>
          <t>长度</t>
        </is>
      </c>
      <c r="D128" s="171" t="inlineStr">
        <is>
          <t>宽度</t>
        </is>
      </c>
      <c r="E128" s="171" t="inlineStr">
        <is>
          <t>数量</t>
        </is>
      </c>
      <c r="F128" s="171" t="inlineStr">
        <is>
          <t>面积</t>
        </is>
      </c>
      <c r="G128" s="171" t="inlineStr">
        <is>
          <t>重量</t>
        </is>
      </c>
    </row>
    <row r="129">
      <c r="A129" s="317" t="n"/>
      <c r="B129" s="317" t="n"/>
      <c r="C129" s="171" t="inlineStr">
        <is>
          <t>（mm）</t>
        </is>
      </c>
      <c r="D129" s="171" t="inlineStr">
        <is>
          <t>（mm）</t>
        </is>
      </c>
      <c r="E129" s="171" t="inlineStr">
        <is>
          <t>块</t>
        </is>
      </c>
      <c r="F129" s="171" t="inlineStr">
        <is>
          <t>（m^2）</t>
        </is>
      </c>
      <c r="G129" s="171" t="inlineStr">
        <is>
          <t>（kg）</t>
        </is>
      </c>
    </row>
    <row r="130">
      <c r="A130" s="168" t="inlineStr">
        <is>
          <t>C402-TB1</t>
        </is>
      </c>
      <c r="B130" s="168" t="inlineStr">
        <is>
          <t>#</t>
        </is>
      </c>
      <c r="C130" s="168" t="n">
        <v>700</v>
      </c>
      <c r="D130" s="168" t="n">
        <v>230</v>
      </c>
      <c r="E130" s="168" t="n">
        <v>341</v>
      </c>
      <c r="F130" s="318">
        <f>E130*D130*C130/1000000</f>
        <v/>
      </c>
      <c r="G130" s="318">
        <f>E130*H130</f>
        <v/>
      </c>
      <c r="H130" s="0" t="n">
        <v>7.69</v>
      </c>
    </row>
    <row r="131">
      <c r="A131" s="168" t="inlineStr">
        <is>
          <t>小计</t>
        </is>
      </c>
      <c r="B131" s="168" t="n"/>
      <c r="C131" s="168" t="n"/>
      <c r="D131" s="168" t="n"/>
      <c r="E131" s="168">
        <f>SUM(E130)</f>
        <v/>
      </c>
      <c r="F131" s="321">
        <f>SUM(F130:F130)</f>
        <v/>
      </c>
      <c r="G131" s="321">
        <f>SUM(G130:G130)</f>
        <v/>
      </c>
    </row>
    <row r="134" ht="15.6" customHeight="1" s="313">
      <c r="A134" s="179" t="inlineStr">
        <is>
          <t>C403塔平台格栅清单</t>
        </is>
      </c>
      <c r="B134" s="314" t="n"/>
      <c r="C134" s="314" t="n"/>
      <c r="D134" s="314" t="n"/>
      <c r="E134" s="314" t="n"/>
      <c r="F134" s="314" t="n"/>
      <c r="G134" s="314" t="n"/>
      <c r="H134" s="314" t="n"/>
      <c r="I134" s="315" t="n"/>
      <c r="J134" s="168" t="inlineStr">
        <is>
          <t>EL</t>
        </is>
      </c>
      <c r="K134" s="139" t="n"/>
    </row>
    <row r="135">
      <c r="A135" s="171" t="inlineStr">
        <is>
          <t>钢格板型号：JG255/30/100FG</t>
        </is>
      </c>
      <c r="B135" s="314" t="n"/>
      <c r="C135" s="314" t="n"/>
      <c r="D135" s="314" t="n"/>
      <c r="E135" s="314" t="n"/>
      <c r="F135" s="314" t="n"/>
      <c r="G135" s="314" t="n"/>
      <c r="H135" s="314" t="n"/>
      <c r="I135" s="315" t="n"/>
      <c r="J135" s="316" t="n"/>
      <c r="K135" s="139" t="n"/>
    </row>
    <row r="136" ht="15.6" customHeight="1" s="313">
      <c r="A136" s="171" t="inlineStr">
        <is>
          <t>板号</t>
        </is>
      </c>
      <c r="B136" s="171" t="inlineStr">
        <is>
          <t>图</t>
        </is>
      </c>
      <c r="C136" s="171" t="inlineStr">
        <is>
          <t>长度</t>
        </is>
      </c>
      <c r="D136" s="171" t="inlineStr">
        <is>
          <t>宽度</t>
        </is>
      </c>
      <c r="E136" s="171" t="inlineStr">
        <is>
          <t>数量</t>
        </is>
      </c>
      <c r="F136" s="171" t="inlineStr">
        <is>
          <t>面积</t>
        </is>
      </c>
      <c r="G136" s="171" t="inlineStr">
        <is>
          <t>重量</t>
        </is>
      </c>
      <c r="H136" s="183" t="inlineStr">
        <is>
          <t>踢脚板100*5</t>
        </is>
      </c>
      <c r="I136" s="315" t="n"/>
      <c r="J136" s="316" t="n"/>
      <c r="K136" s="139" t="n"/>
    </row>
    <row r="137" ht="15.6" customHeight="1" s="313">
      <c r="A137" s="317" t="n"/>
      <c r="B137" s="317" t="n"/>
      <c r="C137" s="171" t="inlineStr">
        <is>
          <t>（mm）</t>
        </is>
      </c>
      <c r="D137" s="171" t="inlineStr">
        <is>
          <t>（mm）</t>
        </is>
      </c>
      <c r="E137" s="171" t="inlineStr">
        <is>
          <t>块</t>
        </is>
      </c>
      <c r="F137" s="171" t="inlineStr">
        <is>
          <t>（m^2）</t>
        </is>
      </c>
      <c r="G137" s="171" t="inlineStr">
        <is>
          <t>（kg）</t>
        </is>
      </c>
      <c r="H137" s="183" t="inlineStr">
        <is>
          <t>长度mm</t>
        </is>
      </c>
      <c r="I137" s="183" t="inlineStr">
        <is>
          <t>重量kg</t>
        </is>
      </c>
      <c r="J137" s="317" t="n"/>
      <c r="K137" s="139" t="n"/>
    </row>
    <row r="138" ht="17.4" customHeight="1" s="313">
      <c r="A138" s="168" t="inlineStr">
        <is>
          <t>C403-A1</t>
        </is>
      </c>
      <c r="B138" s="168" t="inlineStr">
        <is>
          <t>#</t>
        </is>
      </c>
      <c r="C138" s="168" t="n">
        <v>1579</v>
      </c>
      <c r="D138" s="168" t="n">
        <v>1000</v>
      </c>
      <c r="E138" s="168" t="n">
        <v>5</v>
      </c>
      <c r="F138" s="318">
        <f>E138*D138*C138/1000000</f>
        <v/>
      </c>
      <c r="G138" s="318">
        <f>40.4*F138</f>
        <v/>
      </c>
      <c r="H138" s="111">
        <f>E138*K138</f>
        <v/>
      </c>
      <c r="I138" s="323">
        <f>100*5*H138/1000000000*7.85*1000*1.06</f>
        <v/>
      </c>
      <c r="J138" s="318" t="n"/>
      <c r="K138" s="106" t="n"/>
    </row>
    <row r="139" ht="17.4" customHeight="1" s="313">
      <c r="A139" s="168" t="inlineStr">
        <is>
          <t>C403-A2</t>
        </is>
      </c>
      <c r="B139" s="168" t="inlineStr">
        <is>
          <t>#</t>
        </is>
      </c>
      <c r="C139" s="168" t="n">
        <v>1585</v>
      </c>
      <c r="D139" s="168" t="n">
        <v>1139</v>
      </c>
      <c r="E139" s="168" t="n">
        <v>1</v>
      </c>
      <c r="F139" s="318">
        <f>E139*D139*C139/1000000</f>
        <v/>
      </c>
      <c r="G139" s="318">
        <f>40.4*F139</f>
        <v/>
      </c>
      <c r="H139" s="111">
        <f>E139*K139</f>
        <v/>
      </c>
      <c r="I139" s="323">
        <f>100*5*H139/1000000000*7.85*1000*1.06</f>
        <v/>
      </c>
      <c r="J139" s="318" t="n"/>
      <c r="K139" s="106" t="n"/>
    </row>
    <row r="140" ht="17.4" customHeight="1" s="313">
      <c r="A140" s="168" t="inlineStr">
        <is>
          <t>C403-A3</t>
        </is>
      </c>
      <c r="B140" s="168" t="inlineStr">
        <is>
          <t>#</t>
        </is>
      </c>
      <c r="C140" s="168" t="n">
        <v>1548</v>
      </c>
      <c r="D140" s="168" t="n">
        <v>1237</v>
      </c>
      <c r="E140" s="168" t="n">
        <v>1</v>
      </c>
      <c r="F140" s="318">
        <f>E140*D140*C140/1000000</f>
        <v/>
      </c>
      <c r="G140" s="318">
        <f>40.4*F140</f>
        <v/>
      </c>
      <c r="H140" s="111">
        <f>E140*K140</f>
        <v/>
      </c>
      <c r="I140" s="323">
        <f>100*5*H140/1000000000*7.85*1000*1.06</f>
        <v/>
      </c>
      <c r="J140" s="318" t="n"/>
      <c r="K140" s="106" t="n"/>
    </row>
    <row r="141" ht="17.4" customHeight="1" s="313">
      <c r="A141" s="168" t="inlineStr">
        <is>
          <t>C403-B1</t>
        </is>
      </c>
      <c r="B141" s="168" t="inlineStr">
        <is>
          <t>#</t>
        </is>
      </c>
      <c r="C141" s="168" t="n">
        <v>1579</v>
      </c>
      <c r="D141" s="168" t="n">
        <v>1000</v>
      </c>
      <c r="E141" s="168" t="n">
        <v>4</v>
      </c>
      <c r="F141" s="318">
        <f>E141*D141*C141/1000000</f>
        <v/>
      </c>
      <c r="G141" s="318">
        <f>40.4*F141</f>
        <v/>
      </c>
      <c r="H141" s="111">
        <f>E141*K141</f>
        <v/>
      </c>
      <c r="I141" s="323">
        <f>100*5*H141/1000000000*7.85*1000*1.06</f>
        <v/>
      </c>
      <c r="J141" s="318" t="n"/>
      <c r="K141" s="106" t="n"/>
    </row>
    <row r="142" ht="17.4" customHeight="1" s="313">
      <c r="A142" s="168" t="inlineStr">
        <is>
          <t>C403-B2</t>
        </is>
      </c>
      <c r="B142" s="168" t="inlineStr">
        <is>
          <t>#</t>
        </is>
      </c>
      <c r="C142" s="168" t="n">
        <v>1602</v>
      </c>
      <c r="D142" s="168" t="n">
        <v>1461</v>
      </c>
      <c r="E142" s="168" t="n">
        <v>1</v>
      </c>
      <c r="F142" s="318">
        <f>E142*D142*C142/1000000</f>
        <v/>
      </c>
      <c r="G142" s="318">
        <f>40.4*F142</f>
        <v/>
      </c>
      <c r="H142" s="111">
        <f>E142*K142</f>
        <v/>
      </c>
      <c r="I142" s="323">
        <f>100*5*H142/1000000000*7.85*1000*1.06</f>
        <v/>
      </c>
      <c r="J142" s="318" t="n"/>
      <c r="K142" s="106" t="n"/>
    </row>
    <row r="143" ht="17.4" customHeight="1" s="313">
      <c r="A143" s="168" t="inlineStr">
        <is>
          <t>C403-B3</t>
        </is>
      </c>
      <c r="B143" s="168" t="inlineStr">
        <is>
          <t>#</t>
        </is>
      </c>
      <c r="C143" s="168" t="n">
        <v>1549</v>
      </c>
      <c r="D143" s="168" t="n">
        <v>1238</v>
      </c>
      <c r="E143" s="168" t="n">
        <v>1</v>
      </c>
      <c r="F143" s="318">
        <f>E143*D143*C143/1000000</f>
        <v/>
      </c>
      <c r="G143" s="318">
        <f>40.4*F143</f>
        <v/>
      </c>
      <c r="H143" s="111">
        <f>E143*K143</f>
        <v/>
      </c>
      <c r="I143" s="323">
        <f>100*5*H143/1000000000*7.85*1000*1.06</f>
        <v/>
      </c>
      <c r="J143" s="318" t="n"/>
      <c r="K143" s="106" t="n"/>
    </row>
    <row r="144" ht="17.4" customHeight="1" s="313">
      <c r="A144" s="168" t="inlineStr">
        <is>
          <t>C403-C1</t>
        </is>
      </c>
      <c r="B144" s="168" t="inlineStr">
        <is>
          <t>#</t>
        </is>
      </c>
      <c r="C144" s="168" t="n">
        <v>1579</v>
      </c>
      <c r="D144" s="168" t="n">
        <v>1000</v>
      </c>
      <c r="E144" s="168" t="n">
        <v>4</v>
      </c>
      <c r="F144" s="318">
        <f>E144*D144*C144/1000000</f>
        <v/>
      </c>
      <c r="G144" s="318">
        <f>40.4*F144</f>
        <v/>
      </c>
      <c r="H144" s="111">
        <f>E144*K144</f>
        <v/>
      </c>
      <c r="I144" s="323">
        <f>100*5*H144/1000000000*7.85*1000*1.06</f>
        <v/>
      </c>
      <c r="J144" s="318" t="n"/>
      <c r="K144" s="106" t="n"/>
    </row>
    <row r="145" ht="17.4" customHeight="1" s="313">
      <c r="A145" s="168" t="inlineStr">
        <is>
          <t>C403-C2</t>
        </is>
      </c>
      <c r="B145" s="168" t="inlineStr">
        <is>
          <t>#</t>
        </is>
      </c>
      <c r="C145" s="168" t="n">
        <v>1587</v>
      </c>
      <c r="D145" s="168" t="n">
        <v>1183</v>
      </c>
      <c r="E145" s="168" t="n">
        <v>1</v>
      </c>
      <c r="F145" s="318">
        <f>E145*D145*C145/1000000</f>
        <v/>
      </c>
      <c r="G145" s="318">
        <f>40.4*F145</f>
        <v/>
      </c>
      <c r="H145" s="111">
        <f>E145*K145</f>
        <v/>
      </c>
      <c r="I145" s="323">
        <f>100*5*H145/1000000000*7.85*1000*1.06</f>
        <v/>
      </c>
      <c r="J145" s="318" t="n"/>
      <c r="K145" s="106" t="n"/>
    </row>
    <row r="146" ht="17.4" customHeight="1" s="313">
      <c r="A146" s="168" t="inlineStr">
        <is>
          <t>C403-C3</t>
        </is>
      </c>
      <c r="B146" s="168" t="inlineStr">
        <is>
          <t>#</t>
        </is>
      </c>
      <c r="C146" s="168" t="n">
        <v>1511</v>
      </c>
      <c r="D146" s="168" t="n">
        <v>1000</v>
      </c>
      <c r="E146" s="168" t="n">
        <v>1</v>
      </c>
      <c r="F146" s="318">
        <f>E146*D146*C146/1000000</f>
        <v/>
      </c>
      <c r="G146" s="318">
        <f>40.4*F146</f>
        <v/>
      </c>
      <c r="H146" s="111">
        <f>E146*K146</f>
        <v/>
      </c>
      <c r="I146" s="323">
        <f>100*5*H146/1000000000*7.85*1000*1.06</f>
        <v/>
      </c>
      <c r="J146" s="318" t="n"/>
      <c r="K146" s="106" t="n"/>
    </row>
    <row r="147" ht="17.4" customHeight="1" s="313">
      <c r="A147" s="168" t="inlineStr">
        <is>
          <t>C403-C4</t>
        </is>
      </c>
      <c r="B147" s="168" t="inlineStr">
        <is>
          <t>#</t>
        </is>
      </c>
      <c r="C147" s="168" t="n">
        <v>1470</v>
      </c>
      <c r="D147" s="168" t="n">
        <v>638</v>
      </c>
      <c r="E147" s="168" t="n">
        <v>1</v>
      </c>
      <c r="F147" s="318">
        <f>E147*D147*C147/1000000</f>
        <v/>
      </c>
      <c r="G147" s="318">
        <f>40.4*F147</f>
        <v/>
      </c>
      <c r="H147" s="111">
        <f>E147*K147</f>
        <v/>
      </c>
      <c r="I147" s="323">
        <f>100*5*H147/1000000000*7.85*1000*1.06</f>
        <v/>
      </c>
      <c r="J147" s="318" t="n"/>
      <c r="K147" s="106" t="n"/>
    </row>
    <row r="148" ht="17.4" customHeight="1" s="313">
      <c r="A148" s="168" t="inlineStr">
        <is>
          <t>C403-D1</t>
        </is>
      </c>
      <c r="B148" s="168" t="inlineStr">
        <is>
          <t>#</t>
        </is>
      </c>
      <c r="C148" s="168" t="n">
        <v>1579</v>
      </c>
      <c r="D148" s="168" t="n">
        <v>1000</v>
      </c>
      <c r="E148" s="168" t="n">
        <v>16</v>
      </c>
      <c r="F148" s="318">
        <f>E148*D148*C148/1000000</f>
        <v/>
      </c>
      <c r="G148" s="318">
        <f>40.4*F148</f>
        <v/>
      </c>
      <c r="H148" s="111">
        <f>E148*K148</f>
        <v/>
      </c>
      <c r="I148" s="323">
        <f>100*5*H148/1000000000*7.85*1000*1.06</f>
        <v/>
      </c>
      <c r="J148" s="318" t="n"/>
      <c r="K148" s="106" t="n"/>
    </row>
    <row r="149" ht="17.4" customHeight="1" s="313">
      <c r="A149" s="168" t="inlineStr">
        <is>
          <t>C403-D2</t>
        </is>
      </c>
      <c r="B149" s="168" t="inlineStr">
        <is>
          <t>#</t>
        </is>
      </c>
      <c r="C149" s="168" t="n">
        <v>1593</v>
      </c>
      <c r="D149" s="168" t="n">
        <v>1302</v>
      </c>
      <c r="E149" s="168" t="n">
        <v>2</v>
      </c>
      <c r="F149" s="318">
        <f>E149*D149*C149/1000000</f>
        <v/>
      </c>
      <c r="G149" s="318">
        <f>40.4*F149</f>
        <v/>
      </c>
      <c r="H149" s="111">
        <f>E149*K149</f>
        <v/>
      </c>
      <c r="I149" s="323">
        <f>100*5*H149/1000000000*7.85*1000*1.06</f>
        <v/>
      </c>
      <c r="J149" s="318" t="n"/>
      <c r="K149" s="106" t="n"/>
    </row>
    <row r="150" ht="17.4" customHeight="1" s="313">
      <c r="A150" s="168" t="inlineStr">
        <is>
          <t>C403-D3</t>
        </is>
      </c>
      <c r="B150" s="168" t="inlineStr">
        <is>
          <t>#</t>
        </is>
      </c>
      <c r="C150" s="168" t="n">
        <v>1509</v>
      </c>
      <c r="D150" s="168" t="n">
        <v>1006</v>
      </c>
      <c r="E150" s="168" t="n">
        <v>1</v>
      </c>
      <c r="F150" s="318">
        <f>E150*D150*C150/1000000</f>
        <v/>
      </c>
      <c r="G150" s="318">
        <f>40.4*F150</f>
        <v/>
      </c>
      <c r="H150" s="111">
        <f>E150*K150</f>
        <v/>
      </c>
      <c r="I150" s="323">
        <f>100*5*H150/1000000000*7.85*1000*1.06</f>
        <v/>
      </c>
      <c r="J150" s="318" t="n"/>
      <c r="K150" s="106" t="n"/>
    </row>
    <row r="151" ht="17.4" customHeight="1" s="313">
      <c r="A151" s="168" t="inlineStr">
        <is>
          <t>C403-D4</t>
        </is>
      </c>
      <c r="B151" s="168" t="inlineStr">
        <is>
          <t>#</t>
        </is>
      </c>
      <c r="C151" s="168" t="n">
        <v>1509</v>
      </c>
      <c r="D151" s="168" t="n">
        <v>1006</v>
      </c>
      <c r="E151" s="168" t="n">
        <v>1</v>
      </c>
      <c r="F151" s="318">
        <f>E151*D151*C151/1000000</f>
        <v/>
      </c>
      <c r="G151" s="318">
        <f>40.4*F151</f>
        <v/>
      </c>
      <c r="H151" s="111">
        <f>E151*K151</f>
        <v/>
      </c>
      <c r="I151" s="323">
        <f>100*5*H151/1000000000*7.85*1000*1.06</f>
        <v/>
      </c>
      <c r="J151" s="318" t="n"/>
      <c r="K151" s="106" t="n"/>
    </row>
    <row r="152" ht="17.4" customHeight="1" s="313">
      <c r="A152" s="168" t="inlineStr">
        <is>
          <t>C403-E1</t>
        </is>
      </c>
      <c r="B152" s="168" t="inlineStr">
        <is>
          <t>#</t>
        </is>
      </c>
      <c r="C152" s="168" t="n">
        <v>1579</v>
      </c>
      <c r="D152" s="168" t="n">
        <v>1000</v>
      </c>
      <c r="E152" s="168" t="n">
        <v>15</v>
      </c>
      <c r="F152" s="318">
        <f>E152*D152*C152/1000000</f>
        <v/>
      </c>
      <c r="G152" s="318">
        <f>40.4*F152</f>
        <v/>
      </c>
      <c r="H152" s="111">
        <f>E152*K152</f>
        <v/>
      </c>
      <c r="I152" s="323">
        <f>100*5*H152/1000000000*7.85*1000*1.06</f>
        <v/>
      </c>
      <c r="J152" s="318" t="n"/>
      <c r="K152" s="106" t="n"/>
    </row>
    <row r="153" ht="17.4" customHeight="1" s="313">
      <c r="A153" s="168" t="inlineStr">
        <is>
          <t>C403-E2</t>
        </is>
      </c>
      <c r="B153" s="168" t="inlineStr">
        <is>
          <t>#</t>
        </is>
      </c>
      <c r="C153" s="168" t="n">
        <v>1588</v>
      </c>
      <c r="D153" s="168" t="n">
        <v>1197</v>
      </c>
      <c r="E153" s="168" t="n">
        <v>1</v>
      </c>
      <c r="F153" s="318">
        <f>E153*D153*C153/1000000</f>
        <v/>
      </c>
      <c r="G153" s="318">
        <f>40.4*F153</f>
        <v/>
      </c>
      <c r="H153" s="111">
        <f>E153*K153</f>
        <v/>
      </c>
      <c r="I153" s="323">
        <f>100*5*H153/1000000000*7.85*1000*1.06</f>
        <v/>
      </c>
      <c r="J153" s="318" t="n"/>
      <c r="K153" s="106" t="n"/>
    </row>
    <row r="154" ht="17.4" customHeight="1" s="313">
      <c r="A154" s="168" t="inlineStr">
        <is>
          <t>C403-E3</t>
        </is>
      </c>
      <c r="B154" s="168" t="inlineStr">
        <is>
          <t>#</t>
        </is>
      </c>
      <c r="C154" s="168" t="n">
        <v>1509</v>
      </c>
      <c r="D154" s="168" t="n">
        <v>1000</v>
      </c>
      <c r="E154" s="168" t="n">
        <v>1</v>
      </c>
      <c r="F154" s="318">
        <f>E154*D154*C154/1000000</f>
        <v/>
      </c>
      <c r="G154" s="318">
        <f>40.4*F154</f>
        <v/>
      </c>
      <c r="H154" s="111">
        <f>E154*K154</f>
        <v/>
      </c>
      <c r="I154" s="323">
        <f>100*5*H154/1000000000*7.85*1000*1.06</f>
        <v/>
      </c>
      <c r="J154" s="318" t="n"/>
      <c r="K154" s="106" t="n"/>
    </row>
    <row r="155" ht="17.4" customHeight="1" s="313">
      <c r="A155" s="168" t="inlineStr">
        <is>
          <t>C403-E4</t>
        </is>
      </c>
      <c r="B155" s="168" t="inlineStr">
        <is>
          <t>#</t>
        </is>
      </c>
      <c r="C155" s="168" t="n">
        <v>1464</v>
      </c>
      <c r="D155" s="168" t="n">
        <v>661</v>
      </c>
      <c r="E155" s="168" t="n">
        <v>1</v>
      </c>
      <c r="F155" s="318">
        <f>E155*D155*C155/1000000</f>
        <v/>
      </c>
      <c r="G155" s="318">
        <f>40.4*F155</f>
        <v/>
      </c>
      <c r="H155" s="111">
        <f>E155*K155</f>
        <v/>
      </c>
      <c r="I155" s="323">
        <f>100*5*H155/1000000000*7.85*1000*1.06</f>
        <v/>
      </c>
      <c r="J155" s="318" t="n"/>
      <c r="K155" s="106" t="n"/>
    </row>
    <row r="156" ht="17.4" customHeight="1" s="313">
      <c r="A156" s="168" t="inlineStr">
        <is>
          <t>C403-F1</t>
        </is>
      </c>
      <c r="B156" s="168" t="inlineStr">
        <is>
          <t>#</t>
        </is>
      </c>
      <c r="C156" s="168" t="n">
        <v>1585</v>
      </c>
      <c r="D156" s="168" t="n">
        <v>1129</v>
      </c>
      <c r="E156" s="168" t="n">
        <v>1</v>
      </c>
      <c r="F156" s="318">
        <f>E156*D156*C156/1000000</f>
        <v/>
      </c>
      <c r="G156" s="318">
        <f>40.4*F156</f>
        <v/>
      </c>
      <c r="H156" s="111">
        <f>E156*K156</f>
        <v/>
      </c>
      <c r="I156" s="323">
        <f>100*5*H156/1000000000*7.85*1000*1.06</f>
        <v/>
      </c>
      <c r="J156" s="318" t="n"/>
      <c r="K156" s="106" t="n"/>
    </row>
    <row r="157" ht="17.4" customHeight="1" s="313">
      <c r="A157" s="168" t="inlineStr">
        <is>
          <t>C403-F2</t>
        </is>
      </c>
      <c r="B157" s="168" t="inlineStr">
        <is>
          <t>#</t>
        </is>
      </c>
      <c r="C157" s="168" t="n">
        <v>1579</v>
      </c>
      <c r="D157" s="168" t="n">
        <v>1000</v>
      </c>
      <c r="E157" s="168" t="n">
        <v>4</v>
      </c>
      <c r="F157" s="318">
        <f>E157*D157*C157/1000000</f>
        <v/>
      </c>
      <c r="G157" s="318">
        <f>40.4*F157</f>
        <v/>
      </c>
      <c r="H157" s="111">
        <f>E157*K157</f>
        <v/>
      </c>
      <c r="I157" s="323">
        <f>100*5*H157/1000000000*7.85*1000*1.06</f>
        <v/>
      </c>
      <c r="J157" s="318" t="n"/>
      <c r="K157" s="106" t="n"/>
    </row>
    <row r="158" ht="17.4" customHeight="1" s="313">
      <c r="A158" s="168" t="inlineStr">
        <is>
          <t>C403-G1</t>
        </is>
      </c>
      <c r="B158" s="168" t="inlineStr">
        <is>
          <t>#</t>
        </is>
      </c>
      <c r="C158" s="168" t="n">
        <v>1579</v>
      </c>
      <c r="D158" s="168" t="n">
        <v>1000</v>
      </c>
      <c r="E158" s="168" t="n">
        <v>22</v>
      </c>
      <c r="F158" s="318">
        <f>E158*D158*C158/1000000</f>
        <v/>
      </c>
      <c r="G158" s="318">
        <f>40.4*F158</f>
        <v/>
      </c>
      <c r="H158" s="111">
        <f>E158*K158</f>
        <v/>
      </c>
      <c r="I158" s="323">
        <f>100*5*H158/1000000000*7.85*1000*1.06</f>
        <v/>
      </c>
      <c r="J158" s="318" t="n"/>
      <c r="K158" s="106" t="n"/>
    </row>
    <row r="159" ht="17.4" customHeight="1" s="313">
      <c r="A159" s="168" t="inlineStr">
        <is>
          <t>C403-G2</t>
        </is>
      </c>
      <c r="B159" s="168" t="inlineStr">
        <is>
          <t>#</t>
        </is>
      </c>
      <c r="C159" s="168" t="n">
        <v>1579</v>
      </c>
      <c r="D159" s="168" t="n">
        <v>1000</v>
      </c>
      <c r="E159" s="168" t="n">
        <v>1</v>
      </c>
      <c r="F159" s="318">
        <f>E159*D159*C159/1000000</f>
        <v/>
      </c>
      <c r="G159" s="318">
        <f>40.4*F159</f>
        <v/>
      </c>
      <c r="H159" s="111">
        <f>E159*K159</f>
        <v/>
      </c>
      <c r="I159" s="323">
        <f>100*5*H159/1000000000*7.85*1000*1.06</f>
        <v/>
      </c>
      <c r="J159" s="318" t="n"/>
      <c r="K159" s="106" t="n">
        <v>786</v>
      </c>
    </row>
    <row r="160" ht="17.4" customHeight="1" s="313">
      <c r="A160" s="168" t="inlineStr">
        <is>
          <t>C403-G3</t>
        </is>
      </c>
      <c r="B160" s="168" t="inlineStr">
        <is>
          <t>#</t>
        </is>
      </c>
      <c r="C160" s="168" t="n">
        <v>1573</v>
      </c>
      <c r="D160" s="168" t="n">
        <v>816</v>
      </c>
      <c r="E160" s="168" t="n">
        <v>1</v>
      </c>
      <c r="F160" s="318">
        <f>E160*D160*C160/1000000</f>
        <v/>
      </c>
      <c r="G160" s="318">
        <f>40.4*F160</f>
        <v/>
      </c>
      <c r="H160" s="111">
        <f>E160*K160</f>
        <v/>
      </c>
      <c r="I160" s="323">
        <f>100*5*H160/1000000000*7.85*1000*1.06</f>
        <v/>
      </c>
      <c r="J160" s="318" t="n"/>
      <c r="K160" s="106" t="n"/>
    </row>
    <row r="161" ht="17.4" customHeight="1" s="313">
      <c r="A161" s="168" t="inlineStr">
        <is>
          <t>C403-G4</t>
        </is>
      </c>
      <c r="B161" s="168" t="inlineStr">
        <is>
          <t>#</t>
        </is>
      </c>
      <c r="C161" s="168" t="n">
        <v>1579</v>
      </c>
      <c r="D161" s="168" t="n">
        <v>1000</v>
      </c>
      <c r="E161" s="168" t="n">
        <v>1</v>
      </c>
      <c r="F161" s="318">
        <f>E161*D161*C161/1000000</f>
        <v/>
      </c>
      <c r="G161" s="318">
        <f>40.4*F161</f>
        <v/>
      </c>
      <c r="H161" s="111">
        <f>E161*K161</f>
        <v/>
      </c>
      <c r="I161" s="323">
        <f>100*5*H161/1000000000*7.85*1000*1.06</f>
        <v/>
      </c>
      <c r="J161" s="318" t="n"/>
      <c r="K161" s="106" t="n">
        <v>1100</v>
      </c>
    </row>
    <row r="162" ht="17.4" customHeight="1" s="313">
      <c r="A162" s="168" t="inlineStr">
        <is>
          <t>C403-H1</t>
        </is>
      </c>
      <c r="B162" s="168" t="inlineStr">
        <is>
          <t>#</t>
        </is>
      </c>
      <c r="C162" s="168" t="n">
        <v>1464</v>
      </c>
      <c r="D162" s="168" t="n">
        <v>661</v>
      </c>
      <c r="E162" s="168" t="n">
        <v>1</v>
      </c>
      <c r="F162" s="318">
        <f>E162*D162*C162/1000000</f>
        <v/>
      </c>
      <c r="G162" s="318">
        <f>40.4*F162</f>
        <v/>
      </c>
      <c r="H162" s="111">
        <f>E162*K162</f>
        <v/>
      </c>
      <c r="I162" s="323">
        <f>100*5*H162/1000000000*7.85*1000*1.06</f>
        <v/>
      </c>
      <c r="J162" s="318" t="n"/>
      <c r="K162" s="106" t="n"/>
    </row>
    <row r="163" ht="17.4" customHeight="1" s="313">
      <c r="A163" s="168" t="inlineStr">
        <is>
          <t>C403-H2</t>
        </is>
      </c>
      <c r="B163" s="168" t="inlineStr">
        <is>
          <t>#</t>
        </is>
      </c>
      <c r="C163" s="168" t="n">
        <v>1509</v>
      </c>
      <c r="D163" s="168" t="n">
        <v>1000</v>
      </c>
      <c r="E163" s="168" t="n">
        <v>1</v>
      </c>
      <c r="F163" s="318">
        <f>E163*D163*C163/1000000</f>
        <v/>
      </c>
      <c r="G163" s="318">
        <f>40.4*F163</f>
        <v/>
      </c>
      <c r="H163" s="111">
        <f>E163*K163</f>
        <v/>
      </c>
      <c r="I163" s="323">
        <f>100*5*H163/1000000000*7.85*1000*1.06</f>
        <v/>
      </c>
      <c r="J163" s="318" t="n"/>
      <c r="K163" s="106" t="n"/>
    </row>
    <row r="164" ht="17.4" customHeight="1" s="313">
      <c r="A164" s="168" t="inlineStr">
        <is>
          <t>C403-H3</t>
        </is>
      </c>
      <c r="B164" s="168" t="inlineStr">
        <is>
          <t>#</t>
        </is>
      </c>
      <c r="C164" s="168" t="n">
        <v>1586</v>
      </c>
      <c r="D164" s="168" t="n">
        <v>1168</v>
      </c>
      <c r="E164" s="168" t="n">
        <v>1</v>
      </c>
      <c r="F164" s="318">
        <f>E164*D164*C164/1000000</f>
        <v/>
      </c>
      <c r="G164" s="318">
        <f>40.4*F164</f>
        <v/>
      </c>
      <c r="H164" s="111">
        <f>E164*K164</f>
        <v/>
      </c>
      <c r="I164" s="323">
        <f>100*5*H164/1000000000*7.85*1000*1.06</f>
        <v/>
      </c>
      <c r="J164" s="318" t="n"/>
      <c r="K164" s="106" t="n"/>
    </row>
    <row r="165" ht="17.4" customHeight="1" s="313">
      <c r="A165" s="168" t="inlineStr">
        <is>
          <t>C403-H4</t>
        </is>
      </c>
      <c r="B165" s="168" t="inlineStr">
        <is>
          <t>#</t>
        </is>
      </c>
      <c r="C165" s="168" t="n">
        <v>1579</v>
      </c>
      <c r="D165" s="168" t="n">
        <v>1000</v>
      </c>
      <c r="E165" s="168" t="n">
        <v>4</v>
      </c>
      <c r="F165" s="318">
        <f>E165*D165*C165/1000000</f>
        <v/>
      </c>
      <c r="G165" s="318">
        <f>40.4*F165</f>
        <v/>
      </c>
      <c r="H165" s="111">
        <f>E165*K165</f>
        <v/>
      </c>
      <c r="I165" s="323">
        <f>100*5*H165/1000000000*7.85*1000*1.06</f>
        <v/>
      </c>
      <c r="J165" s="318" t="n"/>
      <c r="K165" s="106" t="n"/>
    </row>
    <row r="166">
      <c r="A166" s="168" t="inlineStr">
        <is>
          <t>小计</t>
        </is>
      </c>
      <c r="B166" s="168" t="n"/>
      <c r="C166" s="168" t="n"/>
      <c r="D166" s="168" t="n"/>
      <c r="E166" s="168">
        <f>SUM(E138:E165)</f>
        <v/>
      </c>
      <c r="F166" s="318">
        <f>SUM(F138:F165)</f>
        <v/>
      </c>
      <c r="G166" s="318">
        <f>SUM(G138:G165)</f>
        <v/>
      </c>
      <c r="H166" s="324" t="n"/>
      <c r="I166" s="324">
        <f>SUM(I138:I165)</f>
        <v/>
      </c>
      <c r="J166" s="168" t="n"/>
      <c r="K166" s="139" t="n"/>
    </row>
    <row r="167">
      <c r="H167" s="53" t="n"/>
      <c r="I167" s="53" t="n"/>
    </row>
    <row r="168">
      <c r="H168" s="53" t="n"/>
      <c r="I168" s="53" t="n"/>
    </row>
    <row r="169" ht="15.6" customHeight="1" s="313">
      <c r="A169" s="179" t="inlineStr">
        <is>
          <t>C403塔平台踏步板清单</t>
        </is>
      </c>
      <c r="B169" s="314" t="n"/>
      <c r="C169" s="314" t="n"/>
      <c r="D169" s="314" t="n"/>
      <c r="E169" s="314" t="n"/>
      <c r="F169" s="314" t="n"/>
      <c r="G169" s="315" t="n"/>
      <c r="H169" s="53" t="n"/>
      <c r="I169" s="53" t="n"/>
    </row>
    <row r="170">
      <c r="A170" s="171" t="inlineStr">
        <is>
          <t>踏步板型号：T4(JG255/30/100FG)</t>
        </is>
      </c>
      <c r="B170" s="314" t="n"/>
      <c r="C170" s="314" t="n"/>
      <c r="D170" s="314" t="n"/>
      <c r="E170" s="314" t="n"/>
      <c r="F170" s="314" t="n"/>
      <c r="G170" s="315" t="n"/>
      <c r="H170" s="53" t="n"/>
      <c r="I170" s="53" t="n"/>
    </row>
    <row r="171">
      <c r="A171" s="171" t="inlineStr">
        <is>
          <t>板号</t>
        </is>
      </c>
      <c r="B171" s="171" t="inlineStr">
        <is>
          <t>图</t>
        </is>
      </c>
      <c r="C171" s="171" t="inlineStr">
        <is>
          <t>长度</t>
        </is>
      </c>
      <c r="D171" s="171" t="inlineStr">
        <is>
          <t>宽度</t>
        </is>
      </c>
      <c r="E171" s="171" t="inlineStr">
        <is>
          <t>数量</t>
        </is>
      </c>
      <c r="F171" s="171" t="inlineStr">
        <is>
          <t>面积</t>
        </is>
      </c>
      <c r="G171" s="171" t="inlineStr">
        <is>
          <t>重量</t>
        </is>
      </c>
      <c r="H171" s="53" t="n"/>
      <c r="I171" s="53" t="n"/>
    </row>
    <row r="172">
      <c r="A172" s="317" t="n"/>
      <c r="B172" s="317" t="n"/>
      <c r="C172" s="171" t="inlineStr">
        <is>
          <t>（mm）</t>
        </is>
      </c>
      <c r="D172" s="171" t="inlineStr">
        <is>
          <t>（mm）</t>
        </is>
      </c>
      <c r="E172" s="171" t="inlineStr">
        <is>
          <t>块</t>
        </is>
      </c>
      <c r="F172" s="171" t="inlineStr">
        <is>
          <t>（m^2）</t>
        </is>
      </c>
      <c r="G172" s="171" t="inlineStr">
        <is>
          <t>（kg）</t>
        </is>
      </c>
      <c r="H172" s="53" t="n"/>
      <c r="I172" s="53" t="n"/>
    </row>
    <row r="173">
      <c r="A173" s="168" t="inlineStr">
        <is>
          <t>C403-TB1</t>
        </is>
      </c>
      <c r="B173" s="168" t="inlineStr">
        <is>
          <t>#</t>
        </is>
      </c>
      <c r="C173" s="168" t="n">
        <v>700</v>
      </c>
      <c r="D173" s="168" t="n">
        <v>230</v>
      </c>
      <c r="E173" s="168" t="n">
        <v>17</v>
      </c>
      <c r="F173" s="318">
        <f>E173*D173*C173/1000000</f>
        <v/>
      </c>
      <c r="G173" s="318">
        <f>E173*7.69</f>
        <v/>
      </c>
      <c r="H173" s="53" t="n"/>
      <c r="I173" s="53" t="n"/>
    </row>
    <row r="174">
      <c r="A174" s="168" t="inlineStr">
        <is>
          <t>小计</t>
        </is>
      </c>
      <c r="B174" s="168" t="n"/>
      <c r="C174" s="168" t="n"/>
      <c r="D174" s="168" t="n"/>
      <c r="E174" s="168">
        <f>SUM(E173)</f>
        <v/>
      </c>
      <c r="F174" s="321">
        <f>SUM(F173:F173)</f>
        <v/>
      </c>
      <c r="G174" s="321">
        <f>SUM(G173:G173)</f>
        <v/>
      </c>
      <c r="H174" s="53" t="n"/>
      <c r="I174" s="53" t="n"/>
    </row>
    <row r="175">
      <c r="H175" s="53" t="n"/>
      <c r="I175" s="53" t="n"/>
    </row>
    <row r="176">
      <c r="H176" s="53" t="n"/>
      <c r="I176" s="53" t="n"/>
    </row>
    <row r="177">
      <c r="H177" s="53" t="n"/>
      <c r="I177" s="53" t="n"/>
    </row>
    <row r="178">
      <c r="H178" s="53" t="n"/>
      <c r="I178" s="53" t="n"/>
    </row>
    <row r="179">
      <c r="H179" s="53" t="n"/>
      <c r="I179" s="53" t="n"/>
    </row>
    <row r="180">
      <c r="H180" s="53" t="n"/>
      <c r="I180" s="53" t="n"/>
    </row>
    <row r="181">
      <c r="H181" s="53" t="n"/>
      <c r="I181" s="53" t="n"/>
    </row>
    <row r="182">
      <c r="H182" s="53" t="n"/>
      <c r="I182" s="53" t="n"/>
    </row>
  </sheetData>
  <mergeCells count="30">
    <mergeCell ref="A128:A129"/>
    <mergeCell ref="A126:G126"/>
    <mergeCell ref="B136:B137"/>
    <mergeCell ref="B3:B4"/>
    <mergeCell ref="J1:J4"/>
    <mergeCell ref="B46:B47"/>
    <mergeCell ref="A38:G38"/>
    <mergeCell ref="A170:G170"/>
    <mergeCell ref="J44:J47"/>
    <mergeCell ref="B39:B40"/>
    <mergeCell ref="A2:I2"/>
    <mergeCell ref="A127:G127"/>
    <mergeCell ref="H46:I46"/>
    <mergeCell ref="A136:A137"/>
    <mergeCell ref="A3:A4"/>
    <mergeCell ref="A46:A47"/>
    <mergeCell ref="A135:I135"/>
    <mergeCell ref="B128:B129"/>
    <mergeCell ref="A134:I134"/>
    <mergeCell ref="A169:G169"/>
    <mergeCell ref="B171:B172"/>
    <mergeCell ref="A44:I44"/>
    <mergeCell ref="J134:J137"/>
    <mergeCell ref="H3:I3"/>
    <mergeCell ref="A37:G37"/>
    <mergeCell ref="A171:A172"/>
    <mergeCell ref="A39:A40"/>
    <mergeCell ref="A45:I45"/>
    <mergeCell ref="H136:I136"/>
    <mergeCell ref="A1:I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38"/>
  <sheetViews>
    <sheetView topLeftCell="A8" workbookViewId="0">
      <selection activeCell="H13" sqref="H13:J13"/>
    </sheetView>
  </sheetViews>
  <sheetFormatPr baseColWidth="8" defaultColWidth="9" defaultRowHeight="14.4"/>
  <cols>
    <col width="4.88671875" customWidth="1" style="313" min="1" max="1"/>
    <col width="14.5546875" customWidth="1" style="313" min="2" max="2"/>
    <col width="12.21875" customWidth="1" style="313" min="3" max="3"/>
    <col width="20.77734375" customWidth="1" style="313" min="4" max="4"/>
    <col width="8.5546875" customWidth="1" style="313" min="5" max="5"/>
    <col width="8.88671875" customWidth="1" style="313" min="6" max="8"/>
    <col width="10.109375" customWidth="1" style="313" min="9" max="9"/>
    <col width="20.33203125" customWidth="1" style="313" min="10" max="10"/>
    <col width="52.77734375" customWidth="1" style="313" min="11" max="11"/>
    <col width="21" customWidth="1" style="313" min="13" max="13"/>
    <col width="11.77734375" customWidth="1" style="313" min="14" max="16"/>
  </cols>
  <sheetData>
    <row r="1" ht="43.95" customHeight="1" s="313">
      <c r="A1" s="197" t="inlineStr">
        <is>
          <t>工作联系单</t>
        </is>
      </c>
    </row>
    <row r="2" ht="34.05" customHeight="1" s="313">
      <c r="A2" s="198" t="inlineStr">
        <is>
          <t>工作指令：</t>
        </is>
      </c>
      <c r="B2" s="315" t="n"/>
      <c r="C2" s="212" t="inlineStr">
        <is>
          <t>HT202507089</t>
        </is>
      </c>
      <c r="D2" s="315" t="n"/>
      <c r="E2" s="198" t="inlineStr">
        <is>
          <t>客户</t>
        </is>
      </c>
      <c r="F2" s="198" t="inlineStr">
        <is>
          <t>宁波市弘基联创工贸有限公司</t>
        </is>
      </c>
      <c r="G2" s="314" t="n"/>
      <c r="H2" s="315" t="n"/>
      <c r="I2" s="198" t="inlineStr">
        <is>
          <t>下单日期</t>
        </is>
      </c>
      <c r="J2" s="119">
        <f>TODAY()</f>
        <v/>
      </c>
    </row>
    <row r="3" ht="27" customHeight="1" s="313">
      <c r="A3" s="198" t="inlineStr">
        <is>
          <t>项目</t>
        </is>
      </c>
      <c r="B3" s="315" t="n"/>
      <c r="C3" s="198" t="inlineStr">
        <is>
          <t>C-401/C-402/C-403</t>
        </is>
      </c>
      <c r="D3" s="315" t="n"/>
      <c r="E3" s="198" t="inlineStr">
        <is>
          <t>业务员</t>
        </is>
      </c>
      <c r="F3" s="198" t="inlineStr">
        <is>
          <t>智绪民</t>
        </is>
      </c>
      <c r="G3" s="314" t="n"/>
      <c r="H3" s="315" t="n"/>
      <c r="I3" s="120" t="inlineStr">
        <is>
          <t>发货日期</t>
        </is>
      </c>
      <c r="J3" s="198" t="n"/>
    </row>
    <row r="4" ht="37.05" customHeight="1" s="313">
      <c r="A4" s="168" t="inlineStr">
        <is>
          <t>序号</t>
        </is>
      </c>
      <c r="B4" s="168" t="inlineStr">
        <is>
          <t>生产令号</t>
        </is>
      </c>
      <c r="C4" s="168" t="inlineStr">
        <is>
          <t>名称</t>
        </is>
      </c>
      <c r="D4" s="168" t="inlineStr">
        <is>
          <t>型号</t>
        </is>
      </c>
      <c r="E4" s="168" t="inlineStr">
        <is>
          <t>车间</t>
        </is>
      </c>
      <c r="F4" s="123" t="inlineStr">
        <is>
          <t>产品数量(件)</t>
        </is>
      </c>
      <c r="G4" s="123" t="inlineStr">
        <is>
          <t>生产重量（Kg)</t>
        </is>
      </c>
      <c r="H4" s="167" t="inlineStr">
        <is>
          <t>材料类型</t>
        </is>
      </c>
      <c r="I4" s="168" t="inlineStr">
        <is>
          <t>备注</t>
        </is>
      </c>
      <c r="J4" s="315" t="n"/>
    </row>
    <row r="5" ht="31.05" customHeight="1" s="313">
      <c r="A5" s="168" t="n">
        <v>1</v>
      </c>
      <c r="B5" s="125" t="inlineStr">
        <is>
          <t>XD202507089</t>
        </is>
      </c>
      <c r="C5" s="126" t="inlineStr">
        <is>
          <t>钢格板</t>
        </is>
      </c>
      <c r="D5" s="126" t="inlineStr">
        <is>
          <t>JG255/30/100FG</t>
        </is>
      </c>
      <c r="E5" s="168" t="inlineStr">
        <is>
          <t>成品二</t>
        </is>
      </c>
      <c r="F5" s="168">
        <f>'10装箱单 成品二'!G171</f>
        <v/>
      </c>
      <c r="G5" s="321">
        <f>'10装箱单 成品二'!I171/1.12</f>
        <v/>
      </c>
      <c r="H5" s="168" t="inlineStr">
        <is>
          <t>扁钢卷</t>
        </is>
      </c>
      <c r="I5" s="168" t="n"/>
      <c r="J5" s="315" t="n"/>
    </row>
    <row r="6" ht="31.05" customHeight="1" s="313">
      <c r="A6" s="168" t="n">
        <v>2</v>
      </c>
      <c r="B6" s="125" t="inlineStr">
        <is>
          <t>XD202507089</t>
        </is>
      </c>
      <c r="C6" s="126" t="inlineStr">
        <is>
          <t>踏步板</t>
        </is>
      </c>
      <c r="D6" s="126" t="inlineStr">
        <is>
          <t>JT3(JG255/30/100FG)</t>
        </is>
      </c>
      <c r="E6" s="168" t="inlineStr">
        <is>
          <t>辅助</t>
        </is>
      </c>
      <c r="F6" s="168">
        <f>'10装箱单 辅助'!G9</f>
        <v/>
      </c>
      <c r="G6" s="321">
        <f>'10装箱单 辅助'!I9/1.12</f>
        <v/>
      </c>
      <c r="H6" s="168" t="inlineStr">
        <is>
          <t>带料</t>
        </is>
      </c>
      <c r="I6" s="168" t="n"/>
      <c r="J6" s="315" t="n"/>
    </row>
    <row r="7" ht="31.05" customHeight="1" s="313">
      <c r="A7" s="168" t="n">
        <v>3</v>
      </c>
      <c r="B7" s="125" t="inlineStr">
        <is>
          <t>XD202507089</t>
        </is>
      </c>
      <c r="C7" s="126" t="inlineStr">
        <is>
          <t>踏步板</t>
        </is>
      </c>
      <c r="D7" s="126" t="inlineStr">
        <is>
          <t>JT4(JG255/30/100FG)</t>
        </is>
      </c>
      <c r="E7" s="168" t="inlineStr">
        <is>
          <t>辅助</t>
        </is>
      </c>
      <c r="F7" s="168">
        <f>'10装箱单 辅助 (2)'!G19</f>
        <v/>
      </c>
      <c r="G7" s="321">
        <f>'10装箱单 辅助 (2)'!I19/1.12</f>
        <v/>
      </c>
      <c r="H7" s="168" t="inlineStr">
        <is>
          <t>带料</t>
        </is>
      </c>
      <c r="I7" s="168" t="n"/>
      <c r="J7" s="315" t="n"/>
    </row>
    <row r="8" ht="31.05" customHeight="1" s="313">
      <c r="A8" s="168" t="n">
        <v>4</v>
      </c>
      <c r="B8" s="125" t="inlineStr">
        <is>
          <t>XD202507089</t>
        </is>
      </c>
      <c r="C8" s="127" t="inlineStr">
        <is>
          <t>踢脚板</t>
        </is>
      </c>
      <c r="D8" s="128" t="inlineStr">
        <is>
          <t>100*5</t>
        </is>
      </c>
      <c r="E8" s="168" t="inlineStr">
        <is>
          <t>仓库</t>
        </is>
      </c>
      <c r="F8" s="129">
        <f>'10装箱单 成品二'!J171/1000&amp;K8</f>
        <v/>
      </c>
      <c r="G8" s="321">
        <f>'10装箱单 成品二'!K171</f>
        <v/>
      </c>
      <c r="H8" s="168" t="inlineStr">
        <is>
          <t>带料</t>
        </is>
      </c>
      <c r="I8" s="168" t="inlineStr">
        <is>
          <t>不单发 成品二</t>
        </is>
      </c>
      <c r="J8" s="315" t="n"/>
      <c r="K8" s="0" t="inlineStr">
        <is>
          <t>m</t>
        </is>
      </c>
    </row>
    <row r="9" ht="31.05" customHeight="1" s="313">
      <c r="A9" s="168" t="n"/>
      <c r="B9" s="168" t="n"/>
      <c r="C9" s="130" t="n"/>
      <c r="D9" s="126" t="n"/>
      <c r="E9" s="126" t="n"/>
      <c r="F9" s="168" t="n"/>
      <c r="G9" s="321" t="n"/>
      <c r="H9" s="168" t="n"/>
      <c r="I9" s="168" t="n"/>
      <c r="J9" s="315" t="n"/>
    </row>
    <row r="10" ht="31.05" customHeight="1" s="313">
      <c r="A10" s="168" t="n"/>
      <c r="B10" s="168" t="n"/>
      <c r="C10" s="130" t="n"/>
      <c r="D10" s="126" t="n"/>
      <c r="E10" s="126" t="n"/>
      <c r="F10" s="168" t="n"/>
      <c r="G10" s="321" t="n"/>
      <c r="H10" s="168" t="n"/>
      <c r="I10" s="193" t="n"/>
      <c r="J10" s="194" t="n"/>
    </row>
    <row r="11" ht="31.05" customHeight="1" s="313">
      <c r="A11" s="168" t="n"/>
      <c r="B11" s="168" t="n"/>
      <c r="C11" s="130" t="n"/>
      <c r="D11" s="126" t="n"/>
      <c r="E11" s="126" t="n"/>
      <c r="F11" s="168" t="n"/>
      <c r="G11" s="321" t="n"/>
      <c r="H11" s="168" t="n"/>
      <c r="I11" s="193" t="n"/>
      <c r="J11" s="194" t="n"/>
    </row>
    <row r="12" ht="31.05" customHeight="1" s="313">
      <c r="A12" s="168" t="n"/>
      <c r="B12" s="168" t="inlineStr">
        <is>
          <t>合计</t>
        </is>
      </c>
      <c r="C12" s="130" t="n"/>
      <c r="D12" s="126" t="n"/>
      <c r="E12" s="126" t="n"/>
      <c r="F12" s="168">
        <f>SUM(F5:F9)</f>
        <v/>
      </c>
      <c r="G12" s="321">
        <f>SUM(G5:G9)</f>
        <v/>
      </c>
      <c r="H12" s="168" t="n"/>
      <c r="I12" s="168" t="n"/>
      <c r="J12" s="315" t="n"/>
    </row>
    <row r="13" ht="37.95" customHeight="1" s="313">
      <c r="A13" s="188" t="inlineStr">
        <is>
          <t>制造验收标准</t>
        </is>
      </c>
      <c r="B13" s="315" t="n"/>
      <c r="C13" s="195" t="inlineStr">
        <is>
          <t>YB/T4001.1-2019</t>
        </is>
      </c>
      <c r="D13" s="314" t="n"/>
      <c r="E13" s="315" t="n"/>
      <c r="F13" s="188" t="inlineStr">
        <is>
          <t>扭钢</t>
        </is>
      </c>
      <c r="G13" s="315" t="n"/>
      <c r="H13" s="196" t="inlineStr">
        <is>
          <t>5.6mm</t>
        </is>
      </c>
      <c r="I13" s="314" t="n"/>
      <c r="J13" s="315" t="n"/>
      <c r="K13" s="121" t="n"/>
      <c r="M13" s="118" t="inlineStr">
        <is>
          <t>扁钢厚度5mm/4mm/3mm</t>
        </is>
      </c>
      <c r="N13" s="185" t="inlineStr">
        <is>
          <t>GB/T13912-2002
（最低点≥55um 平均值≥70um）</t>
        </is>
      </c>
      <c r="O13" s="314" t="n"/>
      <c r="P13" s="315" t="n"/>
    </row>
    <row r="14" ht="37.05" customHeight="1" s="313">
      <c r="A14" s="188" t="inlineStr">
        <is>
          <t>镀锌验收标准</t>
        </is>
      </c>
      <c r="B14" s="315" t="n"/>
      <c r="C14" s="186" t="inlineStr">
        <is>
          <t>GB/T13912-2020</t>
        </is>
      </c>
      <c r="D14" s="314" t="n"/>
      <c r="E14" s="315" t="n"/>
      <c r="F14" s="188" t="inlineStr">
        <is>
          <t>焊接要求</t>
        </is>
      </c>
      <c r="G14" s="315" t="n"/>
      <c r="H14" s="189" t="inlineStr">
        <is>
          <t>钢格板：隔二焊一, 踏步板：双面满焊</t>
        </is>
      </c>
      <c r="I14" s="314" t="n"/>
      <c r="J14" s="315" t="n"/>
      <c r="K14" s="121" t="n"/>
      <c r="M14" s="118" t="inlineStr">
        <is>
          <t>扁钢厚度6mm及以上</t>
        </is>
      </c>
      <c r="N14" s="185" t="inlineStr">
        <is>
          <t>GB/T13912-2002
（最低点≥70um 平均值≥85um）</t>
        </is>
      </c>
      <c r="O14" s="314" t="n"/>
      <c r="P14" s="315" t="n"/>
    </row>
    <row r="15" ht="27" customHeight="1" s="313">
      <c r="A15" s="188" t="inlineStr">
        <is>
          <t>材质</t>
        </is>
      </c>
      <c r="B15" s="315" t="n"/>
      <c r="C15" s="186" t="inlineStr">
        <is>
          <t>Q235B</t>
        </is>
      </c>
      <c r="D15" s="314" t="n"/>
      <c r="E15" s="315" t="n"/>
      <c r="F15" s="188" t="inlineStr">
        <is>
          <t>尺寸要求</t>
        </is>
      </c>
      <c r="G15" s="315" t="n"/>
      <c r="H15" s="189" t="inlineStr">
        <is>
          <t>无</t>
        </is>
      </c>
      <c r="I15" s="314" t="n"/>
      <c r="J15" s="315" t="n"/>
    </row>
    <row r="16" ht="37.05" customHeight="1" s="313">
      <c r="A16" s="188" t="inlineStr">
        <is>
          <t>扁钢</t>
        </is>
      </c>
      <c r="B16" s="315" t="n"/>
      <c r="C16" s="195" t="inlineStr">
        <is>
          <t>24.6*4.75</t>
        </is>
      </c>
      <c r="D16" s="314" t="n"/>
      <c r="E16" s="315" t="n"/>
      <c r="F16" s="188" t="inlineStr">
        <is>
          <t>包装要求</t>
        </is>
      </c>
      <c r="G16" s="315" t="n"/>
      <c r="H16" s="189" t="inlineStr">
        <is>
          <t>塑钢打包</t>
        </is>
      </c>
      <c r="I16" s="314" t="n"/>
      <c r="J16" s="315" t="n"/>
      <c r="M16" s="118" t="inlineStr">
        <is>
          <t>扁钢厚度4mm/5mm/6mm</t>
        </is>
      </c>
      <c r="N16" s="185" t="inlineStr">
        <is>
          <t>GB/T13912-2020
（最低点≥55um 平均值≥70um）</t>
        </is>
      </c>
      <c r="O16" s="314" t="n"/>
      <c r="P16" s="315" t="n"/>
    </row>
    <row r="17" ht="97.05" customHeight="1" s="313">
      <c r="A17" s="187" t="n">
        <v>1</v>
      </c>
      <c r="B17" s="314" t="n"/>
      <c r="C17" s="314" t="n"/>
      <c r="D17" s="314" t="n"/>
      <c r="E17" s="314" t="n"/>
      <c r="F17" s="314" t="n"/>
      <c r="G17" s="314" t="n"/>
      <c r="H17" s="314" t="n"/>
      <c r="I17" s="314" t="n"/>
      <c r="J17" s="315" t="n"/>
      <c r="M17" s="118" t="inlineStr">
        <is>
          <t>扁钢厚度3mm</t>
        </is>
      </c>
      <c r="N17" s="185" t="inlineStr">
        <is>
          <t>GB/T13912-2020
（最低点≥45um 平均值≥55um）</t>
        </is>
      </c>
      <c r="O17" s="314" t="n"/>
      <c r="P17" s="315" t="n"/>
    </row>
    <row r="18" ht="55.05" customHeight="1" s="313">
      <c r="A18" s="187" t="inlineStr">
        <is>
          <t>附件
   无</t>
        </is>
      </c>
      <c r="B18" s="314" t="n"/>
      <c r="C18" s="314" t="n"/>
      <c r="D18" s="314" t="n"/>
      <c r="E18" s="314" t="n"/>
      <c r="F18" s="314" t="n"/>
      <c r="G18" s="314" t="n"/>
      <c r="H18" s="314" t="n"/>
      <c r="I18" s="314" t="n"/>
      <c r="J18" s="315" t="n"/>
      <c r="M18" s="118" t="inlineStr">
        <is>
          <t>扁钢厚度6mm以上</t>
        </is>
      </c>
      <c r="N18" s="185" t="inlineStr">
        <is>
          <t>GB/T13912-2020
（最低点≥70um 平均值≥85um）</t>
        </is>
      </c>
      <c r="O18" s="314" t="n"/>
      <c r="P18" s="315" t="n"/>
    </row>
    <row r="19" ht="27" customHeight="1" s="313">
      <c r="A19" s="12" t="n"/>
      <c r="B19" s="12" t="inlineStr">
        <is>
          <t>编制：</t>
        </is>
      </c>
      <c r="C19" s="12" t="inlineStr">
        <is>
          <t>周健</t>
        </is>
      </c>
      <c r="D19" s="12" t="n"/>
      <c r="E19" s="12" t="inlineStr">
        <is>
          <t>审核：</t>
        </is>
      </c>
      <c r="F19" s="12" t="n"/>
      <c r="G19" s="12" t="n"/>
      <c r="H19" s="117" t="inlineStr">
        <is>
          <t>批准：</t>
        </is>
      </c>
      <c r="I19" s="117" t="n"/>
      <c r="J19" s="117" t="n"/>
    </row>
    <row r="438">
      <c r="R438" s="0" t="inlineStr">
        <is>
          <t>铰链</t>
        </is>
      </c>
    </row>
  </sheetData>
  <mergeCells count="37">
    <mergeCell ref="C16:E16"/>
    <mergeCell ref="I6:J6"/>
    <mergeCell ref="A15:B15"/>
    <mergeCell ref="F16:G16"/>
    <mergeCell ref="A17:J17"/>
    <mergeCell ref="N18:P18"/>
    <mergeCell ref="N14:P14"/>
    <mergeCell ref="N17:P17"/>
    <mergeCell ref="F2:H2"/>
    <mergeCell ref="H16:J16"/>
    <mergeCell ref="A16:B16"/>
    <mergeCell ref="F15:G15"/>
    <mergeCell ref="I7:J7"/>
    <mergeCell ref="H13:J13"/>
    <mergeCell ref="N13:P13"/>
    <mergeCell ref="A3:B3"/>
    <mergeCell ref="H15:J15"/>
    <mergeCell ref="A1:J1"/>
    <mergeCell ref="I12:J12"/>
    <mergeCell ref="A2:B2"/>
    <mergeCell ref="C2:D2"/>
    <mergeCell ref="C13:E13"/>
    <mergeCell ref="H14:J14"/>
    <mergeCell ref="I5:J5"/>
    <mergeCell ref="A14:B14"/>
    <mergeCell ref="F13:G13"/>
    <mergeCell ref="I8:J8"/>
    <mergeCell ref="C15:E15"/>
    <mergeCell ref="I4:J4"/>
    <mergeCell ref="C14:E14"/>
    <mergeCell ref="N16:P16"/>
    <mergeCell ref="A18:J18"/>
    <mergeCell ref="A13:B13"/>
    <mergeCell ref="F14:G14"/>
    <mergeCell ref="F3:H3"/>
    <mergeCell ref="C3:D3"/>
    <mergeCell ref="I9:J9"/>
  </mergeCells>
  <printOptions horizontalCentered="1"/>
  <pageMargins left="0" right="0" top="0.393055555555556" bottom="0.393055555555556" header="0.5" footer="0.196527777777778"/>
  <pageSetup orientation="portrait" paperSize="9" scale="87"/>
  <headerFooter>
    <oddHeader/>
    <oddFooter>&amp;C第 &amp;P 页，共 &amp;N 页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view="pageBreakPreview" zoomScaleNormal="100" workbookViewId="0">
      <selection activeCell="C9" sqref="C9:J9"/>
    </sheetView>
  </sheetViews>
  <sheetFormatPr baseColWidth="8" defaultColWidth="9" defaultRowHeight="14.4"/>
  <cols>
    <col width="4.88671875" customWidth="1" style="313" min="1" max="1"/>
    <col width="17" customWidth="1" style="313" min="2" max="2"/>
    <col width="7.6640625" customWidth="1" style="313" min="3" max="3"/>
    <col width="18.21875" customWidth="1" style="313" min="4" max="4"/>
    <col width="10.6640625" customWidth="1" style="313" min="5" max="5"/>
    <col width="8.88671875" customWidth="1" style="313" min="6" max="8"/>
    <col width="10.109375" customWidth="1" style="313" min="9" max="9"/>
    <col width="14.44140625" customWidth="1" style="313" min="10" max="10"/>
    <col hidden="1" width="4" customWidth="1" style="313" min="11" max="11"/>
    <col width="8.88671875" customWidth="1" style="313" min="16" max="16"/>
    <col width="13" customWidth="1" style="313" min="17" max="17"/>
  </cols>
  <sheetData>
    <row r="1" ht="63" customHeight="1" s="313">
      <c r="A1" s="210">
        <f>'3工艺执行单'!B5&amp;K1</f>
        <v/>
      </c>
      <c r="K1" s="118" t="inlineStr">
        <is>
          <t>技术要求</t>
        </is>
      </c>
    </row>
    <row r="2" ht="52.05" customHeight="1" s="313">
      <c r="A2" s="212" t="inlineStr">
        <is>
          <t>工作指令</t>
        </is>
      </c>
      <c r="B2" s="315" t="n"/>
      <c r="C2" s="212">
        <f>'3工艺执行单'!C2</f>
        <v/>
      </c>
      <c r="D2" s="315" t="n"/>
      <c r="E2" s="198" t="inlineStr">
        <is>
          <t>客户名称</t>
        </is>
      </c>
      <c r="F2" s="213">
        <f>'3工艺执行单'!F2</f>
        <v/>
      </c>
      <c r="G2" s="314" t="n"/>
      <c r="H2" s="315" t="n"/>
      <c r="I2" s="198" t="inlineStr">
        <is>
          <t>下单日期</t>
        </is>
      </c>
      <c r="J2" s="119">
        <f>'3工艺执行单'!J2</f>
        <v/>
      </c>
    </row>
    <row r="3" ht="51.75" customHeight="1" s="313">
      <c r="A3" s="212" t="inlineStr">
        <is>
          <t>项目名称/项目号</t>
        </is>
      </c>
      <c r="B3" s="315" t="n"/>
      <c r="C3" s="198">
        <f>'3工艺执行单'!C3</f>
        <v/>
      </c>
      <c r="D3" s="315" t="n"/>
      <c r="E3" s="198" t="inlineStr">
        <is>
          <t>业务员</t>
        </is>
      </c>
      <c r="F3" s="198">
        <f>'3工艺执行单'!F3</f>
        <v/>
      </c>
      <c r="G3" s="314" t="n"/>
      <c r="H3" s="315" t="n"/>
      <c r="I3" s="120" t="n"/>
      <c r="J3" s="198" t="n"/>
    </row>
    <row r="4" ht="46.05" customHeight="1" s="313">
      <c r="A4" s="188" t="inlineStr">
        <is>
          <t>制造验收标准</t>
        </is>
      </c>
      <c r="B4" s="315" t="n"/>
      <c r="C4" s="111">
        <f>'3工艺执行单'!C13</f>
        <v/>
      </c>
      <c r="D4" s="314" t="n"/>
      <c r="E4" s="314" t="n"/>
      <c r="F4" s="314" t="n"/>
      <c r="G4" s="314" t="n"/>
      <c r="H4" s="314" t="n"/>
      <c r="I4" s="314" t="n"/>
      <c r="J4" s="315" t="n"/>
      <c r="K4" s="121" t="n"/>
    </row>
    <row r="5" ht="46.05" customHeight="1" s="313">
      <c r="A5" s="188" t="inlineStr">
        <is>
          <t>镀锌验收标准</t>
        </is>
      </c>
      <c r="B5" s="315" t="n"/>
      <c r="C5" s="186">
        <f>'3工艺执行单'!C14</f>
        <v/>
      </c>
      <c r="D5" s="314" t="n"/>
      <c r="E5" s="314" t="n"/>
      <c r="F5" s="314" t="n"/>
      <c r="G5" s="314" t="n"/>
      <c r="H5" s="314" t="n"/>
      <c r="I5" s="314" t="n"/>
      <c r="J5" s="315" t="n"/>
      <c r="K5" s="121" t="n"/>
    </row>
    <row r="6" ht="36" customHeight="1" s="313">
      <c r="A6" s="188" t="inlineStr">
        <is>
          <t>材质</t>
        </is>
      </c>
      <c r="B6" s="315" t="n"/>
      <c r="C6" s="186">
        <f>'3工艺执行单'!C15</f>
        <v/>
      </c>
      <c r="D6" s="314" t="n"/>
      <c r="E6" s="314" t="n"/>
      <c r="F6" s="314" t="n"/>
      <c r="G6" s="314" t="n"/>
      <c r="H6" s="314" t="n"/>
      <c r="I6" s="314" t="n"/>
      <c r="J6" s="315" t="n"/>
    </row>
    <row r="7" ht="72" customHeight="1" s="313">
      <c r="A7" s="188" t="inlineStr">
        <is>
          <t>扁钢</t>
        </is>
      </c>
      <c r="B7" s="315" t="n"/>
      <c r="C7" s="186">
        <f>'3工艺执行单'!C16</f>
        <v/>
      </c>
      <c r="D7" s="314" t="n"/>
      <c r="E7" s="314" t="n"/>
      <c r="F7" s="314" t="n"/>
      <c r="G7" s="314" t="n"/>
      <c r="H7" s="314" t="n"/>
      <c r="I7" s="314" t="n"/>
      <c r="J7" s="315" t="n"/>
    </row>
    <row r="8" ht="46.05" customHeight="1" s="313">
      <c r="A8" s="188" t="inlineStr">
        <is>
          <t>扭钢</t>
        </is>
      </c>
      <c r="B8" s="315" t="n"/>
      <c r="C8" s="189">
        <f>'3工艺执行单'!H13</f>
        <v/>
      </c>
      <c r="D8" s="314" t="n"/>
      <c r="E8" s="314" t="n"/>
      <c r="F8" s="314" t="n"/>
      <c r="G8" s="314" t="n"/>
      <c r="H8" s="314" t="n"/>
      <c r="I8" s="314" t="n"/>
      <c r="J8" s="315" t="n"/>
    </row>
    <row r="9" ht="46.05" customHeight="1" s="313">
      <c r="A9" s="188" t="inlineStr">
        <is>
          <t>焊接要求</t>
        </is>
      </c>
      <c r="B9" s="315" t="n"/>
      <c r="C9" s="189">
        <f>'3工艺执行单'!H14</f>
        <v/>
      </c>
      <c r="D9" s="314" t="n"/>
      <c r="E9" s="314" t="n"/>
      <c r="F9" s="314" t="n"/>
      <c r="G9" s="314" t="n"/>
      <c r="H9" s="314" t="n"/>
      <c r="I9" s="314" t="n"/>
      <c r="J9" s="315" t="n"/>
    </row>
    <row r="10" ht="46.05" customHeight="1" s="313">
      <c r="A10" s="188" t="inlineStr">
        <is>
          <t>尺寸要求</t>
        </is>
      </c>
      <c r="B10" s="315" t="n"/>
      <c r="C10" s="189">
        <f>'3工艺执行单'!H15</f>
        <v/>
      </c>
      <c r="D10" s="314" t="n"/>
      <c r="E10" s="314" t="n"/>
      <c r="F10" s="314" t="n"/>
      <c r="G10" s="314" t="n"/>
      <c r="H10" s="314" t="n"/>
      <c r="I10" s="314" t="n"/>
      <c r="J10" s="315" t="n"/>
    </row>
    <row r="11" ht="46.05" customHeight="1" s="313">
      <c r="A11" s="188" t="inlineStr">
        <is>
          <t>包装要求</t>
        </is>
      </c>
      <c r="B11" s="315" t="n"/>
      <c r="C11" s="189">
        <f>'3工艺执行单'!H16</f>
        <v/>
      </c>
      <c r="D11" s="314" t="n"/>
      <c r="E11" s="314" t="n"/>
      <c r="F11" s="314" t="n"/>
      <c r="G11" s="314" t="n"/>
      <c r="H11" s="314" t="n"/>
      <c r="I11" s="314" t="n"/>
      <c r="J11" s="315" t="n"/>
    </row>
    <row r="12" ht="135" customHeight="1" s="313">
      <c r="A12" s="187">
        <f>'3工艺执行单'!A17</f>
        <v/>
      </c>
      <c r="B12" s="314" t="n"/>
      <c r="C12" s="314" t="n"/>
      <c r="D12" s="314" t="n"/>
      <c r="E12" s="314" t="n"/>
      <c r="F12" s="314" t="n"/>
      <c r="G12" s="314" t="n"/>
      <c r="H12" s="314" t="n"/>
      <c r="I12" s="314" t="n"/>
      <c r="J12" s="315" t="n"/>
    </row>
    <row r="13" ht="136.05" customHeight="1" s="313">
      <c r="A13" s="187">
        <f>'3工艺执行单'!A18</f>
        <v/>
      </c>
      <c r="B13" s="314" t="n"/>
      <c r="C13" s="314" t="n"/>
      <c r="D13" s="314" t="n"/>
      <c r="E13" s="314" t="n"/>
      <c r="F13" s="314" t="n"/>
      <c r="G13" s="314" t="n"/>
      <c r="H13" s="314" t="n"/>
      <c r="I13" s="314" t="n"/>
      <c r="J13" s="315" t="n"/>
    </row>
    <row r="14" ht="27" customHeight="1" s="313">
      <c r="A14" s="12" t="n"/>
      <c r="B14" s="12" t="inlineStr">
        <is>
          <t>编制：</t>
        </is>
      </c>
      <c r="C14" s="12" t="inlineStr">
        <is>
          <t>周健</t>
        </is>
      </c>
      <c r="D14" s="12" t="n"/>
      <c r="E14" s="12" t="inlineStr">
        <is>
          <t>审核：</t>
        </is>
      </c>
      <c r="F14" s="12" t="n"/>
      <c r="G14" s="12" t="n"/>
      <c r="H14" s="117" t="inlineStr">
        <is>
          <t>批准：</t>
        </is>
      </c>
      <c r="I14" s="117" t="n"/>
      <c r="J14" s="117" t="n"/>
    </row>
    <row r="20">
      <c r="Q20" s="168" t="inlineStr">
        <is>
          <t>焊接方式</t>
        </is>
      </c>
      <c r="R20" s="168" t="inlineStr">
        <is>
          <t>工艺编号</t>
        </is>
      </c>
      <c r="S20" s="168" t="inlineStr">
        <is>
          <t>单块分值</t>
        </is>
      </c>
      <c r="T20" s="189" t="inlineStr">
        <is>
          <t>三包边分值加5</t>
        </is>
      </c>
    </row>
    <row r="21">
      <c r="Q21" s="168" t="inlineStr">
        <is>
          <t>隔二焊一</t>
        </is>
      </c>
      <c r="R21" s="168" t="inlineStr">
        <is>
          <t>A1</t>
        </is>
      </c>
      <c r="S21" s="168" t="n">
        <v>3</v>
      </c>
      <c r="T21" s="316" t="n"/>
    </row>
    <row r="22">
      <c r="Q22" s="168" t="inlineStr">
        <is>
          <t>隔一焊一</t>
        </is>
      </c>
      <c r="R22" s="168" t="inlineStr">
        <is>
          <t>B1</t>
        </is>
      </c>
      <c r="S22" s="168" t="n">
        <v>3.5</v>
      </c>
      <c r="T22" s="316" t="n"/>
    </row>
    <row r="23">
      <c r="Q23" s="168" t="inlineStr">
        <is>
          <t>单面焊</t>
        </is>
      </c>
      <c r="R23" s="168" t="inlineStr">
        <is>
          <t>C1</t>
        </is>
      </c>
      <c r="S23" s="168" t="n">
        <v>5</v>
      </c>
      <c r="T23" s="316" t="n"/>
    </row>
    <row r="24">
      <c r="Q24" s="168" t="inlineStr">
        <is>
          <t>双面焊</t>
        </is>
      </c>
      <c r="R24" s="168" t="inlineStr">
        <is>
          <t>D1</t>
        </is>
      </c>
      <c r="S24" s="168" t="n">
        <v>6.5</v>
      </c>
      <c r="T24" s="316" t="n"/>
    </row>
    <row r="25">
      <c r="Q25" s="168" t="inlineStr">
        <is>
          <t>四面焊</t>
        </is>
      </c>
      <c r="R25" s="168" t="inlineStr">
        <is>
          <t>E1</t>
        </is>
      </c>
      <c r="S25" s="168" t="n">
        <v>8.5</v>
      </c>
      <c r="T25" s="317" t="n"/>
    </row>
    <row r="26">
      <c r="Q26" s="168" t="inlineStr">
        <is>
          <t>复合板1</t>
        </is>
      </c>
      <c r="R26" s="168" t="inlineStr">
        <is>
          <t>F1</t>
        </is>
      </c>
      <c r="S26" s="168" t="n">
        <v>15</v>
      </c>
      <c r="T26" s="122" t="n"/>
    </row>
    <row r="27">
      <c r="Q27" s="168" t="inlineStr">
        <is>
          <t>复合板2</t>
        </is>
      </c>
      <c r="R27" s="168" t="inlineStr">
        <is>
          <t>F2</t>
        </is>
      </c>
      <c r="S27" s="168" t="n">
        <v>18</v>
      </c>
      <c r="T27" s="122" t="n"/>
    </row>
    <row r="28">
      <c r="Q28" s="168" t="inlineStr">
        <is>
          <t>四面焊踏步</t>
        </is>
      </c>
      <c r="R28" s="168" t="inlineStr">
        <is>
          <t>T6</t>
        </is>
      </c>
      <c r="S28" s="168" t="n">
        <v>4</v>
      </c>
      <c r="T28" s="168" t="n"/>
    </row>
    <row r="29">
      <c r="Q29" s="168" t="inlineStr">
        <is>
          <t>踏步板T1</t>
        </is>
      </c>
      <c r="R29" s="168" t="inlineStr">
        <is>
          <t>T1</t>
        </is>
      </c>
      <c r="S29" s="168" t="n">
        <v>1.5</v>
      </c>
      <c r="T29" s="122" t="n"/>
    </row>
    <row r="30">
      <c r="Q30" s="168" t="inlineStr">
        <is>
          <t>踏步板T2</t>
        </is>
      </c>
      <c r="R30" s="168" t="inlineStr">
        <is>
          <t>T2</t>
        </is>
      </c>
      <c r="S30" s="168" t="n">
        <v>1.5</v>
      </c>
      <c r="T30" s="122" t="n"/>
    </row>
    <row r="31">
      <c r="Q31" s="168" t="inlineStr">
        <is>
          <t>踏步板T3</t>
        </is>
      </c>
      <c r="R31" s="168" t="inlineStr">
        <is>
          <t>T3</t>
        </is>
      </c>
      <c r="S31" s="168" t="n">
        <v>2</v>
      </c>
      <c r="T31" s="122" t="n"/>
    </row>
    <row r="32">
      <c r="Q32" s="168" t="inlineStr">
        <is>
          <t>踏步板T4</t>
        </is>
      </c>
      <c r="R32" s="168" t="inlineStr">
        <is>
          <t>T4</t>
        </is>
      </c>
      <c r="S32" s="168" t="n">
        <v>2</v>
      </c>
      <c r="T32" s="122" t="n"/>
    </row>
  </sheetData>
  <mergeCells count="26">
    <mergeCell ref="A11:B11"/>
    <mergeCell ref="C6:J6"/>
    <mergeCell ref="F2:H2"/>
    <mergeCell ref="T20:T25"/>
    <mergeCell ref="C5:J5"/>
    <mergeCell ref="A6:B6"/>
    <mergeCell ref="A13:J13"/>
    <mergeCell ref="C4:J4"/>
    <mergeCell ref="A7:B7"/>
    <mergeCell ref="C10:J10"/>
    <mergeCell ref="A3:B3"/>
    <mergeCell ref="C9:J9"/>
    <mergeCell ref="A1:J1"/>
    <mergeCell ref="A2:B2"/>
    <mergeCell ref="C2:D2"/>
    <mergeCell ref="C11:J11"/>
    <mergeCell ref="A5:B5"/>
    <mergeCell ref="A8:B8"/>
    <mergeCell ref="C8:J8"/>
    <mergeCell ref="A4:B4"/>
    <mergeCell ref="C7:J7"/>
    <mergeCell ref="A10:B10"/>
    <mergeCell ref="A12:J12"/>
    <mergeCell ref="A9:B9"/>
    <mergeCell ref="F3:H3"/>
    <mergeCell ref="C3:D3"/>
  </mergeCells>
  <printOptions horizontalCentered="1"/>
  <pageMargins left="0" right="0" top="0.393055555555556" bottom="0.393055555555556" header="0.5" footer="0.196527777777778"/>
  <pageSetup orientation="portrait" paperSize="9" scale="90"/>
  <headerFooter>
    <oddHeader/>
    <oddFooter>&amp;C第 &amp;P 页，共 &amp;N 页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1">
    <outlinePr summaryBelow="1" summaryRight="1"/>
    <pageSetUpPr fitToPage="1"/>
  </sheetPr>
  <dimension ref="A1:Z173"/>
  <sheetViews>
    <sheetView view="pageBreakPreview" topLeftCell="A132" zoomScaleNormal="100" workbookViewId="0">
      <selection activeCell="T6" sqref="T6"/>
    </sheetView>
  </sheetViews>
  <sheetFormatPr baseColWidth="8" defaultColWidth="9" defaultRowHeight="14.4"/>
  <cols>
    <col width="7.88671875" customWidth="1" style="79" min="1" max="1"/>
    <col width="8.109375" customWidth="1" style="215" min="2" max="3"/>
    <col width="6" customWidth="1" style="215" min="4" max="4"/>
    <col width="6.88671875" customWidth="1" style="215" min="5" max="5"/>
    <col width="6.109375" customWidth="1" style="215" min="6" max="6"/>
    <col width="7.77734375" customWidth="1" style="215" min="7" max="7"/>
    <col width="8.77734375" customWidth="1" style="325" min="8" max="8"/>
    <col width="9.88671875" customWidth="1" style="325" min="9" max="10"/>
    <col width="9.44140625" customWidth="1" style="325" min="11" max="11"/>
    <col width="13.77734375" customWidth="1" style="215" min="12" max="12"/>
    <col width="10.33203125" customWidth="1" style="215" min="13" max="13"/>
    <col width="9" customWidth="1" style="215" min="14" max="16"/>
    <col width="8.88671875" customWidth="1" style="12" min="17" max="17"/>
    <col width="7.109375" customWidth="1" style="12" min="18" max="18"/>
    <col width="9" customWidth="1" style="215" min="19" max="19"/>
    <col width="11.77734375" customWidth="1" style="215" min="20" max="20"/>
    <col width="9" customWidth="1" style="215" min="21" max="25"/>
    <col hidden="1" width="8.88671875" customWidth="1" style="215" min="26" max="26"/>
    <col width="9" customWidth="1" style="215" min="27" max="16384"/>
  </cols>
  <sheetData>
    <row r="1" ht="36" customHeight="1" s="313">
      <c r="B1" s="326">
        <f>'3工艺执行单'!B5&amp;Z1</f>
        <v/>
      </c>
      <c r="C1" s="314" t="n"/>
      <c r="D1" s="314" t="n"/>
      <c r="E1" s="314" t="n"/>
      <c r="F1" s="314" t="n"/>
      <c r="G1" s="314" t="n"/>
      <c r="H1" s="314" t="n"/>
      <c r="I1" s="314" t="n"/>
      <c r="J1" s="314" t="n"/>
      <c r="K1" s="314" t="n"/>
      <c r="L1" s="314" t="n"/>
      <c r="M1" s="315" t="n"/>
      <c r="N1" s="89" t="n"/>
      <c r="O1" s="90" t="n"/>
      <c r="P1" s="90" t="n"/>
      <c r="Z1" s="215" t="inlineStr">
        <is>
          <t>箱件清单  PACKING LIST</t>
        </is>
      </c>
    </row>
    <row r="2" ht="36" customHeight="1" s="313">
      <c r="B2" s="327" t="inlineStr">
        <is>
          <t>成品二</t>
        </is>
      </c>
      <c r="C2" s="314" t="n"/>
      <c r="D2" s="314" t="n"/>
      <c r="E2" s="314" t="n"/>
      <c r="F2" s="314" t="n"/>
      <c r="G2" s="314" t="n"/>
      <c r="H2" s="314" t="n"/>
      <c r="I2" s="314" t="n"/>
      <c r="J2" s="314" t="n"/>
      <c r="K2" s="314" t="n"/>
      <c r="L2" s="314" t="n"/>
      <c r="M2" s="315" t="n"/>
      <c r="N2" s="91" t="n"/>
      <c r="O2" s="90" t="n"/>
      <c r="P2" s="90" t="n"/>
    </row>
    <row r="3" ht="28.95" customFormat="1" customHeight="1" s="2">
      <c r="A3" s="80" t="n"/>
      <c r="B3" s="216" t="inlineStr">
        <is>
          <t>客户名称
CLIENT</t>
        </is>
      </c>
      <c r="C3" s="214">
        <f>'3工艺执行单'!F2</f>
        <v/>
      </c>
      <c r="D3" s="314" t="n"/>
      <c r="E3" s="315" t="n"/>
      <c r="F3" s="214" t="inlineStr">
        <is>
          <t>工作单号 JOB NO.</t>
        </is>
      </c>
      <c r="G3" s="315" t="n"/>
      <c r="H3" s="328">
        <f>'3工艺执行单'!C2</f>
        <v/>
      </c>
      <c r="I3" s="315" t="n"/>
      <c r="J3" s="329" t="inlineStr">
        <is>
          <t>日期
DATE</t>
        </is>
      </c>
      <c r="K3" s="330">
        <f>TODAY()</f>
        <v/>
      </c>
      <c r="L3" s="314" t="n"/>
      <c r="M3" s="315" t="n"/>
      <c r="N3" s="102" t="n"/>
      <c r="O3" s="92" t="n"/>
      <c r="P3" s="92" t="n"/>
      <c r="Q3" s="168" t="n"/>
      <c r="R3" s="168" t="n"/>
    </row>
    <row r="4" ht="31.05" customHeight="1" s="313">
      <c r="B4" s="216" t="inlineStr">
        <is>
          <t>项目名称
PROJECT</t>
        </is>
      </c>
      <c r="C4" s="216">
        <f>'3工艺执行单'!C3</f>
        <v/>
      </c>
      <c r="D4" s="314" t="n"/>
      <c r="E4" s="315" t="n"/>
      <c r="F4" s="214" t="inlineStr">
        <is>
          <t>品名 ITEM</t>
        </is>
      </c>
      <c r="G4" s="315" t="n"/>
      <c r="H4" s="329" t="inlineStr">
        <is>
          <t>镀锌钢格板</t>
        </is>
      </c>
      <c r="I4" s="315" t="n"/>
      <c r="J4" s="329" t="inlineStr">
        <is>
          <t>规格型号
MODEL</t>
        </is>
      </c>
      <c r="K4" s="329">
        <f>'3工艺执行单'!D5</f>
        <v/>
      </c>
      <c r="L4" s="314" t="n"/>
      <c r="M4" s="315" t="n"/>
      <c r="N4" s="102" t="n"/>
      <c r="O4" s="92" t="n"/>
      <c r="P4" s="92" t="n"/>
      <c r="Q4" s="237" t="inlineStr">
        <is>
          <t>隔一焊一</t>
        </is>
      </c>
      <c r="R4" s="315" t="n"/>
      <c r="U4" s="214" t="inlineStr">
        <is>
          <t>算料用</t>
        </is>
      </c>
      <c r="V4" s="314" t="n"/>
      <c r="W4" s="314" t="n"/>
      <c r="X4" s="315" t="n"/>
    </row>
    <row r="5" ht="40.05" customFormat="1" customHeight="1" s="3">
      <c r="A5" s="82" t="inlineStr">
        <is>
          <t>班组编号</t>
        </is>
      </c>
      <c r="B5" s="81" t="inlineStr">
        <is>
          <t>包号
PACKAGE NO</t>
        </is>
      </c>
      <c r="C5" s="81" t="inlineStr">
        <is>
          <t>图号
DRAWING NO</t>
        </is>
      </c>
      <c r="D5" s="81" t="inlineStr">
        <is>
          <t>注
DRAWING</t>
        </is>
      </c>
      <c r="E5" s="81" t="inlineStr">
        <is>
          <t>长度
LENGTH（mm）</t>
        </is>
      </c>
      <c r="F5" s="81" t="inlineStr">
        <is>
          <t>宽度
WIDTH（mm）</t>
        </is>
      </c>
      <c r="G5" s="81" t="inlineStr">
        <is>
          <t>数量
QTY（件）</t>
        </is>
      </c>
      <c r="H5" s="331" t="inlineStr">
        <is>
          <t>面积
AREA（㎡）</t>
        </is>
      </c>
      <c r="I5" s="331" t="inlineStr">
        <is>
          <t>重量
WEIGHT（kg）</t>
        </is>
      </c>
      <c r="J5" s="331" t="inlineStr">
        <is>
          <t>踢脚板100*5
长度LENGTH（mm）</t>
        </is>
      </c>
      <c r="K5" s="331" t="inlineStr">
        <is>
          <t>踢脚板100*5
重量WEIGHT（kg）</t>
        </is>
      </c>
      <c r="L5" s="81" t="inlineStr">
        <is>
          <t>标高</t>
        </is>
      </c>
      <c r="M5" s="81" t="inlineStr">
        <is>
          <t>备注</t>
        </is>
      </c>
      <c r="N5" s="81" t="n"/>
      <c r="Q5" s="168" t="inlineStr">
        <is>
          <t>单块分值</t>
        </is>
      </c>
      <c r="R5" s="168" t="inlineStr">
        <is>
          <t>总分值</t>
        </is>
      </c>
      <c r="T5" s="3" t="inlineStr">
        <is>
          <t>-</t>
        </is>
      </c>
    </row>
    <row r="6">
      <c r="A6" s="79" t="n">
        <v>2</v>
      </c>
      <c r="B6" s="98" t="inlineStr">
        <is>
          <t>P01</t>
        </is>
      </c>
      <c r="C6" s="168" t="inlineStr">
        <is>
          <t>C401-A1</t>
        </is>
      </c>
      <c r="D6" s="168" t="inlineStr">
        <is>
          <t>#</t>
        </is>
      </c>
      <c r="E6" s="168" t="n">
        <v>3342</v>
      </c>
      <c r="F6" s="168" t="n">
        <v>815</v>
      </c>
      <c r="G6" s="168" t="n">
        <v>1</v>
      </c>
      <c r="H6" s="318">
        <f>G6*F6*E6/1000000</f>
        <v/>
      </c>
      <c r="I6" s="318">
        <f>40.4*H6</f>
        <v/>
      </c>
      <c r="J6" s="103" t="n">
        <v>0</v>
      </c>
      <c r="K6" s="318">
        <f>0.1*0.005*7.85*1000*J6/1000*1.06</f>
        <v/>
      </c>
      <c r="L6" s="168" t="n">
        <v>106000</v>
      </c>
      <c r="M6" s="168" t="inlineStr">
        <is>
          <t>C-401</t>
        </is>
      </c>
      <c r="N6" s="214" t="n"/>
      <c r="Q6" s="168">
        <f>IF(Q$4="","",VLOOKUP(Q$4,'3-1技术要求'!Q:S,3,0))</f>
        <v/>
      </c>
      <c r="R6" s="168">
        <f>G6*Q6</f>
        <v/>
      </c>
      <c r="T6" s="214">
        <f>B6&amp;T$5&amp;C6&amp;D6</f>
        <v/>
      </c>
      <c r="U6" s="214">
        <f>D6</f>
        <v/>
      </c>
      <c r="V6" s="214">
        <f>E6</f>
        <v/>
      </c>
      <c r="W6" s="214">
        <f>F6</f>
        <v/>
      </c>
      <c r="X6" s="214">
        <f>G6</f>
        <v/>
      </c>
    </row>
    <row r="7">
      <c r="A7" s="79" t="n">
        <v>2</v>
      </c>
      <c r="B7" s="98" t="inlineStr">
        <is>
          <t>P01</t>
        </is>
      </c>
      <c r="C7" s="168" t="inlineStr">
        <is>
          <t>C401-A2</t>
        </is>
      </c>
      <c r="D7" s="168" t="inlineStr">
        <is>
          <t>#</t>
        </is>
      </c>
      <c r="E7" s="168" t="n">
        <v>1997</v>
      </c>
      <c r="F7" s="168" t="n">
        <v>995</v>
      </c>
      <c r="G7" s="168" t="n">
        <v>1</v>
      </c>
      <c r="H7" s="318">
        <f>G7*F7*E7/1000000</f>
        <v/>
      </c>
      <c r="I7" s="318">
        <f>40.4*H7</f>
        <v/>
      </c>
      <c r="J7" s="103" t="n">
        <v>0</v>
      </c>
      <c r="K7" s="318">
        <f>0.1*0.005*7.85*1000*J7/1000*1.06</f>
        <v/>
      </c>
      <c r="L7" s="168" t="n">
        <v>106000</v>
      </c>
      <c r="M7" s="168" t="inlineStr">
        <is>
          <t>C-401</t>
        </is>
      </c>
      <c r="N7" s="214" t="n"/>
      <c r="Q7" s="168">
        <f>VLOOKUP(T7,异形板分值匹配!B$1:C$2000,2,FALSE)</f>
        <v/>
      </c>
      <c r="R7" s="168">
        <f>Q7*G7</f>
        <v/>
      </c>
      <c r="T7" s="214">
        <f>B7&amp;T$5&amp;C7&amp;D7</f>
        <v/>
      </c>
      <c r="U7" s="214">
        <f>D7</f>
        <v/>
      </c>
      <c r="V7" s="214">
        <f>E7</f>
        <v/>
      </c>
      <c r="W7" s="214">
        <f>F7</f>
        <v/>
      </c>
      <c r="X7" s="214">
        <f>G7</f>
        <v/>
      </c>
    </row>
    <row r="8">
      <c r="A8" s="79" t="n">
        <v>2</v>
      </c>
      <c r="B8" s="98" t="inlineStr">
        <is>
          <t>P01</t>
        </is>
      </c>
      <c r="C8" s="168" t="inlineStr">
        <is>
          <t>C401-A3</t>
        </is>
      </c>
      <c r="D8" s="168" t="inlineStr">
        <is>
          <t>#</t>
        </is>
      </c>
      <c r="E8" s="168" t="n">
        <v>1479</v>
      </c>
      <c r="F8" s="168" t="n">
        <v>995</v>
      </c>
      <c r="G8" s="168" t="n">
        <v>1</v>
      </c>
      <c r="H8" s="318">
        <f>G8*F8*E8/1000000</f>
        <v/>
      </c>
      <c r="I8" s="318">
        <f>40.4*H8</f>
        <v/>
      </c>
      <c r="J8" s="103" t="n">
        <v>0</v>
      </c>
      <c r="K8" s="318">
        <f>0.1*0.005*7.85*1000*J8/1000*1.06</f>
        <v/>
      </c>
      <c r="L8" s="168" t="n">
        <v>106000</v>
      </c>
      <c r="M8" s="168" t="inlineStr">
        <is>
          <t>C-401</t>
        </is>
      </c>
      <c r="N8" s="214" t="n"/>
      <c r="Q8" s="168">
        <f>VLOOKUP(T8,异形板分值匹配!B$1:C$2000,2,FALSE)</f>
        <v/>
      </c>
      <c r="R8" s="168">
        <f>Q8*G8</f>
        <v/>
      </c>
      <c r="T8" s="214">
        <f>B8&amp;T$5&amp;C8&amp;D8</f>
        <v/>
      </c>
      <c r="U8" s="214">
        <f>D8</f>
        <v/>
      </c>
      <c r="V8" s="214">
        <f>E8</f>
        <v/>
      </c>
      <c r="W8" s="214">
        <f>F8</f>
        <v/>
      </c>
      <c r="X8" s="214">
        <f>G8</f>
        <v/>
      </c>
    </row>
    <row r="9">
      <c r="A9" s="79" t="n">
        <v>2</v>
      </c>
      <c r="B9" s="98" t="inlineStr">
        <is>
          <t>P01</t>
        </is>
      </c>
      <c r="C9" s="168" t="inlineStr">
        <is>
          <t>C401-A4</t>
        </is>
      </c>
      <c r="D9" s="168" t="inlineStr">
        <is>
          <t>#</t>
        </is>
      </c>
      <c r="E9" s="168" t="n">
        <v>2436</v>
      </c>
      <c r="F9" s="168" t="n">
        <v>995</v>
      </c>
      <c r="G9" s="168" t="n">
        <v>1</v>
      </c>
      <c r="H9" s="318">
        <f>G9*F9*E9/1000000</f>
        <v/>
      </c>
      <c r="I9" s="318">
        <f>40.4*H9</f>
        <v/>
      </c>
      <c r="J9" s="103" t="n">
        <v>0</v>
      </c>
      <c r="K9" s="318">
        <f>0.1*0.005*7.85*1000*J9/1000*1.06</f>
        <v/>
      </c>
      <c r="L9" s="168" t="n">
        <v>106000</v>
      </c>
      <c r="M9" s="168" t="inlineStr">
        <is>
          <t>C-401</t>
        </is>
      </c>
      <c r="N9" s="214" t="n"/>
      <c r="Q9" s="168">
        <f>VLOOKUP(T9,异形板分值匹配!B$1:C$2000,2,FALSE)</f>
        <v/>
      </c>
      <c r="R9" s="168">
        <f>Q9*G9</f>
        <v/>
      </c>
      <c r="T9" s="214">
        <f>B9&amp;T$5&amp;C9&amp;D9</f>
        <v/>
      </c>
      <c r="U9" s="214">
        <f>D9</f>
        <v/>
      </c>
      <c r="V9" s="214">
        <f>E9</f>
        <v/>
      </c>
      <c r="W9" s="214">
        <f>F9</f>
        <v/>
      </c>
      <c r="X9" s="214">
        <f>G9</f>
        <v/>
      </c>
    </row>
    <row r="10">
      <c r="A10" s="79" t="n">
        <v>2</v>
      </c>
      <c r="B10" s="98" t="inlineStr">
        <is>
          <t>P01</t>
        </is>
      </c>
      <c r="C10" s="168" t="inlineStr">
        <is>
          <t>C401-A5</t>
        </is>
      </c>
      <c r="D10" s="168" t="inlineStr">
        <is>
          <t>#</t>
        </is>
      </c>
      <c r="E10" s="168" t="n">
        <v>2609</v>
      </c>
      <c r="F10" s="168" t="n">
        <v>995</v>
      </c>
      <c r="G10" s="168" t="n">
        <v>1</v>
      </c>
      <c r="H10" s="318">
        <f>G10*F10*E10/1000000</f>
        <v/>
      </c>
      <c r="I10" s="318">
        <f>40.4*H10</f>
        <v/>
      </c>
      <c r="J10" s="103" t="n">
        <v>0</v>
      </c>
      <c r="K10" s="318">
        <f>0.1*0.005*7.85*1000*J10/1000*1.06</f>
        <v/>
      </c>
      <c r="L10" s="168" t="n">
        <v>106000</v>
      </c>
      <c r="M10" s="168" t="inlineStr">
        <is>
          <t>C-401</t>
        </is>
      </c>
      <c r="N10" s="214" t="n"/>
      <c r="Q10" s="168">
        <f>VLOOKUP(T10,异形板分值匹配!B$1:C$2000,2,FALSE)</f>
        <v/>
      </c>
      <c r="R10" s="168">
        <f>Q10*G10</f>
        <v/>
      </c>
      <c r="T10" s="214">
        <f>B10&amp;T$5&amp;C10&amp;D10</f>
        <v/>
      </c>
      <c r="U10" s="214">
        <f>D10</f>
        <v/>
      </c>
      <c r="V10" s="214">
        <f>E10</f>
        <v/>
      </c>
      <c r="W10" s="214">
        <f>F10</f>
        <v/>
      </c>
      <c r="X10" s="214">
        <f>G10</f>
        <v/>
      </c>
    </row>
    <row r="11" hidden="1" s="313">
      <c r="A11" s="79" t="n">
        <v>2</v>
      </c>
      <c r="B11" s="97" t="inlineStr">
        <is>
          <t>小计</t>
        </is>
      </c>
      <c r="C11" s="84" t="n"/>
      <c r="D11" s="84" t="n"/>
      <c r="E11" s="84" t="n"/>
      <c r="F11" s="84" t="n"/>
      <c r="G11" s="84">
        <f>SUM(G6:G10)</f>
        <v/>
      </c>
      <c r="H11" s="332" t="n"/>
      <c r="I11" s="332" t="n"/>
      <c r="J11" s="104" t="n"/>
      <c r="K11" s="332" t="n"/>
      <c r="L11" s="84" t="n"/>
      <c r="M11" s="84" t="n"/>
      <c r="N11" s="93" t="n"/>
      <c r="Q11" s="168">
        <f>VLOOKUP(T11,异形板分值匹配!B$1:C$2000,2,FALSE)</f>
        <v/>
      </c>
      <c r="R11" s="168">
        <f>Q11*G11</f>
        <v/>
      </c>
      <c r="T11" s="214">
        <f>B11&amp;T$5&amp;C11&amp;D11</f>
        <v/>
      </c>
      <c r="U11" s="214" t="n"/>
      <c r="V11" s="214">
        <f>E11</f>
        <v/>
      </c>
      <c r="W11" s="214">
        <f>F11</f>
        <v/>
      </c>
      <c r="X11" s="214">
        <f>G11</f>
        <v/>
      </c>
    </row>
    <row r="12">
      <c r="A12" s="79" t="n">
        <v>2</v>
      </c>
      <c r="B12" s="98" t="inlineStr">
        <is>
          <t>P02</t>
        </is>
      </c>
      <c r="C12" s="168" t="inlineStr">
        <is>
          <t>C401-B1</t>
        </is>
      </c>
      <c r="D12" s="168" t="inlineStr">
        <is>
          <t>#</t>
        </is>
      </c>
      <c r="E12" s="168" t="n">
        <v>1589</v>
      </c>
      <c r="F12" s="168" t="n">
        <v>845</v>
      </c>
      <c r="G12" s="168" t="n">
        <v>1</v>
      </c>
      <c r="H12" s="318">
        <f>G12*F12*E12/1000000</f>
        <v/>
      </c>
      <c r="I12" s="318">
        <f>40.4*H12</f>
        <v/>
      </c>
      <c r="J12" s="103" t="n">
        <v>0</v>
      </c>
      <c r="K12" s="318">
        <f>0.1*0.005*7.85*1000*J12/1000*1.06</f>
        <v/>
      </c>
      <c r="L12" s="168" t="n">
        <v>109600</v>
      </c>
      <c r="M12" s="168" t="inlineStr">
        <is>
          <t>C-401</t>
        </is>
      </c>
      <c r="N12" s="214" t="n"/>
      <c r="Q12" s="168">
        <f>VLOOKUP(T12,异形板分值匹配!B$1:C$2000,2,FALSE)</f>
        <v/>
      </c>
      <c r="R12" s="168">
        <f>Q12*G12</f>
        <v/>
      </c>
      <c r="T12" s="214">
        <f>B12&amp;T$5&amp;C12&amp;D12</f>
        <v/>
      </c>
      <c r="U12" s="214">
        <f>D12</f>
        <v/>
      </c>
      <c r="V12" s="214">
        <f>E12</f>
        <v/>
      </c>
      <c r="W12" s="214">
        <f>F12</f>
        <v/>
      </c>
      <c r="X12" s="214">
        <f>G12</f>
        <v/>
      </c>
    </row>
    <row r="13">
      <c r="A13" s="79" t="n">
        <v>2</v>
      </c>
      <c r="B13" s="98" t="inlineStr">
        <is>
          <t>P02</t>
        </is>
      </c>
      <c r="C13" s="168" t="inlineStr">
        <is>
          <t>C401-B2</t>
        </is>
      </c>
      <c r="D13" s="168" t="inlineStr">
        <is>
          <t>#</t>
        </is>
      </c>
      <c r="E13" s="168" t="n">
        <v>1434</v>
      </c>
      <c r="F13" s="168" t="n">
        <v>995</v>
      </c>
      <c r="G13" s="168" t="n">
        <v>1</v>
      </c>
      <c r="H13" s="318">
        <f>G13*F13*E13/1000000</f>
        <v/>
      </c>
      <c r="I13" s="318">
        <f>40.4*H13</f>
        <v/>
      </c>
      <c r="J13" s="103" t="n">
        <v>0</v>
      </c>
      <c r="K13" s="318">
        <f>0.1*0.005*7.85*1000*J13/1000*1.06</f>
        <v/>
      </c>
      <c r="L13" s="168" t="n">
        <v>109600</v>
      </c>
      <c r="M13" s="168" t="inlineStr">
        <is>
          <t>C-401</t>
        </is>
      </c>
      <c r="N13" s="214" t="n"/>
      <c r="Q13" s="168">
        <f>VLOOKUP(T13,异形板分值匹配!B$1:C$2000,2,FALSE)</f>
        <v/>
      </c>
      <c r="R13" s="168">
        <f>Q13*G13</f>
        <v/>
      </c>
      <c r="T13" s="214">
        <f>B13&amp;T$5&amp;C13&amp;D13</f>
        <v/>
      </c>
      <c r="U13" s="214">
        <f>D13</f>
        <v/>
      </c>
      <c r="V13" s="214">
        <f>E13</f>
        <v/>
      </c>
      <c r="W13" s="214">
        <f>F13</f>
        <v/>
      </c>
      <c r="X13" s="214">
        <f>G13</f>
        <v/>
      </c>
    </row>
    <row r="14">
      <c r="A14" s="79" t="n">
        <v>2</v>
      </c>
      <c r="B14" s="98" t="inlineStr">
        <is>
          <t>P02</t>
        </is>
      </c>
      <c r="C14" s="168" t="inlineStr">
        <is>
          <t>C401-B3</t>
        </is>
      </c>
      <c r="D14" s="168" t="inlineStr">
        <is>
          <t>#</t>
        </is>
      </c>
      <c r="E14" s="168" t="n">
        <v>975</v>
      </c>
      <c r="F14" s="168" t="n">
        <v>995</v>
      </c>
      <c r="G14" s="168" t="n">
        <v>1</v>
      </c>
      <c r="H14" s="318">
        <f>G14*F14*E14/1000000</f>
        <v/>
      </c>
      <c r="I14" s="318">
        <f>40.4*H14</f>
        <v/>
      </c>
      <c r="J14" s="103" t="n">
        <v>0</v>
      </c>
      <c r="K14" s="318">
        <f>0.1*0.005*7.85*1000*J14/1000*1.06</f>
        <v/>
      </c>
      <c r="L14" s="168" t="n">
        <v>109600</v>
      </c>
      <c r="M14" s="168" t="inlineStr">
        <is>
          <t>C-401</t>
        </is>
      </c>
      <c r="N14" s="214" t="n"/>
      <c r="Q14" s="168">
        <f>VLOOKUP(T14,异形板分值匹配!B$1:C$2000,2,FALSE)</f>
        <v/>
      </c>
      <c r="R14" s="168">
        <f>Q14*G14</f>
        <v/>
      </c>
      <c r="T14" s="214">
        <f>B14&amp;T$5&amp;C14&amp;D14</f>
        <v/>
      </c>
      <c r="U14" s="214">
        <f>D14</f>
        <v/>
      </c>
      <c r="V14" s="214">
        <f>E14</f>
        <v/>
      </c>
      <c r="W14" s="214">
        <f>F14</f>
        <v/>
      </c>
      <c r="X14" s="214">
        <f>G14</f>
        <v/>
      </c>
    </row>
    <row r="15">
      <c r="A15" s="79" t="n">
        <v>2</v>
      </c>
      <c r="B15" s="98" t="inlineStr">
        <is>
          <t>P02</t>
        </is>
      </c>
      <c r="C15" s="168" t="inlineStr">
        <is>
          <t>C401-B4</t>
        </is>
      </c>
      <c r="D15" s="168" t="inlineStr">
        <is>
          <t>#</t>
        </is>
      </c>
      <c r="E15" s="168" t="n">
        <v>2014</v>
      </c>
      <c r="F15" s="168" t="n">
        <v>995</v>
      </c>
      <c r="G15" s="168" t="n">
        <v>1</v>
      </c>
      <c r="H15" s="318">
        <f>G15*F15*E15/1000000</f>
        <v/>
      </c>
      <c r="I15" s="318">
        <f>40.4*H15</f>
        <v/>
      </c>
      <c r="J15" s="103" t="n">
        <v>0</v>
      </c>
      <c r="K15" s="318">
        <f>0.1*0.005*7.85*1000*J15/1000*1.06</f>
        <v/>
      </c>
      <c r="L15" s="168" t="n">
        <v>109600</v>
      </c>
      <c r="M15" s="168" t="inlineStr">
        <is>
          <t>C-401</t>
        </is>
      </c>
      <c r="N15" s="214" t="n"/>
      <c r="Q15" s="168">
        <f>VLOOKUP(T15,异形板分值匹配!B$1:C$2000,2,FALSE)</f>
        <v/>
      </c>
      <c r="R15" s="168">
        <f>Q15*G15</f>
        <v/>
      </c>
      <c r="T15" s="214">
        <f>B15&amp;T$5&amp;C15&amp;D15</f>
        <v/>
      </c>
      <c r="U15" s="214">
        <f>D15</f>
        <v/>
      </c>
      <c r="V15" s="214">
        <f>E15</f>
        <v/>
      </c>
      <c r="W15" s="214">
        <f>F15</f>
        <v/>
      </c>
      <c r="X15" s="214">
        <f>G15</f>
        <v/>
      </c>
    </row>
    <row r="16">
      <c r="A16" s="79" t="n">
        <v>2</v>
      </c>
      <c r="B16" s="98" t="inlineStr">
        <is>
          <t>P02</t>
        </is>
      </c>
      <c r="C16" s="168" t="inlineStr">
        <is>
          <t>C401-B5</t>
        </is>
      </c>
      <c r="D16" s="168" t="inlineStr">
        <is>
          <t>#</t>
        </is>
      </c>
      <c r="E16" s="168" t="n">
        <v>2610</v>
      </c>
      <c r="F16" s="168" t="n">
        <v>995</v>
      </c>
      <c r="G16" s="168" t="n">
        <v>1</v>
      </c>
      <c r="H16" s="318">
        <f>G16*F16*E16/1000000</f>
        <v/>
      </c>
      <c r="I16" s="318">
        <f>40.4*H16</f>
        <v/>
      </c>
      <c r="J16" s="103" t="n">
        <v>0</v>
      </c>
      <c r="K16" s="318">
        <f>0.1*0.005*7.85*1000*J16/1000*1.06</f>
        <v/>
      </c>
      <c r="L16" s="168" t="n">
        <v>109600</v>
      </c>
      <c r="M16" s="168" t="inlineStr">
        <is>
          <t>C-401</t>
        </is>
      </c>
      <c r="N16" s="214" t="n"/>
      <c r="Q16" s="168">
        <f>VLOOKUP(T16,异形板分值匹配!B$1:C$2000,2,FALSE)</f>
        <v/>
      </c>
      <c r="R16" s="168">
        <f>Q16*G16</f>
        <v/>
      </c>
      <c r="T16" s="214">
        <f>B16&amp;T$5&amp;C16&amp;D16</f>
        <v/>
      </c>
      <c r="U16" s="214">
        <f>D16</f>
        <v/>
      </c>
      <c r="V16" s="214">
        <f>E16</f>
        <v/>
      </c>
      <c r="W16" s="214">
        <f>F16</f>
        <v/>
      </c>
      <c r="X16" s="214">
        <f>G16</f>
        <v/>
      </c>
    </row>
    <row r="17" hidden="1" s="313">
      <c r="A17" s="79" t="n">
        <v>2</v>
      </c>
      <c r="B17" s="97" t="inlineStr">
        <is>
          <t>小计</t>
        </is>
      </c>
      <c r="C17" s="84" t="n"/>
      <c r="D17" s="84" t="n"/>
      <c r="E17" s="84" t="n"/>
      <c r="F17" s="84" t="n"/>
      <c r="G17" s="84">
        <f>SUM(G12:G16)</f>
        <v/>
      </c>
      <c r="H17" s="332" t="n"/>
      <c r="I17" s="332" t="n"/>
      <c r="J17" s="104" t="n"/>
      <c r="K17" s="332" t="n"/>
      <c r="L17" s="84" t="n"/>
      <c r="M17" s="84" t="n"/>
      <c r="N17" s="93" t="n"/>
      <c r="Q17" s="168">
        <f>VLOOKUP(T17,异形板分值匹配!B$1:C$2000,2,FALSE)</f>
        <v/>
      </c>
      <c r="R17" s="168">
        <f>Q17*G17</f>
        <v/>
      </c>
      <c r="T17" s="214">
        <f>B17&amp;T$5&amp;C17&amp;D17</f>
        <v/>
      </c>
      <c r="U17" s="214" t="n"/>
      <c r="V17" s="214">
        <f>E17</f>
        <v/>
      </c>
      <c r="W17" s="214">
        <f>F17</f>
        <v/>
      </c>
      <c r="X17" s="214">
        <f>G17</f>
        <v/>
      </c>
    </row>
    <row r="18">
      <c r="A18" s="79" t="n">
        <v>2</v>
      </c>
      <c r="B18" s="98" t="inlineStr">
        <is>
          <t>P03</t>
        </is>
      </c>
      <c r="C18" s="168" t="inlineStr">
        <is>
          <t>C401-C1</t>
        </is>
      </c>
      <c r="D18" s="168" t="inlineStr">
        <is>
          <t>#</t>
        </is>
      </c>
      <c r="E18" s="168" t="n">
        <v>708</v>
      </c>
      <c r="F18" s="168" t="n">
        <v>995</v>
      </c>
      <c r="G18" s="168" t="n">
        <v>1</v>
      </c>
      <c r="H18" s="318">
        <f>G18*F18*E18/1000000</f>
        <v/>
      </c>
      <c r="I18" s="318">
        <f>40.4*H18</f>
        <v/>
      </c>
      <c r="J18" s="103" t="n">
        <v>0</v>
      </c>
      <c r="K18" s="318">
        <f>0.1*0.005*7.85*1000*J18/1000*1.06</f>
        <v/>
      </c>
      <c r="L18" s="168" t="n">
        <v>112800</v>
      </c>
      <c r="M18" s="168" t="inlineStr">
        <is>
          <t>C-401</t>
        </is>
      </c>
      <c r="N18" s="214" t="n"/>
      <c r="Q18" s="168">
        <f>VLOOKUP(T18,异形板分值匹配!B$1:C$2000,2,FALSE)</f>
        <v/>
      </c>
      <c r="R18" s="168">
        <f>Q18*G18</f>
        <v/>
      </c>
      <c r="T18" s="214">
        <f>B18&amp;T$5&amp;C18&amp;D18</f>
        <v/>
      </c>
      <c r="U18" s="214">
        <f>D18</f>
        <v/>
      </c>
      <c r="V18" s="214">
        <f>E18</f>
        <v/>
      </c>
      <c r="W18" s="214">
        <f>F18</f>
        <v/>
      </c>
      <c r="X18" s="214">
        <f>G18</f>
        <v/>
      </c>
    </row>
    <row r="19">
      <c r="A19" s="79" t="n">
        <v>2</v>
      </c>
      <c r="B19" s="98" t="inlineStr">
        <is>
          <t>P03</t>
        </is>
      </c>
      <c r="C19" s="168" t="inlineStr">
        <is>
          <t>C401-C2</t>
        </is>
      </c>
      <c r="D19" s="168" t="inlineStr">
        <is>
          <t>#</t>
        </is>
      </c>
      <c r="E19" s="168" t="n">
        <v>922</v>
      </c>
      <c r="F19" s="168" t="n">
        <v>1181</v>
      </c>
      <c r="G19" s="168" t="n">
        <v>1</v>
      </c>
      <c r="H19" s="318">
        <f>G19*F19*E19/1000000</f>
        <v/>
      </c>
      <c r="I19" s="318">
        <f>40.4*H19</f>
        <v/>
      </c>
      <c r="J19" s="103" t="n">
        <v>0</v>
      </c>
      <c r="K19" s="318">
        <f>0.1*0.005*7.85*1000*J19/1000*1.06</f>
        <v/>
      </c>
      <c r="L19" s="168" t="n">
        <v>112800</v>
      </c>
      <c r="M19" s="168" t="inlineStr">
        <is>
          <t>C-401</t>
        </is>
      </c>
      <c r="N19" s="214" t="n"/>
      <c r="Q19" s="168">
        <f>VLOOKUP(T19,异形板分值匹配!B$1:C$2000,2,FALSE)</f>
        <v/>
      </c>
      <c r="R19" s="168">
        <f>Q19*G19</f>
        <v/>
      </c>
      <c r="T19" s="214">
        <f>B19&amp;T$5&amp;C19&amp;D19</f>
        <v/>
      </c>
      <c r="U19" s="214">
        <f>D19</f>
        <v/>
      </c>
      <c r="V19" s="214">
        <f>E19</f>
        <v/>
      </c>
      <c r="W19" s="214">
        <f>F19</f>
        <v/>
      </c>
      <c r="X19" s="214">
        <f>G19</f>
        <v/>
      </c>
    </row>
    <row r="20">
      <c r="A20" s="79" t="n">
        <v>2</v>
      </c>
      <c r="B20" s="98" t="inlineStr">
        <is>
          <t>P03</t>
        </is>
      </c>
      <c r="C20" s="168" t="inlineStr">
        <is>
          <t>C401-C3</t>
        </is>
      </c>
      <c r="D20" s="168" t="inlineStr">
        <is>
          <t>#</t>
        </is>
      </c>
      <c r="E20" s="168" t="n">
        <v>1333</v>
      </c>
      <c r="F20" s="168" t="n">
        <v>1000</v>
      </c>
      <c r="G20" s="168" t="n">
        <v>11</v>
      </c>
      <c r="H20" s="318">
        <f>G20*F20*E20/1000000</f>
        <v/>
      </c>
      <c r="I20" s="318">
        <f>40.4*H20</f>
        <v/>
      </c>
      <c r="J20" s="103" t="n">
        <v>0</v>
      </c>
      <c r="K20" s="318">
        <f>0.1*0.005*7.85*1000*J20/1000*1.06</f>
        <v/>
      </c>
      <c r="L20" s="168" t="n">
        <v>112800</v>
      </c>
      <c r="M20" s="168" t="inlineStr">
        <is>
          <t>C-401</t>
        </is>
      </c>
      <c r="N20" s="214" t="n"/>
      <c r="Q20" s="168">
        <f>VLOOKUP(T20,异形板分值匹配!B$1:C$2000,2,FALSE)</f>
        <v/>
      </c>
      <c r="R20" s="168">
        <f>Q20*G20</f>
        <v/>
      </c>
      <c r="T20" s="214">
        <f>B20&amp;T$5&amp;C20&amp;D20</f>
        <v/>
      </c>
      <c r="U20" s="214">
        <f>D20</f>
        <v/>
      </c>
      <c r="V20" s="214">
        <f>E20</f>
        <v/>
      </c>
      <c r="W20" s="214">
        <f>F20</f>
        <v/>
      </c>
      <c r="X20" s="214">
        <f>G20</f>
        <v/>
      </c>
    </row>
    <row r="21">
      <c r="A21" s="79" t="n">
        <v>2</v>
      </c>
      <c r="B21" s="98" t="inlineStr">
        <is>
          <t>P03</t>
        </is>
      </c>
      <c r="C21" s="168" t="inlineStr">
        <is>
          <t>C401-C4</t>
        </is>
      </c>
      <c r="D21" s="168" t="inlineStr">
        <is>
          <t>#</t>
        </is>
      </c>
      <c r="E21" s="168" t="n">
        <v>1337</v>
      </c>
      <c r="F21" s="168" t="n">
        <v>1077</v>
      </c>
      <c r="G21" s="168" t="n">
        <v>1</v>
      </c>
      <c r="H21" s="318">
        <f>G21*F21*E21/1000000</f>
        <v/>
      </c>
      <c r="I21" s="318">
        <f>40.4*H21</f>
        <v/>
      </c>
      <c r="J21" s="103" t="n">
        <v>0</v>
      </c>
      <c r="K21" s="318">
        <f>0.1*0.005*7.85*1000*J21/1000*1.06</f>
        <v/>
      </c>
      <c r="L21" s="168" t="n">
        <v>112800</v>
      </c>
      <c r="M21" s="168" t="inlineStr">
        <is>
          <t>C-401</t>
        </is>
      </c>
      <c r="N21" s="214" t="n"/>
      <c r="Q21" s="168">
        <f>VLOOKUP(T21,异形板分值匹配!B$1:C$2000,2,FALSE)</f>
        <v/>
      </c>
      <c r="R21" s="168">
        <f>Q21*G21</f>
        <v/>
      </c>
      <c r="T21" s="214">
        <f>B21&amp;T$5&amp;C21&amp;D21</f>
        <v/>
      </c>
      <c r="U21" s="214">
        <f>D21</f>
        <v/>
      </c>
      <c r="V21" s="214">
        <f>E21</f>
        <v/>
      </c>
      <c r="W21" s="214">
        <f>F21</f>
        <v/>
      </c>
      <c r="X21" s="214">
        <f>G21</f>
        <v/>
      </c>
    </row>
    <row r="22" hidden="1" s="313">
      <c r="A22" s="79" t="n">
        <v>2</v>
      </c>
      <c r="B22" s="97" t="inlineStr">
        <is>
          <t>小计</t>
        </is>
      </c>
      <c r="C22" s="84" t="n"/>
      <c r="D22" s="84" t="n"/>
      <c r="E22" s="84" t="n"/>
      <c r="F22" s="84" t="n"/>
      <c r="G22" s="84">
        <f>SUM(G18:G21)</f>
        <v/>
      </c>
      <c r="H22" s="332" t="n"/>
      <c r="I22" s="332" t="n"/>
      <c r="J22" s="104" t="n"/>
      <c r="K22" s="332" t="n"/>
      <c r="L22" s="84" t="n"/>
      <c r="M22" s="84" t="n"/>
      <c r="N22" s="93" t="n"/>
      <c r="Q22" s="168">
        <f>VLOOKUP(T22,异形板分值匹配!B$1:C$2000,2,FALSE)</f>
        <v/>
      </c>
      <c r="R22" s="168">
        <f>Q22*G22</f>
        <v/>
      </c>
      <c r="T22" s="214">
        <f>B22&amp;T$5&amp;C22&amp;D22</f>
        <v/>
      </c>
      <c r="U22" s="214" t="n"/>
      <c r="V22" s="214">
        <f>E22</f>
        <v/>
      </c>
      <c r="W22" s="214">
        <f>F22</f>
        <v/>
      </c>
      <c r="X22" s="214">
        <f>G22</f>
        <v/>
      </c>
    </row>
    <row r="23">
      <c r="A23" s="79" t="n">
        <v>2</v>
      </c>
      <c r="B23" s="98" t="inlineStr">
        <is>
          <t>P04</t>
        </is>
      </c>
      <c r="C23" s="168" t="inlineStr">
        <is>
          <t>C401-E1</t>
        </is>
      </c>
      <c r="D23" s="168" t="inlineStr">
        <is>
          <t>#</t>
        </is>
      </c>
      <c r="E23" s="168" t="n">
        <v>973</v>
      </c>
      <c r="F23" s="168" t="n">
        <v>995</v>
      </c>
      <c r="G23" s="168" t="n">
        <v>1</v>
      </c>
      <c r="H23" s="318">
        <f>G23*F23*E23/1000000</f>
        <v/>
      </c>
      <c r="I23" s="318">
        <f>40.4*H23</f>
        <v/>
      </c>
      <c r="J23" s="103" t="n">
        <v>0</v>
      </c>
      <c r="K23" s="318">
        <f>0.1*0.005*7.85*1000*J23/1000*1.06</f>
        <v/>
      </c>
      <c r="L23" s="168" t="n">
        <v>127700</v>
      </c>
      <c r="M23" s="168" t="inlineStr">
        <is>
          <t>C-401</t>
        </is>
      </c>
      <c r="N23" s="214" t="n"/>
      <c r="Q23" s="168">
        <f>VLOOKUP(T23,异形板分值匹配!B$1:C$2000,2,FALSE)</f>
        <v/>
      </c>
      <c r="R23" s="168">
        <f>Q23*G23</f>
        <v/>
      </c>
      <c r="T23" s="214">
        <f>B23&amp;T$5&amp;C23&amp;D23</f>
        <v/>
      </c>
      <c r="U23" s="214">
        <f>D23</f>
        <v/>
      </c>
      <c r="V23" s="214">
        <f>E23</f>
        <v/>
      </c>
      <c r="W23" s="214">
        <f>F23</f>
        <v/>
      </c>
      <c r="X23" s="214">
        <f>G23</f>
        <v/>
      </c>
    </row>
    <row r="24">
      <c r="A24" s="79" t="n">
        <v>2</v>
      </c>
      <c r="B24" s="98" t="inlineStr">
        <is>
          <t>P04</t>
        </is>
      </c>
      <c r="C24" s="168" t="inlineStr">
        <is>
          <t>C401-E2</t>
        </is>
      </c>
      <c r="D24" s="168" t="inlineStr">
        <is>
          <t>#</t>
        </is>
      </c>
      <c r="E24" s="168" t="n">
        <v>926</v>
      </c>
      <c r="F24" s="168" t="n">
        <v>995</v>
      </c>
      <c r="G24" s="168" t="n">
        <v>1</v>
      </c>
      <c r="H24" s="318">
        <f>G24*F24*E24/1000000</f>
        <v/>
      </c>
      <c r="I24" s="318">
        <f>40.4*H24</f>
        <v/>
      </c>
      <c r="J24" s="103" t="n">
        <v>0</v>
      </c>
      <c r="K24" s="318">
        <f>0.1*0.005*7.85*1000*J24/1000*1.06</f>
        <v/>
      </c>
      <c r="L24" s="168" t="n">
        <v>127700</v>
      </c>
      <c r="M24" s="168" t="inlineStr">
        <is>
          <t>C-401</t>
        </is>
      </c>
      <c r="N24" s="214" t="n"/>
      <c r="Q24" s="168">
        <f>VLOOKUP(T24,异形板分值匹配!B$1:C$2000,2,FALSE)</f>
        <v/>
      </c>
      <c r="R24" s="168">
        <f>Q24*G24</f>
        <v/>
      </c>
      <c r="T24" s="214">
        <f>B24&amp;T$5&amp;C24&amp;D24</f>
        <v/>
      </c>
      <c r="U24" s="214">
        <f>D24</f>
        <v/>
      </c>
      <c r="V24" s="214">
        <f>E24</f>
        <v/>
      </c>
      <c r="W24" s="214">
        <f>F24</f>
        <v/>
      </c>
      <c r="X24" s="214">
        <f>G24</f>
        <v/>
      </c>
    </row>
    <row r="25">
      <c r="A25" s="79" t="n">
        <v>2</v>
      </c>
      <c r="B25" s="98" t="inlineStr">
        <is>
          <t>P04</t>
        </is>
      </c>
      <c r="C25" s="168" t="inlineStr">
        <is>
          <t>C401-E3</t>
        </is>
      </c>
      <c r="D25" s="168" t="inlineStr">
        <is>
          <t>#</t>
        </is>
      </c>
      <c r="E25" s="168" t="n">
        <v>734</v>
      </c>
      <c r="F25" s="168" t="n">
        <v>995</v>
      </c>
      <c r="G25" s="168" t="n">
        <v>1</v>
      </c>
      <c r="H25" s="318">
        <f>G25*F25*E25/1000000</f>
        <v/>
      </c>
      <c r="I25" s="318">
        <f>40.4*H25</f>
        <v/>
      </c>
      <c r="J25" s="103" t="n">
        <v>0</v>
      </c>
      <c r="K25" s="318">
        <f>0.1*0.005*7.85*1000*J25/1000*1.06</f>
        <v/>
      </c>
      <c r="L25" s="168" t="n">
        <v>127700</v>
      </c>
      <c r="M25" s="168" t="inlineStr">
        <is>
          <t>C-401</t>
        </is>
      </c>
      <c r="N25" s="214" t="n"/>
      <c r="Q25" s="168">
        <f>VLOOKUP(T25,异形板分值匹配!B$1:C$2000,2,FALSE)</f>
        <v/>
      </c>
      <c r="R25" s="168">
        <f>Q25*G25</f>
        <v/>
      </c>
      <c r="T25" s="214">
        <f>B25&amp;T$5&amp;C25&amp;D25</f>
        <v/>
      </c>
      <c r="U25" s="214">
        <f>D25</f>
        <v/>
      </c>
      <c r="V25" s="214">
        <f>E25</f>
        <v/>
      </c>
      <c r="W25" s="214">
        <f>F25</f>
        <v/>
      </c>
      <c r="X25" s="214">
        <f>G25</f>
        <v/>
      </c>
    </row>
    <row r="26">
      <c r="A26" s="79" t="n">
        <v>2</v>
      </c>
      <c r="B26" s="98" t="inlineStr">
        <is>
          <t>P04</t>
        </is>
      </c>
      <c r="C26" s="168" t="inlineStr">
        <is>
          <t>C401-E4</t>
        </is>
      </c>
      <c r="D26" s="168" t="inlineStr">
        <is>
          <t>#</t>
        </is>
      </c>
      <c r="E26" s="168" t="n">
        <v>973</v>
      </c>
      <c r="F26" s="168" t="n">
        <v>1255</v>
      </c>
      <c r="G26" s="168" t="n">
        <v>1</v>
      </c>
      <c r="H26" s="318">
        <f>G26*F26*E26/1000000</f>
        <v/>
      </c>
      <c r="I26" s="318">
        <f>40.4*H26</f>
        <v/>
      </c>
      <c r="J26" s="103" t="n">
        <v>0</v>
      </c>
      <c r="K26" s="318">
        <f>0.1*0.005*7.85*1000*J26/1000*1.06</f>
        <v/>
      </c>
      <c r="L26" s="168" t="n">
        <v>127700</v>
      </c>
      <c r="M26" s="168" t="inlineStr">
        <is>
          <t>C-401</t>
        </is>
      </c>
      <c r="N26" s="214" t="n"/>
      <c r="Q26" s="168">
        <f>VLOOKUP(T26,异形板分值匹配!B$1:C$2000,2,FALSE)</f>
        <v/>
      </c>
      <c r="R26" s="168">
        <f>Q26*G26</f>
        <v/>
      </c>
      <c r="T26" s="214">
        <f>B26&amp;T$5&amp;C26&amp;D26</f>
        <v/>
      </c>
      <c r="U26" s="214">
        <f>D26</f>
        <v/>
      </c>
      <c r="V26" s="214">
        <f>E26</f>
        <v/>
      </c>
      <c r="W26" s="214">
        <f>F26</f>
        <v/>
      </c>
      <c r="X26" s="214">
        <f>G26</f>
        <v/>
      </c>
    </row>
    <row r="27">
      <c r="A27" s="79" t="n">
        <v>2</v>
      </c>
      <c r="B27" s="98" t="inlineStr">
        <is>
          <t>P04</t>
        </is>
      </c>
      <c r="C27" s="168" t="inlineStr">
        <is>
          <t>C401-E5</t>
        </is>
      </c>
      <c r="D27" s="168" t="inlineStr">
        <is>
          <t>#</t>
        </is>
      </c>
      <c r="E27" s="168" t="n">
        <v>1383</v>
      </c>
      <c r="F27" s="168" t="n">
        <v>1000</v>
      </c>
      <c r="G27" s="168" t="n">
        <v>13</v>
      </c>
      <c r="H27" s="318">
        <f>G27*F27*E27/1000000</f>
        <v/>
      </c>
      <c r="I27" s="318">
        <f>40.4*H27</f>
        <v/>
      </c>
      <c r="J27" s="103" t="n">
        <v>0</v>
      </c>
      <c r="K27" s="318">
        <f>0.1*0.005*7.85*1000*J27/1000*1.06</f>
        <v/>
      </c>
      <c r="L27" s="168" t="n">
        <v>127700</v>
      </c>
      <c r="M27" s="168" t="inlineStr">
        <is>
          <t>C-401</t>
        </is>
      </c>
      <c r="N27" s="214" t="n"/>
      <c r="Q27" s="168">
        <f>VLOOKUP(T27,异形板分值匹配!B$1:C$2000,2,FALSE)</f>
        <v/>
      </c>
      <c r="R27" s="168">
        <f>Q27*G27</f>
        <v/>
      </c>
      <c r="T27" s="214">
        <f>B27&amp;T$5&amp;C27&amp;D27</f>
        <v/>
      </c>
      <c r="U27" s="214">
        <f>D27</f>
        <v/>
      </c>
      <c r="V27" s="214">
        <f>E27</f>
        <v/>
      </c>
      <c r="W27" s="214">
        <f>F27</f>
        <v/>
      </c>
      <c r="X27" s="214">
        <f>G27</f>
        <v/>
      </c>
    </row>
    <row r="28">
      <c r="A28" s="79" t="n">
        <v>2</v>
      </c>
      <c r="B28" s="98" t="inlineStr">
        <is>
          <t>P04</t>
        </is>
      </c>
      <c r="C28" s="168" t="inlineStr">
        <is>
          <t>C401-E6</t>
        </is>
      </c>
      <c r="D28" s="168" t="inlineStr">
        <is>
          <t>#</t>
        </is>
      </c>
      <c r="E28" s="168" t="n">
        <v>1402</v>
      </c>
      <c r="F28" s="168" t="n">
        <v>1358</v>
      </c>
      <c r="G28" s="168" t="n">
        <v>1</v>
      </c>
      <c r="H28" s="318">
        <f>G28*F28*E28/1000000</f>
        <v/>
      </c>
      <c r="I28" s="318">
        <f>40.4*H28</f>
        <v/>
      </c>
      <c r="J28" s="103" t="n">
        <v>0</v>
      </c>
      <c r="K28" s="318">
        <f>0.1*0.005*7.85*1000*J28/1000*1.06</f>
        <v/>
      </c>
      <c r="L28" s="168" t="n">
        <v>127700</v>
      </c>
      <c r="M28" s="168" t="inlineStr">
        <is>
          <t>C-401</t>
        </is>
      </c>
      <c r="N28" s="214" t="n"/>
      <c r="Q28" s="168">
        <f>VLOOKUP(T28,异形板分值匹配!B$1:C$2000,2,FALSE)</f>
        <v/>
      </c>
      <c r="R28" s="168">
        <f>Q28*G28</f>
        <v/>
      </c>
      <c r="T28" s="214">
        <f>B28&amp;T$5&amp;C28&amp;D28</f>
        <v/>
      </c>
      <c r="U28" s="214">
        <f>D28</f>
        <v/>
      </c>
      <c r="V28" s="214">
        <f>E28</f>
        <v/>
      </c>
      <c r="W28" s="214">
        <f>F28</f>
        <v/>
      </c>
      <c r="X28" s="214">
        <f>G28</f>
        <v/>
      </c>
    </row>
    <row r="29" hidden="1" s="313">
      <c r="A29" s="79" t="n">
        <v>2</v>
      </c>
      <c r="B29" s="97" t="inlineStr">
        <is>
          <t>小计</t>
        </is>
      </c>
      <c r="C29" s="84" t="n"/>
      <c r="D29" s="84" t="n"/>
      <c r="E29" s="84" t="n"/>
      <c r="F29" s="84" t="n"/>
      <c r="G29" s="84">
        <f>SUM(G23:G28)</f>
        <v/>
      </c>
      <c r="H29" s="332" t="n"/>
      <c r="I29" s="332" t="n"/>
      <c r="J29" s="104" t="n"/>
      <c r="K29" s="332" t="n"/>
      <c r="L29" s="84" t="n"/>
      <c r="M29" s="84" t="n"/>
      <c r="N29" s="93" t="n"/>
      <c r="Q29" s="168">
        <f>VLOOKUP(T29,异形板分值匹配!B$1:C$2000,2,FALSE)</f>
        <v/>
      </c>
      <c r="R29" s="168">
        <f>Q29*G29</f>
        <v/>
      </c>
      <c r="T29" s="214">
        <f>B29&amp;T$5&amp;C29&amp;D29</f>
        <v/>
      </c>
      <c r="U29" s="214" t="n"/>
      <c r="V29" s="214">
        <f>E29</f>
        <v/>
      </c>
      <c r="W29" s="214">
        <f>F29</f>
        <v/>
      </c>
      <c r="X29" s="214">
        <f>G29</f>
        <v/>
      </c>
    </row>
    <row r="30">
      <c r="A30" s="79" t="n">
        <v>2</v>
      </c>
      <c r="B30" s="98" t="inlineStr">
        <is>
          <t>P05</t>
        </is>
      </c>
      <c r="C30" s="168" t="inlineStr">
        <is>
          <t>C401-G1</t>
        </is>
      </c>
      <c r="D30" s="168" t="inlineStr">
        <is>
          <t>#</t>
        </is>
      </c>
      <c r="E30" s="168" t="n">
        <v>831</v>
      </c>
      <c r="F30" s="168" t="n">
        <v>995</v>
      </c>
      <c r="G30" s="168" t="n">
        <v>1</v>
      </c>
      <c r="H30" s="318">
        <f>G30*F30*E30/1000000</f>
        <v/>
      </c>
      <c r="I30" s="318">
        <f>40.4*H30</f>
        <v/>
      </c>
      <c r="J30" s="103" t="n">
        <v>0</v>
      </c>
      <c r="K30" s="318">
        <f>0.1*0.005*7.85*1000*J30/1000*1.06</f>
        <v/>
      </c>
      <c r="L30" s="168" t="n">
        <v>134800</v>
      </c>
      <c r="M30" s="168" t="inlineStr">
        <is>
          <t>C-401</t>
        </is>
      </c>
      <c r="N30" s="214" t="n"/>
      <c r="Q30" s="168">
        <f>VLOOKUP(T30,异形板分值匹配!B$1:C$2000,2,FALSE)</f>
        <v/>
      </c>
      <c r="R30" s="168">
        <f>Q30*G30</f>
        <v/>
      </c>
      <c r="T30" s="214">
        <f>B30&amp;T$5&amp;C30&amp;D30</f>
        <v/>
      </c>
      <c r="U30" s="214">
        <f>D30</f>
        <v/>
      </c>
      <c r="V30" s="214">
        <f>E30</f>
        <v/>
      </c>
      <c r="W30" s="214">
        <f>F30</f>
        <v/>
      </c>
      <c r="X30" s="214">
        <f>G30</f>
        <v/>
      </c>
    </row>
    <row r="31">
      <c r="A31" s="79" t="n">
        <v>2</v>
      </c>
      <c r="B31" s="98" t="inlineStr">
        <is>
          <t>P05</t>
        </is>
      </c>
      <c r="C31" s="168" t="inlineStr">
        <is>
          <t>C401-G2</t>
        </is>
      </c>
      <c r="D31" s="168" t="inlineStr">
        <is>
          <t>#</t>
        </is>
      </c>
      <c r="E31" s="168" t="n">
        <v>973</v>
      </c>
      <c r="F31" s="168" t="n">
        <v>1110</v>
      </c>
      <c r="G31" s="168" t="n">
        <v>1</v>
      </c>
      <c r="H31" s="318">
        <f>G31*F31*E31/1000000</f>
        <v/>
      </c>
      <c r="I31" s="318">
        <f>40.4*H31</f>
        <v/>
      </c>
      <c r="J31" s="103" t="n">
        <v>0</v>
      </c>
      <c r="K31" s="318">
        <f>0.1*0.005*7.85*1000*J31/1000*1.06</f>
        <v/>
      </c>
      <c r="L31" s="168" t="n">
        <v>134800</v>
      </c>
      <c r="M31" s="168" t="inlineStr">
        <is>
          <t>C-401</t>
        </is>
      </c>
      <c r="N31" s="214" t="n"/>
      <c r="Q31" s="168">
        <f>VLOOKUP(T31,异形板分值匹配!B$1:C$2000,2,FALSE)</f>
        <v/>
      </c>
      <c r="R31" s="168">
        <f>Q31*G31</f>
        <v/>
      </c>
      <c r="T31" s="214">
        <f>B31&amp;T$5&amp;C31&amp;D31</f>
        <v/>
      </c>
      <c r="U31" s="214">
        <f>D31</f>
        <v/>
      </c>
      <c r="V31" s="214">
        <f>E31</f>
        <v/>
      </c>
      <c r="W31" s="214">
        <f>F31</f>
        <v/>
      </c>
      <c r="X31" s="214">
        <f>G31</f>
        <v/>
      </c>
    </row>
    <row r="32">
      <c r="A32" s="79" t="n">
        <v>2</v>
      </c>
      <c r="B32" s="98" t="inlineStr">
        <is>
          <t>P05</t>
        </is>
      </c>
      <c r="C32" s="168" t="inlineStr">
        <is>
          <t>C401-G3</t>
        </is>
      </c>
      <c r="D32" s="168" t="inlineStr">
        <is>
          <t>#</t>
        </is>
      </c>
      <c r="E32" s="168" t="n">
        <v>1383</v>
      </c>
      <c r="F32" s="168" t="n">
        <v>1000</v>
      </c>
      <c r="G32" s="168" t="n">
        <v>11</v>
      </c>
      <c r="H32" s="318">
        <f>G32*F32*E32/1000000</f>
        <v/>
      </c>
      <c r="I32" s="318">
        <f>40.4*H32</f>
        <v/>
      </c>
      <c r="J32" s="103" t="n">
        <v>0</v>
      </c>
      <c r="K32" s="318">
        <f>0.1*0.005*7.85*1000*J32/1000*1.06</f>
        <v/>
      </c>
      <c r="L32" s="168" t="n">
        <v>134800</v>
      </c>
      <c r="M32" s="168" t="inlineStr">
        <is>
          <t>C-401</t>
        </is>
      </c>
      <c r="N32" s="214" t="n"/>
      <c r="Q32" s="168">
        <f>VLOOKUP(T32,异形板分值匹配!B$1:C$2000,2,FALSE)</f>
        <v/>
      </c>
      <c r="R32" s="168">
        <f>Q32*G32</f>
        <v/>
      </c>
      <c r="T32" s="214">
        <f>B32&amp;T$5&amp;C32&amp;D32</f>
        <v/>
      </c>
      <c r="U32" s="214">
        <f>D32</f>
        <v/>
      </c>
      <c r="V32" s="214">
        <f>E32</f>
        <v/>
      </c>
      <c r="W32" s="214">
        <f>F32</f>
        <v/>
      </c>
      <c r="X32" s="214">
        <f>G32</f>
        <v/>
      </c>
    </row>
    <row r="33">
      <c r="A33" s="79" t="n">
        <v>2</v>
      </c>
      <c r="B33" s="98" t="inlineStr">
        <is>
          <t>P05</t>
        </is>
      </c>
      <c r="C33" s="168" t="inlineStr">
        <is>
          <t>C401-G4</t>
        </is>
      </c>
      <c r="D33" s="168" t="inlineStr">
        <is>
          <t>#</t>
        </is>
      </c>
      <c r="E33" s="168" t="n">
        <v>1374</v>
      </c>
      <c r="F33" s="168" t="n">
        <v>773</v>
      </c>
      <c r="G33" s="168" t="n">
        <v>1</v>
      </c>
      <c r="H33" s="318">
        <f>G33*F33*E33/1000000</f>
        <v/>
      </c>
      <c r="I33" s="318">
        <f>40.4*H33</f>
        <v/>
      </c>
      <c r="J33" s="103" t="n">
        <v>0</v>
      </c>
      <c r="K33" s="318">
        <f>0.1*0.005*7.85*1000*J33/1000*1.06</f>
        <v/>
      </c>
      <c r="L33" s="168" t="n">
        <v>134800</v>
      </c>
      <c r="M33" s="168" t="inlineStr">
        <is>
          <t>C-401</t>
        </is>
      </c>
      <c r="N33" s="214" t="n"/>
      <c r="Q33" s="168">
        <f>VLOOKUP(T33,异形板分值匹配!B$1:C$2000,2,FALSE)</f>
        <v/>
      </c>
      <c r="R33" s="168">
        <f>Q33*G33</f>
        <v/>
      </c>
      <c r="T33" s="214">
        <f>B33&amp;T$5&amp;C33&amp;D33</f>
        <v/>
      </c>
      <c r="U33" s="214">
        <f>D33</f>
        <v/>
      </c>
      <c r="V33" s="214">
        <f>E33</f>
        <v/>
      </c>
      <c r="W33" s="214">
        <f>F33</f>
        <v/>
      </c>
      <c r="X33" s="214">
        <f>G33</f>
        <v/>
      </c>
    </row>
    <row r="34" hidden="1" s="313">
      <c r="A34" s="79" t="n">
        <v>2</v>
      </c>
      <c r="B34" s="97" t="inlineStr">
        <is>
          <t>小计</t>
        </is>
      </c>
      <c r="C34" s="84" t="n"/>
      <c r="D34" s="84" t="n"/>
      <c r="E34" s="84" t="n"/>
      <c r="F34" s="84" t="n"/>
      <c r="G34" s="84">
        <f>SUM(G30:G33)</f>
        <v/>
      </c>
      <c r="H34" s="332" t="n"/>
      <c r="I34" s="332" t="n"/>
      <c r="J34" s="104" t="n"/>
      <c r="K34" s="332" t="n"/>
      <c r="L34" s="84" t="n"/>
      <c r="M34" s="84" t="n"/>
      <c r="N34" s="93" t="n"/>
      <c r="Q34" s="168">
        <f>VLOOKUP(T34,异形板分值匹配!B$1:C$2000,2,FALSE)</f>
        <v/>
      </c>
      <c r="R34" s="168">
        <f>Q34*G34</f>
        <v/>
      </c>
      <c r="T34" s="214">
        <f>B34&amp;T$5&amp;C34&amp;D34</f>
        <v/>
      </c>
      <c r="U34" s="214" t="n"/>
      <c r="V34" s="214">
        <f>E34</f>
        <v/>
      </c>
      <c r="W34" s="214">
        <f>F34</f>
        <v/>
      </c>
      <c r="X34" s="214">
        <f>G34</f>
        <v/>
      </c>
    </row>
    <row r="35">
      <c r="A35" s="79" t="n">
        <v>2</v>
      </c>
      <c r="B35" s="98" t="inlineStr">
        <is>
          <t>P06</t>
        </is>
      </c>
      <c r="C35" s="168" t="inlineStr">
        <is>
          <t>C401-D1</t>
        </is>
      </c>
      <c r="D35" s="168" t="inlineStr">
        <is>
          <t>#</t>
        </is>
      </c>
      <c r="E35" s="168" t="n">
        <v>708</v>
      </c>
      <c r="F35" s="168" t="n">
        <v>995</v>
      </c>
      <c r="G35" s="168" t="n">
        <v>1</v>
      </c>
      <c r="H35" s="318">
        <f>G35*F35*E35/1000000</f>
        <v/>
      </c>
      <c r="I35" s="318">
        <f>40.4*H35</f>
        <v/>
      </c>
      <c r="J35" s="103" t="n">
        <v>0</v>
      </c>
      <c r="K35" s="318">
        <f>0.1*0.005*7.85*1000*J35/1000*1.06</f>
        <v/>
      </c>
      <c r="L35" s="168" t="inlineStr">
        <is>
          <t>119900/120900</t>
        </is>
      </c>
      <c r="M35" s="168" t="inlineStr">
        <is>
          <t>C-401</t>
        </is>
      </c>
      <c r="N35" s="214" t="n"/>
      <c r="Q35" s="168">
        <f>VLOOKUP(T35,异形板分值匹配!B$1:C$2000,2,FALSE)</f>
        <v/>
      </c>
      <c r="R35" s="168">
        <f>Q35*G35</f>
        <v/>
      </c>
      <c r="T35" s="214">
        <f>B35&amp;T$5&amp;C35&amp;D35</f>
        <v/>
      </c>
      <c r="U35" s="214">
        <f>D35</f>
        <v/>
      </c>
      <c r="V35" s="214">
        <f>E35</f>
        <v/>
      </c>
      <c r="W35" s="214">
        <f>F35</f>
        <v/>
      </c>
      <c r="X35" s="214">
        <f>G35</f>
        <v/>
      </c>
    </row>
    <row r="36">
      <c r="A36" s="79" t="n">
        <v>2</v>
      </c>
      <c r="B36" s="98" t="inlineStr">
        <is>
          <t>P06</t>
        </is>
      </c>
      <c r="C36" s="168" t="inlineStr">
        <is>
          <t>C401-D2</t>
        </is>
      </c>
      <c r="D36" s="168" t="inlineStr">
        <is>
          <t>#</t>
        </is>
      </c>
      <c r="E36" s="168" t="n">
        <v>942</v>
      </c>
      <c r="F36" s="168" t="n">
        <v>1251</v>
      </c>
      <c r="G36" s="168" t="n">
        <v>1</v>
      </c>
      <c r="H36" s="318">
        <f>G36*F36*E36/1000000</f>
        <v/>
      </c>
      <c r="I36" s="318">
        <f>40.4*H36</f>
        <v/>
      </c>
      <c r="J36" s="103" t="n">
        <v>0</v>
      </c>
      <c r="K36" s="318">
        <f>0.1*0.005*7.85*1000*J36/1000*1.06</f>
        <v/>
      </c>
      <c r="L36" s="168" t="inlineStr">
        <is>
          <t>119900/120900</t>
        </is>
      </c>
      <c r="M36" s="168" t="inlineStr">
        <is>
          <t>C-401</t>
        </is>
      </c>
      <c r="N36" s="214" t="n"/>
      <c r="Q36" s="168">
        <f>VLOOKUP(T36,异形板分值匹配!B$1:C$2000,2,FALSE)</f>
        <v/>
      </c>
      <c r="R36" s="168">
        <f>Q36*G36</f>
        <v/>
      </c>
      <c r="T36" s="214">
        <f>B36&amp;T$5&amp;C36&amp;D36</f>
        <v/>
      </c>
      <c r="U36" s="214">
        <f>D36</f>
        <v/>
      </c>
      <c r="V36" s="214">
        <f>E36</f>
        <v/>
      </c>
      <c r="W36" s="214">
        <f>F36</f>
        <v/>
      </c>
      <c r="X36" s="214">
        <f>G36</f>
        <v/>
      </c>
    </row>
    <row r="37">
      <c r="A37" s="79" t="n">
        <v>2</v>
      </c>
      <c r="B37" s="98" t="inlineStr">
        <is>
          <t>P06</t>
        </is>
      </c>
      <c r="C37" s="168" t="inlineStr">
        <is>
          <t>C401-D3</t>
        </is>
      </c>
      <c r="D37" s="168" t="inlineStr">
        <is>
          <t>#</t>
        </is>
      </c>
      <c r="E37" s="168" t="n">
        <v>1383</v>
      </c>
      <c r="F37" s="168" t="n">
        <v>1000</v>
      </c>
      <c r="G37" s="168" t="n">
        <v>10</v>
      </c>
      <c r="H37" s="318">
        <f>G37*F37*E37/1000000</f>
        <v/>
      </c>
      <c r="I37" s="318">
        <f>40.4*H37</f>
        <v/>
      </c>
      <c r="J37" s="103" t="n">
        <v>0</v>
      </c>
      <c r="K37" s="318">
        <f>0.1*0.005*7.85*1000*J37/1000*1.06</f>
        <v/>
      </c>
      <c r="L37" s="168" t="inlineStr">
        <is>
          <t>119900/120900</t>
        </is>
      </c>
      <c r="M37" s="168" t="inlineStr">
        <is>
          <t>C-401</t>
        </is>
      </c>
      <c r="N37" s="214" t="n"/>
      <c r="Q37" s="168">
        <f>VLOOKUP(T37,异形板分值匹配!B$1:C$2000,2,FALSE)</f>
        <v/>
      </c>
      <c r="R37" s="168">
        <f>Q37*G37</f>
        <v/>
      </c>
      <c r="T37" s="214">
        <f>B37&amp;T$5&amp;C37&amp;D37</f>
        <v/>
      </c>
      <c r="U37" s="214">
        <f>D37</f>
        <v/>
      </c>
      <c r="V37" s="214">
        <f>E37</f>
        <v/>
      </c>
      <c r="W37" s="214">
        <f>F37</f>
        <v/>
      </c>
      <c r="X37" s="214">
        <f>G37</f>
        <v/>
      </c>
    </row>
    <row r="38">
      <c r="A38" s="79" t="n">
        <v>2</v>
      </c>
      <c r="B38" s="98" t="inlineStr">
        <is>
          <t>P06</t>
        </is>
      </c>
      <c r="C38" s="168" t="inlineStr">
        <is>
          <t>C401-D4</t>
        </is>
      </c>
      <c r="D38" s="168" t="inlineStr">
        <is>
          <t>#</t>
        </is>
      </c>
      <c r="E38" s="168" t="n">
        <v>1368</v>
      </c>
      <c r="F38" s="168" t="n">
        <v>577</v>
      </c>
      <c r="G38" s="168" t="n">
        <v>1</v>
      </c>
      <c r="H38" s="318">
        <f>G38*F38*E38/1000000</f>
        <v/>
      </c>
      <c r="I38" s="318">
        <f>40.4*H38</f>
        <v/>
      </c>
      <c r="J38" s="103" t="n">
        <v>0</v>
      </c>
      <c r="K38" s="318">
        <f>0.1*0.005*7.85*1000*J38/1000*1.06</f>
        <v/>
      </c>
      <c r="L38" s="168" t="inlineStr">
        <is>
          <t>119900/120900</t>
        </is>
      </c>
      <c r="M38" s="168" t="inlineStr">
        <is>
          <t>C-401</t>
        </is>
      </c>
      <c r="N38" s="214" t="n"/>
      <c r="Q38" s="168">
        <f>VLOOKUP(T38,异形板分值匹配!B$1:C$2000,2,FALSE)</f>
        <v/>
      </c>
      <c r="R38" s="168">
        <f>Q38*G38</f>
        <v/>
      </c>
      <c r="T38" s="214">
        <f>B38&amp;T$5&amp;C38&amp;D38</f>
        <v/>
      </c>
      <c r="U38" s="214">
        <f>D38</f>
        <v/>
      </c>
      <c r="V38" s="214">
        <f>E38</f>
        <v/>
      </c>
      <c r="W38" s="214">
        <f>F38</f>
        <v/>
      </c>
      <c r="X38" s="214">
        <f>G38</f>
        <v/>
      </c>
    </row>
    <row r="39">
      <c r="A39" s="79" t="n">
        <v>2</v>
      </c>
      <c r="B39" s="98" t="inlineStr">
        <is>
          <t>P06</t>
        </is>
      </c>
      <c r="C39" s="168" t="inlineStr">
        <is>
          <t>C401-D5</t>
        </is>
      </c>
      <c r="D39" s="168" t="inlineStr">
        <is>
          <t>#</t>
        </is>
      </c>
      <c r="E39" s="168" t="n">
        <v>1383</v>
      </c>
      <c r="F39" s="168" t="n">
        <v>1000</v>
      </c>
      <c r="G39" s="168" t="n">
        <v>1</v>
      </c>
      <c r="H39" s="318">
        <f>G39*F39*E39/1000000</f>
        <v/>
      </c>
      <c r="I39" s="318">
        <f>40.4*H39</f>
        <v/>
      </c>
      <c r="J39" s="103" t="n">
        <v>1256</v>
      </c>
      <c r="K39" s="318">
        <f>0.1*0.005*7.85*1000*J39/1000*1.06</f>
        <v/>
      </c>
      <c r="L39" s="168" t="inlineStr">
        <is>
          <t>119900/120900</t>
        </is>
      </c>
      <c r="M39" s="168" t="inlineStr">
        <is>
          <t>C-401</t>
        </is>
      </c>
      <c r="N39" s="214" t="n"/>
      <c r="Q39" s="168">
        <f>VLOOKUP(T39,异形板分值匹配!B$1:C$2000,2,FALSE)</f>
        <v/>
      </c>
      <c r="R39" s="168">
        <f>Q39*G39</f>
        <v/>
      </c>
      <c r="T39" s="214">
        <f>B39&amp;T$5&amp;C39&amp;D39</f>
        <v/>
      </c>
      <c r="U39" s="214">
        <f>D39</f>
        <v/>
      </c>
      <c r="V39" s="214">
        <f>E39</f>
        <v/>
      </c>
      <c r="W39" s="214">
        <f>F39</f>
        <v/>
      </c>
      <c r="X39" s="214">
        <f>G39</f>
        <v/>
      </c>
    </row>
    <row r="40">
      <c r="A40" s="79" t="n">
        <v>2</v>
      </c>
      <c r="B40" s="98" t="inlineStr">
        <is>
          <t>P06</t>
        </is>
      </c>
      <c r="C40" s="168" t="inlineStr">
        <is>
          <t>C401-D6</t>
        </is>
      </c>
      <c r="D40" s="168" t="inlineStr">
        <is>
          <t>#</t>
        </is>
      </c>
      <c r="E40" s="168" t="n">
        <v>1378</v>
      </c>
      <c r="F40" s="168" t="n">
        <v>885</v>
      </c>
      <c r="G40" s="168" t="n">
        <v>1</v>
      </c>
      <c r="H40" s="318">
        <f>G40*F40*E40/1000000</f>
        <v/>
      </c>
      <c r="I40" s="318">
        <f>40.4*H40</f>
        <v/>
      </c>
      <c r="J40" s="103" t="n">
        <v>0</v>
      </c>
      <c r="K40" s="318">
        <f>0.1*0.005*7.85*1000*J40/1000*1.06</f>
        <v/>
      </c>
      <c r="L40" s="168" t="inlineStr">
        <is>
          <t>119900/120900</t>
        </is>
      </c>
      <c r="M40" s="168" t="inlineStr">
        <is>
          <t>C-401</t>
        </is>
      </c>
      <c r="N40" s="214" t="n"/>
      <c r="Q40" s="168">
        <f>VLOOKUP(T40,异形板分值匹配!B$1:C$2000,2,FALSE)</f>
        <v/>
      </c>
      <c r="R40" s="168">
        <f>Q40*G40</f>
        <v/>
      </c>
      <c r="T40" s="214">
        <f>B40&amp;T$5&amp;C40&amp;D40</f>
        <v/>
      </c>
      <c r="U40" s="214">
        <f>D40</f>
        <v/>
      </c>
      <c r="V40" s="214">
        <f>E40</f>
        <v/>
      </c>
      <c r="W40" s="214">
        <f>F40</f>
        <v/>
      </c>
      <c r="X40" s="214">
        <f>G40</f>
        <v/>
      </c>
    </row>
    <row r="41" hidden="1" ht="15.6" customHeight="1" s="313">
      <c r="A41" s="79" t="n">
        <v>2</v>
      </c>
      <c r="B41" s="97" t="inlineStr">
        <is>
          <t>小计</t>
        </is>
      </c>
      <c r="C41" s="99" t="n"/>
      <c r="D41" s="100" t="n"/>
      <c r="E41" s="100" t="n"/>
      <c r="F41" s="100" t="n"/>
      <c r="G41" s="99">
        <f>SUM(G35:G40)</f>
        <v/>
      </c>
      <c r="H41" s="333" t="n"/>
      <c r="I41" s="334" t="n"/>
      <c r="J41" s="84" t="n"/>
      <c r="K41" s="332" t="n"/>
      <c r="L41" s="84" t="n"/>
      <c r="M41" s="84" t="n"/>
      <c r="N41" s="93" t="n"/>
      <c r="Q41" s="168">
        <f>VLOOKUP(T41,异形板分值匹配!B$1:C$2000,2,FALSE)</f>
        <v/>
      </c>
      <c r="R41" s="168">
        <f>Q41*G41</f>
        <v/>
      </c>
      <c r="T41" s="214">
        <f>B41&amp;T$5&amp;C41&amp;D41</f>
        <v/>
      </c>
      <c r="U41" s="214" t="n"/>
      <c r="V41" s="214">
        <f>E41</f>
        <v/>
      </c>
      <c r="W41" s="214">
        <f>F41</f>
        <v/>
      </c>
      <c r="X41" s="214">
        <f>G41</f>
        <v/>
      </c>
    </row>
    <row r="42" ht="17.4" customHeight="1" s="313">
      <c r="A42" s="79" t="n">
        <v>2</v>
      </c>
      <c r="B42" s="168" t="inlineStr">
        <is>
          <t>P07</t>
        </is>
      </c>
      <c r="C42" s="168" t="inlineStr">
        <is>
          <t>C402-A1</t>
        </is>
      </c>
      <c r="D42" s="168" t="inlineStr">
        <is>
          <t>#</t>
        </is>
      </c>
      <c r="E42" s="168" t="n">
        <v>1370</v>
      </c>
      <c r="F42" s="168" t="n">
        <v>744</v>
      </c>
      <c r="G42" s="168" t="n">
        <v>1</v>
      </c>
      <c r="H42" s="318">
        <f>G42*F42*E42/1000000</f>
        <v/>
      </c>
      <c r="I42" s="318">
        <f>40.4*H42</f>
        <v/>
      </c>
      <c r="J42" s="106" t="n">
        <v>0</v>
      </c>
      <c r="K42" s="322">
        <f>100*5*J42/1000000000*7.85*1000*1.06</f>
        <v/>
      </c>
      <c r="L42" s="321" t="n">
        <v>104600</v>
      </c>
      <c r="M42" s="168" t="inlineStr">
        <is>
          <t xml:space="preserve"> C402塔</t>
        </is>
      </c>
      <c r="N42" s="168" t="n"/>
      <c r="Q42" s="168">
        <f>VLOOKUP(T42,异形板分值匹配!B$1:C$2000,2,FALSE)</f>
        <v/>
      </c>
      <c r="R42" s="168">
        <f>Q42*G42</f>
        <v/>
      </c>
      <c r="T42" s="214">
        <f>B42&amp;T$5&amp;C42&amp;D42</f>
        <v/>
      </c>
      <c r="U42" s="214">
        <f>D42</f>
        <v/>
      </c>
      <c r="V42" s="214">
        <f>E42</f>
        <v/>
      </c>
      <c r="W42" s="214">
        <f>F42</f>
        <v/>
      </c>
      <c r="X42" s="214">
        <f>G42</f>
        <v/>
      </c>
    </row>
    <row r="43" ht="17.4" customHeight="1" s="313">
      <c r="A43" s="79" t="n">
        <v>2</v>
      </c>
      <c r="B43" s="168" t="inlineStr">
        <is>
          <t>P07</t>
        </is>
      </c>
      <c r="C43" s="168" t="inlineStr">
        <is>
          <t>C402-A2</t>
        </is>
      </c>
      <c r="D43" s="168" t="inlineStr">
        <is>
          <t>#</t>
        </is>
      </c>
      <c r="E43" s="168" t="n">
        <v>1378</v>
      </c>
      <c r="F43" s="168" t="n">
        <v>1000</v>
      </c>
      <c r="G43" s="168" t="n">
        <v>2</v>
      </c>
      <c r="H43" s="318">
        <f>G43*F43*E43/1000000</f>
        <v/>
      </c>
      <c r="I43" s="318">
        <f>40.4*H43</f>
        <v/>
      </c>
      <c r="J43" s="106" t="n">
        <v>0</v>
      </c>
      <c r="K43" s="322">
        <f>100*5*J43/1000000000*7.85*1000*1.06</f>
        <v/>
      </c>
      <c r="L43" s="321" t="n">
        <v>104600</v>
      </c>
      <c r="M43" s="168" t="inlineStr">
        <is>
          <t xml:space="preserve"> C402塔</t>
        </is>
      </c>
      <c r="N43" s="168" t="n"/>
      <c r="Q43" s="168">
        <f>VLOOKUP(T43,异形板分值匹配!B$1:C$2000,2,FALSE)</f>
        <v/>
      </c>
      <c r="R43" s="168">
        <f>Q43*G43</f>
        <v/>
      </c>
      <c r="T43" s="214">
        <f>B43&amp;T$5&amp;C43&amp;D43</f>
        <v/>
      </c>
      <c r="U43" s="214">
        <f>D43</f>
        <v/>
      </c>
      <c r="V43" s="214">
        <f>E43</f>
        <v/>
      </c>
      <c r="W43" s="214">
        <f>F43</f>
        <v/>
      </c>
      <c r="X43" s="214">
        <f>G43</f>
        <v/>
      </c>
    </row>
    <row r="44" ht="17.4" customHeight="1" s="313">
      <c r="A44" s="79" t="n">
        <v>2</v>
      </c>
      <c r="B44" s="168" t="inlineStr">
        <is>
          <t>P07</t>
        </is>
      </c>
      <c r="C44" s="168" t="inlineStr">
        <is>
          <t>C402-B1</t>
        </is>
      </c>
      <c r="D44" s="168" t="inlineStr">
        <is>
          <t>#</t>
        </is>
      </c>
      <c r="E44" s="168" t="n">
        <v>1378</v>
      </c>
      <c r="F44" s="168" t="n">
        <v>1000</v>
      </c>
      <c r="G44" s="168" t="n">
        <v>10</v>
      </c>
      <c r="H44" s="318">
        <f>G44*F44*E44/1000000</f>
        <v/>
      </c>
      <c r="I44" s="318">
        <f>40.4*H44</f>
        <v/>
      </c>
      <c r="J44" s="106" t="n">
        <v>0</v>
      </c>
      <c r="K44" s="322">
        <f>100*5*J44/1000000000*7.85*1000*1.06</f>
        <v/>
      </c>
      <c r="L44" s="321" t="n">
        <v>106600</v>
      </c>
      <c r="M44" s="168" t="inlineStr">
        <is>
          <t xml:space="preserve"> C402塔</t>
        </is>
      </c>
      <c r="N44" s="168" t="n"/>
      <c r="Q44" s="168">
        <f>VLOOKUP(T44,异形板分值匹配!B$1:C$2000,2,FALSE)</f>
        <v/>
      </c>
      <c r="R44" s="168">
        <f>Q44*G44</f>
        <v/>
      </c>
      <c r="T44" s="214">
        <f>B44&amp;T$5&amp;C44&amp;D44</f>
        <v/>
      </c>
      <c r="U44" s="214">
        <f>D44</f>
        <v/>
      </c>
      <c r="V44" s="214">
        <f>E44</f>
        <v/>
      </c>
      <c r="W44" s="214">
        <f>F44</f>
        <v/>
      </c>
      <c r="X44" s="214">
        <f>G44</f>
        <v/>
      </c>
    </row>
    <row r="45" ht="17.4" customHeight="1" s="313">
      <c r="A45" s="79" t="n">
        <v>2</v>
      </c>
      <c r="B45" s="168" t="inlineStr">
        <is>
          <t>P07</t>
        </is>
      </c>
      <c r="C45" s="168" t="inlineStr">
        <is>
          <t>C402-B2</t>
        </is>
      </c>
      <c r="D45" s="168" t="inlineStr">
        <is>
          <t>#</t>
        </is>
      </c>
      <c r="E45" s="168" t="n">
        <v>1378</v>
      </c>
      <c r="F45" s="168" t="n">
        <v>1000</v>
      </c>
      <c r="G45" s="168" t="n">
        <v>1</v>
      </c>
      <c r="H45" s="318">
        <f>G45*F45*E45/1000000</f>
        <v/>
      </c>
      <c r="I45" s="318">
        <f>40.4*H45</f>
        <v/>
      </c>
      <c r="J45" s="106" t="n">
        <v>943</v>
      </c>
      <c r="K45" s="322">
        <f>100*5*J45/1000000000*7.85*1000*1.06</f>
        <v/>
      </c>
      <c r="L45" s="321" t="n">
        <v>106600</v>
      </c>
      <c r="M45" s="168" t="inlineStr">
        <is>
          <t xml:space="preserve"> C402塔</t>
        </is>
      </c>
      <c r="N45" s="168" t="n"/>
      <c r="Q45" s="168">
        <f>VLOOKUP(T45,异形板分值匹配!B$1:C$2000,2,FALSE)</f>
        <v/>
      </c>
      <c r="R45" s="168">
        <f>Q45*G45</f>
        <v/>
      </c>
      <c r="T45" s="214">
        <f>B45&amp;T$5&amp;C45&amp;D45</f>
        <v/>
      </c>
      <c r="U45" s="214">
        <f>D45</f>
        <v/>
      </c>
      <c r="V45" s="214">
        <f>E45</f>
        <v/>
      </c>
      <c r="W45" s="214">
        <f>F45</f>
        <v/>
      </c>
      <c r="X45" s="214">
        <f>G45</f>
        <v/>
      </c>
    </row>
    <row r="46" ht="17.4" customHeight="1" s="313">
      <c r="A46" s="79" t="n">
        <v>2</v>
      </c>
      <c r="B46" s="168" t="inlineStr">
        <is>
          <t>P07</t>
        </is>
      </c>
      <c r="C46" s="168" t="inlineStr">
        <is>
          <t>C402-B3</t>
        </is>
      </c>
      <c r="D46" s="168" t="inlineStr">
        <is>
          <t>#</t>
        </is>
      </c>
      <c r="E46" s="168" t="n">
        <v>1368</v>
      </c>
      <c r="F46" s="168" t="n">
        <v>666</v>
      </c>
      <c r="G46" s="168" t="n">
        <v>1</v>
      </c>
      <c r="H46" s="318">
        <f>G46*F46*E46/1000000</f>
        <v/>
      </c>
      <c r="I46" s="318">
        <f>40.4*H46</f>
        <v/>
      </c>
      <c r="J46" s="106" t="n">
        <v>0</v>
      </c>
      <c r="K46" s="322">
        <f>100*5*J46/1000000000*7.85*1000*1.06</f>
        <v/>
      </c>
      <c r="L46" s="321" t="n">
        <v>106600</v>
      </c>
      <c r="M46" s="168" t="inlineStr">
        <is>
          <t xml:space="preserve"> C402塔</t>
        </is>
      </c>
      <c r="N46" s="168" t="n"/>
      <c r="Q46" s="168">
        <f>VLOOKUP(T46,异形板分值匹配!B$1:C$2000,2,FALSE)</f>
        <v/>
      </c>
      <c r="R46" s="168">
        <f>Q46*G46</f>
        <v/>
      </c>
      <c r="T46" s="214">
        <f>B46&amp;T$5&amp;C46&amp;D46</f>
        <v/>
      </c>
      <c r="U46" s="214">
        <f>D46</f>
        <v/>
      </c>
      <c r="V46" s="214">
        <f>E46</f>
        <v/>
      </c>
      <c r="W46" s="214">
        <f>F46</f>
        <v/>
      </c>
      <c r="X46" s="214">
        <f>G46</f>
        <v/>
      </c>
    </row>
    <row r="47" ht="17.4" customHeight="1" s="313">
      <c r="A47" s="79" t="n">
        <v>2</v>
      </c>
      <c r="B47" s="168" t="inlineStr">
        <is>
          <t>P07</t>
        </is>
      </c>
      <c r="C47" s="168" t="inlineStr">
        <is>
          <t>C402-B4</t>
        </is>
      </c>
      <c r="D47" s="168" t="inlineStr">
        <is>
          <t>#</t>
        </is>
      </c>
      <c r="E47" s="168" t="n">
        <v>1554</v>
      </c>
      <c r="F47" s="168" t="n">
        <v>1477</v>
      </c>
      <c r="G47" s="168" t="n">
        <v>1</v>
      </c>
      <c r="H47" s="318">
        <f>G47*F47*E47/1000000</f>
        <v/>
      </c>
      <c r="I47" s="318">
        <f>40.4*H47</f>
        <v/>
      </c>
      <c r="J47" s="106" t="n">
        <v>0</v>
      </c>
      <c r="K47" s="322">
        <f>100*5*J47/1000000000*7.85*1000*1.06</f>
        <v/>
      </c>
      <c r="L47" s="321" t="n">
        <v>106600</v>
      </c>
      <c r="M47" s="168" t="inlineStr">
        <is>
          <t xml:space="preserve"> C402塔</t>
        </is>
      </c>
      <c r="N47" s="168" t="n"/>
      <c r="Q47" s="168">
        <f>VLOOKUP(T47,异形板分值匹配!B$1:C$2000,2,FALSE)</f>
        <v/>
      </c>
      <c r="R47" s="168">
        <f>Q47*G47</f>
        <v/>
      </c>
      <c r="T47" s="214">
        <f>B47&amp;T$5&amp;C47&amp;D47</f>
        <v/>
      </c>
      <c r="U47" s="214">
        <f>D47</f>
        <v/>
      </c>
      <c r="V47" s="214">
        <f>E47</f>
        <v/>
      </c>
      <c r="W47" s="214">
        <f>F47</f>
        <v/>
      </c>
      <c r="X47" s="214">
        <f>G47</f>
        <v/>
      </c>
    </row>
    <row r="48" hidden="1" ht="17.4" customHeight="1" s="313">
      <c r="A48" s="79" t="n">
        <v>2</v>
      </c>
      <c r="B48" s="84" t="inlineStr">
        <is>
          <t>小计</t>
        </is>
      </c>
      <c r="C48" s="84" t="n"/>
      <c r="D48" s="84" t="n"/>
      <c r="E48" s="84" t="n"/>
      <c r="F48" s="84" t="n"/>
      <c r="G48" s="84">
        <f>SUM(G42:G47)</f>
        <v/>
      </c>
      <c r="H48" s="332" t="n"/>
      <c r="I48" s="332" t="n"/>
      <c r="J48" s="109" t="n">
        <v>0</v>
      </c>
      <c r="K48" s="335" t="n"/>
      <c r="L48" s="336" t="n"/>
      <c r="M48" s="84" t="n"/>
      <c r="N48" s="84" t="n"/>
      <c r="Q48" s="168">
        <f>VLOOKUP(T48,异形板分值匹配!B$1:C$2000,2,FALSE)</f>
        <v/>
      </c>
      <c r="R48" s="168">
        <f>Q48*G48</f>
        <v/>
      </c>
      <c r="T48" s="214">
        <f>B48&amp;T$5&amp;C48&amp;D48</f>
        <v/>
      </c>
      <c r="U48" s="214" t="n"/>
      <c r="V48" s="214">
        <f>E48</f>
        <v/>
      </c>
      <c r="W48" s="214">
        <f>F48</f>
        <v/>
      </c>
      <c r="X48" s="214">
        <f>G48</f>
        <v/>
      </c>
    </row>
    <row r="49" ht="17.4" customHeight="1" s="313">
      <c r="A49" s="79" t="n">
        <v>2</v>
      </c>
      <c r="B49" s="168" t="inlineStr">
        <is>
          <t>P08</t>
        </is>
      </c>
      <c r="C49" s="168" t="inlineStr">
        <is>
          <t>C402-C1</t>
        </is>
      </c>
      <c r="D49" s="168" t="inlineStr">
        <is>
          <t>#</t>
        </is>
      </c>
      <c r="E49" s="168" t="n">
        <v>1378</v>
      </c>
      <c r="F49" s="168" t="n">
        <v>1000</v>
      </c>
      <c r="G49" s="168" t="n">
        <v>3</v>
      </c>
      <c r="H49" s="318">
        <f>G49*F49*E49/1000000</f>
        <v/>
      </c>
      <c r="I49" s="318">
        <f>40.4*H49</f>
        <v/>
      </c>
      <c r="J49" s="106" t="n">
        <v>0</v>
      </c>
      <c r="K49" s="322">
        <f>100*5*J49/1000000000*7.85*1000*1.06</f>
        <v/>
      </c>
      <c r="L49" s="321" t="n">
        <v>109600</v>
      </c>
      <c r="M49" s="168" t="inlineStr">
        <is>
          <t xml:space="preserve"> C402塔</t>
        </is>
      </c>
      <c r="N49" s="168" t="n"/>
      <c r="Q49" s="168">
        <f>VLOOKUP(T49,异形板分值匹配!B$1:C$2000,2,FALSE)</f>
        <v/>
      </c>
      <c r="R49" s="168">
        <f>Q49*G49</f>
        <v/>
      </c>
      <c r="T49" s="214">
        <f>B49&amp;T$5&amp;C49&amp;D49</f>
        <v/>
      </c>
      <c r="U49" s="214">
        <f>D49</f>
        <v/>
      </c>
      <c r="V49" s="214">
        <f>E49</f>
        <v/>
      </c>
      <c r="W49" s="214">
        <f>F49</f>
        <v/>
      </c>
      <c r="X49" s="214">
        <f>G49</f>
        <v/>
      </c>
    </row>
    <row r="50" ht="17.4" customHeight="1" s="313">
      <c r="A50" s="79" t="n">
        <v>2</v>
      </c>
      <c r="B50" s="168" t="inlineStr">
        <is>
          <t>P08</t>
        </is>
      </c>
      <c r="C50" s="168" t="inlineStr">
        <is>
          <t>C402-C2</t>
        </is>
      </c>
      <c r="D50" s="168" t="inlineStr">
        <is>
          <t>#</t>
        </is>
      </c>
      <c r="E50" s="168" t="n">
        <v>1370</v>
      </c>
      <c r="F50" s="168" t="n">
        <v>732</v>
      </c>
      <c r="G50" s="168" t="n">
        <v>1</v>
      </c>
      <c r="H50" s="318">
        <f>G50*F50*E50/1000000</f>
        <v/>
      </c>
      <c r="I50" s="318">
        <f>40.4*H50</f>
        <v/>
      </c>
      <c r="J50" s="106" t="n">
        <v>0</v>
      </c>
      <c r="K50" s="322">
        <f>100*5*J50/1000000000*7.85*1000*1.06</f>
        <v/>
      </c>
      <c r="L50" s="321" t="n">
        <v>109600</v>
      </c>
      <c r="M50" s="168" t="inlineStr">
        <is>
          <t xml:space="preserve"> C402塔</t>
        </is>
      </c>
      <c r="N50" s="168" t="n"/>
      <c r="Q50" s="168">
        <f>VLOOKUP(T50,异形板分值匹配!B$1:C$2000,2,FALSE)</f>
        <v/>
      </c>
      <c r="R50" s="168">
        <f>Q50*G50</f>
        <v/>
      </c>
      <c r="T50" s="214">
        <f>B50&amp;T$5&amp;C50&amp;D50</f>
        <v/>
      </c>
      <c r="U50" s="214">
        <f>D50</f>
        <v/>
      </c>
      <c r="V50" s="214">
        <f>E50</f>
        <v/>
      </c>
      <c r="W50" s="214">
        <f>F50</f>
        <v/>
      </c>
      <c r="X50" s="214">
        <f>G50</f>
        <v/>
      </c>
    </row>
    <row r="51" ht="17.4" customHeight="1" s="313">
      <c r="A51" s="79" t="n">
        <v>2</v>
      </c>
      <c r="B51" s="168" t="inlineStr">
        <is>
          <t>P08</t>
        </is>
      </c>
      <c r="C51" s="168" t="inlineStr">
        <is>
          <t>C402-C3</t>
        </is>
      </c>
      <c r="D51" s="168" t="inlineStr">
        <is>
          <t>#</t>
        </is>
      </c>
      <c r="E51" s="168" t="n">
        <v>1358</v>
      </c>
      <c r="F51" s="168" t="n">
        <v>491</v>
      </c>
      <c r="G51" s="168" t="n">
        <v>1</v>
      </c>
      <c r="H51" s="318">
        <f>G51*F51*E51/1000000</f>
        <v/>
      </c>
      <c r="I51" s="318">
        <f>40.4*H51</f>
        <v/>
      </c>
      <c r="J51" s="106" t="n">
        <v>0</v>
      </c>
      <c r="K51" s="322">
        <f>100*5*J51/1000000000*7.85*1000*1.06</f>
        <v/>
      </c>
      <c r="L51" s="321" t="n">
        <v>109600</v>
      </c>
      <c r="M51" s="168" t="inlineStr">
        <is>
          <t xml:space="preserve"> C402塔</t>
        </is>
      </c>
      <c r="N51" s="168" t="n"/>
      <c r="Q51" s="168">
        <f>VLOOKUP(T51,异形板分值匹配!B$1:C$2000,2,FALSE)</f>
        <v/>
      </c>
      <c r="R51" s="168">
        <f>Q51*G51</f>
        <v/>
      </c>
      <c r="T51" s="214">
        <f>B51&amp;T$5&amp;C51&amp;D51</f>
        <v/>
      </c>
      <c r="U51" s="214">
        <f>D51</f>
        <v/>
      </c>
      <c r="V51" s="214">
        <f>E51</f>
        <v/>
      </c>
      <c r="W51" s="214">
        <f>F51</f>
        <v/>
      </c>
      <c r="X51" s="214">
        <f>G51</f>
        <v/>
      </c>
    </row>
    <row r="52" ht="17.4" customHeight="1" s="313">
      <c r="A52" s="79" t="n">
        <v>2</v>
      </c>
      <c r="B52" s="168" t="inlineStr">
        <is>
          <t>P08</t>
        </is>
      </c>
      <c r="C52" s="168" t="inlineStr">
        <is>
          <t>C402-D1</t>
        </is>
      </c>
      <c r="D52" s="168" t="inlineStr">
        <is>
          <t>#</t>
        </is>
      </c>
      <c r="E52" s="168" t="n">
        <v>1980</v>
      </c>
      <c r="F52" s="168" t="n">
        <v>1970</v>
      </c>
      <c r="G52" s="168" t="n">
        <v>1</v>
      </c>
      <c r="H52" s="318">
        <f>G52*F52*E52/1000000</f>
        <v/>
      </c>
      <c r="I52" s="318">
        <f>40.4*H52</f>
        <v/>
      </c>
      <c r="J52" s="106" t="n">
        <v>0</v>
      </c>
      <c r="K52" s="322">
        <f>100*5*J52/1000000000*7.85*1000*1.06</f>
        <v/>
      </c>
      <c r="L52" s="321" t="n">
        <v>112950</v>
      </c>
      <c r="M52" s="168" t="inlineStr">
        <is>
          <t xml:space="preserve"> C402塔</t>
        </is>
      </c>
      <c r="N52" s="168" t="n"/>
      <c r="Q52" s="168">
        <f>VLOOKUP(T52,异形板分值匹配!B$1:C$2000,2,FALSE)</f>
        <v/>
      </c>
      <c r="R52" s="168">
        <f>Q52*G52</f>
        <v/>
      </c>
      <c r="T52" s="214">
        <f>B52&amp;T$5&amp;C52&amp;D52</f>
        <v/>
      </c>
      <c r="U52" s="214">
        <f>D52</f>
        <v/>
      </c>
      <c r="V52" s="214">
        <f>E52</f>
        <v/>
      </c>
      <c r="W52" s="214">
        <f>F52</f>
        <v/>
      </c>
      <c r="X52" s="214">
        <f>G52</f>
        <v/>
      </c>
    </row>
    <row r="53" ht="17.4" customHeight="1" s="313">
      <c r="A53" s="79" t="n">
        <v>2</v>
      </c>
      <c r="B53" s="168" t="inlineStr">
        <is>
          <t>P08</t>
        </is>
      </c>
      <c r="C53" s="168" t="inlineStr">
        <is>
          <t>C402-D2</t>
        </is>
      </c>
      <c r="D53" s="168" t="inlineStr">
        <is>
          <t>#</t>
        </is>
      </c>
      <c r="E53" s="168" t="n">
        <v>1966</v>
      </c>
      <c r="F53" s="168" t="n">
        <v>622</v>
      </c>
      <c r="G53" s="168" t="n">
        <v>1</v>
      </c>
      <c r="H53" s="318">
        <f>G53*F53*E53/1000000</f>
        <v/>
      </c>
      <c r="I53" s="318">
        <f>40.4*H53</f>
        <v/>
      </c>
      <c r="J53" s="106" t="n">
        <v>0</v>
      </c>
      <c r="K53" s="322">
        <f>100*5*J53/1000000000*7.85*1000*1.06</f>
        <v/>
      </c>
      <c r="L53" s="321" t="n">
        <v>112950</v>
      </c>
      <c r="M53" s="168" t="inlineStr">
        <is>
          <t xml:space="preserve"> C402塔</t>
        </is>
      </c>
      <c r="N53" s="168" t="n"/>
      <c r="Q53" s="168">
        <f>VLOOKUP(T53,异形板分值匹配!B$1:C$2000,2,FALSE)</f>
        <v/>
      </c>
      <c r="R53" s="168">
        <f>Q53*G53</f>
        <v/>
      </c>
      <c r="T53" s="214">
        <f>B53&amp;T$5&amp;C53&amp;D53</f>
        <v/>
      </c>
      <c r="U53" s="214">
        <f>D53</f>
        <v/>
      </c>
      <c r="V53" s="214">
        <f>E53</f>
        <v/>
      </c>
      <c r="W53" s="214">
        <f>F53</f>
        <v/>
      </c>
      <c r="X53" s="214">
        <f>G53</f>
        <v/>
      </c>
    </row>
    <row r="54" ht="17.4" customHeight="1" s="313">
      <c r="A54" s="79" t="n">
        <v>2</v>
      </c>
      <c r="B54" s="168" t="inlineStr">
        <is>
          <t>P08</t>
        </is>
      </c>
      <c r="C54" s="168" t="inlineStr">
        <is>
          <t>C402-D3</t>
        </is>
      </c>
      <c r="D54" s="168" t="inlineStr">
        <is>
          <t>#</t>
        </is>
      </c>
      <c r="E54" s="168" t="n">
        <v>1974</v>
      </c>
      <c r="F54" s="168" t="n">
        <v>1000</v>
      </c>
      <c r="G54" s="168" t="n">
        <v>2</v>
      </c>
      <c r="H54" s="318">
        <f>G54*F54*E54/1000000</f>
        <v/>
      </c>
      <c r="I54" s="318">
        <f>40.4*H54</f>
        <v/>
      </c>
      <c r="J54" s="106" t="n">
        <v>0</v>
      </c>
      <c r="K54" s="322">
        <f>100*5*J54/1000000000*7.85*1000*1.06</f>
        <v/>
      </c>
      <c r="L54" s="321" t="n">
        <v>112950</v>
      </c>
      <c r="M54" s="168" t="inlineStr">
        <is>
          <t xml:space="preserve"> C402塔</t>
        </is>
      </c>
      <c r="N54" s="168" t="n"/>
      <c r="Q54" s="168">
        <f>VLOOKUP(T54,异形板分值匹配!B$1:C$2000,2,FALSE)</f>
        <v/>
      </c>
      <c r="R54" s="168">
        <f>Q54*G54</f>
        <v/>
      </c>
      <c r="T54" s="214">
        <f>B54&amp;T$5&amp;C54&amp;D54</f>
        <v/>
      </c>
      <c r="U54" s="214">
        <f>D54</f>
        <v/>
      </c>
      <c r="V54" s="214">
        <f>E54</f>
        <v/>
      </c>
      <c r="W54" s="214">
        <f>F54</f>
        <v/>
      </c>
      <c r="X54" s="214">
        <f>G54</f>
        <v/>
      </c>
    </row>
    <row r="55" hidden="1" ht="17.4" customHeight="1" s="313">
      <c r="A55" s="79" t="n">
        <v>2</v>
      </c>
      <c r="B55" s="84" t="inlineStr">
        <is>
          <t>小计</t>
        </is>
      </c>
      <c r="C55" s="84" t="n"/>
      <c r="D55" s="84" t="n"/>
      <c r="E55" s="84" t="n"/>
      <c r="F55" s="84" t="n"/>
      <c r="G55" s="84">
        <f>SUM(G49:G54)</f>
        <v/>
      </c>
      <c r="H55" s="332" t="n"/>
      <c r="I55" s="332" t="n"/>
      <c r="J55" s="109" t="n">
        <v>0</v>
      </c>
      <c r="K55" s="335" t="n"/>
      <c r="L55" s="336" t="n"/>
      <c r="M55" s="84" t="n"/>
      <c r="N55" s="84" t="n"/>
      <c r="Q55" s="168">
        <f>VLOOKUP(T55,异形板分值匹配!B$1:C$2000,2,FALSE)</f>
        <v/>
      </c>
      <c r="R55" s="168">
        <f>Q55*G55</f>
        <v/>
      </c>
      <c r="T55" s="214">
        <f>B55&amp;T$5&amp;C55&amp;D55</f>
        <v/>
      </c>
      <c r="U55" s="214" t="n"/>
      <c r="V55" s="214">
        <f>E55</f>
        <v/>
      </c>
      <c r="W55" s="214">
        <f>F55</f>
        <v/>
      </c>
      <c r="X55" s="214">
        <f>G55</f>
        <v/>
      </c>
    </row>
    <row r="56" ht="17.4" customHeight="1" s="313">
      <c r="A56" s="79" t="n">
        <v>2</v>
      </c>
      <c r="B56" s="168" t="inlineStr">
        <is>
          <t>P09</t>
        </is>
      </c>
      <c r="C56" s="168" t="inlineStr">
        <is>
          <t>C402-E1</t>
        </is>
      </c>
      <c r="D56" s="168" t="inlineStr">
        <is>
          <t>#</t>
        </is>
      </c>
      <c r="E56" s="168" t="n">
        <v>1982</v>
      </c>
      <c r="F56" s="168" t="n">
        <v>1231</v>
      </c>
      <c r="G56" s="168" t="n">
        <v>1</v>
      </c>
      <c r="H56" s="318">
        <f>G56*F56*E56/1000000</f>
        <v/>
      </c>
      <c r="I56" s="318">
        <f>40.4*H56</f>
        <v/>
      </c>
      <c r="J56" s="106" t="n">
        <v>0</v>
      </c>
      <c r="K56" s="322">
        <f>100*5*J56/1000000000*7.85*1000*1.06</f>
        <v/>
      </c>
      <c r="L56" s="321" t="n">
        <v>115000</v>
      </c>
      <c r="M56" s="168" t="inlineStr">
        <is>
          <t xml:space="preserve"> C402塔</t>
        </is>
      </c>
      <c r="N56" s="168" t="n"/>
      <c r="Q56" s="168">
        <f>VLOOKUP(T56,异形板分值匹配!B$1:C$2000,2,FALSE)</f>
        <v/>
      </c>
      <c r="R56" s="168">
        <f>Q56*G56</f>
        <v/>
      </c>
      <c r="T56" s="214">
        <f>B56&amp;T$5&amp;C56&amp;D56</f>
        <v/>
      </c>
      <c r="U56" s="214">
        <f>D56</f>
        <v/>
      </c>
      <c r="V56" s="214">
        <f>E56</f>
        <v/>
      </c>
      <c r="W56" s="214">
        <f>F56</f>
        <v/>
      </c>
      <c r="X56" s="214">
        <f>G56</f>
        <v/>
      </c>
    </row>
    <row r="57" ht="17.4" customHeight="1" s="313">
      <c r="A57" s="79" t="n">
        <v>2</v>
      </c>
      <c r="B57" s="168" t="inlineStr">
        <is>
          <t>P09</t>
        </is>
      </c>
      <c r="C57" s="168" t="inlineStr">
        <is>
          <t>C402-E2</t>
        </is>
      </c>
      <c r="D57" s="168" t="inlineStr">
        <is>
          <t>#</t>
        </is>
      </c>
      <c r="E57" s="168" t="n">
        <v>1975</v>
      </c>
      <c r="F57" s="168" t="n">
        <v>1000</v>
      </c>
      <c r="G57" s="168" t="n">
        <v>7</v>
      </c>
      <c r="H57" s="318">
        <f>G57*F57*E57/1000000</f>
        <v/>
      </c>
      <c r="I57" s="318">
        <f>40.4*H57</f>
        <v/>
      </c>
      <c r="J57" s="106" t="n">
        <v>0</v>
      </c>
      <c r="K57" s="322">
        <f>100*5*J57/1000000000*7.85*1000*1.06</f>
        <v/>
      </c>
      <c r="L57" s="321" t="n">
        <v>115000</v>
      </c>
      <c r="M57" s="168" t="inlineStr">
        <is>
          <t xml:space="preserve"> C402塔</t>
        </is>
      </c>
      <c r="N57" s="168" t="n"/>
      <c r="Q57" s="168">
        <f>VLOOKUP(T57,异形板分值匹配!B$1:C$2000,2,FALSE)</f>
        <v/>
      </c>
      <c r="R57" s="168">
        <f>Q57*G57</f>
        <v/>
      </c>
      <c r="T57" s="214">
        <f>B57&amp;T$5&amp;C57&amp;D57</f>
        <v/>
      </c>
      <c r="U57" s="214">
        <f>D57</f>
        <v/>
      </c>
      <c r="V57" s="214">
        <f>E57</f>
        <v/>
      </c>
      <c r="W57" s="214">
        <f>F57</f>
        <v/>
      </c>
      <c r="X57" s="214">
        <f>G57</f>
        <v/>
      </c>
    </row>
    <row r="58" hidden="1" ht="17.4" customHeight="1" s="313">
      <c r="A58" s="79" t="n">
        <v>2</v>
      </c>
      <c r="B58" s="84" t="inlineStr">
        <is>
          <t>小计</t>
        </is>
      </c>
      <c r="C58" s="84" t="n"/>
      <c r="D58" s="84" t="n"/>
      <c r="E58" s="84" t="n"/>
      <c r="F58" s="84" t="n"/>
      <c r="G58" s="84">
        <f>SUM(G56:G57)</f>
        <v/>
      </c>
      <c r="H58" s="332" t="n"/>
      <c r="I58" s="332" t="n"/>
      <c r="J58" s="109" t="n">
        <v>0</v>
      </c>
      <c r="K58" s="335" t="n"/>
      <c r="L58" s="336" t="n"/>
      <c r="M58" s="84" t="n"/>
      <c r="N58" s="84" t="n"/>
      <c r="Q58" s="168">
        <f>VLOOKUP(T58,异形板分值匹配!B$1:C$2000,2,FALSE)</f>
        <v/>
      </c>
      <c r="R58" s="168">
        <f>Q58*G58</f>
        <v/>
      </c>
      <c r="T58" s="214">
        <f>B58&amp;T$5&amp;C58&amp;D58</f>
        <v/>
      </c>
      <c r="U58" s="214" t="n"/>
      <c r="V58" s="214">
        <f>E58</f>
        <v/>
      </c>
      <c r="W58" s="214">
        <f>F58</f>
        <v/>
      </c>
      <c r="X58" s="214">
        <f>G58</f>
        <v/>
      </c>
    </row>
    <row r="59" ht="17.4" customHeight="1" s="313">
      <c r="A59" s="79" t="n">
        <v>2</v>
      </c>
      <c r="B59" s="168" t="inlineStr">
        <is>
          <t>P10</t>
        </is>
      </c>
      <c r="C59" s="168" t="inlineStr">
        <is>
          <t>C402-F1</t>
        </is>
      </c>
      <c r="D59" s="168" t="inlineStr">
        <is>
          <t>#</t>
        </is>
      </c>
      <c r="E59" s="168" t="n">
        <v>1973</v>
      </c>
      <c r="F59" s="168" t="n">
        <v>939</v>
      </c>
      <c r="G59" s="168" t="n">
        <v>1</v>
      </c>
      <c r="H59" s="318">
        <f>G59*F59*E59/1000000</f>
        <v/>
      </c>
      <c r="I59" s="318">
        <f>40.4*H59</f>
        <v/>
      </c>
      <c r="J59" s="106" t="n">
        <v>0</v>
      </c>
      <c r="K59" s="322">
        <f>100*5*J59/1000000000*7.85*1000*1.06</f>
        <v/>
      </c>
      <c r="L59" s="321" t="n">
        <v>120000</v>
      </c>
      <c r="M59" s="168" t="inlineStr">
        <is>
          <t xml:space="preserve"> C402塔</t>
        </is>
      </c>
      <c r="N59" s="168" t="n"/>
      <c r="Q59" s="168">
        <f>VLOOKUP(T59,异形板分值匹配!B$1:C$2000,2,FALSE)</f>
        <v/>
      </c>
      <c r="R59" s="168">
        <f>Q59*G59</f>
        <v/>
      </c>
      <c r="T59" s="214">
        <f>B59&amp;T$5&amp;C59&amp;D59</f>
        <v/>
      </c>
      <c r="U59" s="214">
        <f>D59</f>
        <v/>
      </c>
      <c r="V59" s="214">
        <f>E59</f>
        <v/>
      </c>
      <c r="W59" s="214">
        <f>F59</f>
        <v/>
      </c>
      <c r="X59" s="214">
        <f>G59</f>
        <v/>
      </c>
    </row>
    <row r="60" ht="17.4" customHeight="1" s="313">
      <c r="A60" s="79" t="n">
        <v>2</v>
      </c>
      <c r="B60" s="168" t="inlineStr">
        <is>
          <t>P10</t>
        </is>
      </c>
      <c r="C60" s="168" t="inlineStr">
        <is>
          <t>C402-F2</t>
        </is>
      </c>
      <c r="D60" s="168" t="inlineStr">
        <is>
          <t>#</t>
        </is>
      </c>
      <c r="E60" s="168" t="n">
        <v>1975</v>
      </c>
      <c r="F60" s="168" t="n">
        <v>1000</v>
      </c>
      <c r="G60" s="168" t="n">
        <v>29</v>
      </c>
      <c r="H60" s="318">
        <f>G60*F60*E60/1000000</f>
        <v/>
      </c>
      <c r="I60" s="318">
        <f>40.4*H60</f>
        <v/>
      </c>
      <c r="J60" s="106" t="n">
        <v>0</v>
      </c>
      <c r="K60" s="322">
        <f>100*5*J60/1000000000*7.85*1000*1.06</f>
        <v/>
      </c>
      <c r="L60" s="321" t="n">
        <v>120000</v>
      </c>
      <c r="M60" s="168" t="inlineStr">
        <is>
          <t xml:space="preserve"> C402塔</t>
        </is>
      </c>
      <c r="N60" s="168" t="n"/>
      <c r="Q60" s="168">
        <f>VLOOKUP(T60,异形板分值匹配!B$1:C$2000,2,FALSE)</f>
        <v/>
      </c>
      <c r="R60" s="168">
        <f>Q60*G60</f>
        <v/>
      </c>
      <c r="T60" s="214">
        <f>B60&amp;T$5&amp;C60&amp;D60</f>
        <v/>
      </c>
      <c r="U60" s="214">
        <f>D60</f>
        <v/>
      </c>
      <c r="V60" s="214">
        <f>E60</f>
        <v/>
      </c>
      <c r="W60" s="214">
        <f>F60</f>
        <v/>
      </c>
      <c r="X60" s="214">
        <f>G60</f>
        <v/>
      </c>
    </row>
    <row r="61" ht="17.4" customHeight="1" s="313">
      <c r="A61" s="79" t="n">
        <v>2</v>
      </c>
      <c r="B61" s="168" t="inlineStr">
        <is>
          <t>P10</t>
        </is>
      </c>
      <c r="C61" s="168" t="inlineStr">
        <is>
          <t>C402-F3</t>
        </is>
      </c>
      <c r="D61" s="168" t="inlineStr">
        <is>
          <t>#</t>
        </is>
      </c>
      <c r="E61" s="168" t="n">
        <v>1969</v>
      </c>
      <c r="F61" s="168" t="n">
        <v>790</v>
      </c>
      <c r="G61" s="168" t="n">
        <v>1</v>
      </c>
      <c r="H61" s="318">
        <f>G61*F61*E61/1000000</f>
        <v/>
      </c>
      <c r="I61" s="318">
        <f>40.4*H61</f>
        <v/>
      </c>
      <c r="J61" s="106" t="n">
        <v>0</v>
      </c>
      <c r="K61" s="322">
        <f>100*5*J61/1000000000*7.85*1000*1.06</f>
        <v/>
      </c>
      <c r="L61" s="321" t="n">
        <v>120000</v>
      </c>
      <c r="M61" s="168" t="inlineStr">
        <is>
          <t xml:space="preserve"> C402塔</t>
        </is>
      </c>
      <c r="N61" s="168" t="n"/>
      <c r="Q61" s="168">
        <f>VLOOKUP(T61,异形板分值匹配!B$1:C$2000,2,FALSE)</f>
        <v/>
      </c>
      <c r="R61" s="168">
        <f>Q61*G61</f>
        <v/>
      </c>
      <c r="T61" s="214">
        <f>B61&amp;T$5&amp;C61&amp;D61</f>
        <v/>
      </c>
      <c r="U61" s="214">
        <f>D61</f>
        <v/>
      </c>
      <c r="V61" s="214">
        <f>E61</f>
        <v/>
      </c>
      <c r="W61" s="214">
        <f>F61</f>
        <v/>
      </c>
      <c r="X61" s="214">
        <f>G61</f>
        <v/>
      </c>
    </row>
    <row r="62" ht="17.4" customHeight="1" s="313">
      <c r="A62" s="79" t="n">
        <v>2</v>
      </c>
      <c r="B62" s="168" t="inlineStr">
        <is>
          <t>P10</t>
        </is>
      </c>
      <c r="C62" s="168" t="inlineStr">
        <is>
          <t>C402-F4</t>
        </is>
      </c>
      <c r="D62" s="168" t="inlineStr">
        <is>
          <t>#</t>
        </is>
      </c>
      <c r="E62" s="168" t="n">
        <v>1993</v>
      </c>
      <c r="F62" s="168" t="n">
        <v>1517</v>
      </c>
      <c r="G62" s="168" t="n">
        <v>1</v>
      </c>
      <c r="H62" s="318">
        <f>G62*F62*E62/1000000</f>
        <v/>
      </c>
      <c r="I62" s="318">
        <f>40.4*H62</f>
        <v/>
      </c>
      <c r="J62" s="106" t="n">
        <v>0</v>
      </c>
      <c r="K62" s="322">
        <f>100*5*J62/1000000000*7.85*1000*1.06</f>
        <v/>
      </c>
      <c r="L62" s="321" t="n">
        <v>120000</v>
      </c>
      <c r="M62" s="168" t="inlineStr">
        <is>
          <t xml:space="preserve"> C402塔</t>
        </is>
      </c>
      <c r="N62" s="168" t="n"/>
      <c r="Q62" s="168">
        <f>VLOOKUP(T62,异形板分值匹配!B$1:C$2000,2,FALSE)</f>
        <v/>
      </c>
      <c r="R62" s="168">
        <f>Q62*G62</f>
        <v/>
      </c>
      <c r="T62" s="214">
        <f>B62&amp;T$5&amp;C62&amp;D62</f>
        <v/>
      </c>
      <c r="U62" s="214">
        <f>D62</f>
        <v/>
      </c>
      <c r="V62" s="214">
        <f>E62</f>
        <v/>
      </c>
      <c r="W62" s="214">
        <f>F62</f>
        <v/>
      </c>
      <c r="X62" s="214">
        <f>G62</f>
        <v/>
      </c>
    </row>
    <row r="63" ht="17.4" customHeight="1" s="313">
      <c r="A63" s="79" t="n">
        <v>2</v>
      </c>
      <c r="B63" s="168" t="inlineStr">
        <is>
          <t>P10</t>
        </is>
      </c>
      <c r="C63" s="168" t="inlineStr">
        <is>
          <t>C402-F5</t>
        </is>
      </c>
      <c r="D63" s="168" t="inlineStr">
        <is>
          <t>#</t>
        </is>
      </c>
      <c r="E63" s="168" t="n">
        <v>968</v>
      </c>
      <c r="F63" s="168" t="n">
        <v>641</v>
      </c>
      <c r="G63" s="168" t="n">
        <v>1</v>
      </c>
      <c r="H63" s="318">
        <f>G63*F63*E63/1000000</f>
        <v/>
      </c>
      <c r="I63" s="318">
        <f>40.4*H63</f>
        <v/>
      </c>
      <c r="J63" s="106" t="n">
        <v>0</v>
      </c>
      <c r="K63" s="322">
        <f>100*5*J63/1000000000*7.85*1000*1.06</f>
        <v/>
      </c>
      <c r="L63" s="321" t="n">
        <v>120000</v>
      </c>
      <c r="M63" s="168" t="inlineStr">
        <is>
          <t xml:space="preserve"> C402塔</t>
        </is>
      </c>
      <c r="N63" s="168" t="n"/>
      <c r="Q63" s="168">
        <f>VLOOKUP(T63,异形板分值匹配!B$1:C$2000,2,FALSE)</f>
        <v/>
      </c>
      <c r="R63" s="168">
        <f>Q63*G63</f>
        <v/>
      </c>
      <c r="T63" s="214">
        <f>B63&amp;T$5&amp;C63&amp;D63</f>
        <v/>
      </c>
      <c r="U63" s="214">
        <f>D63</f>
        <v/>
      </c>
      <c r="V63" s="214">
        <f>E63</f>
        <v/>
      </c>
      <c r="W63" s="214">
        <f>F63</f>
        <v/>
      </c>
      <c r="X63" s="214">
        <f>G63</f>
        <v/>
      </c>
    </row>
    <row r="64" ht="17.4" customHeight="1" s="313">
      <c r="A64" s="79" t="n">
        <v>2</v>
      </c>
      <c r="B64" s="168" t="inlineStr">
        <is>
          <t>P10</t>
        </is>
      </c>
      <c r="C64" s="168" t="inlineStr">
        <is>
          <t>C402-F6</t>
        </is>
      </c>
      <c r="D64" s="168" t="inlineStr">
        <is>
          <t>#</t>
        </is>
      </c>
      <c r="E64" s="168" t="n">
        <v>972</v>
      </c>
      <c r="F64" s="168" t="n">
        <v>800</v>
      </c>
      <c r="G64" s="168" t="n">
        <v>1</v>
      </c>
      <c r="H64" s="318">
        <f>G64*F64*E64/1000000</f>
        <v/>
      </c>
      <c r="I64" s="318">
        <f>40.4*H64</f>
        <v/>
      </c>
      <c r="J64" s="106" t="n">
        <v>0</v>
      </c>
      <c r="K64" s="322">
        <f>100*5*J64/1000000000*7.85*1000*1.06</f>
        <v/>
      </c>
      <c r="L64" s="321" t="n">
        <v>120000</v>
      </c>
      <c r="M64" s="168" t="inlineStr">
        <is>
          <t xml:space="preserve"> C402塔</t>
        </is>
      </c>
      <c r="N64" s="168" t="n"/>
      <c r="Q64" s="168">
        <f>VLOOKUP(T64,异形板分值匹配!B$1:C$2000,2,FALSE)</f>
        <v/>
      </c>
      <c r="R64" s="168">
        <f>Q64*G64</f>
        <v/>
      </c>
      <c r="T64" s="214">
        <f>B64&amp;T$5&amp;C64&amp;D64</f>
        <v/>
      </c>
      <c r="U64" s="214">
        <f>D64</f>
        <v/>
      </c>
      <c r="V64" s="214">
        <f>E64</f>
        <v/>
      </c>
      <c r="W64" s="214">
        <f>F64</f>
        <v/>
      </c>
      <c r="X64" s="214">
        <f>G64</f>
        <v/>
      </c>
    </row>
    <row r="65" ht="17.4" customHeight="1" s="313">
      <c r="A65" s="79" t="n">
        <v>2</v>
      </c>
      <c r="B65" s="168" t="inlineStr">
        <is>
          <t>P10</t>
        </is>
      </c>
      <c r="C65" s="168" t="inlineStr">
        <is>
          <t>C402-F7</t>
        </is>
      </c>
      <c r="D65" s="168" t="inlineStr">
        <is>
          <t>#</t>
        </is>
      </c>
      <c r="E65" s="168" t="n">
        <v>978</v>
      </c>
      <c r="F65" s="168" t="n">
        <v>1000</v>
      </c>
      <c r="G65" s="168" t="n">
        <v>1</v>
      </c>
      <c r="H65" s="318">
        <f>G65*F65*E65/1000000</f>
        <v/>
      </c>
      <c r="I65" s="318">
        <f>40.4*H65</f>
        <v/>
      </c>
      <c r="J65" s="106" t="n">
        <v>0</v>
      </c>
      <c r="K65" s="322">
        <f>100*5*J65/1000000000*7.85*1000*1.06</f>
        <v/>
      </c>
      <c r="L65" s="321" t="n">
        <v>120000</v>
      </c>
      <c r="M65" s="168" t="inlineStr">
        <is>
          <t xml:space="preserve"> C402塔</t>
        </is>
      </c>
      <c r="N65" s="168" t="n"/>
      <c r="Q65" s="168">
        <f>VLOOKUP(T65,异形板分值匹配!B$1:C$2000,2,FALSE)</f>
        <v/>
      </c>
      <c r="R65" s="168">
        <f>Q65*G65</f>
        <v/>
      </c>
      <c r="T65" s="214">
        <f>B65&amp;T$5&amp;C65&amp;D65</f>
        <v/>
      </c>
      <c r="U65" s="214">
        <f>D65</f>
        <v/>
      </c>
      <c r="V65" s="214">
        <f>E65</f>
        <v/>
      </c>
      <c r="W65" s="214">
        <f>F65</f>
        <v/>
      </c>
      <c r="X65" s="214">
        <f>G65</f>
        <v/>
      </c>
    </row>
    <row r="66" ht="17.4" customHeight="1" s="313">
      <c r="A66" s="79" t="n">
        <v>2</v>
      </c>
      <c r="B66" s="168" t="inlineStr">
        <is>
          <t>P10</t>
        </is>
      </c>
      <c r="C66" s="168" t="inlineStr">
        <is>
          <t>C402-F8</t>
        </is>
      </c>
      <c r="D66" s="168" t="inlineStr">
        <is>
          <t>#</t>
        </is>
      </c>
      <c r="E66" s="168" t="n">
        <v>972</v>
      </c>
      <c r="F66" s="168" t="n">
        <v>811</v>
      </c>
      <c r="G66" s="168" t="n">
        <v>1</v>
      </c>
      <c r="H66" s="318">
        <f>G66*F66*E66/1000000</f>
        <v/>
      </c>
      <c r="I66" s="318">
        <f>40.4*H66</f>
        <v/>
      </c>
      <c r="J66" s="106" t="n">
        <v>0</v>
      </c>
      <c r="K66" s="322">
        <f>100*5*J66/1000000000*7.85*1000*1.06</f>
        <v/>
      </c>
      <c r="L66" s="321" t="n">
        <v>120000</v>
      </c>
      <c r="M66" s="168" t="inlineStr">
        <is>
          <t xml:space="preserve"> C402塔</t>
        </is>
      </c>
      <c r="N66" s="168" t="n"/>
      <c r="Q66" s="168">
        <f>VLOOKUP(T66,异形板分值匹配!B$1:C$2000,2,FALSE)</f>
        <v/>
      </c>
      <c r="R66" s="168">
        <f>Q66*G66</f>
        <v/>
      </c>
      <c r="T66" s="214">
        <f>B66&amp;T$5&amp;C66&amp;D66</f>
        <v/>
      </c>
      <c r="U66" s="214">
        <f>D66</f>
        <v/>
      </c>
      <c r="V66" s="214">
        <f>E66</f>
        <v/>
      </c>
      <c r="W66" s="214">
        <f>F66</f>
        <v/>
      </c>
      <c r="X66" s="214">
        <f>G66</f>
        <v/>
      </c>
    </row>
    <row r="67" hidden="1" ht="17.4" customHeight="1" s="313">
      <c r="A67" s="79" t="n">
        <v>2</v>
      </c>
      <c r="B67" s="84" t="inlineStr">
        <is>
          <t>小计</t>
        </is>
      </c>
      <c r="C67" s="84" t="n"/>
      <c r="D67" s="84" t="n"/>
      <c r="E67" s="84" t="n"/>
      <c r="F67" s="84" t="n"/>
      <c r="G67" s="84">
        <f>SUM(G59:G66)</f>
        <v/>
      </c>
      <c r="H67" s="332" t="n"/>
      <c r="I67" s="332" t="n"/>
      <c r="J67" s="109" t="n">
        <v>0</v>
      </c>
      <c r="K67" s="335" t="n"/>
      <c r="L67" s="336" t="n"/>
      <c r="M67" s="84" t="n"/>
      <c r="N67" s="84" t="n"/>
      <c r="Q67" s="168">
        <f>VLOOKUP(T67,异形板分值匹配!B$1:C$2000,2,FALSE)</f>
        <v/>
      </c>
      <c r="R67" s="168">
        <f>Q67*G67</f>
        <v/>
      </c>
      <c r="T67" s="214">
        <f>B67&amp;T$5&amp;C67&amp;D67</f>
        <v/>
      </c>
      <c r="U67" s="214" t="n"/>
      <c r="V67" s="214">
        <f>E67</f>
        <v/>
      </c>
      <c r="W67" s="214">
        <f>F67</f>
        <v/>
      </c>
      <c r="X67" s="214">
        <f>G67</f>
        <v/>
      </c>
    </row>
    <row r="68" ht="17.4" customHeight="1" s="313">
      <c r="A68" s="79" t="n">
        <v>2</v>
      </c>
      <c r="B68" s="168" t="inlineStr">
        <is>
          <t>P11</t>
        </is>
      </c>
      <c r="C68" s="168" t="inlineStr">
        <is>
          <t>C402-G1</t>
        </is>
      </c>
      <c r="D68" s="168" t="inlineStr">
        <is>
          <t>#</t>
        </is>
      </c>
      <c r="E68" s="168" t="n">
        <v>1969</v>
      </c>
      <c r="F68" s="168" t="n">
        <v>804</v>
      </c>
      <c r="G68" s="168" t="n">
        <v>1</v>
      </c>
      <c r="H68" s="318">
        <f>G68*F68*E68/1000000</f>
        <v/>
      </c>
      <c r="I68" s="318">
        <f>40.4*H68</f>
        <v/>
      </c>
      <c r="J68" s="106" t="n">
        <v>0</v>
      </c>
      <c r="K68" s="322">
        <f>100*5*J68/1000000000*7.85*1000*1.06</f>
        <v/>
      </c>
      <c r="L68" s="321" t="n">
        <v>123000</v>
      </c>
      <c r="M68" s="168" t="inlineStr">
        <is>
          <t xml:space="preserve"> C402塔</t>
        </is>
      </c>
      <c r="N68" s="168" t="n"/>
      <c r="Q68" s="168">
        <f>VLOOKUP(T68,异形板分值匹配!B$1:C$2000,2,FALSE)</f>
        <v/>
      </c>
      <c r="R68" s="168">
        <f>Q68*G68</f>
        <v/>
      </c>
      <c r="T68" s="214">
        <f>B68&amp;T$5&amp;C68&amp;D68</f>
        <v/>
      </c>
      <c r="U68" s="214">
        <f>D68</f>
        <v/>
      </c>
      <c r="V68" s="214">
        <f>E68</f>
        <v/>
      </c>
      <c r="W68" s="214">
        <f>F68</f>
        <v/>
      </c>
      <c r="X68" s="214">
        <f>G68</f>
        <v/>
      </c>
    </row>
    <row r="69" ht="17.4" customHeight="1" s="313">
      <c r="A69" s="79" t="n">
        <v>2</v>
      </c>
      <c r="B69" s="168" t="inlineStr">
        <is>
          <t>P11</t>
        </is>
      </c>
      <c r="C69" s="168" t="inlineStr">
        <is>
          <t>C402-G2</t>
        </is>
      </c>
      <c r="D69" s="168" t="inlineStr">
        <is>
          <t>#</t>
        </is>
      </c>
      <c r="E69" s="168" t="n">
        <v>1975</v>
      </c>
      <c r="F69" s="168" t="n">
        <v>1000</v>
      </c>
      <c r="G69" s="168" t="n">
        <v>9</v>
      </c>
      <c r="H69" s="318">
        <f>G69*F69*E69/1000000</f>
        <v/>
      </c>
      <c r="I69" s="318">
        <f>40.4*H69</f>
        <v/>
      </c>
      <c r="J69" s="106" t="n">
        <v>0</v>
      </c>
      <c r="K69" s="322">
        <f>100*5*J69/1000000000*7.85*1000*1.06</f>
        <v/>
      </c>
      <c r="L69" s="321" t="n">
        <v>123000</v>
      </c>
      <c r="M69" s="168" t="inlineStr">
        <is>
          <t xml:space="preserve"> C402塔</t>
        </is>
      </c>
      <c r="N69" s="168" t="n"/>
      <c r="Q69" s="168">
        <f>VLOOKUP(T69,异形板分值匹配!B$1:C$2000,2,FALSE)</f>
        <v/>
      </c>
      <c r="R69" s="168">
        <f>Q69*G69</f>
        <v/>
      </c>
      <c r="T69" s="214">
        <f>B69&amp;T$5&amp;C69&amp;D69</f>
        <v/>
      </c>
      <c r="U69" s="214">
        <f>D69</f>
        <v/>
      </c>
      <c r="V69" s="214">
        <f>E69</f>
        <v/>
      </c>
      <c r="W69" s="214">
        <f>F69</f>
        <v/>
      </c>
      <c r="X69" s="214">
        <f>G69</f>
        <v/>
      </c>
    </row>
    <row r="70" hidden="1" ht="17.4" customHeight="1" s="313">
      <c r="A70" s="79" t="n">
        <v>2</v>
      </c>
      <c r="B70" s="84" t="inlineStr">
        <is>
          <t>小计</t>
        </is>
      </c>
      <c r="C70" s="84" t="n"/>
      <c r="D70" s="84" t="n"/>
      <c r="E70" s="84" t="n"/>
      <c r="F70" s="84" t="n"/>
      <c r="G70" s="84">
        <f>SUM(G68:G69)</f>
        <v/>
      </c>
      <c r="H70" s="332" t="n"/>
      <c r="I70" s="332" t="n"/>
      <c r="J70" s="109" t="n">
        <v>0</v>
      </c>
      <c r="K70" s="335" t="n"/>
      <c r="L70" s="336" t="n"/>
      <c r="M70" s="84" t="n"/>
      <c r="N70" s="84" t="n"/>
      <c r="Q70" s="168">
        <f>VLOOKUP(T70,异形板分值匹配!B$1:C$2000,2,FALSE)</f>
        <v/>
      </c>
      <c r="R70" s="168">
        <f>Q70*G70</f>
        <v/>
      </c>
      <c r="T70" s="214">
        <f>B70&amp;T$5&amp;C70&amp;D70</f>
        <v/>
      </c>
      <c r="U70" s="214" t="n"/>
      <c r="V70" s="214">
        <f>E70</f>
        <v/>
      </c>
      <c r="W70" s="214">
        <f>F70</f>
        <v/>
      </c>
      <c r="X70" s="214">
        <f>G70</f>
        <v/>
      </c>
    </row>
    <row r="71" ht="17.4" customHeight="1" s="313">
      <c r="A71" s="79" t="n">
        <v>2</v>
      </c>
      <c r="B71" s="168" t="inlineStr">
        <is>
          <t>P12</t>
        </is>
      </c>
      <c r="C71" s="168" t="inlineStr">
        <is>
          <t>C402-H1</t>
        </is>
      </c>
      <c r="D71" s="168" t="inlineStr">
        <is>
          <t>#</t>
        </is>
      </c>
      <c r="E71" s="168" t="n">
        <v>1977</v>
      </c>
      <c r="F71" s="168" t="n">
        <v>1070</v>
      </c>
      <c r="G71" s="168" t="n">
        <v>1</v>
      </c>
      <c r="H71" s="318">
        <f>G71*F71*E71/1000000</f>
        <v/>
      </c>
      <c r="I71" s="318">
        <f>40.4*H71</f>
        <v/>
      </c>
      <c r="J71" s="106" t="n">
        <v>0</v>
      </c>
      <c r="K71" s="322">
        <f>100*5*J71/1000000000*7.85*1000*1.06</f>
        <v/>
      </c>
      <c r="L71" s="321" t="n">
        <v>126200</v>
      </c>
      <c r="M71" s="168" t="inlineStr">
        <is>
          <t xml:space="preserve"> C402塔</t>
        </is>
      </c>
      <c r="N71" s="168" t="n"/>
      <c r="Q71" s="168">
        <f>VLOOKUP(T71,异形板分值匹配!B$1:C$2000,2,FALSE)</f>
        <v/>
      </c>
      <c r="R71" s="168">
        <f>Q71*G71</f>
        <v/>
      </c>
      <c r="T71" s="214">
        <f>B71&amp;T$5&amp;C71&amp;D71</f>
        <v/>
      </c>
      <c r="U71" s="214">
        <f>D71</f>
        <v/>
      </c>
      <c r="V71" s="214">
        <f>E71</f>
        <v/>
      </c>
      <c r="W71" s="214">
        <f>F71</f>
        <v/>
      </c>
      <c r="X71" s="214">
        <f>G71</f>
        <v/>
      </c>
    </row>
    <row r="72" ht="17.4" customHeight="1" s="313">
      <c r="A72" s="79" t="n">
        <v>2</v>
      </c>
      <c r="B72" s="168" t="inlineStr">
        <is>
          <t>P12</t>
        </is>
      </c>
      <c r="C72" s="168" t="inlineStr">
        <is>
          <t>C402-H2</t>
        </is>
      </c>
      <c r="D72" s="168" t="inlineStr">
        <is>
          <t>#</t>
        </is>
      </c>
      <c r="E72" s="168" t="n">
        <v>1975</v>
      </c>
      <c r="F72" s="168" t="n">
        <v>1000</v>
      </c>
      <c r="G72" s="168" t="n">
        <v>12</v>
      </c>
      <c r="H72" s="318">
        <f>G72*F72*E72/1000000</f>
        <v/>
      </c>
      <c r="I72" s="318">
        <f>40.4*H72</f>
        <v/>
      </c>
      <c r="J72" s="106" t="n">
        <v>0</v>
      </c>
      <c r="K72" s="322">
        <f>100*5*J72/1000000000*7.85*1000*1.06</f>
        <v/>
      </c>
      <c r="L72" s="321" t="n">
        <v>126200</v>
      </c>
      <c r="M72" s="168" t="inlineStr">
        <is>
          <t xml:space="preserve"> C402塔</t>
        </is>
      </c>
      <c r="N72" s="168" t="n"/>
      <c r="Q72" s="168">
        <f>VLOOKUP(T72,异形板分值匹配!B$1:C$2000,2,FALSE)</f>
        <v/>
      </c>
      <c r="R72" s="168">
        <f>Q72*G72</f>
        <v/>
      </c>
      <c r="T72" s="214">
        <f>B72&amp;T$5&amp;C72&amp;D72</f>
        <v/>
      </c>
      <c r="U72" s="214">
        <f>D72</f>
        <v/>
      </c>
      <c r="V72" s="214">
        <f>E72</f>
        <v/>
      </c>
      <c r="W72" s="214">
        <f>F72</f>
        <v/>
      </c>
      <c r="X72" s="214">
        <f>G72</f>
        <v/>
      </c>
    </row>
    <row r="73" hidden="1" ht="17.4" customHeight="1" s="313">
      <c r="A73" s="79" t="n">
        <v>2</v>
      </c>
      <c r="B73" s="84" t="inlineStr">
        <is>
          <t>小计</t>
        </is>
      </c>
      <c r="C73" s="84" t="n"/>
      <c r="D73" s="84" t="n"/>
      <c r="E73" s="84" t="n"/>
      <c r="F73" s="84" t="n"/>
      <c r="G73" s="84">
        <f>SUM(G71:G72)</f>
        <v/>
      </c>
      <c r="H73" s="332" t="n"/>
      <c r="I73" s="332" t="n"/>
      <c r="J73" s="109" t="n"/>
      <c r="K73" s="335" t="n"/>
      <c r="L73" s="336" t="n"/>
      <c r="M73" s="84" t="n"/>
      <c r="N73" s="84" t="n"/>
      <c r="Q73" s="168">
        <f>VLOOKUP(T73,异形板分值匹配!B$1:C$2000,2,FALSE)</f>
        <v/>
      </c>
      <c r="R73" s="168">
        <f>Q73*G73</f>
        <v/>
      </c>
      <c r="T73" s="214">
        <f>B73&amp;T$5&amp;C73&amp;D73</f>
        <v/>
      </c>
      <c r="U73" s="214" t="n"/>
      <c r="V73" s="214">
        <f>E73</f>
        <v/>
      </c>
      <c r="W73" s="214">
        <f>F73</f>
        <v/>
      </c>
      <c r="X73" s="214">
        <f>G73</f>
        <v/>
      </c>
    </row>
    <row r="74" ht="17.4" customHeight="1" s="313">
      <c r="A74" s="79" t="n">
        <v>2</v>
      </c>
      <c r="B74" s="168" t="inlineStr">
        <is>
          <t>P13</t>
        </is>
      </c>
      <c r="C74" s="168" t="inlineStr">
        <is>
          <t>C402-J1</t>
        </is>
      </c>
      <c r="D74" s="168" t="inlineStr">
        <is>
          <t>#</t>
        </is>
      </c>
      <c r="E74" s="168" t="n">
        <v>1983</v>
      </c>
      <c r="F74" s="168" t="n">
        <v>1266</v>
      </c>
      <c r="G74" s="168" t="n">
        <v>1</v>
      </c>
      <c r="H74" s="318">
        <f>G74*F74*E74/1000000</f>
        <v/>
      </c>
      <c r="I74" s="318">
        <f>40.4*H74</f>
        <v/>
      </c>
      <c r="J74" s="106" t="n"/>
      <c r="K74" s="322">
        <f>100*5*J74/1000000000*7.85*1000*1.06</f>
        <v/>
      </c>
      <c r="L74" s="321" t="n">
        <v>129100</v>
      </c>
      <c r="M74" s="168" t="inlineStr">
        <is>
          <t xml:space="preserve"> C402塔</t>
        </is>
      </c>
      <c r="N74" s="168" t="n"/>
      <c r="Q74" s="168">
        <f>VLOOKUP(T74,异形板分值匹配!B$1:C$2000,2,FALSE)</f>
        <v/>
      </c>
      <c r="R74" s="168">
        <f>Q74*G74</f>
        <v/>
      </c>
      <c r="T74" s="214">
        <f>B74&amp;T$5&amp;C74&amp;D74</f>
        <v/>
      </c>
      <c r="U74" s="214">
        <f>D74</f>
        <v/>
      </c>
      <c r="V74" s="214">
        <f>E74</f>
        <v/>
      </c>
      <c r="W74" s="214">
        <f>F74</f>
        <v/>
      </c>
      <c r="X74" s="214">
        <f>G74</f>
        <v/>
      </c>
    </row>
    <row r="75" ht="17.4" customHeight="1" s="313">
      <c r="A75" s="79" t="n">
        <v>2</v>
      </c>
      <c r="B75" s="168" t="inlineStr">
        <is>
          <t>P13</t>
        </is>
      </c>
      <c r="C75" s="168" t="inlineStr">
        <is>
          <t>C402-J2</t>
        </is>
      </c>
      <c r="D75" s="168" t="inlineStr">
        <is>
          <t>#</t>
        </is>
      </c>
      <c r="E75" s="168" t="n">
        <v>1975</v>
      </c>
      <c r="F75" s="168" t="n">
        <v>1000</v>
      </c>
      <c r="G75" s="168" t="n">
        <v>31</v>
      </c>
      <c r="H75" s="318">
        <f>G75*F75*E75/1000000</f>
        <v/>
      </c>
      <c r="I75" s="318">
        <f>40.4*H75</f>
        <v/>
      </c>
      <c r="J75" s="106" t="n"/>
      <c r="K75" s="322">
        <f>100*5*J75/1000000000*7.85*1000*1.06</f>
        <v/>
      </c>
      <c r="L75" s="321" t="n">
        <v>129100</v>
      </c>
      <c r="M75" s="168" t="inlineStr">
        <is>
          <t xml:space="preserve"> C402塔</t>
        </is>
      </c>
      <c r="N75" s="168" t="n"/>
      <c r="Q75" s="168">
        <f>VLOOKUP(T75,异形板分值匹配!B$1:C$2000,2,FALSE)</f>
        <v/>
      </c>
      <c r="R75" s="168">
        <f>Q75*G75</f>
        <v/>
      </c>
      <c r="T75" s="214">
        <f>B75&amp;T$5&amp;C75&amp;D75</f>
        <v/>
      </c>
      <c r="U75" s="214">
        <f>D75</f>
        <v/>
      </c>
      <c r="V75" s="214">
        <f>E75</f>
        <v/>
      </c>
      <c r="W75" s="214">
        <f>F75</f>
        <v/>
      </c>
      <c r="X75" s="214">
        <f>G75</f>
        <v/>
      </c>
    </row>
    <row r="76" ht="17.4" customHeight="1" s="313">
      <c r="A76" s="79" t="n">
        <v>2</v>
      </c>
      <c r="B76" s="168" t="inlineStr">
        <is>
          <t>P13</t>
        </is>
      </c>
      <c r="C76" s="168" t="inlineStr">
        <is>
          <t>C402-J3</t>
        </is>
      </c>
      <c r="D76" s="168" t="inlineStr">
        <is>
          <t>#</t>
        </is>
      </c>
      <c r="E76" s="168" t="n">
        <v>990</v>
      </c>
      <c r="F76" s="168" t="n">
        <v>1279</v>
      </c>
      <c r="G76" s="168" t="n">
        <v>1</v>
      </c>
      <c r="H76" s="318">
        <f>G76*F76*E76/1000000</f>
        <v/>
      </c>
      <c r="I76" s="318">
        <f>40.4*H76</f>
        <v/>
      </c>
      <c r="J76" s="106" t="n">
        <v>0</v>
      </c>
      <c r="K76" s="322">
        <f>100*5*J76/1000000000*7.85*1000*1.06</f>
        <v/>
      </c>
      <c r="L76" s="321" t="n">
        <v>129100</v>
      </c>
      <c r="M76" s="168" t="inlineStr">
        <is>
          <t xml:space="preserve"> C402塔</t>
        </is>
      </c>
      <c r="N76" s="168" t="n"/>
      <c r="Q76" s="168">
        <f>VLOOKUP(T76,异形板分值匹配!B$1:C$2000,2,FALSE)</f>
        <v/>
      </c>
      <c r="R76" s="168">
        <f>Q76*G76</f>
        <v/>
      </c>
      <c r="T76" s="214">
        <f>B76&amp;T$5&amp;C76&amp;D76</f>
        <v/>
      </c>
      <c r="U76" s="214">
        <f>D76</f>
        <v/>
      </c>
      <c r="V76" s="214">
        <f>E76</f>
        <v/>
      </c>
      <c r="W76" s="214">
        <f>F76</f>
        <v/>
      </c>
      <c r="X76" s="214">
        <f>G76</f>
        <v/>
      </c>
    </row>
    <row r="77" ht="17.4" customHeight="1" s="313">
      <c r="A77" s="79" t="n">
        <v>2</v>
      </c>
      <c r="B77" s="168" t="inlineStr">
        <is>
          <t>P13</t>
        </is>
      </c>
      <c r="C77" s="168" t="inlineStr">
        <is>
          <t>C402-J4</t>
        </is>
      </c>
      <c r="D77" s="168" t="inlineStr">
        <is>
          <t>#</t>
        </is>
      </c>
      <c r="E77" s="168" t="n">
        <v>978</v>
      </c>
      <c r="F77" s="168" t="n">
        <v>1000</v>
      </c>
      <c r="G77" s="168" t="n">
        <v>2</v>
      </c>
      <c r="H77" s="318">
        <f>G77*F77*E77/1000000</f>
        <v/>
      </c>
      <c r="I77" s="318">
        <f>40.4*H77</f>
        <v/>
      </c>
      <c r="J77" s="106" t="n">
        <v>0</v>
      </c>
      <c r="K77" s="322">
        <f>100*5*J77/1000000000*7.85*1000*1.06</f>
        <v/>
      </c>
      <c r="L77" s="321" t="n">
        <v>129100</v>
      </c>
      <c r="M77" s="168" t="inlineStr">
        <is>
          <t xml:space="preserve"> C402塔</t>
        </is>
      </c>
      <c r="N77" s="168" t="n"/>
      <c r="Q77" s="168">
        <f>VLOOKUP(T77,异形板分值匹配!B$1:C$2000,2,FALSE)</f>
        <v/>
      </c>
      <c r="R77" s="168">
        <f>Q77*G77</f>
        <v/>
      </c>
      <c r="T77" s="214">
        <f>B77&amp;T$5&amp;C77&amp;D77</f>
        <v/>
      </c>
      <c r="U77" s="214">
        <f>D77</f>
        <v/>
      </c>
      <c r="V77" s="214">
        <f>E77</f>
        <v/>
      </c>
      <c r="W77" s="214">
        <f>F77</f>
        <v/>
      </c>
      <c r="X77" s="214">
        <f>G77</f>
        <v/>
      </c>
    </row>
    <row r="78" hidden="1" ht="17.4" customHeight="1" s="313">
      <c r="A78" s="79" t="n">
        <v>2</v>
      </c>
      <c r="B78" s="84" t="inlineStr">
        <is>
          <t>小计</t>
        </is>
      </c>
      <c r="C78" s="84" t="n"/>
      <c r="D78" s="84" t="n"/>
      <c r="E78" s="84" t="n"/>
      <c r="F78" s="84" t="n"/>
      <c r="G78" s="84">
        <f>SUM(G74:G77)</f>
        <v/>
      </c>
      <c r="H78" s="332" t="n"/>
      <c r="I78" s="332" t="n"/>
      <c r="J78" s="109" t="n">
        <v>0</v>
      </c>
      <c r="K78" s="335" t="n"/>
      <c r="L78" s="336" t="n"/>
      <c r="M78" s="84" t="n"/>
      <c r="N78" s="84" t="n"/>
      <c r="Q78" s="168">
        <f>VLOOKUP(T78,异形板分值匹配!B$1:C$2000,2,FALSE)</f>
        <v/>
      </c>
      <c r="R78" s="168">
        <f>Q78*G78</f>
        <v/>
      </c>
      <c r="T78" s="214">
        <f>B78&amp;T$5&amp;C78&amp;D78</f>
        <v/>
      </c>
      <c r="U78" s="214" t="n"/>
      <c r="V78" s="214">
        <f>E78</f>
        <v/>
      </c>
      <c r="W78" s="214">
        <f>F78</f>
        <v/>
      </c>
      <c r="X78" s="214">
        <f>G78</f>
        <v/>
      </c>
    </row>
    <row r="79" ht="17.4" customHeight="1" s="313">
      <c r="A79" s="79" t="n">
        <v>2</v>
      </c>
      <c r="B79" s="168" t="inlineStr">
        <is>
          <t>P14</t>
        </is>
      </c>
      <c r="C79" s="168" t="inlineStr">
        <is>
          <t>C402-K1</t>
        </is>
      </c>
      <c r="D79" s="168" t="inlineStr">
        <is>
          <t>#</t>
        </is>
      </c>
      <c r="E79" s="168" t="n">
        <v>1975</v>
      </c>
      <c r="F79" s="168" t="n">
        <v>1000</v>
      </c>
      <c r="G79" s="168" t="n">
        <v>29</v>
      </c>
      <c r="H79" s="318">
        <f>G79*F79*E79/1000000</f>
        <v/>
      </c>
      <c r="I79" s="318">
        <f>40.4*H79</f>
        <v/>
      </c>
      <c r="J79" s="106" t="n">
        <v>0</v>
      </c>
      <c r="K79" s="322">
        <f>100*5*J79/1000000000*7.85*1000*1.06</f>
        <v/>
      </c>
      <c r="L79" s="321" t="n">
        <v>148400</v>
      </c>
      <c r="M79" s="168" t="inlineStr">
        <is>
          <t xml:space="preserve"> C402塔</t>
        </is>
      </c>
      <c r="N79" s="168" t="n"/>
      <c r="Q79" s="168">
        <f>VLOOKUP(T79,异形板分值匹配!B$1:C$2000,2,FALSE)</f>
        <v/>
      </c>
      <c r="R79" s="168">
        <f>Q79*G79</f>
        <v/>
      </c>
      <c r="T79" s="214">
        <f>B79&amp;T$5&amp;C79&amp;D79</f>
        <v/>
      </c>
      <c r="U79" s="214">
        <f>D79</f>
        <v/>
      </c>
      <c r="V79" s="214">
        <f>E79</f>
        <v/>
      </c>
      <c r="W79" s="214">
        <f>F79</f>
        <v/>
      </c>
      <c r="X79" s="214">
        <f>G79</f>
        <v/>
      </c>
    </row>
    <row r="80" ht="17.4" customHeight="1" s="313">
      <c r="A80" s="79" t="n">
        <v>2</v>
      </c>
      <c r="B80" s="168" t="inlineStr">
        <is>
          <t>P14</t>
        </is>
      </c>
      <c r="C80" s="168" t="inlineStr">
        <is>
          <t>C402-K2</t>
        </is>
      </c>
      <c r="D80" s="168" t="inlineStr">
        <is>
          <t>#</t>
        </is>
      </c>
      <c r="E80" s="168" t="n">
        <v>1975</v>
      </c>
      <c r="F80" s="168" t="n">
        <v>1017</v>
      </c>
      <c r="G80" s="168" t="n">
        <v>1</v>
      </c>
      <c r="H80" s="318">
        <f>G80*F80*E80/1000000</f>
        <v/>
      </c>
      <c r="I80" s="318">
        <f>40.4*H80</f>
        <v/>
      </c>
      <c r="J80" s="106" t="n">
        <v>629</v>
      </c>
      <c r="K80" s="322">
        <f>100*5*J80/1000000000*7.85*1000*1.06</f>
        <v/>
      </c>
      <c r="L80" s="321" t="n">
        <v>148400</v>
      </c>
      <c r="M80" s="168" t="inlineStr">
        <is>
          <t xml:space="preserve"> C402塔</t>
        </is>
      </c>
      <c r="N80" s="168" t="n"/>
      <c r="Q80" s="168">
        <f>VLOOKUP(T80,异形板分值匹配!B$1:C$2000,2,FALSE)</f>
        <v/>
      </c>
      <c r="R80" s="168">
        <f>Q80*G80</f>
        <v/>
      </c>
      <c r="T80" s="214">
        <f>B80&amp;T$5&amp;C80&amp;D80</f>
        <v/>
      </c>
      <c r="U80" s="214">
        <f>D80</f>
        <v/>
      </c>
      <c r="V80" s="214">
        <f>E80</f>
        <v/>
      </c>
      <c r="W80" s="214">
        <f>F80</f>
        <v/>
      </c>
      <c r="X80" s="214">
        <f>G80</f>
        <v/>
      </c>
    </row>
    <row r="81" ht="17.4" customHeight="1" s="313">
      <c r="A81" s="79" t="n">
        <v>2</v>
      </c>
      <c r="B81" s="168" t="inlineStr">
        <is>
          <t>P14</t>
        </is>
      </c>
      <c r="C81" s="168" t="inlineStr">
        <is>
          <t>C402-K3</t>
        </is>
      </c>
      <c r="D81" s="168" t="inlineStr">
        <is>
          <t>#</t>
        </is>
      </c>
      <c r="E81" s="168" t="n">
        <v>1992</v>
      </c>
      <c r="F81" s="168" t="n">
        <v>1479</v>
      </c>
      <c r="G81" s="168" t="n">
        <v>1</v>
      </c>
      <c r="H81" s="318">
        <f>G81*F81*E81/1000000</f>
        <v/>
      </c>
      <c r="I81" s="318">
        <f>40.4*H81</f>
        <v/>
      </c>
      <c r="J81" s="106" t="n">
        <v>2137</v>
      </c>
      <c r="K81" s="322">
        <f>100*5*J81/1000000000*7.85*1000*1.06</f>
        <v/>
      </c>
      <c r="L81" s="321" t="n">
        <v>148400</v>
      </c>
      <c r="M81" s="168" t="inlineStr">
        <is>
          <t xml:space="preserve"> C402塔</t>
        </is>
      </c>
      <c r="N81" s="168" t="n"/>
      <c r="Q81" s="168">
        <f>VLOOKUP(T81,异形板分值匹配!B$1:C$2000,2,FALSE)</f>
        <v/>
      </c>
      <c r="R81" s="168">
        <f>Q81*G81</f>
        <v/>
      </c>
      <c r="T81" s="214">
        <f>B81&amp;T$5&amp;C81&amp;D81</f>
        <v/>
      </c>
      <c r="U81" s="214">
        <f>D81</f>
        <v/>
      </c>
      <c r="V81" s="214">
        <f>E81</f>
        <v/>
      </c>
      <c r="W81" s="214">
        <f>F81</f>
        <v/>
      </c>
      <c r="X81" s="214">
        <f>G81</f>
        <v/>
      </c>
    </row>
    <row r="82" ht="17.4" customHeight="1" s="313">
      <c r="A82" s="79" t="n">
        <v>2</v>
      </c>
      <c r="B82" s="168" t="inlineStr">
        <is>
          <t>P14</t>
        </is>
      </c>
      <c r="C82" s="168" t="inlineStr">
        <is>
          <t>C402-K4</t>
        </is>
      </c>
      <c r="D82" s="168" t="inlineStr">
        <is>
          <t>#</t>
        </is>
      </c>
      <c r="E82" s="168" t="n">
        <v>1968</v>
      </c>
      <c r="F82" s="168" t="n">
        <v>758</v>
      </c>
      <c r="G82" s="168" t="n">
        <v>1</v>
      </c>
      <c r="H82" s="318">
        <f>G82*F82*E82/1000000</f>
        <v/>
      </c>
      <c r="I82" s="318">
        <f>40.4*H82</f>
        <v/>
      </c>
      <c r="J82" s="106" t="n">
        <v>848</v>
      </c>
      <c r="K82" s="322">
        <f>100*5*J82/1000000000*7.85*1000*1.06</f>
        <v/>
      </c>
      <c r="L82" s="321" t="n">
        <v>148400</v>
      </c>
      <c r="M82" s="168" t="inlineStr">
        <is>
          <t xml:space="preserve"> C402塔</t>
        </is>
      </c>
      <c r="N82" s="168" t="n"/>
      <c r="Q82" s="168">
        <f>VLOOKUP(T82,异形板分值匹配!B$1:C$2000,2,FALSE)</f>
        <v/>
      </c>
      <c r="R82" s="168">
        <f>Q82*G82</f>
        <v/>
      </c>
      <c r="T82" s="214">
        <f>B82&amp;T$5&amp;C82&amp;D82</f>
        <v/>
      </c>
      <c r="U82" s="214">
        <f>D82</f>
        <v/>
      </c>
      <c r="V82" s="214">
        <f>E82</f>
        <v/>
      </c>
      <c r="W82" s="214">
        <f>F82</f>
        <v/>
      </c>
      <c r="X82" s="214">
        <f>G82</f>
        <v/>
      </c>
    </row>
    <row r="83" ht="17.4" customHeight="1" s="313">
      <c r="A83" s="79" t="n">
        <v>2</v>
      </c>
      <c r="B83" s="168" t="inlineStr">
        <is>
          <t>P14</t>
        </is>
      </c>
      <c r="C83" s="168" t="inlineStr">
        <is>
          <t>C402-K5</t>
        </is>
      </c>
      <c r="D83" s="168" t="inlineStr">
        <is>
          <t>#</t>
        </is>
      </c>
      <c r="E83" s="168" t="n">
        <v>990</v>
      </c>
      <c r="F83" s="168" t="n">
        <v>1278</v>
      </c>
      <c r="G83" s="168" t="n">
        <v>1</v>
      </c>
      <c r="H83" s="318">
        <f>G83*F83*E83/1000000</f>
        <v/>
      </c>
      <c r="I83" s="318">
        <f>40.4*H83</f>
        <v/>
      </c>
      <c r="J83" s="106" t="n">
        <v>0</v>
      </c>
      <c r="K83" s="322">
        <f>100*5*J83/1000000000*7.85*1000*1.06</f>
        <v/>
      </c>
      <c r="L83" s="321" t="n">
        <v>148400</v>
      </c>
      <c r="M83" s="168" t="inlineStr">
        <is>
          <t xml:space="preserve"> C402塔</t>
        </is>
      </c>
      <c r="N83" s="168" t="n"/>
      <c r="Q83" s="168">
        <f>VLOOKUP(T83,异形板分值匹配!B$1:C$2000,2,FALSE)</f>
        <v/>
      </c>
      <c r="R83" s="168">
        <f>Q83*G83</f>
        <v/>
      </c>
      <c r="T83" s="214">
        <f>B83&amp;T$5&amp;C83&amp;D83</f>
        <v/>
      </c>
      <c r="U83" s="214">
        <f>D83</f>
        <v/>
      </c>
      <c r="V83" s="214">
        <f>E83</f>
        <v/>
      </c>
      <c r="W83" s="214">
        <f>F83</f>
        <v/>
      </c>
      <c r="X83" s="214">
        <f>G83</f>
        <v/>
      </c>
    </row>
    <row r="84" ht="17.4" customHeight="1" s="313">
      <c r="A84" s="79" t="n">
        <v>2</v>
      </c>
      <c r="B84" s="168" t="inlineStr">
        <is>
          <t>P14</t>
        </is>
      </c>
      <c r="C84" s="168" t="inlineStr">
        <is>
          <t>C402-K6</t>
        </is>
      </c>
      <c r="D84" s="168" t="inlineStr">
        <is>
          <t>#</t>
        </is>
      </c>
      <c r="E84" s="168" t="n">
        <v>978</v>
      </c>
      <c r="F84" s="168" t="n">
        <v>1000</v>
      </c>
      <c r="G84" s="168" t="n">
        <v>2</v>
      </c>
      <c r="H84" s="318">
        <f>G84*F84*E84/1000000</f>
        <v/>
      </c>
      <c r="I84" s="318">
        <f>40.4*H84</f>
        <v/>
      </c>
      <c r="J84" s="106" t="n"/>
      <c r="K84" s="322">
        <f>100*5*J84/1000000000*7.85*1000*1.06</f>
        <v/>
      </c>
      <c r="L84" s="321" t="n">
        <v>148400</v>
      </c>
      <c r="M84" s="168" t="inlineStr">
        <is>
          <t xml:space="preserve"> C402塔</t>
        </is>
      </c>
      <c r="N84" s="168" t="n"/>
      <c r="Q84" s="168">
        <f>VLOOKUP(T84,异形板分值匹配!B$1:C$2000,2,FALSE)</f>
        <v/>
      </c>
      <c r="R84" s="168">
        <f>Q84*G84</f>
        <v/>
      </c>
      <c r="T84" s="214">
        <f>B84&amp;T$5&amp;C84&amp;D84</f>
        <v/>
      </c>
      <c r="U84" s="214">
        <f>D84</f>
        <v/>
      </c>
      <c r="V84" s="214">
        <f>E84</f>
        <v/>
      </c>
      <c r="W84" s="214">
        <f>F84</f>
        <v/>
      </c>
      <c r="X84" s="214">
        <f>G84</f>
        <v/>
      </c>
    </row>
    <row r="85" hidden="1" ht="17.4" customHeight="1" s="313">
      <c r="A85" s="79" t="n">
        <v>2</v>
      </c>
      <c r="B85" s="84" t="inlineStr">
        <is>
          <t>小计</t>
        </is>
      </c>
      <c r="C85" s="84" t="n"/>
      <c r="D85" s="84" t="n"/>
      <c r="E85" s="84" t="n"/>
      <c r="F85" s="84" t="n"/>
      <c r="G85" s="84">
        <f>SUM(G79:G84)</f>
        <v/>
      </c>
      <c r="H85" s="332" t="n"/>
      <c r="I85" s="332" t="n"/>
      <c r="J85" s="109" t="n"/>
      <c r="K85" s="335" t="n"/>
      <c r="L85" s="336" t="n"/>
      <c r="M85" s="84" t="n"/>
      <c r="N85" s="84" t="n"/>
      <c r="Q85" s="168">
        <f>VLOOKUP(T85,异形板分值匹配!B$1:C$2000,2,FALSE)</f>
        <v/>
      </c>
      <c r="R85" s="168">
        <f>Q85*G85</f>
        <v/>
      </c>
      <c r="T85" s="214">
        <f>B85&amp;T$5&amp;C85&amp;D85</f>
        <v/>
      </c>
      <c r="U85" s="214" t="n"/>
      <c r="V85" s="214">
        <f>E85</f>
        <v/>
      </c>
      <c r="W85" s="214">
        <f>F85</f>
        <v/>
      </c>
      <c r="X85" s="214">
        <f>G85</f>
        <v/>
      </c>
    </row>
    <row r="86" ht="17.4" customHeight="1" s="313">
      <c r="A86" s="79" t="n">
        <v>2</v>
      </c>
      <c r="B86" s="168" t="inlineStr">
        <is>
          <t>P15</t>
        </is>
      </c>
      <c r="C86" s="168" t="inlineStr">
        <is>
          <t>C402-L1</t>
        </is>
      </c>
      <c r="D86" s="168" t="inlineStr">
        <is>
          <t>#</t>
        </is>
      </c>
      <c r="E86" s="168" t="n">
        <v>1970</v>
      </c>
      <c r="F86" s="168" t="n">
        <v>828</v>
      </c>
      <c r="G86" s="168" t="n">
        <v>1</v>
      </c>
      <c r="H86" s="318">
        <f>G86*F86*E86/1000000</f>
        <v/>
      </c>
      <c r="I86" s="318">
        <f>40.4*H86</f>
        <v/>
      </c>
      <c r="J86" s="106" t="n">
        <v>0</v>
      </c>
      <c r="K86" s="322">
        <f>100*5*J86/1000000000*7.85*1000*1.06</f>
        <v/>
      </c>
      <c r="L86" s="321" t="n">
        <v>133950</v>
      </c>
      <c r="M86" s="168" t="inlineStr">
        <is>
          <t xml:space="preserve"> C402塔</t>
        </is>
      </c>
      <c r="N86" s="168" t="n"/>
      <c r="Q86" s="168">
        <f>VLOOKUP(T86,异形板分值匹配!B$1:C$2000,2,FALSE)</f>
        <v/>
      </c>
      <c r="R86" s="168">
        <f>Q86*G86</f>
        <v/>
      </c>
      <c r="T86" s="214">
        <f>B86&amp;T$5&amp;C86&amp;D86</f>
        <v/>
      </c>
      <c r="U86" s="214">
        <f>D86</f>
        <v/>
      </c>
      <c r="V86" s="214">
        <f>E86</f>
        <v/>
      </c>
      <c r="W86" s="214">
        <f>F86</f>
        <v/>
      </c>
      <c r="X86" s="214">
        <f>G86</f>
        <v/>
      </c>
    </row>
    <row r="87" ht="17.4" customHeight="1" s="313">
      <c r="A87" s="79" t="n">
        <v>2</v>
      </c>
      <c r="B87" s="168" t="inlineStr">
        <is>
          <t>P15</t>
        </is>
      </c>
      <c r="C87" s="168" t="inlineStr">
        <is>
          <t>C402-L2</t>
        </is>
      </c>
      <c r="D87" s="168" t="inlineStr">
        <is>
          <t>#</t>
        </is>
      </c>
      <c r="E87" s="168" t="n">
        <v>1975</v>
      </c>
      <c r="F87" s="168" t="n">
        <v>1000</v>
      </c>
      <c r="G87" s="168" t="n">
        <v>10</v>
      </c>
      <c r="H87" s="318">
        <f>G87*F87*E87/1000000</f>
        <v/>
      </c>
      <c r="I87" s="318">
        <f>40.4*H87</f>
        <v/>
      </c>
      <c r="J87" s="106" t="n">
        <v>0</v>
      </c>
      <c r="K87" s="322">
        <f>100*5*J87/1000000000*7.85*1000*1.06</f>
        <v/>
      </c>
      <c r="L87" s="321" t="n">
        <v>133950</v>
      </c>
      <c r="M87" s="168" t="inlineStr">
        <is>
          <t xml:space="preserve"> C402塔</t>
        </is>
      </c>
      <c r="N87" s="168" t="n"/>
      <c r="Q87" s="168">
        <f>VLOOKUP(T87,异形板分值匹配!B$1:C$2000,2,FALSE)</f>
        <v/>
      </c>
      <c r="R87" s="168">
        <f>Q87*G87</f>
        <v/>
      </c>
      <c r="T87" s="214">
        <f>B87&amp;T$5&amp;C87&amp;D87</f>
        <v/>
      </c>
      <c r="U87" s="214">
        <f>D87</f>
        <v/>
      </c>
      <c r="V87" s="214">
        <f>E87</f>
        <v/>
      </c>
      <c r="W87" s="214">
        <f>F87</f>
        <v/>
      </c>
      <c r="X87" s="214">
        <f>G87</f>
        <v/>
      </c>
    </row>
    <row r="88" hidden="1" ht="17.4" customHeight="1" s="313">
      <c r="A88" s="79" t="n">
        <v>2</v>
      </c>
      <c r="B88" s="84" t="inlineStr">
        <is>
          <t>小计</t>
        </is>
      </c>
      <c r="C88" s="84" t="n"/>
      <c r="D88" s="84" t="n"/>
      <c r="E88" s="84" t="n"/>
      <c r="F88" s="84" t="n"/>
      <c r="G88" s="84">
        <f>SUM(G86:G87)</f>
        <v/>
      </c>
      <c r="H88" s="332" t="n"/>
      <c r="I88" s="332" t="n"/>
      <c r="J88" s="109" t="n">
        <v>0</v>
      </c>
      <c r="K88" s="335" t="n"/>
      <c r="L88" s="336" t="n"/>
      <c r="M88" s="84" t="n"/>
      <c r="N88" s="84" t="n"/>
      <c r="Q88" s="168">
        <f>VLOOKUP(T88,异形板分值匹配!B$1:C$2000,2,FALSE)</f>
        <v/>
      </c>
      <c r="R88" s="168">
        <f>Q88*G88</f>
        <v/>
      </c>
      <c r="T88" s="214">
        <f>B88&amp;T$5&amp;C88&amp;D88</f>
        <v/>
      </c>
      <c r="U88" s="214" t="n"/>
      <c r="V88" s="214">
        <f>E88</f>
        <v/>
      </c>
      <c r="W88" s="214">
        <f>F88</f>
        <v/>
      </c>
      <c r="X88" s="214">
        <f>G88</f>
        <v/>
      </c>
    </row>
    <row r="89" ht="17.4" customHeight="1" s="313">
      <c r="A89" s="79" t="n">
        <v>2</v>
      </c>
      <c r="B89" s="168" t="inlineStr">
        <is>
          <t>P16</t>
        </is>
      </c>
      <c r="C89" s="168" t="inlineStr">
        <is>
          <t>C402-M1</t>
        </is>
      </c>
      <c r="D89" s="168" t="inlineStr">
        <is>
          <t>#</t>
        </is>
      </c>
      <c r="E89" s="168" t="n">
        <v>1970</v>
      </c>
      <c r="F89" s="168" t="n">
        <v>824</v>
      </c>
      <c r="G89" s="168" t="n">
        <v>1</v>
      </c>
      <c r="H89" s="318">
        <f>G89*F89*E89/1000000</f>
        <v/>
      </c>
      <c r="I89" s="318">
        <f>40.4*H89</f>
        <v/>
      </c>
      <c r="J89" s="106" t="n">
        <v>0</v>
      </c>
      <c r="K89" s="322">
        <f>100*5*J89/1000000000*7.85*1000*1.06</f>
        <v/>
      </c>
      <c r="L89" s="321" t="n">
        <v>153300</v>
      </c>
      <c r="M89" s="168" t="inlineStr">
        <is>
          <t xml:space="preserve"> C402塔</t>
        </is>
      </c>
      <c r="N89" s="168" t="n"/>
      <c r="Q89" s="168">
        <f>VLOOKUP(T89,异形板分值匹配!B$1:C$2000,2,FALSE)</f>
        <v/>
      </c>
      <c r="R89" s="168">
        <f>Q89*G89</f>
        <v/>
      </c>
      <c r="T89" s="214">
        <f>B89&amp;T$5&amp;C89&amp;D89</f>
        <v/>
      </c>
      <c r="U89" s="214">
        <f>D89</f>
        <v/>
      </c>
      <c r="V89" s="214">
        <f>E89</f>
        <v/>
      </c>
      <c r="W89" s="214">
        <f>F89</f>
        <v/>
      </c>
      <c r="X89" s="214">
        <f>G89</f>
        <v/>
      </c>
    </row>
    <row r="90" ht="17.4" customHeight="1" s="313">
      <c r="A90" s="79" t="n">
        <v>2</v>
      </c>
      <c r="B90" s="168" t="inlineStr">
        <is>
          <t>P16</t>
        </is>
      </c>
      <c r="C90" s="168" t="inlineStr">
        <is>
          <t>C402-M2</t>
        </is>
      </c>
      <c r="D90" s="168" t="inlineStr">
        <is>
          <t>#</t>
        </is>
      </c>
      <c r="E90" s="168" t="n">
        <v>1975</v>
      </c>
      <c r="F90" s="168" t="n">
        <v>1000</v>
      </c>
      <c r="G90" s="168" t="n">
        <v>10</v>
      </c>
      <c r="H90" s="318">
        <f>G90*F90*E90/1000000</f>
        <v/>
      </c>
      <c r="I90" s="318">
        <f>40.4*H90</f>
        <v/>
      </c>
      <c r="J90" s="106" t="n">
        <v>0</v>
      </c>
      <c r="K90" s="322">
        <f>100*5*J90/1000000000*7.85*1000*1.06</f>
        <v/>
      </c>
      <c r="L90" s="321" t="n">
        <v>153300</v>
      </c>
      <c r="M90" s="168" t="inlineStr">
        <is>
          <t xml:space="preserve"> C402塔</t>
        </is>
      </c>
      <c r="N90" s="168" t="n"/>
      <c r="Q90" s="168">
        <f>VLOOKUP(T90,异形板分值匹配!B$1:C$2000,2,FALSE)</f>
        <v/>
      </c>
      <c r="R90" s="168">
        <f>Q90*G90</f>
        <v/>
      </c>
      <c r="T90" s="214">
        <f>B90&amp;T$5&amp;C90&amp;D90</f>
        <v/>
      </c>
      <c r="U90" s="214">
        <f>D90</f>
        <v/>
      </c>
      <c r="V90" s="214">
        <f>E90</f>
        <v/>
      </c>
      <c r="W90" s="214">
        <f>F90</f>
        <v/>
      </c>
      <c r="X90" s="214">
        <f>G90</f>
        <v/>
      </c>
    </row>
    <row r="91" hidden="1" ht="17.4" customHeight="1" s="313">
      <c r="A91" s="79" t="n">
        <v>2</v>
      </c>
      <c r="B91" s="84" t="inlineStr">
        <is>
          <t>小计</t>
        </is>
      </c>
      <c r="C91" s="84" t="n"/>
      <c r="D91" s="84" t="n"/>
      <c r="E91" s="84" t="n"/>
      <c r="F91" s="84" t="n"/>
      <c r="G91" s="84">
        <f>SUM(G89:G90)</f>
        <v/>
      </c>
      <c r="H91" s="332" t="n"/>
      <c r="I91" s="332" t="n"/>
      <c r="J91" s="109" t="n">
        <v>0</v>
      </c>
      <c r="K91" s="335" t="n"/>
      <c r="L91" s="336" t="n"/>
      <c r="M91" s="84" t="n"/>
      <c r="N91" s="84" t="n"/>
      <c r="Q91" s="168">
        <f>VLOOKUP(T91,异形板分值匹配!B$1:C$2000,2,FALSE)</f>
        <v/>
      </c>
      <c r="R91" s="168">
        <f>Q91*G91</f>
        <v/>
      </c>
      <c r="T91" s="214">
        <f>B91&amp;T$5&amp;C91&amp;D91</f>
        <v/>
      </c>
      <c r="U91" s="214" t="n"/>
      <c r="V91" s="214">
        <f>E91</f>
        <v/>
      </c>
      <c r="W91" s="214">
        <f>F91</f>
        <v/>
      </c>
      <c r="X91" s="214">
        <f>G91</f>
        <v/>
      </c>
    </row>
    <row r="92" ht="17.4" customHeight="1" s="313">
      <c r="A92" s="79" t="n">
        <v>2</v>
      </c>
      <c r="B92" s="168" t="inlineStr">
        <is>
          <t>P17</t>
        </is>
      </c>
      <c r="C92" s="168" t="inlineStr">
        <is>
          <t>C402-N1</t>
        </is>
      </c>
      <c r="D92" s="168" t="inlineStr">
        <is>
          <t>#</t>
        </is>
      </c>
      <c r="E92" s="168" t="n">
        <v>1983</v>
      </c>
      <c r="F92" s="168" t="n">
        <v>1254</v>
      </c>
      <c r="G92" s="168" t="n">
        <v>1</v>
      </c>
      <c r="H92" s="318">
        <f>G92*F92*E92/1000000</f>
        <v/>
      </c>
      <c r="I92" s="318">
        <f>40.4*H92</f>
        <v/>
      </c>
      <c r="J92" s="106" t="n">
        <v>0</v>
      </c>
      <c r="K92" s="322">
        <f>100*5*J92/1000000000*7.85*1000*1.06</f>
        <v/>
      </c>
      <c r="L92" s="321" t="n">
        <v>138800</v>
      </c>
      <c r="M92" s="168" t="inlineStr">
        <is>
          <t xml:space="preserve"> C402塔</t>
        </is>
      </c>
      <c r="N92" s="168" t="n"/>
      <c r="Q92" s="168">
        <f>VLOOKUP(T92,异形板分值匹配!B$1:C$2000,2,FALSE)</f>
        <v/>
      </c>
      <c r="R92" s="168">
        <f>Q92*G92</f>
        <v/>
      </c>
      <c r="T92" s="214">
        <f>B92&amp;T$5&amp;C92&amp;D92</f>
        <v/>
      </c>
      <c r="U92" s="214">
        <f>D92</f>
        <v/>
      </c>
      <c r="V92" s="214">
        <f>E92</f>
        <v/>
      </c>
      <c r="W92" s="214">
        <f>F92</f>
        <v/>
      </c>
      <c r="X92" s="214">
        <f>G92</f>
        <v/>
      </c>
    </row>
    <row r="93" ht="17.4" customHeight="1" s="313">
      <c r="A93" s="79" t="n">
        <v>2</v>
      </c>
      <c r="B93" s="168" t="inlineStr">
        <is>
          <t>P17</t>
        </is>
      </c>
      <c r="C93" s="168" t="inlineStr">
        <is>
          <t>C402-N2</t>
        </is>
      </c>
      <c r="D93" s="168" t="inlineStr">
        <is>
          <t>#</t>
        </is>
      </c>
      <c r="E93" s="168" t="n">
        <v>1975</v>
      </c>
      <c r="F93" s="168" t="n">
        <v>1000</v>
      </c>
      <c r="G93" s="168" t="n">
        <v>29</v>
      </c>
      <c r="H93" s="318">
        <f>G93*F93*E93/1000000</f>
        <v/>
      </c>
      <c r="I93" s="318">
        <f>40.4*H93</f>
        <v/>
      </c>
      <c r="J93" s="106" t="n">
        <v>0</v>
      </c>
      <c r="K93" s="322">
        <f>100*5*J93/1000000000*7.85*1000*1.06</f>
        <v/>
      </c>
      <c r="L93" s="321" t="n">
        <v>138800</v>
      </c>
      <c r="M93" s="168" t="inlineStr">
        <is>
          <t xml:space="preserve"> C402塔</t>
        </is>
      </c>
      <c r="N93" s="168" t="n"/>
      <c r="Q93" s="168">
        <f>VLOOKUP(T93,异形板分值匹配!B$1:C$2000,2,FALSE)</f>
        <v/>
      </c>
      <c r="R93" s="168">
        <f>Q93*G93</f>
        <v/>
      </c>
      <c r="T93" s="214">
        <f>B93&amp;T$5&amp;C93&amp;D93</f>
        <v/>
      </c>
      <c r="U93" s="214">
        <f>D93</f>
        <v/>
      </c>
      <c r="V93" s="214">
        <f>E93</f>
        <v/>
      </c>
      <c r="W93" s="214">
        <f>F93</f>
        <v/>
      </c>
      <c r="X93" s="214">
        <f>G93</f>
        <v/>
      </c>
    </row>
    <row r="94" ht="17.4" customHeight="1" s="313">
      <c r="A94" s="79" t="n">
        <v>2</v>
      </c>
      <c r="B94" s="168" t="inlineStr">
        <is>
          <t>P17</t>
        </is>
      </c>
      <c r="C94" s="168" t="inlineStr">
        <is>
          <t>C402-N3</t>
        </is>
      </c>
      <c r="D94" s="168" t="inlineStr">
        <is>
          <t>#</t>
        </is>
      </c>
      <c r="E94" s="168" t="n">
        <v>1968</v>
      </c>
      <c r="F94" s="168" t="n">
        <v>762</v>
      </c>
      <c r="G94" s="168" t="n">
        <v>1</v>
      </c>
      <c r="H94" s="318">
        <f>G94*F94*E94/1000000</f>
        <v/>
      </c>
      <c r="I94" s="318">
        <f>40.4*H94</f>
        <v/>
      </c>
      <c r="J94" s="106" t="n">
        <v>627</v>
      </c>
      <c r="K94" s="322">
        <f>100*5*J94/1000000000*7.85*1000*1.06</f>
        <v/>
      </c>
      <c r="L94" s="321" t="n">
        <v>138800</v>
      </c>
      <c r="M94" s="168" t="inlineStr">
        <is>
          <t xml:space="preserve"> C402塔</t>
        </is>
      </c>
      <c r="N94" s="168" t="n"/>
      <c r="Q94" s="168">
        <f>VLOOKUP(T94,异形板分值匹配!B$1:C$2000,2,FALSE)</f>
        <v/>
      </c>
      <c r="R94" s="168">
        <f>Q94*G94</f>
        <v/>
      </c>
      <c r="T94" s="214">
        <f>B94&amp;T$5&amp;C94&amp;D94</f>
        <v/>
      </c>
      <c r="U94" s="214">
        <f>D94</f>
        <v/>
      </c>
      <c r="V94" s="214">
        <f>E94</f>
        <v/>
      </c>
      <c r="W94" s="214">
        <f>F94</f>
        <v/>
      </c>
      <c r="X94" s="214">
        <f>G94</f>
        <v/>
      </c>
    </row>
    <row r="95" ht="17.4" customHeight="1" s="313">
      <c r="A95" s="79" t="n">
        <v>2</v>
      </c>
      <c r="B95" s="168" t="inlineStr">
        <is>
          <t>P17</t>
        </is>
      </c>
      <c r="C95" s="168" t="inlineStr">
        <is>
          <t>C402-N4</t>
        </is>
      </c>
      <c r="D95" s="168" t="inlineStr">
        <is>
          <t>#</t>
        </is>
      </c>
      <c r="E95" s="168" t="n">
        <v>1982</v>
      </c>
      <c r="F95" s="168" t="n">
        <v>1238</v>
      </c>
      <c r="G95" s="168" t="n">
        <v>1</v>
      </c>
      <c r="H95" s="318">
        <f>G95*F95*E95/1000000</f>
        <v/>
      </c>
      <c r="I95" s="318">
        <f>40.4*H95</f>
        <v/>
      </c>
      <c r="J95" s="106" t="n">
        <v>1289</v>
      </c>
      <c r="K95" s="322">
        <f>100*5*J95/1000000000*7.85*1000*1.06</f>
        <v/>
      </c>
      <c r="L95" s="321" t="n">
        <v>138800</v>
      </c>
      <c r="M95" s="168" t="inlineStr">
        <is>
          <t xml:space="preserve"> C402塔</t>
        </is>
      </c>
      <c r="N95" s="168" t="n"/>
      <c r="Q95" s="168">
        <f>VLOOKUP(T95,异形板分值匹配!B$1:C$2000,2,FALSE)</f>
        <v/>
      </c>
      <c r="R95" s="168">
        <f>Q95*G95</f>
        <v/>
      </c>
      <c r="T95" s="214">
        <f>B95&amp;T$5&amp;C95&amp;D95</f>
        <v/>
      </c>
      <c r="U95" s="214">
        <f>D95</f>
        <v/>
      </c>
      <c r="V95" s="214">
        <f>E95</f>
        <v/>
      </c>
      <c r="W95" s="214">
        <f>F95</f>
        <v/>
      </c>
      <c r="X95" s="214">
        <f>G95</f>
        <v/>
      </c>
    </row>
    <row r="96" ht="17.4" customHeight="1" s="313">
      <c r="A96" s="79" t="n">
        <v>2</v>
      </c>
      <c r="B96" s="168" t="inlineStr">
        <is>
          <t>P17</t>
        </is>
      </c>
      <c r="C96" s="168" t="inlineStr">
        <is>
          <t>C402-N5</t>
        </is>
      </c>
      <c r="D96" s="168" t="inlineStr">
        <is>
          <t>#</t>
        </is>
      </c>
      <c r="E96" s="168" t="n">
        <v>990</v>
      </c>
      <c r="F96" s="168" t="n">
        <v>1278</v>
      </c>
      <c r="G96" s="168" t="n">
        <v>1</v>
      </c>
      <c r="H96" s="318">
        <f>G96*F96*E96/1000000</f>
        <v/>
      </c>
      <c r="I96" s="318">
        <f>40.4*H96</f>
        <v/>
      </c>
      <c r="J96" s="106" t="n"/>
      <c r="K96" s="322">
        <f>100*5*J96/1000000000*7.85*1000*1.06</f>
        <v/>
      </c>
      <c r="L96" s="321" t="n">
        <v>138800</v>
      </c>
      <c r="M96" s="168" t="inlineStr">
        <is>
          <t xml:space="preserve"> C402塔</t>
        </is>
      </c>
      <c r="N96" s="168" t="n"/>
      <c r="Q96" s="168">
        <f>VLOOKUP(T96,异形板分值匹配!B$1:C$2000,2,FALSE)</f>
        <v/>
      </c>
      <c r="R96" s="168">
        <f>Q96*G96</f>
        <v/>
      </c>
      <c r="T96" s="214">
        <f>B96&amp;T$5&amp;C96&amp;D96</f>
        <v/>
      </c>
      <c r="U96" s="214">
        <f>D96</f>
        <v/>
      </c>
      <c r="V96" s="214">
        <f>E96</f>
        <v/>
      </c>
      <c r="W96" s="214">
        <f>F96</f>
        <v/>
      </c>
      <c r="X96" s="214">
        <f>G96</f>
        <v/>
      </c>
    </row>
    <row r="97" ht="17.4" customHeight="1" s="313">
      <c r="A97" s="79" t="n">
        <v>2</v>
      </c>
      <c r="B97" s="168" t="inlineStr">
        <is>
          <t>P17</t>
        </is>
      </c>
      <c r="C97" s="168" t="inlineStr">
        <is>
          <t>C402-N6</t>
        </is>
      </c>
      <c r="D97" s="168" t="inlineStr">
        <is>
          <t>#</t>
        </is>
      </c>
      <c r="E97" s="168" t="n">
        <v>978</v>
      </c>
      <c r="F97" s="168" t="n">
        <v>1000</v>
      </c>
      <c r="G97" s="168" t="n">
        <v>2</v>
      </c>
      <c r="H97" s="318">
        <f>G97*F97*E97/1000000</f>
        <v/>
      </c>
      <c r="I97" s="318">
        <f>40.4*H97</f>
        <v/>
      </c>
      <c r="J97" s="106" t="n">
        <v>0</v>
      </c>
      <c r="K97" s="322">
        <f>100*5*J97/1000000000*7.85*1000*1.06</f>
        <v/>
      </c>
      <c r="L97" s="321" t="n">
        <v>138800</v>
      </c>
      <c r="M97" s="168" t="inlineStr">
        <is>
          <t xml:space="preserve"> C402塔</t>
        </is>
      </c>
      <c r="N97" s="168" t="n"/>
      <c r="Q97" s="168">
        <f>VLOOKUP(T97,异形板分值匹配!B$1:C$2000,2,FALSE)</f>
        <v/>
      </c>
      <c r="R97" s="168">
        <f>Q97*G97</f>
        <v/>
      </c>
      <c r="T97" s="214">
        <f>B97&amp;T$5&amp;C97&amp;D97</f>
        <v/>
      </c>
      <c r="U97" s="214">
        <f>D97</f>
        <v/>
      </c>
      <c r="V97" s="214">
        <f>E97</f>
        <v/>
      </c>
      <c r="W97" s="214">
        <f>F97</f>
        <v/>
      </c>
      <c r="X97" s="214">
        <f>G97</f>
        <v/>
      </c>
    </row>
    <row r="98" hidden="1" ht="17.4" customHeight="1" s="313">
      <c r="A98" s="79" t="n">
        <v>2</v>
      </c>
      <c r="B98" s="84" t="inlineStr">
        <is>
          <t>小计</t>
        </is>
      </c>
      <c r="C98" s="84" t="n"/>
      <c r="D98" s="84" t="n"/>
      <c r="E98" s="84" t="n"/>
      <c r="F98" s="84" t="n"/>
      <c r="G98" s="84">
        <f>SUM(G92:G97)</f>
        <v/>
      </c>
      <c r="H98" s="332" t="n"/>
      <c r="I98" s="332" t="n"/>
      <c r="J98" s="109" t="n">
        <v>0</v>
      </c>
      <c r="K98" s="335" t="n"/>
      <c r="L98" s="336" t="n"/>
      <c r="M98" s="84" t="n"/>
      <c r="N98" s="84" t="n"/>
      <c r="Q98" s="168">
        <f>VLOOKUP(T98,异形板分值匹配!B$1:C$2000,2,FALSE)</f>
        <v/>
      </c>
      <c r="R98" s="168">
        <f>Q98*G98</f>
        <v/>
      </c>
      <c r="T98" s="214">
        <f>B98&amp;T$5&amp;C98&amp;D98</f>
        <v/>
      </c>
      <c r="U98" s="214" t="n"/>
      <c r="V98" s="214">
        <f>E98</f>
        <v/>
      </c>
      <c r="W98" s="214">
        <f>F98</f>
        <v/>
      </c>
      <c r="X98" s="214">
        <f>G98</f>
        <v/>
      </c>
    </row>
    <row r="99" ht="17.4" customHeight="1" s="313">
      <c r="A99" s="79" t="n">
        <v>2</v>
      </c>
      <c r="B99" s="168" t="inlineStr">
        <is>
          <t>P18</t>
        </is>
      </c>
      <c r="C99" s="168" t="inlineStr">
        <is>
          <t>C402-P1</t>
        </is>
      </c>
      <c r="D99" s="168" t="inlineStr">
        <is>
          <t>#</t>
        </is>
      </c>
      <c r="E99" s="168" t="n">
        <v>1970</v>
      </c>
      <c r="F99" s="168" t="n">
        <v>824</v>
      </c>
      <c r="G99" s="168" t="n">
        <v>1</v>
      </c>
      <c r="H99" s="318">
        <f>G99*F99*E99/1000000</f>
        <v/>
      </c>
      <c r="I99" s="318">
        <f>40.4*H99</f>
        <v/>
      </c>
      <c r="J99" s="106" t="n">
        <v>0</v>
      </c>
      <c r="K99" s="322">
        <f>100*5*J99/1000000000*7.85*1000*1.06</f>
        <v/>
      </c>
      <c r="L99" s="321" t="n">
        <v>143700</v>
      </c>
      <c r="M99" s="168" t="inlineStr">
        <is>
          <t xml:space="preserve"> C402塔</t>
        </is>
      </c>
      <c r="N99" s="168" t="n"/>
      <c r="Q99" s="168">
        <f>VLOOKUP(T99,异形板分值匹配!B$1:C$2000,2,FALSE)</f>
        <v/>
      </c>
      <c r="R99" s="168">
        <f>Q99*G99</f>
        <v/>
      </c>
      <c r="T99" s="214">
        <f>B99&amp;T$5&amp;C99&amp;D99</f>
        <v/>
      </c>
      <c r="U99" s="214">
        <f>D99</f>
        <v/>
      </c>
      <c r="V99" s="214">
        <f>E99</f>
        <v/>
      </c>
      <c r="W99" s="214">
        <f>F99</f>
        <v/>
      </c>
      <c r="X99" s="214">
        <f>G99</f>
        <v/>
      </c>
    </row>
    <row r="100" ht="17.4" customHeight="1" s="313">
      <c r="A100" s="79" t="n">
        <v>2</v>
      </c>
      <c r="B100" s="168" t="inlineStr">
        <is>
          <t>P18</t>
        </is>
      </c>
      <c r="C100" s="168" t="inlineStr">
        <is>
          <t>C402-P2</t>
        </is>
      </c>
      <c r="D100" s="168" t="inlineStr">
        <is>
          <t>#</t>
        </is>
      </c>
      <c r="E100" s="168" t="n">
        <v>1975</v>
      </c>
      <c r="F100" s="168" t="n">
        <v>1000</v>
      </c>
      <c r="G100" s="168" t="n">
        <v>10</v>
      </c>
      <c r="H100" s="318">
        <f>G100*F100*E100/1000000</f>
        <v/>
      </c>
      <c r="I100" s="318">
        <f>40.4*H100</f>
        <v/>
      </c>
      <c r="J100" s="106" t="n">
        <v>0</v>
      </c>
      <c r="K100" s="322">
        <f>100*5*J100/1000000000*7.85*1000*1.06</f>
        <v/>
      </c>
      <c r="L100" s="321" t="n">
        <v>143700</v>
      </c>
      <c r="M100" s="168" t="inlineStr">
        <is>
          <t xml:space="preserve"> C402塔</t>
        </is>
      </c>
      <c r="N100" s="168" t="n"/>
      <c r="Q100" s="168">
        <f>VLOOKUP(T100,异形板分值匹配!B$1:C$2000,2,FALSE)</f>
        <v/>
      </c>
      <c r="R100" s="168">
        <f>Q100*G100</f>
        <v/>
      </c>
      <c r="T100" s="214">
        <f>B100&amp;T$5&amp;C100&amp;D100</f>
        <v/>
      </c>
      <c r="U100" s="214">
        <f>D100</f>
        <v/>
      </c>
      <c r="V100" s="214">
        <f>E100</f>
        <v/>
      </c>
      <c r="W100" s="214">
        <f>F100</f>
        <v/>
      </c>
      <c r="X100" s="214">
        <f>G100</f>
        <v/>
      </c>
    </row>
    <row r="101" hidden="1" ht="17.4" customHeight="1" s="313">
      <c r="A101" s="79" t="n">
        <v>2</v>
      </c>
      <c r="B101" s="84" t="inlineStr">
        <is>
          <t>小计</t>
        </is>
      </c>
      <c r="C101" s="84" t="n"/>
      <c r="D101" s="84" t="n"/>
      <c r="E101" s="84" t="n"/>
      <c r="F101" s="84" t="n"/>
      <c r="G101" s="84">
        <f>SUM(G99:G100)</f>
        <v/>
      </c>
      <c r="H101" s="332" t="n"/>
      <c r="I101" s="332" t="n"/>
      <c r="J101" s="109" t="n">
        <v>0</v>
      </c>
      <c r="K101" s="335" t="n"/>
      <c r="L101" s="336" t="n"/>
      <c r="M101" s="84" t="n"/>
      <c r="N101" s="84" t="n"/>
      <c r="Q101" s="168">
        <f>VLOOKUP(T101,异形板分值匹配!B$1:C$2000,2,FALSE)</f>
        <v/>
      </c>
      <c r="R101" s="168">
        <f>Q101*G101</f>
        <v/>
      </c>
      <c r="T101" s="214">
        <f>B101&amp;T$5&amp;C101&amp;D101</f>
        <v/>
      </c>
      <c r="U101" s="214" t="n"/>
      <c r="V101" s="214">
        <f>E101</f>
        <v/>
      </c>
      <c r="W101" s="214">
        <f>F101</f>
        <v/>
      </c>
      <c r="X101" s="214">
        <f>G101</f>
        <v/>
      </c>
    </row>
    <row r="102" ht="17.4" customHeight="1" s="313">
      <c r="A102" s="79" t="n">
        <v>2</v>
      </c>
      <c r="B102" s="168" t="inlineStr">
        <is>
          <t>P19</t>
        </is>
      </c>
      <c r="C102" s="168" t="inlineStr">
        <is>
          <t>C402-Q1</t>
        </is>
      </c>
      <c r="D102" s="168" t="inlineStr">
        <is>
          <t>#</t>
        </is>
      </c>
      <c r="E102" s="168" t="n">
        <v>1970</v>
      </c>
      <c r="F102" s="168" t="n">
        <v>837</v>
      </c>
      <c r="G102" s="168" t="n">
        <v>1</v>
      </c>
      <c r="H102" s="318">
        <f>G102*F102*E102/1000000</f>
        <v/>
      </c>
      <c r="I102" s="318">
        <f>40.4*H102</f>
        <v/>
      </c>
      <c r="J102" s="106" t="n"/>
      <c r="K102" s="322">
        <f>100*5*J102/1000000000*7.85*1000*1.06</f>
        <v/>
      </c>
      <c r="L102" s="321" t="n">
        <v>158300</v>
      </c>
      <c r="M102" s="168" t="inlineStr">
        <is>
          <t xml:space="preserve"> C402塔</t>
        </is>
      </c>
      <c r="N102" s="168" t="n"/>
      <c r="Q102" s="168">
        <f>VLOOKUP(T102,异形板分值匹配!B$1:C$2000,2,FALSE)</f>
        <v/>
      </c>
      <c r="R102" s="168">
        <f>Q102*G102</f>
        <v/>
      </c>
      <c r="T102" s="214">
        <f>B102&amp;T$5&amp;C102&amp;D102</f>
        <v/>
      </c>
      <c r="U102" s="214">
        <f>D102</f>
        <v/>
      </c>
      <c r="V102" s="214">
        <f>E102</f>
        <v/>
      </c>
      <c r="W102" s="214">
        <f>F102</f>
        <v/>
      </c>
      <c r="X102" s="214">
        <f>G102</f>
        <v/>
      </c>
    </row>
    <row r="103" ht="17.4" customHeight="1" s="313">
      <c r="A103" s="79" t="n">
        <v>2</v>
      </c>
      <c r="B103" s="168" t="inlineStr">
        <is>
          <t>P19</t>
        </is>
      </c>
      <c r="C103" s="168" t="inlineStr">
        <is>
          <t>C402-Q2</t>
        </is>
      </c>
      <c r="D103" s="168" t="inlineStr">
        <is>
          <t>#</t>
        </is>
      </c>
      <c r="E103" s="168" t="n">
        <v>1975</v>
      </c>
      <c r="F103" s="168" t="n">
        <v>1000</v>
      </c>
      <c r="G103" s="168" t="n">
        <v>21</v>
      </c>
      <c r="H103" s="318">
        <f>G103*F103*E103/1000000</f>
        <v/>
      </c>
      <c r="I103" s="318">
        <f>40.4*H103</f>
        <v/>
      </c>
      <c r="J103" s="106" t="n"/>
      <c r="K103" s="322">
        <f>100*5*J103/1000000000*7.85*1000*1.06</f>
        <v/>
      </c>
      <c r="L103" s="321" t="n">
        <v>158300</v>
      </c>
      <c r="M103" s="168" t="inlineStr">
        <is>
          <t xml:space="preserve"> C402塔</t>
        </is>
      </c>
      <c r="N103" s="168" t="n"/>
      <c r="Q103" s="168">
        <f>VLOOKUP(T103,异形板分值匹配!B$1:C$2000,2,FALSE)</f>
        <v/>
      </c>
      <c r="R103" s="168">
        <f>Q103*G103</f>
        <v/>
      </c>
      <c r="T103" s="214">
        <f>B103&amp;T$5&amp;C103&amp;D103</f>
        <v/>
      </c>
      <c r="U103" s="214">
        <f>D103</f>
        <v/>
      </c>
      <c r="V103" s="214">
        <f>E103</f>
        <v/>
      </c>
      <c r="W103" s="214">
        <f>F103</f>
        <v/>
      </c>
      <c r="X103" s="214">
        <f>G103</f>
        <v/>
      </c>
    </row>
    <row r="104" ht="17.4" customHeight="1" s="313">
      <c r="A104" s="79" t="n">
        <v>2</v>
      </c>
      <c r="B104" s="168" t="inlineStr">
        <is>
          <t>P19</t>
        </is>
      </c>
      <c r="C104" s="168" t="inlineStr">
        <is>
          <t>C402-Q3</t>
        </is>
      </c>
      <c r="D104" s="168" t="inlineStr">
        <is>
          <t>#</t>
        </is>
      </c>
      <c r="E104" s="168" t="n">
        <v>990</v>
      </c>
      <c r="F104" s="168" t="n">
        <v>1278</v>
      </c>
      <c r="G104" s="168" t="n">
        <v>1</v>
      </c>
      <c r="H104" s="318">
        <f>G104*F104*E104/1000000</f>
        <v/>
      </c>
      <c r="I104" s="318">
        <f>40.4*H104</f>
        <v/>
      </c>
      <c r="J104" s="106" t="n"/>
      <c r="K104" s="322">
        <f>100*5*J104/1000000000*7.85*1000*1.06</f>
        <v/>
      </c>
      <c r="L104" s="321" t="n">
        <v>158300</v>
      </c>
      <c r="M104" s="168" t="inlineStr">
        <is>
          <t xml:space="preserve"> C402塔</t>
        </is>
      </c>
      <c r="N104" s="168" t="n"/>
      <c r="Q104" s="168">
        <f>VLOOKUP(T104,异形板分值匹配!B$1:C$2000,2,FALSE)</f>
        <v/>
      </c>
      <c r="R104" s="168">
        <f>Q104*G104</f>
        <v/>
      </c>
      <c r="T104" s="214">
        <f>B104&amp;T$5&amp;C104&amp;D104</f>
        <v/>
      </c>
      <c r="U104" s="214">
        <f>D104</f>
        <v/>
      </c>
      <c r="V104" s="214">
        <f>E104</f>
        <v/>
      </c>
      <c r="W104" s="214">
        <f>F104</f>
        <v/>
      </c>
      <c r="X104" s="214">
        <f>G104</f>
        <v/>
      </c>
    </row>
    <row r="105" ht="17.4" customHeight="1" s="313">
      <c r="A105" s="79" t="n">
        <v>2</v>
      </c>
      <c r="B105" s="168" t="inlineStr">
        <is>
          <t>P19</t>
        </is>
      </c>
      <c r="C105" s="168" t="inlineStr">
        <is>
          <t>C402-Q4</t>
        </is>
      </c>
      <c r="D105" s="168" t="inlineStr">
        <is>
          <t>#</t>
        </is>
      </c>
      <c r="E105" s="168" t="n">
        <v>978</v>
      </c>
      <c r="F105" s="168" t="n">
        <v>1000</v>
      </c>
      <c r="G105" s="168" t="n">
        <v>2</v>
      </c>
      <c r="H105" s="318">
        <f>G105*F105*E105/1000000</f>
        <v/>
      </c>
      <c r="I105" s="318">
        <f>40.4*H105</f>
        <v/>
      </c>
      <c r="J105" s="106" t="n">
        <v>0</v>
      </c>
      <c r="K105" s="322">
        <f>100*5*J105/1000000000*7.85*1000*1.06</f>
        <v/>
      </c>
      <c r="L105" s="321" t="n">
        <v>158300</v>
      </c>
      <c r="M105" s="168" t="inlineStr">
        <is>
          <t xml:space="preserve"> C402塔</t>
        </is>
      </c>
      <c r="N105" s="168" t="n"/>
      <c r="Q105" s="168">
        <f>VLOOKUP(T105,异形板分值匹配!B$1:C$2000,2,FALSE)</f>
        <v/>
      </c>
      <c r="R105" s="168">
        <f>Q105*G105</f>
        <v/>
      </c>
      <c r="T105" s="214">
        <f>B105&amp;T$5&amp;C105&amp;D105</f>
        <v/>
      </c>
      <c r="U105" s="214">
        <f>D105</f>
        <v/>
      </c>
      <c r="V105" s="214">
        <f>E105</f>
        <v/>
      </c>
      <c r="W105" s="214">
        <f>F105</f>
        <v/>
      </c>
      <c r="X105" s="214">
        <f>G105</f>
        <v/>
      </c>
    </row>
    <row r="106" ht="17.4" customHeight="1" s="313">
      <c r="A106" s="79" t="n">
        <v>2</v>
      </c>
      <c r="B106" s="168" t="inlineStr">
        <is>
          <t>P19</t>
        </is>
      </c>
      <c r="C106" s="168" t="inlineStr">
        <is>
          <t>C402-Q5</t>
        </is>
      </c>
      <c r="D106" s="168" t="inlineStr">
        <is>
          <t>#</t>
        </is>
      </c>
      <c r="E106" s="168" t="n">
        <v>1975</v>
      </c>
      <c r="F106" s="168" t="n">
        <v>1000</v>
      </c>
      <c r="G106" s="168" t="n">
        <v>1</v>
      </c>
      <c r="H106" s="318">
        <f>G106*F106*E106/1000000</f>
        <v/>
      </c>
      <c r="I106" s="318">
        <f>40.4*H106</f>
        <v/>
      </c>
      <c r="J106" s="106" t="n">
        <v>628</v>
      </c>
      <c r="K106" s="322">
        <f>100*5*J106/1000000000*7.85*1000*1.06</f>
        <v/>
      </c>
      <c r="L106" s="321" t="n">
        <v>158300</v>
      </c>
      <c r="M106" s="168" t="inlineStr">
        <is>
          <t xml:space="preserve"> C402塔</t>
        </is>
      </c>
      <c r="N106" s="168" t="n"/>
      <c r="Q106" s="168">
        <f>VLOOKUP(T106,异形板分值匹配!B$1:C$2000,2,FALSE)</f>
        <v/>
      </c>
      <c r="R106" s="168">
        <f>Q106*G106</f>
        <v/>
      </c>
      <c r="T106" s="214">
        <f>B106&amp;T$5&amp;C106&amp;D106</f>
        <v/>
      </c>
      <c r="U106" s="214">
        <f>D106</f>
        <v/>
      </c>
      <c r="V106" s="214">
        <f>E106</f>
        <v/>
      </c>
      <c r="W106" s="214">
        <f>F106</f>
        <v/>
      </c>
      <c r="X106" s="214">
        <f>G106</f>
        <v/>
      </c>
    </row>
    <row r="107" ht="17.4" customHeight="1" s="313">
      <c r="A107" s="79" t="n">
        <v>2</v>
      </c>
      <c r="B107" s="168" t="inlineStr">
        <is>
          <t>P19</t>
        </is>
      </c>
      <c r="C107" s="168" t="inlineStr">
        <is>
          <t>C402-Q6</t>
        </is>
      </c>
      <c r="D107" s="168" t="inlineStr">
        <is>
          <t>#</t>
        </is>
      </c>
      <c r="E107" s="168" t="n">
        <v>1992</v>
      </c>
      <c r="F107" s="168" t="n">
        <v>1496</v>
      </c>
      <c r="G107" s="168" t="n">
        <v>1</v>
      </c>
      <c r="H107" s="318">
        <f>G107*F107*E107/1000000</f>
        <v/>
      </c>
      <c r="I107" s="318">
        <f>40.4*H107</f>
        <v/>
      </c>
      <c r="J107" s="106" t="n">
        <v>2135</v>
      </c>
      <c r="K107" s="322">
        <f>100*5*J107/1000000000*7.85*1000*1.06</f>
        <v/>
      </c>
      <c r="L107" s="321" t="n">
        <v>158300</v>
      </c>
      <c r="M107" s="168" t="inlineStr">
        <is>
          <t xml:space="preserve"> C402塔</t>
        </is>
      </c>
      <c r="N107" s="168" t="n"/>
      <c r="Q107" s="168">
        <f>VLOOKUP(T107,异形板分值匹配!B$1:C$2000,2,FALSE)</f>
        <v/>
      </c>
      <c r="R107" s="168">
        <f>Q107*G107</f>
        <v/>
      </c>
      <c r="T107" s="214">
        <f>B107&amp;T$5&amp;C107&amp;D107</f>
        <v/>
      </c>
      <c r="U107" s="214">
        <f>D107</f>
        <v/>
      </c>
      <c r="V107" s="214">
        <f>E107</f>
        <v/>
      </c>
      <c r="W107" s="214">
        <f>F107</f>
        <v/>
      </c>
      <c r="X107" s="214">
        <f>G107</f>
        <v/>
      </c>
    </row>
    <row r="108" ht="17.4" customHeight="1" s="313">
      <c r="A108" s="79" t="n">
        <v>2</v>
      </c>
      <c r="B108" s="168" t="inlineStr">
        <is>
          <t>P19</t>
        </is>
      </c>
      <c r="C108" s="168" t="inlineStr">
        <is>
          <t>C402-Q7</t>
        </is>
      </c>
      <c r="D108" s="168" t="inlineStr">
        <is>
          <t>#</t>
        </is>
      </c>
      <c r="E108" s="168" t="n">
        <v>1974</v>
      </c>
      <c r="F108" s="168" t="n">
        <v>968</v>
      </c>
      <c r="G108" s="168" t="n">
        <v>1</v>
      </c>
      <c r="H108" s="318">
        <f>G108*F108*E108/1000000</f>
        <v/>
      </c>
      <c r="I108" s="318">
        <f>40.4*H108</f>
        <v/>
      </c>
      <c r="J108" s="106" t="n">
        <v>848</v>
      </c>
      <c r="K108" s="322">
        <f>100*5*J108/1000000000*7.85*1000*1.06</f>
        <v/>
      </c>
      <c r="L108" s="321" t="n">
        <v>158300</v>
      </c>
      <c r="M108" s="168" t="inlineStr">
        <is>
          <t xml:space="preserve"> C402塔</t>
        </is>
      </c>
      <c r="N108" s="168" t="n"/>
      <c r="Q108" s="168">
        <f>VLOOKUP(T108,异形板分值匹配!B$1:C$2000,2,FALSE)</f>
        <v/>
      </c>
      <c r="R108" s="168">
        <f>Q108*G108</f>
        <v/>
      </c>
      <c r="T108" s="214">
        <f>B108&amp;T$5&amp;C108&amp;D108</f>
        <v/>
      </c>
      <c r="U108" s="214">
        <f>D108</f>
        <v/>
      </c>
      <c r="V108" s="214">
        <f>E108</f>
        <v/>
      </c>
      <c r="W108" s="214">
        <f>F108</f>
        <v/>
      </c>
      <c r="X108" s="214">
        <f>G108</f>
        <v/>
      </c>
    </row>
    <row r="109" hidden="1" ht="17.4" customHeight="1" s="313">
      <c r="A109" s="79" t="n">
        <v>2</v>
      </c>
      <c r="B109" s="84" t="inlineStr">
        <is>
          <t>小计</t>
        </is>
      </c>
      <c r="C109" s="84" t="n"/>
      <c r="D109" s="84" t="n"/>
      <c r="E109" s="84" t="n"/>
      <c r="F109" s="84" t="n"/>
      <c r="G109" s="84">
        <f>SUM(G102:G108)</f>
        <v/>
      </c>
      <c r="H109" s="332" t="n"/>
      <c r="I109" s="332" t="n"/>
      <c r="J109" s="109" t="n">
        <v>0</v>
      </c>
      <c r="K109" s="335" t="n"/>
      <c r="L109" s="336" t="n"/>
      <c r="M109" s="84" t="n"/>
      <c r="N109" s="84" t="n"/>
      <c r="Q109" s="168">
        <f>VLOOKUP(T109,异形板分值匹配!B$1:C$2000,2,FALSE)</f>
        <v/>
      </c>
      <c r="R109" s="168">
        <f>Q109*G109</f>
        <v/>
      </c>
      <c r="T109" s="214">
        <f>B109&amp;T$5&amp;C109&amp;D109</f>
        <v/>
      </c>
      <c r="U109" s="214" t="n"/>
      <c r="V109" s="214">
        <f>E109</f>
        <v/>
      </c>
      <c r="W109" s="214">
        <f>F109</f>
        <v/>
      </c>
      <c r="X109" s="214">
        <f>G109</f>
        <v/>
      </c>
    </row>
    <row r="110" ht="17.4" customHeight="1" s="313">
      <c r="A110" s="79" t="n">
        <v>2</v>
      </c>
      <c r="B110" s="168" t="inlineStr">
        <is>
          <t>P20</t>
        </is>
      </c>
      <c r="C110" s="168" t="inlineStr">
        <is>
          <t>C402-R1</t>
        </is>
      </c>
      <c r="D110" s="168" t="inlineStr">
        <is>
          <t>#</t>
        </is>
      </c>
      <c r="E110" s="168" t="n">
        <v>1966</v>
      </c>
      <c r="F110" s="168" t="n">
        <v>627</v>
      </c>
      <c r="G110" s="168" t="n">
        <v>1</v>
      </c>
      <c r="H110" s="318">
        <f>G110*F110*E110/1000000</f>
        <v/>
      </c>
      <c r="I110" s="318">
        <f>40.4*H110</f>
        <v/>
      </c>
      <c r="J110" s="106" t="n">
        <v>0</v>
      </c>
      <c r="K110" s="322">
        <f>100*5*J110/1000000000*7.85*1000*1.06</f>
        <v/>
      </c>
      <c r="L110" s="321" t="n">
        <v>168200</v>
      </c>
      <c r="M110" s="168" t="inlineStr">
        <is>
          <t xml:space="preserve"> C402塔</t>
        </is>
      </c>
      <c r="N110" s="168" t="n"/>
      <c r="Q110" s="168">
        <f>VLOOKUP(T110,异形板分值匹配!B$1:C$2000,2,FALSE)</f>
        <v/>
      </c>
      <c r="R110" s="168">
        <f>Q110*G110</f>
        <v/>
      </c>
      <c r="T110" s="214">
        <f>B110&amp;T$5&amp;C110&amp;D110</f>
        <v/>
      </c>
      <c r="U110" s="214">
        <f>D110</f>
        <v/>
      </c>
      <c r="V110" s="214">
        <f>E110</f>
        <v/>
      </c>
      <c r="W110" s="214">
        <f>F110</f>
        <v/>
      </c>
      <c r="X110" s="214">
        <f>G110</f>
        <v/>
      </c>
    </row>
    <row r="111" ht="17.4" customHeight="1" s="313">
      <c r="A111" s="79" t="n">
        <v>2</v>
      </c>
      <c r="B111" s="168" t="inlineStr">
        <is>
          <t>P20</t>
        </is>
      </c>
      <c r="C111" s="168" t="inlineStr">
        <is>
          <t>C402-R2</t>
        </is>
      </c>
      <c r="D111" s="168" t="inlineStr">
        <is>
          <t>#</t>
        </is>
      </c>
      <c r="E111" s="168" t="n">
        <v>1975</v>
      </c>
      <c r="F111" s="168" t="n">
        <v>1000</v>
      </c>
      <c r="G111" s="168" t="n">
        <v>22</v>
      </c>
      <c r="H111" s="318">
        <f>G111*F111*E111/1000000</f>
        <v/>
      </c>
      <c r="I111" s="318">
        <f>40.4*H111</f>
        <v/>
      </c>
      <c r="J111" s="106" t="n">
        <v>0</v>
      </c>
      <c r="K111" s="322">
        <f>100*5*J111/1000000000*7.85*1000*1.06</f>
        <v/>
      </c>
      <c r="L111" s="321" t="n">
        <v>168200</v>
      </c>
      <c r="M111" s="168" t="inlineStr">
        <is>
          <t xml:space="preserve"> C402塔</t>
        </is>
      </c>
      <c r="N111" s="168" t="n"/>
      <c r="Q111" s="168">
        <f>VLOOKUP(T111,异形板分值匹配!B$1:C$2000,2,FALSE)</f>
        <v/>
      </c>
      <c r="R111" s="168">
        <f>Q111*G111</f>
        <v/>
      </c>
      <c r="T111" s="214">
        <f>B111&amp;T$5&amp;C111&amp;D111</f>
        <v/>
      </c>
      <c r="U111" s="214">
        <f>D111</f>
        <v/>
      </c>
      <c r="V111" s="214">
        <f>E111</f>
        <v/>
      </c>
      <c r="W111" s="214">
        <f>F111</f>
        <v/>
      </c>
      <c r="X111" s="214">
        <f>G111</f>
        <v/>
      </c>
    </row>
    <row r="112" ht="17.4" customHeight="1" s="313">
      <c r="A112" s="79" t="n">
        <v>2</v>
      </c>
      <c r="B112" s="168" t="inlineStr">
        <is>
          <t>P20</t>
        </is>
      </c>
      <c r="C112" s="168" t="inlineStr">
        <is>
          <t>C402-R3</t>
        </is>
      </c>
      <c r="D112" s="168" t="inlineStr">
        <is>
          <t>#</t>
        </is>
      </c>
      <c r="E112" s="168" t="n">
        <v>990</v>
      </c>
      <c r="F112" s="168" t="n">
        <v>1278</v>
      </c>
      <c r="G112" s="168" t="n">
        <v>1</v>
      </c>
      <c r="H112" s="318">
        <f>G112*F112*E112/1000000</f>
        <v/>
      </c>
      <c r="I112" s="318">
        <f>40.4*H112</f>
        <v/>
      </c>
      <c r="J112" s="106" t="n">
        <v>0</v>
      </c>
      <c r="K112" s="322">
        <f>100*5*J112/1000000000*7.85*1000*1.06</f>
        <v/>
      </c>
      <c r="L112" s="321" t="n">
        <v>168200</v>
      </c>
      <c r="M112" s="168" t="inlineStr">
        <is>
          <t xml:space="preserve"> C402塔</t>
        </is>
      </c>
      <c r="N112" s="168" t="n"/>
      <c r="Q112" s="168">
        <f>VLOOKUP(T112,异形板分值匹配!B$1:C$2000,2,FALSE)</f>
        <v/>
      </c>
      <c r="R112" s="168">
        <f>Q112*G112</f>
        <v/>
      </c>
      <c r="T112" s="214">
        <f>B112&amp;T$5&amp;C112&amp;D112</f>
        <v/>
      </c>
      <c r="U112" s="214">
        <f>D112</f>
        <v/>
      </c>
      <c r="V112" s="214">
        <f>E112</f>
        <v/>
      </c>
      <c r="W112" s="214">
        <f>F112</f>
        <v/>
      </c>
      <c r="X112" s="214">
        <f>G112</f>
        <v/>
      </c>
    </row>
    <row r="113" ht="17.4" customHeight="1" s="313">
      <c r="A113" s="79" t="n">
        <v>2</v>
      </c>
      <c r="B113" s="168" t="inlineStr">
        <is>
          <t>P20</t>
        </is>
      </c>
      <c r="C113" s="168" t="inlineStr">
        <is>
          <t>C402-R4</t>
        </is>
      </c>
      <c r="D113" s="168" t="inlineStr">
        <is>
          <t>#</t>
        </is>
      </c>
      <c r="E113" s="168" t="n">
        <v>978</v>
      </c>
      <c r="F113" s="168" t="n">
        <v>1000</v>
      </c>
      <c r="G113" s="168" t="n">
        <v>2</v>
      </c>
      <c r="H113" s="318">
        <f>G113*F113*E113/1000000</f>
        <v/>
      </c>
      <c r="I113" s="318">
        <f>40.4*H113</f>
        <v/>
      </c>
      <c r="J113" s="106" t="n">
        <v>0</v>
      </c>
      <c r="K113" s="322">
        <f>100*5*J113/1000000000*7.85*1000*1.06</f>
        <v/>
      </c>
      <c r="L113" s="321" t="n">
        <v>168200</v>
      </c>
      <c r="M113" s="168" t="inlineStr">
        <is>
          <t xml:space="preserve"> C402塔</t>
        </is>
      </c>
      <c r="N113" s="168" t="n"/>
      <c r="Q113" s="168">
        <f>VLOOKUP(T113,异形板分值匹配!B$1:C$2000,2,FALSE)</f>
        <v/>
      </c>
      <c r="R113" s="168">
        <f>Q113*G113</f>
        <v/>
      </c>
      <c r="T113" s="214">
        <f>B113&amp;T$5&amp;C113&amp;D113</f>
        <v/>
      </c>
      <c r="U113" s="214">
        <f>D113</f>
        <v/>
      </c>
      <c r="V113" s="214">
        <f>E113</f>
        <v/>
      </c>
      <c r="W113" s="214">
        <f>F113</f>
        <v/>
      </c>
      <c r="X113" s="214">
        <f>G113</f>
        <v/>
      </c>
    </row>
    <row r="114" ht="17.4" customHeight="1" s="313">
      <c r="A114" s="79" t="n">
        <v>2</v>
      </c>
      <c r="B114" s="168" t="inlineStr">
        <is>
          <t>P20</t>
        </is>
      </c>
      <c r="C114" s="168" t="inlineStr">
        <is>
          <t>C402-R5</t>
        </is>
      </c>
      <c r="D114" s="168" t="inlineStr">
        <is>
          <t>#</t>
        </is>
      </c>
      <c r="E114" s="168" t="n">
        <v>1964</v>
      </c>
      <c r="F114" s="168" t="n">
        <v>511</v>
      </c>
      <c r="G114" s="168" t="n">
        <v>1</v>
      </c>
      <c r="H114" s="318">
        <f>G114*F114*E114/1000000</f>
        <v/>
      </c>
      <c r="I114" s="318">
        <f>40.4*H114</f>
        <v/>
      </c>
      <c r="J114" s="106" t="n">
        <v>0</v>
      </c>
      <c r="K114" s="322">
        <f>100*5*J114/1000000000*7.85*1000*1.06</f>
        <v/>
      </c>
      <c r="L114" s="321" t="n">
        <v>168200</v>
      </c>
      <c r="M114" s="168" t="inlineStr">
        <is>
          <t xml:space="preserve"> C402塔</t>
        </is>
      </c>
      <c r="N114" s="168" t="n"/>
      <c r="Q114" s="168">
        <f>VLOOKUP(T114,异形板分值匹配!B$1:C$2000,2,FALSE)</f>
        <v/>
      </c>
      <c r="R114" s="168">
        <f>Q114*G114</f>
        <v/>
      </c>
      <c r="T114" s="214">
        <f>B114&amp;T$5&amp;C114&amp;D114</f>
        <v/>
      </c>
      <c r="U114" s="214">
        <f>D114</f>
        <v/>
      </c>
      <c r="V114" s="214">
        <f>E114</f>
        <v/>
      </c>
      <c r="W114" s="214">
        <f>F114</f>
        <v/>
      </c>
      <c r="X114" s="214">
        <f>G114</f>
        <v/>
      </c>
    </row>
    <row r="115" ht="17.4" customHeight="1" s="313">
      <c r="A115" s="79" t="n">
        <v>2</v>
      </c>
      <c r="B115" s="168" t="inlineStr">
        <is>
          <t>P20</t>
        </is>
      </c>
      <c r="C115" s="168" t="inlineStr">
        <is>
          <t>C402-R6</t>
        </is>
      </c>
      <c r="D115" s="168" t="inlineStr">
        <is>
          <t>#</t>
        </is>
      </c>
      <c r="E115" s="168" t="n">
        <v>1975</v>
      </c>
      <c r="F115" s="168" t="n">
        <v>1000</v>
      </c>
      <c r="G115" s="168" t="n">
        <v>1</v>
      </c>
      <c r="H115" s="318">
        <f>G115*F115*E115/1000000</f>
        <v/>
      </c>
      <c r="I115" s="318">
        <f>40.4*H115</f>
        <v/>
      </c>
      <c r="J115" s="106" t="n">
        <v>330</v>
      </c>
      <c r="K115" s="322">
        <f>100*5*J115/1000000000*7.85*1000*1.06</f>
        <v/>
      </c>
      <c r="L115" s="321" t="n">
        <v>168200</v>
      </c>
      <c r="M115" s="168" t="inlineStr">
        <is>
          <t xml:space="preserve"> C402塔</t>
        </is>
      </c>
      <c r="N115" s="168" t="n"/>
      <c r="Q115" s="168">
        <f>VLOOKUP(T115,异形板分值匹配!B$1:C$2000,2,FALSE)</f>
        <v/>
      </c>
      <c r="R115" s="168">
        <f>Q115*G115</f>
        <v/>
      </c>
      <c r="T115" s="214">
        <f>B115&amp;T$5&amp;C115&amp;D115</f>
        <v/>
      </c>
      <c r="U115" s="214">
        <f>D115</f>
        <v/>
      </c>
      <c r="V115" s="214">
        <f>E115</f>
        <v/>
      </c>
      <c r="W115" s="214">
        <f>F115</f>
        <v/>
      </c>
      <c r="X115" s="214">
        <f>G115</f>
        <v/>
      </c>
    </row>
    <row r="116" ht="17.4" customHeight="1" s="313">
      <c r="A116" s="79" t="n">
        <v>2</v>
      </c>
      <c r="B116" s="168" t="inlineStr">
        <is>
          <t>P20</t>
        </is>
      </c>
      <c r="C116" s="168" t="inlineStr">
        <is>
          <t>C402-R7</t>
        </is>
      </c>
      <c r="D116" s="168" t="inlineStr">
        <is>
          <t>#</t>
        </is>
      </c>
      <c r="E116" s="168" t="n">
        <v>1974</v>
      </c>
      <c r="F116" s="168" t="n">
        <v>988</v>
      </c>
      <c r="G116" s="168" t="n">
        <v>1</v>
      </c>
      <c r="H116" s="318">
        <f>G116*F116*E116/1000000</f>
        <v/>
      </c>
      <c r="I116" s="318">
        <f>40.4*H116</f>
        <v/>
      </c>
      <c r="J116" s="106" t="n">
        <v>1178</v>
      </c>
      <c r="K116" s="322">
        <f>100*5*J116/1000000000*7.85*1000*1.06</f>
        <v/>
      </c>
      <c r="L116" s="321" t="n">
        <v>168200</v>
      </c>
      <c r="M116" s="168" t="inlineStr">
        <is>
          <t xml:space="preserve"> C402塔</t>
        </is>
      </c>
      <c r="N116" s="168" t="n"/>
      <c r="Q116" s="168">
        <f>VLOOKUP(T116,异形板分值匹配!B$1:C$2000,2,FALSE)</f>
        <v/>
      </c>
      <c r="R116" s="168">
        <f>Q116*G116</f>
        <v/>
      </c>
      <c r="T116" s="214">
        <f>B116&amp;T$5&amp;C116&amp;D116</f>
        <v/>
      </c>
      <c r="U116" s="214">
        <f>D116</f>
        <v/>
      </c>
      <c r="V116" s="214">
        <f>E116</f>
        <v/>
      </c>
      <c r="W116" s="214">
        <f>F116</f>
        <v/>
      </c>
      <c r="X116" s="214">
        <f>G116</f>
        <v/>
      </c>
    </row>
    <row r="117" ht="17.4" customHeight="1" s="313">
      <c r="A117" s="79" t="n">
        <v>2</v>
      </c>
      <c r="B117" s="168" t="inlineStr">
        <is>
          <t>P20</t>
        </is>
      </c>
      <c r="C117" s="168" t="inlineStr">
        <is>
          <t>C402-R8</t>
        </is>
      </c>
      <c r="D117" s="168" t="inlineStr">
        <is>
          <t>#</t>
        </is>
      </c>
      <c r="E117" s="168" t="n">
        <v>1973</v>
      </c>
      <c r="F117" s="168" t="n">
        <v>968</v>
      </c>
      <c r="G117" s="168" t="n">
        <v>1</v>
      </c>
      <c r="H117" s="318">
        <f>G117*F117*E117/1000000</f>
        <v/>
      </c>
      <c r="I117" s="318">
        <f>40.4*H117</f>
        <v/>
      </c>
      <c r="J117" s="106" t="n">
        <v>848</v>
      </c>
      <c r="K117" s="322">
        <f>100*5*J117/1000000000*7.85*1000*1.06</f>
        <v/>
      </c>
      <c r="L117" s="321" t="n">
        <v>168200</v>
      </c>
      <c r="M117" s="168" t="inlineStr">
        <is>
          <t xml:space="preserve"> C402塔</t>
        </is>
      </c>
      <c r="N117" s="168" t="n"/>
      <c r="Q117" s="168">
        <f>VLOOKUP(T117,异形板分值匹配!B$1:C$2000,2,FALSE)</f>
        <v/>
      </c>
      <c r="R117" s="168">
        <f>Q117*G117</f>
        <v/>
      </c>
      <c r="T117" s="214">
        <f>B117&amp;T$5&amp;C117&amp;D117</f>
        <v/>
      </c>
      <c r="U117" s="214">
        <f>D117</f>
        <v/>
      </c>
      <c r="V117" s="214">
        <f>E117</f>
        <v/>
      </c>
      <c r="W117" s="214">
        <f>F117</f>
        <v/>
      </c>
      <c r="X117" s="214">
        <f>G117</f>
        <v/>
      </c>
    </row>
    <row r="118" hidden="1" ht="17.4" customHeight="1" s="313">
      <c r="A118" s="79" t="n">
        <v>2</v>
      </c>
      <c r="B118" s="84" t="inlineStr">
        <is>
          <t>小计</t>
        </is>
      </c>
      <c r="C118" s="84" t="n"/>
      <c r="D118" s="84" t="n"/>
      <c r="E118" s="84" t="n"/>
      <c r="F118" s="84" t="n"/>
      <c r="G118" s="84">
        <f>SUM(G110:G117)</f>
        <v/>
      </c>
      <c r="H118" s="332" t="n"/>
      <c r="I118" s="332" t="n"/>
      <c r="J118" s="109" t="n"/>
      <c r="K118" s="335" t="n"/>
      <c r="L118" s="336" t="n"/>
      <c r="M118" s="84" t="n"/>
      <c r="N118" s="84" t="n"/>
      <c r="Q118" s="168">
        <f>VLOOKUP(T118,异形板分值匹配!B$1:C$2000,2,FALSE)</f>
        <v/>
      </c>
      <c r="R118" s="168">
        <f>Q118*G118</f>
        <v/>
      </c>
      <c r="T118" s="214">
        <f>B118&amp;T$5&amp;C118&amp;D118</f>
        <v/>
      </c>
      <c r="U118" s="214" t="n"/>
      <c r="V118" s="214">
        <f>E118</f>
        <v/>
      </c>
      <c r="W118" s="214">
        <f>F118</f>
        <v/>
      </c>
      <c r="X118" s="214">
        <f>G118</f>
        <v/>
      </c>
    </row>
    <row r="119" ht="17.4" customHeight="1" s="313">
      <c r="A119" s="79" t="n">
        <v>2</v>
      </c>
      <c r="B119" s="168" t="inlineStr">
        <is>
          <t>P21</t>
        </is>
      </c>
      <c r="C119" s="168" t="inlineStr">
        <is>
          <t>C402-S1</t>
        </is>
      </c>
      <c r="D119" s="168" t="inlineStr">
        <is>
          <t>#</t>
        </is>
      </c>
      <c r="E119" s="168" t="n">
        <v>1970</v>
      </c>
      <c r="F119" s="168" t="n">
        <v>824</v>
      </c>
      <c r="G119" s="168" t="n">
        <v>1</v>
      </c>
      <c r="H119" s="318">
        <f>G119*F119*E119/1000000</f>
        <v/>
      </c>
      <c r="I119" s="318">
        <f>40.4*H119</f>
        <v/>
      </c>
      <c r="J119" s="106" t="n"/>
      <c r="K119" s="322">
        <f>100*5*J119/1000000000*7.85*1000*1.06</f>
        <v/>
      </c>
      <c r="L119" s="321" t="n">
        <v>163300</v>
      </c>
      <c r="M119" s="168" t="inlineStr">
        <is>
          <t xml:space="preserve"> C402塔</t>
        </is>
      </c>
      <c r="N119" s="168" t="n"/>
      <c r="Q119" s="168">
        <f>VLOOKUP(T119,异形板分值匹配!B$1:C$2000,2,FALSE)</f>
        <v/>
      </c>
      <c r="R119" s="168">
        <f>Q119*G119</f>
        <v/>
      </c>
      <c r="T119" s="214">
        <f>B119&amp;T$5&amp;C119&amp;D119</f>
        <v/>
      </c>
      <c r="U119" s="214">
        <f>D119</f>
        <v/>
      </c>
      <c r="V119" s="214">
        <f>E119</f>
        <v/>
      </c>
      <c r="W119" s="214">
        <f>F119</f>
        <v/>
      </c>
      <c r="X119" s="214">
        <f>G119</f>
        <v/>
      </c>
    </row>
    <row r="120" ht="17.4" customHeight="1" s="313">
      <c r="A120" s="79" t="n">
        <v>2</v>
      </c>
      <c r="B120" s="168" t="inlineStr">
        <is>
          <t>P21</t>
        </is>
      </c>
      <c r="C120" s="168" t="inlineStr">
        <is>
          <t>C402-S2</t>
        </is>
      </c>
      <c r="D120" s="168" t="inlineStr">
        <is>
          <t>#</t>
        </is>
      </c>
      <c r="E120" s="168" t="n">
        <v>1975</v>
      </c>
      <c r="F120" s="168" t="n">
        <v>1000</v>
      </c>
      <c r="G120" s="168" t="n">
        <v>10</v>
      </c>
      <c r="H120" s="318">
        <f>G120*F120*E120/1000000</f>
        <v/>
      </c>
      <c r="I120" s="318">
        <f>40.4*H120</f>
        <v/>
      </c>
      <c r="J120" s="106" t="n"/>
      <c r="K120" s="322">
        <f>100*5*J120/1000000000*7.85*1000*1.06</f>
        <v/>
      </c>
      <c r="L120" s="321" t="n">
        <v>163300</v>
      </c>
      <c r="M120" s="168" t="inlineStr">
        <is>
          <t xml:space="preserve"> C402塔</t>
        </is>
      </c>
      <c r="N120" s="168" t="n"/>
      <c r="Q120" s="168">
        <f>VLOOKUP(T120,异形板分值匹配!B$1:C$2000,2,FALSE)</f>
        <v/>
      </c>
      <c r="R120" s="168">
        <f>Q120*G120</f>
        <v/>
      </c>
      <c r="T120" s="214">
        <f>B120&amp;T$5&amp;C120&amp;D120</f>
        <v/>
      </c>
      <c r="U120" s="214">
        <f>D120</f>
        <v/>
      </c>
      <c r="V120" s="214">
        <f>E120</f>
        <v/>
      </c>
      <c r="W120" s="214">
        <f>F120</f>
        <v/>
      </c>
      <c r="X120" s="214">
        <f>G120</f>
        <v/>
      </c>
    </row>
    <row r="121" hidden="1" ht="17.4" customHeight="1" s="313">
      <c r="A121" s="79" t="n">
        <v>2</v>
      </c>
      <c r="B121" s="84" t="inlineStr">
        <is>
          <t>小计</t>
        </is>
      </c>
      <c r="C121" s="84" t="n"/>
      <c r="D121" s="84" t="n"/>
      <c r="E121" s="84" t="n"/>
      <c r="F121" s="84" t="n"/>
      <c r="G121" s="84">
        <f>SUM(G119:G120)</f>
        <v/>
      </c>
      <c r="H121" s="332" t="n"/>
      <c r="I121" s="332" t="n"/>
      <c r="J121" s="109" t="n"/>
      <c r="K121" s="335" t="n"/>
      <c r="L121" s="336" t="n"/>
      <c r="M121" s="84" t="n"/>
      <c r="N121" s="84" t="n"/>
      <c r="Q121" s="168">
        <f>VLOOKUP(T121,异形板分值匹配!B$1:C$2000,2,FALSE)</f>
        <v/>
      </c>
      <c r="R121" s="168">
        <f>Q121*G121</f>
        <v/>
      </c>
      <c r="T121" s="214">
        <f>B121&amp;T$5&amp;C121&amp;D121</f>
        <v/>
      </c>
      <c r="U121" s="214" t="n"/>
      <c r="V121" s="214">
        <f>E121</f>
        <v/>
      </c>
      <c r="W121" s="214">
        <f>F121</f>
        <v/>
      </c>
      <c r="X121" s="214">
        <f>G121</f>
        <v/>
      </c>
    </row>
    <row r="122" ht="17.4" customHeight="1" s="313">
      <c r="A122" s="79" t="n">
        <v>2</v>
      </c>
      <c r="B122" s="168" t="inlineStr">
        <is>
          <t>P22</t>
        </is>
      </c>
      <c r="C122" s="168" t="inlineStr">
        <is>
          <t>C402-T1</t>
        </is>
      </c>
      <c r="D122" s="168" t="inlineStr">
        <is>
          <t>#</t>
        </is>
      </c>
      <c r="E122" s="168" t="n">
        <v>1983</v>
      </c>
      <c r="F122" s="168" t="n">
        <v>1267</v>
      </c>
      <c r="G122" s="168" t="n">
        <v>1</v>
      </c>
      <c r="H122" s="318">
        <f>G122*F122*E122/1000000</f>
        <v/>
      </c>
      <c r="I122" s="318">
        <f>40.4*H122</f>
        <v/>
      </c>
      <c r="J122" s="106" t="n"/>
      <c r="K122" s="322">
        <f>100*5*J122/1000000000*7.85*1000*1.06</f>
        <v/>
      </c>
      <c r="L122" s="321" t="n">
        <v>173000</v>
      </c>
      <c r="M122" s="168" t="inlineStr">
        <is>
          <t xml:space="preserve"> C402塔</t>
        </is>
      </c>
      <c r="N122" s="168" t="n"/>
      <c r="Q122" s="168">
        <f>VLOOKUP(T122,异形板分值匹配!B$1:C$2000,2,FALSE)</f>
        <v/>
      </c>
      <c r="R122" s="168">
        <f>Q122*G122</f>
        <v/>
      </c>
      <c r="T122" s="214">
        <f>B122&amp;T$5&amp;C122&amp;D122</f>
        <v/>
      </c>
      <c r="U122" s="214">
        <f>D122</f>
        <v/>
      </c>
      <c r="V122" s="214">
        <f>E122</f>
        <v/>
      </c>
      <c r="W122" s="214">
        <f>F122</f>
        <v/>
      </c>
      <c r="X122" s="214">
        <f>G122</f>
        <v/>
      </c>
    </row>
    <row r="123" ht="17.4" customHeight="1" s="313">
      <c r="A123" s="79" t="n">
        <v>2</v>
      </c>
      <c r="B123" s="168" t="inlineStr">
        <is>
          <t>P22</t>
        </is>
      </c>
      <c r="C123" s="168" t="inlineStr">
        <is>
          <t>C402-T2</t>
        </is>
      </c>
      <c r="D123" s="168" t="inlineStr">
        <is>
          <t>#</t>
        </is>
      </c>
      <c r="E123" s="168" t="n">
        <v>1975</v>
      </c>
      <c r="F123" s="168" t="n">
        <v>1000</v>
      </c>
      <c r="G123" s="168" t="n">
        <v>6</v>
      </c>
      <c r="H123" s="318">
        <f>G123*F123*E123/1000000</f>
        <v/>
      </c>
      <c r="I123" s="318">
        <f>40.4*H123</f>
        <v/>
      </c>
      <c r="J123" s="106" t="n"/>
      <c r="K123" s="322">
        <f>100*5*J123/1000000000*7.85*1000*1.06</f>
        <v/>
      </c>
      <c r="L123" s="321" t="n">
        <v>173000</v>
      </c>
      <c r="M123" s="168" t="inlineStr">
        <is>
          <t xml:space="preserve"> C402塔</t>
        </is>
      </c>
      <c r="N123" s="168" t="n"/>
      <c r="Q123" s="168">
        <f>VLOOKUP(T123,异形板分值匹配!B$1:C$2000,2,FALSE)</f>
        <v/>
      </c>
      <c r="R123" s="168">
        <f>Q123*G123</f>
        <v/>
      </c>
      <c r="T123" s="214">
        <f>B123&amp;T$5&amp;C123&amp;D123</f>
        <v/>
      </c>
      <c r="U123" s="214">
        <f>D123</f>
        <v/>
      </c>
      <c r="V123" s="214">
        <f>E123</f>
        <v/>
      </c>
      <c r="W123" s="214">
        <f>F123</f>
        <v/>
      </c>
      <c r="X123" s="214">
        <f>G123</f>
        <v/>
      </c>
    </row>
    <row r="124" hidden="1" ht="17.4" customHeight="1" s="313">
      <c r="A124" s="79" t="n">
        <v>2</v>
      </c>
      <c r="B124" s="84" t="inlineStr">
        <is>
          <t>小计</t>
        </is>
      </c>
      <c r="C124" s="84" t="n"/>
      <c r="D124" s="84" t="n"/>
      <c r="E124" s="84" t="n"/>
      <c r="F124" s="84" t="n"/>
      <c r="G124" s="84">
        <f>SUM(G122:G123)</f>
        <v/>
      </c>
      <c r="H124" s="332" t="n"/>
      <c r="I124" s="332" t="n"/>
      <c r="J124" s="109" t="n"/>
      <c r="K124" s="335" t="n"/>
      <c r="L124" s="336" t="n"/>
      <c r="M124" s="84" t="n"/>
      <c r="N124" s="84" t="n"/>
      <c r="Q124" s="168">
        <f>VLOOKUP(T124,异形板分值匹配!B$1:C$2000,2,FALSE)</f>
        <v/>
      </c>
      <c r="R124" s="168">
        <f>Q124*G124</f>
        <v/>
      </c>
      <c r="T124" s="214">
        <f>B124&amp;T$5&amp;C124&amp;D124</f>
        <v/>
      </c>
      <c r="U124" s="214" t="n"/>
      <c r="V124" s="214">
        <f>E124</f>
        <v/>
      </c>
      <c r="W124" s="214">
        <f>F124</f>
        <v/>
      </c>
      <c r="X124" s="214">
        <f>G124</f>
        <v/>
      </c>
    </row>
    <row r="125" ht="17.4" customHeight="1" s="313">
      <c r="A125" s="79" t="n">
        <v>2</v>
      </c>
      <c r="B125" s="168" t="inlineStr">
        <is>
          <t>P23</t>
        </is>
      </c>
      <c r="C125" s="168" t="inlineStr">
        <is>
          <t>C402-W1</t>
        </is>
      </c>
      <c r="D125" s="168" t="inlineStr">
        <is>
          <t>#</t>
        </is>
      </c>
      <c r="E125" s="168" t="n">
        <v>1966</v>
      </c>
      <c r="F125" s="168" t="n">
        <v>627</v>
      </c>
      <c r="G125" s="168" t="n">
        <v>1</v>
      </c>
      <c r="H125" s="318">
        <f>G125*F125*E125/1000000</f>
        <v/>
      </c>
      <c r="I125" s="318">
        <f>40.4*H125</f>
        <v/>
      </c>
      <c r="J125" s="106" t="n"/>
      <c r="K125" s="322">
        <f>100*5*J125/1000000000*7.85*1000*1.06</f>
        <v/>
      </c>
      <c r="L125" s="321" t="n">
        <v>177900</v>
      </c>
      <c r="M125" s="168" t="inlineStr">
        <is>
          <t xml:space="preserve"> C402塔</t>
        </is>
      </c>
      <c r="N125" s="168" t="n"/>
      <c r="Q125" s="168">
        <f>VLOOKUP(T125,异形板分值匹配!B$1:C$2000,2,FALSE)</f>
        <v/>
      </c>
      <c r="R125" s="168">
        <f>Q125*G125</f>
        <v/>
      </c>
      <c r="T125" s="214">
        <f>B125&amp;T$5&amp;C125&amp;D125</f>
        <v/>
      </c>
      <c r="U125" s="214">
        <f>D125</f>
        <v/>
      </c>
      <c r="V125" s="214">
        <f>E125</f>
        <v/>
      </c>
      <c r="W125" s="214">
        <f>F125</f>
        <v/>
      </c>
      <c r="X125" s="214">
        <f>G125</f>
        <v/>
      </c>
    </row>
    <row r="126" ht="17.4" customHeight="1" s="313">
      <c r="A126" s="79" t="n">
        <v>2</v>
      </c>
      <c r="B126" s="168" t="inlineStr">
        <is>
          <t>P23</t>
        </is>
      </c>
      <c r="C126" s="168" t="inlineStr">
        <is>
          <t>C402-W2</t>
        </is>
      </c>
      <c r="D126" s="168" t="inlineStr">
        <is>
          <t>#</t>
        </is>
      </c>
      <c r="E126" s="168" t="n">
        <v>1975</v>
      </c>
      <c r="F126" s="168" t="n">
        <v>1000</v>
      </c>
      <c r="G126" s="168" t="n">
        <v>22</v>
      </c>
      <c r="H126" s="318">
        <f>G126*F126*E126/1000000</f>
        <v/>
      </c>
      <c r="I126" s="318">
        <f>40.4*H126</f>
        <v/>
      </c>
      <c r="J126" s="106" t="n"/>
      <c r="K126" s="322">
        <f>100*5*J126/1000000000*7.85*1000*1.06</f>
        <v/>
      </c>
      <c r="L126" s="321" t="n">
        <v>177900</v>
      </c>
      <c r="M126" s="168" t="inlineStr">
        <is>
          <t xml:space="preserve"> C402塔</t>
        </is>
      </c>
      <c r="N126" s="168" t="n"/>
      <c r="Q126" s="168">
        <f>VLOOKUP(T126,异形板分值匹配!B$1:C$2000,2,FALSE)</f>
        <v/>
      </c>
      <c r="R126" s="168">
        <f>Q126*G126</f>
        <v/>
      </c>
      <c r="T126" s="214">
        <f>B126&amp;T$5&amp;C126&amp;D126</f>
        <v/>
      </c>
      <c r="U126" s="214">
        <f>D126</f>
        <v/>
      </c>
      <c r="V126" s="214">
        <f>E126</f>
        <v/>
      </c>
      <c r="W126" s="214">
        <f>F126</f>
        <v/>
      </c>
      <c r="X126" s="214">
        <f>G126</f>
        <v/>
      </c>
    </row>
    <row r="127" ht="17.4" customHeight="1" s="313">
      <c r="A127" s="79" t="n">
        <v>2</v>
      </c>
      <c r="B127" s="168" t="inlineStr">
        <is>
          <t>P23</t>
        </is>
      </c>
      <c r="C127" s="168" t="inlineStr">
        <is>
          <t>C402-W3</t>
        </is>
      </c>
      <c r="D127" s="168" t="inlineStr">
        <is>
          <t>#</t>
        </is>
      </c>
      <c r="E127" s="168" t="n">
        <v>990</v>
      </c>
      <c r="F127" s="168" t="n">
        <v>1278</v>
      </c>
      <c r="G127" s="168" t="n">
        <v>1</v>
      </c>
      <c r="H127" s="318">
        <f>G127*F127*E127/1000000</f>
        <v/>
      </c>
      <c r="I127" s="318">
        <f>40.4*H127</f>
        <v/>
      </c>
      <c r="J127" s="106" t="n"/>
      <c r="K127" s="322">
        <f>100*5*J127/1000000000*7.85*1000*1.06</f>
        <v/>
      </c>
      <c r="L127" s="321" t="n">
        <v>177900</v>
      </c>
      <c r="M127" s="168" t="inlineStr">
        <is>
          <t xml:space="preserve"> C402塔</t>
        </is>
      </c>
      <c r="N127" s="168" t="n"/>
      <c r="Q127" s="168">
        <f>VLOOKUP(T127,异形板分值匹配!B$1:C$2000,2,FALSE)</f>
        <v/>
      </c>
      <c r="R127" s="168">
        <f>Q127*G127</f>
        <v/>
      </c>
      <c r="T127" s="214">
        <f>B127&amp;T$5&amp;C127&amp;D127</f>
        <v/>
      </c>
      <c r="U127" s="214">
        <f>D127</f>
        <v/>
      </c>
      <c r="V127" s="214">
        <f>E127</f>
        <v/>
      </c>
      <c r="W127" s="214">
        <f>F127</f>
        <v/>
      </c>
      <c r="X127" s="214">
        <f>G127</f>
        <v/>
      </c>
    </row>
    <row r="128" ht="17.4" customHeight="1" s="313">
      <c r="A128" s="79" t="n">
        <v>2</v>
      </c>
      <c r="B128" s="168" t="inlineStr">
        <is>
          <t>P23</t>
        </is>
      </c>
      <c r="C128" s="168" t="inlineStr">
        <is>
          <t>C402-W4</t>
        </is>
      </c>
      <c r="D128" s="168" t="inlineStr">
        <is>
          <t>#</t>
        </is>
      </c>
      <c r="E128" s="168" t="n">
        <v>978</v>
      </c>
      <c r="F128" s="168" t="n">
        <v>1000</v>
      </c>
      <c r="G128" s="168" t="n">
        <v>2</v>
      </c>
      <c r="H128" s="318">
        <f>G128*F128*E128/1000000</f>
        <v/>
      </c>
      <c r="I128" s="318">
        <f>40.4*H128</f>
        <v/>
      </c>
      <c r="J128" s="106" t="n"/>
      <c r="K128" s="322">
        <f>100*5*J128/1000000000*7.85*1000*1.06</f>
        <v/>
      </c>
      <c r="L128" s="321" t="n">
        <v>177900</v>
      </c>
      <c r="M128" s="168" t="inlineStr">
        <is>
          <t xml:space="preserve"> C402塔</t>
        </is>
      </c>
      <c r="N128" s="168" t="n"/>
      <c r="Q128" s="168">
        <f>VLOOKUP(T128,异形板分值匹配!B$1:C$2000,2,FALSE)</f>
        <v/>
      </c>
      <c r="R128" s="168">
        <f>Q128*G128</f>
        <v/>
      </c>
      <c r="T128" s="214">
        <f>B128&amp;T$5&amp;C128&amp;D128</f>
        <v/>
      </c>
      <c r="U128" s="214">
        <f>D128</f>
        <v/>
      </c>
      <c r="V128" s="214">
        <f>E128</f>
        <v/>
      </c>
      <c r="W128" s="214">
        <f>F128</f>
        <v/>
      </c>
      <c r="X128" s="214">
        <f>G128</f>
        <v/>
      </c>
    </row>
    <row r="129" ht="17.4" customHeight="1" s="313">
      <c r="A129" s="79" t="n">
        <v>2</v>
      </c>
      <c r="B129" s="168" t="inlineStr">
        <is>
          <t>P23</t>
        </is>
      </c>
      <c r="C129" s="168" t="inlineStr">
        <is>
          <t>C402-W5</t>
        </is>
      </c>
      <c r="D129" s="168" t="inlineStr">
        <is>
          <t>#</t>
        </is>
      </c>
      <c r="E129" s="168" t="n">
        <v>1969</v>
      </c>
      <c r="F129" s="168" t="n">
        <v>799</v>
      </c>
      <c r="G129" s="168" t="n">
        <v>1</v>
      </c>
      <c r="H129" s="318">
        <f>G129*F129*E129/1000000</f>
        <v/>
      </c>
      <c r="I129" s="318">
        <f>40.4*H129</f>
        <v/>
      </c>
      <c r="J129" s="106" t="n"/>
      <c r="K129" s="322">
        <f>100*5*J129/1000000000*7.85*1000*1.06</f>
        <v/>
      </c>
      <c r="L129" s="321" t="n">
        <v>177900</v>
      </c>
      <c r="M129" s="168" t="inlineStr">
        <is>
          <t xml:space="preserve"> C402塔</t>
        </is>
      </c>
      <c r="N129" s="168" t="n"/>
      <c r="Q129" s="168">
        <f>VLOOKUP(T129,异形板分值匹配!B$1:C$2000,2,FALSE)</f>
        <v/>
      </c>
      <c r="R129" s="168">
        <f>Q129*G129</f>
        <v/>
      </c>
      <c r="T129" s="214">
        <f>B129&amp;T$5&amp;C129&amp;D129</f>
        <v/>
      </c>
      <c r="U129" s="214">
        <f>D129</f>
        <v/>
      </c>
      <c r="V129" s="214">
        <f>E129</f>
        <v/>
      </c>
      <c r="W129" s="214">
        <f>F129</f>
        <v/>
      </c>
      <c r="X129" s="214">
        <f>G129</f>
        <v/>
      </c>
    </row>
    <row r="130" ht="17.4" customHeight="1" s="313">
      <c r="A130" s="79" t="n">
        <v>2</v>
      </c>
      <c r="B130" s="168" t="inlineStr">
        <is>
          <t>P23</t>
        </is>
      </c>
      <c r="C130" s="168" t="inlineStr">
        <is>
          <t>C402-W6</t>
        </is>
      </c>
      <c r="D130" s="168" t="inlineStr">
        <is>
          <t>#</t>
        </is>
      </c>
      <c r="E130" s="168" t="n">
        <v>1967</v>
      </c>
      <c r="F130" s="168" t="n">
        <v>700</v>
      </c>
      <c r="G130" s="168" t="n">
        <v>1</v>
      </c>
      <c r="H130" s="318">
        <f>G130*F130*E130/1000000</f>
        <v/>
      </c>
      <c r="I130" s="318">
        <f>40.4*H130</f>
        <v/>
      </c>
      <c r="J130" s="106" t="n"/>
      <c r="K130" s="322">
        <f>100*5*J130/1000000000*7.85*1000*1.06</f>
        <v/>
      </c>
      <c r="L130" s="321" t="n">
        <v>177900</v>
      </c>
      <c r="M130" s="168" t="inlineStr">
        <is>
          <t xml:space="preserve"> C402塔</t>
        </is>
      </c>
      <c r="N130" s="168" t="n"/>
      <c r="Q130" s="168">
        <f>VLOOKUP(T130,异形板分值匹配!B$1:C$2000,2,FALSE)</f>
        <v/>
      </c>
      <c r="R130" s="168">
        <f>Q130*G130</f>
        <v/>
      </c>
      <c r="T130" s="214">
        <f>B130&amp;T$5&amp;C130&amp;D130</f>
        <v/>
      </c>
      <c r="U130" s="214">
        <f>D130</f>
        <v/>
      </c>
      <c r="V130" s="214">
        <f>E130</f>
        <v/>
      </c>
      <c r="W130" s="214">
        <f>F130</f>
        <v/>
      </c>
      <c r="X130" s="214">
        <f>G130</f>
        <v/>
      </c>
    </row>
    <row r="131" ht="17.4" customHeight="1" s="313">
      <c r="A131" s="79" t="n">
        <v>2</v>
      </c>
      <c r="B131" s="168" t="inlineStr">
        <is>
          <t>P23</t>
        </is>
      </c>
      <c r="C131" s="168" t="inlineStr">
        <is>
          <t>C402-W7</t>
        </is>
      </c>
      <c r="D131" s="168" t="inlineStr">
        <is>
          <t>#</t>
        </is>
      </c>
      <c r="E131" s="168" t="n">
        <v>1975</v>
      </c>
      <c r="F131" s="168" t="n">
        <v>1000</v>
      </c>
      <c r="G131" s="168" t="n">
        <v>1</v>
      </c>
      <c r="H131" s="318">
        <f>G131*F131*E131/1000000</f>
        <v/>
      </c>
      <c r="I131" s="318">
        <f>40.4*H131</f>
        <v/>
      </c>
      <c r="J131" s="106" t="n">
        <v>848</v>
      </c>
      <c r="K131" s="322">
        <f>100*5*J131/1000000000*7.85*1000*1.06</f>
        <v/>
      </c>
      <c r="L131" s="321" t="n">
        <v>177900</v>
      </c>
      <c r="M131" s="168" t="inlineStr">
        <is>
          <t xml:space="preserve"> C402塔</t>
        </is>
      </c>
      <c r="N131" s="168" t="n"/>
      <c r="Q131" s="168">
        <f>VLOOKUP(T131,异形板分值匹配!B$1:C$2000,2,FALSE)</f>
        <v/>
      </c>
      <c r="R131" s="168">
        <f>Q131*G131</f>
        <v/>
      </c>
      <c r="T131" s="214">
        <f>B131&amp;T$5&amp;C131&amp;D131</f>
        <v/>
      </c>
      <c r="U131" s="214">
        <f>D131</f>
        <v/>
      </c>
      <c r="V131" s="214">
        <f>E131</f>
        <v/>
      </c>
      <c r="W131" s="214">
        <f>F131</f>
        <v/>
      </c>
      <c r="X131" s="214">
        <f>G131</f>
        <v/>
      </c>
    </row>
    <row r="132" ht="17.4" customHeight="1" s="313">
      <c r="A132" s="79" t="n">
        <v>2</v>
      </c>
      <c r="B132" s="168" t="inlineStr">
        <is>
          <t>P23</t>
        </is>
      </c>
      <c r="C132" s="168" t="inlineStr">
        <is>
          <t>C402-W8</t>
        </is>
      </c>
      <c r="D132" s="168" t="inlineStr">
        <is>
          <t>#</t>
        </is>
      </c>
      <c r="E132" s="168" t="n">
        <v>1973</v>
      </c>
      <c r="F132" s="168" t="n">
        <v>968</v>
      </c>
      <c r="G132" s="168" t="n">
        <v>1</v>
      </c>
      <c r="H132" s="318">
        <f>G132*F132*E132/1000000</f>
        <v/>
      </c>
      <c r="I132" s="318">
        <f>40.4*H132</f>
        <v/>
      </c>
      <c r="J132" s="106" t="n">
        <v>848</v>
      </c>
      <c r="K132" s="322">
        <f>100*5*J132/1000000000*7.85*1000*1.06</f>
        <v/>
      </c>
      <c r="L132" s="321" t="n">
        <v>177900</v>
      </c>
      <c r="M132" s="168" t="inlineStr">
        <is>
          <t xml:space="preserve"> C402塔</t>
        </is>
      </c>
      <c r="N132" s="168" t="n"/>
      <c r="Q132" s="168">
        <f>VLOOKUP(T132,异形板分值匹配!B$1:C$2000,2,FALSE)</f>
        <v/>
      </c>
      <c r="R132" s="168">
        <f>Q132*G132</f>
        <v/>
      </c>
      <c r="T132" s="214">
        <f>B132&amp;T$5&amp;C132&amp;D132</f>
        <v/>
      </c>
      <c r="U132" s="214">
        <f>D132</f>
        <v/>
      </c>
      <c r="V132" s="214">
        <f>E132</f>
        <v/>
      </c>
      <c r="W132" s="214">
        <f>F132</f>
        <v/>
      </c>
      <c r="X132" s="214">
        <f>G132</f>
        <v/>
      </c>
    </row>
    <row r="133" hidden="1" s="313">
      <c r="A133" s="79" t="n">
        <v>2</v>
      </c>
      <c r="B133" s="84" t="inlineStr">
        <is>
          <t>小计</t>
        </is>
      </c>
      <c r="C133" s="84" t="n"/>
      <c r="D133" s="84" t="n"/>
      <c r="E133" s="84" t="n"/>
      <c r="F133" s="84" t="n"/>
      <c r="G133" s="84">
        <f>SUM(G125:G132)</f>
        <v/>
      </c>
      <c r="H133" s="332" t="n"/>
      <c r="I133" s="336" t="n"/>
      <c r="J133" s="336" t="n"/>
      <c r="K133" s="336" t="n"/>
      <c r="L133" s="84" t="n"/>
      <c r="M133" s="84" t="n"/>
      <c r="N133" s="84" t="n"/>
      <c r="Q133" s="168">
        <f>VLOOKUP(T133,异形板分值匹配!B$1:C$2000,2,FALSE)</f>
        <v/>
      </c>
      <c r="R133" s="168">
        <f>Q133*G133</f>
        <v/>
      </c>
      <c r="T133" s="214">
        <f>B133&amp;T$5&amp;C133&amp;D133</f>
        <v/>
      </c>
      <c r="U133" s="214" t="n"/>
      <c r="V133" s="214">
        <f>E133</f>
        <v/>
      </c>
      <c r="W133" s="214">
        <f>F133</f>
        <v/>
      </c>
      <c r="X133" s="214">
        <f>G133</f>
        <v/>
      </c>
    </row>
    <row r="134" ht="15.6" customHeight="1" s="313">
      <c r="A134" s="79" t="n">
        <v>2</v>
      </c>
      <c r="B134" s="168" t="inlineStr">
        <is>
          <t>P24</t>
        </is>
      </c>
      <c r="C134" s="168" t="inlineStr">
        <is>
          <t>C403-A1</t>
        </is>
      </c>
      <c r="D134" s="168" t="inlineStr">
        <is>
          <t>#</t>
        </is>
      </c>
      <c r="E134" s="168" t="n">
        <v>1579</v>
      </c>
      <c r="F134" s="168" t="n">
        <v>1000</v>
      </c>
      <c r="G134" s="168" t="n">
        <v>5</v>
      </c>
      <c r="H134" s="318">
        <f>G134*F134*E134/1000000</f>
        <v/>
      </c>
      <c r="I134" s="318">
        <f>40.4*H134</f>
        <v/>
      </c>
      <c r="J134" s="111" t="n">
        <v>0</v>
      </c>
      <c r="K134" s="323">
        <f>100*5*J134/1000000000*7.85*1000*1.06</f>
        <v/>
      </c>
      <c r="L134" s="214" t="n"/>
      <c r="M134" s="214" t="inlineStr">
        <is>
          <t>C403塔</t>
        </is>
      </c>
      <c r="N134" s="214" t="n"/>
      <c r="Q134" s="168">
        <f>VLOOKUP(T134,异形板分值匹配!B$1:C$2000,2,FALSE)</f>
        <v/>
      </c>
      <c r="R134" s="168">
        <f>Q134*G134</f>
        <v/>
      </c>
      <c r="T134" s="214">
        <f>B134&amp;T$5&amp;C134&amp;D134</f>
        <v/>
      </c>
      <c r="U134" s="214">
        <f>D134</f>
        <v/>
      </c>
      <c r="V134" s="214">
        <f>E134</f>
        <v/>
      </c>
      <c r="W134" s="214">
        <f>F134</f>
        <v/>
      </c>
      <c r="X134" s="214">
        <f>G134</f>
        <v/>
      </c>
    </row>
    <row r="135" ht="15.6" customHeight="1" s="313">
      <c r="A135" s="79" t="n">
        <v>2</v>
      </c>
      <c r="B135" s="168" t="inlineStr">
        <is>
          <t>P24</t>
        </is>
      </c>
      <c r="C135" s="168" t="inlineStr">
        <is>
          <t>C403-A2</t>
        </is>
      </c>
      <c r="D135" s="168" t="inlineStr">
        <is>
          <t>#</t>
        </is>
      </c>
      <c r="E135" s="168" t="n">
        <v>1585</v>
      </c>
      <c r="F135" s="168" t="n">
        <v>1139</v>
      </c>
      <c r="G135" s="168" t="n">
        <v>1</v>
      </c>
      <c r="H135" s="318">
        <f>G135*F135*E135/1000000</f>
        <v/>
      </c>
      <c r="I135" s="318">
        <f>40.4*H135</f>
        <v/>
      </c>
      <c r="J135" s="111" t="n">
        <v>0</v>
      </c>
      <c r="K135" s="323">
        <f>100*5*J135/1000000000*7.85*1000*1.06</f>
        <v/>
      </c>
      <c r="L135" s="214" t="n"/>
      <c r="M135" s="214" t="inlineStr">
        <is>
          <t>C403塔</t>
        </is>
      </c>
      <c r="N135" s="214" t="n"/>
      <c r="Q135" s="168">
        <f>VLOOKUP(T135,异形板分值匹配!B$1:C$2000,2,FALSE)</f>
        <v/>
      </c>
      <c r="R135" s="168">
        <f>Q135*G135</f>
        <v/>
      </c>
      <c r="T135" s="214">
        <f>B135&amp;T$5&amp;C135&amp;D135</f>
        <v/>
      </c>
      <c r="U135" s="214">
        <f>D135</f>
        <v/>
      </c>
      <c r="V135" s="214">
        <f>E135</f>
        <v/>
      </c>
      <c r="W135" s="214">
        <f>F135</f>
        <v/>
      </c>
      <c r="X135" s="214">
        <f>G135</f>
        <v/>
      </c>
    </row>
    <row r="136" ht="15.6" customHeight="1" s="313">
      <c r="A136" s="79" t="n">
        <v>2</v>
      </c>
      <c r="B136" s="168" t="inlineStr">
        <is>
          <t>P24</t>
        </is>
      </c>
      <c r="C136" s="168" t="inlineStr">
        <is>
          <t>C403-A3</t>
        </is>
      </c>
      <c r="D136" s="168" t="inlineStr">
        <is>
          <t>#</t>
        </is>
      </c>
      <c r="E136" s="168" t="n">
        <v>1548</v>
      </c>
      <c r="F136" s="168" t="n">
        <v>1237</v>
      </c>
      <c r="G136" s="168" t="n">
        <v>1</v>
      </c>
      <c r="H136" s="318">
        <f>G136*F136*E136/1000000</f>
        <v/>
      </c>
      <c r="I136" s="318">
        <f>40.4*H136</f>
        <v/>
      </c>
      <c r="J136" s="111" t="n">
        <v>0</v>
      </c>
      <c r="K136" s="323">
        <f>100*5*J136/1000000000*7.85*1000*1.06</f>
        <v/>
      </c>
      <c r="L136" s="214" t="n"/>
      <c r="M136" s="214" t="inlineStr">
        <is>
          <t>C403塔</t>
        </is>
      </c>
      <c r="N136" s="214" t="n"/>
      <c r="Q136" s="168">
        <f>VLOOKUP(T136,异形板分值匹配!B$1:C$2000,2,FALSE)</f>
        <v/>
      </c>
      <c r="R136" s="168">
        <f>Q136*G136</f>
        <v/>
      </c>
      <c r="T136" s="214">
        <f>B136&amp;T$5&amp;C136&amp;D136</f>
        <v/>
      </c>
      <c r="U136" s="214">
        <f>D136</f>
        <v/>
      </c>
      <c r="V136" s="214">
        <f>E136</f>
        <v/>
      </c>
      <c r="W136" s="214">
        <f>F136</f>
        <v/>
      </c>
      <c r="X136" s="214">
        <f>G136</f>
        <v/>
      </c>
    </row>
    <row r="137" hidden="1" ht="15.6" customHeight="1" s="313">
      <c r="A137" s="79" t="n">
        <v>2</v>
      </c>
      <c r="B137" s="84" t="inlineStr">
        <is>
          <t>小计</t>
        </is>
      </c>
      <c r="C137" s="84" t="n"/>
      <c r="D137" s="84" t="n"/>
      <c r="E137" s="84" t="n"/>
      <c r="F137" s="84" t="n"/>
      <c r="G137" s="84">
        <f>SUM(G134:G136)</f>
        <v/>
      </c>
      <c r="H137" s="332" t="n"/>
      <c r="I137" s="332" t="n"/>
      <c r="J137" s="113" t="n"/>
      <c r="K137" s="337" t="n"/>
      <c r="L137" s="93" t="n"/>
      <c r="M137" s="93" t="n"/>
      <c r="N137" s="93" t="n"/>
      <c r="Q137" s="168">
        <f>VLOOKUP(T137,异形板分值匹配!B$1:C$2000,2,FALSE)</f>
        <v/>
      </c>
      <c r="R137" s="168">
        <f>Q137*G137</f>
        <v/>
      </c>
      <c r="T137" s="214">
        <f>B137&amp;T$5&amp;C137&amp;D137</f>
        <v/>
      </c>
      <c r="U137" s="214" t="n"/>
      <c r="V137" s="214">
        <f>E137</f>
        <v/>
      </c>
      <c r="W137" s="214">
        <f>F137</f>
        <v/>
      </c>
      <c r="X137" s="214">
        <f>G137</f>
        <v/>
      </c>
    </row>
    <row r="138" ht="15.6" customHeight="1" s="313">
      <c r="A138" s="79" t="n">
        <v>2</v>
      </c>
      <c r="B138" s="168" t="inlineStr">
        <is>
          <t>P25</t>
        </is>
      </c>
      <c r="C138" s="168" t="inlineStr">
        <is>
          <t>C403-B1</t>
        </is>
      </c>
      <c r="D138" s="168" t="inlineStr">
        <is>
          <t>#</t>
        </is>
      </c>
      <c r="E138" s="168" t="n">
        <v>1579</v>
      </c>
      <c r="F138" s="168" t="n">
        <v>1000</v>
      </c>
      <c r="G138" s="168" t="n">
        <v>4</v>
      </c>
      <c r="H138" s="318">
        <f>G138*F138*E138/1000000</f>
        <v/>
      </c>
      <c r="I138" s="318">
        <f>40.4*H138</f>
        <v/>
      </c>
      <c r="J138" s="111" t="n">
        <v>0</v>
      </c>
      <c r="K138" s="323">
        <f>100*5*J138/1000000000*7.85*1000*1.06</f>
        <v/>
      </c>
      <c r="L138" s="214" t="n"/>
      <c r="M138" s="214" t="inlineStr">
        <is>
          <t>C403塔</t>
        </is>
      </c>
      <c r="N138" s="214" t="n"/>
      <c r="Q138" s="168">
        <f>VLOOKUP(T138,异形板分值匹配!B$1:C$2000,2,FALSE)</f>
        <v/>
      </c>
      <c r="R138" s="168">
        <f>Q138*G138</f>
        <v/>
      </c>
      <c r="T138" s="214">
        <f>B138&amp;T$5&amp;C138&amp;D138</f>
        <v/>
      </c>
      <c r="U138" s="214">
        <f>D138</f>
        <v/>
      </c>
      <c r="V138" s="214">
        <f>E138</f>
        <v/>
      </c>
      <c r="W138" s="214">
        <f>F138</f>
        <v/>
      </c>
      <c r="X138" s="214">
        <f>G138</f>
        <v/>
      </c>
    </row>
    <row r="139" ht="15.6" customHeight="1" s="313">
      <c r="A139" s="79" t="n">
        <v>2</v>
      </c>
      <c r="B139" s="168" t="inlineStr">
        <is>
          <t>P25</t>
        </is>
      </c>
      <c r="C139" s="168" t="inlineStr">
        <is>
          <t>C403-B2</t>
        </is>
      </c>
      <c r="D139" s="168" t="inlineStr">
        <is>
          <t>#</t>
        </is>
      </c>
      <c r="E139" s="168" t="n">
        <v>1602</v>
      </c>
      <c r="F139" s="168" t="n">
        <v>1461</v>
      </c>
      <c r="G139" s="168" t="n">
        <v>1</v>
      </c>
      <c r="H139" s="318">
        <f>G139*F139*E139/1000000</f>
        <v/>
      </c>
      <c r="I139" s="318">
        <f>40.4*H139</f>
        <v/>
      </c>
      <c r="J139" s="111" t="n">
        <v>0</v>
      </c>
      <c r="K139" s="323">
        <f>100*5*J139/1000000000*7.85*1000*1.06</f>
        <v/>
      </c>
      <c r="L139" s="214" t="n"/>
      <c r="M139" s="214" t="inlineStr">
        <is>
          <t>C403塔</t>
        </is>
      </c>
      <c r="N139" s="214" t="n"/>
      <c r="Q139" s="168">
        <f>VLOOKUP(T139,异形板分值匹配!B$1:C$2000,2,FALSE)</f>
        <v/>
      </c>
      <c r="R139" s="168">
        <f>Q139*G139</f>
        <v/>
      </c>
      <c r="T139" s="214">
        <f>B139&amp;T$5&amp;C139&amp;D139</f>
        <v/>
      </c>
      <c r="U139" s="214">
        <f>D139</f>
        <v/>
      </c>
      <c r="V139" s="214">
        <f>E139</f>
        <v/>
      </c>
      <c r="W139" s="214">
        <f>F139</f>
        <v/>
      </c>
      <c r="X139" s="214">
        <f>G139</f>
        <v/>
      </c>
    </row>
    <row r="140" ht="15.6" customHeight="1" s="313">
      <c r="A140" s="79" t="n">
        <v>2</v>
      </c>
      <c r="B140" s="168" t="inlineStr">
        <is>
          <t>P25</t>
        </is>
      </c>
      <c r="C140" s="168" t="inlineStr">
        <is>
          <t>C403-B3</t>
        </is>
      </c>
      <c r="D140" s="168" t="inlineStr">
        <is>
          <t>#</t>
        </is>
      </c>
      <c r="E140" s="168" t="n">
        <v>1549</v>
      </c>
      <c r="F140" s="168" t="n">
        <v>1238</v>
      </c>
      <c r="G140" s="168" t="n">
        <v>1</v>
      </c>
      <c r="H140" s="318">
        <f>G140*F140*E140/1000000</f>
        <v/>
      </c>
      <c r="I140" s="318">
        <f>40.4*H140</f>
        <v/>
      </c>
      <c r="J140" s="111" t="n">
        <v>0</v>
      </c>
      <c r="K140" s="323">
        <f>100*5*J140/1000000000*7.85*1000*1.06</f>
        <v/>
      </c>
      <c r="L140" s="214" t="n"/>
      <c r="M140" s="214" t="inlineStr">
        <is>
          <t>C403塔</t>
        </is>
      </c>
      <c r="N140" s="214" t="n"/>
      <c r="Q140" s="168">
        <f>VLOOKUP(T140,异形板分值匹配!B$1:C$2000,2,FALSE)</f>
        <v/>
      </c>
      <c r="R140" s="168">
        <f>Q140*G140</f>
        <v/>
      </c>
      <c r="T140" s="214">
        <f>B140&amp;T$5&amp;C140&amp;D140</f>
        <v/>
      </c>
      <c r="U140" s="214">
        <f>D140</f>
        <v/>
      </c>
      <c r="V140" s="214">
        <f>E140</f>
        <v/>
      </c>
      <c r="W140" s="214">
        <f>F140</f>
        <v/>
      </c>
      <c r="X140" s="214">
        <f>G140</f>
        <v/>
      </c>
    </row>
    <row r="141" hidden="1" ht="15.6" customHeight="1" s="313">
      <c r="A141" s="79" t="n">
        <v>2</v>
      </c>
      <c r="B141" s="84" t="inlineStr">
        <is>
          <t>小计</t>
        </is>
      </c>
      <c r="C141" s="84" t="n"/>
      <c r="D141" s="84" t="n"/>
      <c r="E141" s="84" t="n"/>
      <c r="F141" s="84" t="n"/>
      <c r="G141" s="84">
        <f>SUM(G138:G140)</f>
        <v/>
      </c>
      <c r="H141" s="332" t="n"/>
      <c r="I141" s="332" t="n"/>
      <c r="J141" s="113" t="n"/>
      <c r="K141" s="337" t="n"/>
      <c r="L141" s="93" t="n"/>
      <c r="M141" s="93" t="n"/>
      <c r="N141" s="93" t="n"/>
      <c r="Q141" s="168">
        <f>VLOOKUP(T141,异形板分值匹配!B$1:C$2000,2,FALSE)</f>
        <v/>
      </c>
      <c r="R141" s="168">
        <f>Q141*G141</f>
        <v/>
      </c>
      <c r="T141" s="214">
        <f>B141&amp;T$5&amp;C141&amp;D141</f>
        <v/>
      </c>
      <c r="U141" s="214" t="n"/>
      <c r="V141" s="214">
        <f>E141</f>
        <v/>
      </c>
      <c r="W141" s="214">
        <f>F141</f>
        <v/>
      </c>
      <c r="X141" s="214">
        <f>G141</f>
        <v/>
      </c>
    </row>
    <row r="142" ht="15.6" customHeight="1" s="313">
      <c r="A142" s="79" t="n">
        <v>2</v>
      </c>
      <c r="B142" s="168" t="inlineStr">
        <is>
          <t>P26</t>
        </is>
      </c>
      <c r="C142" s="168" t="inlineStr">
        <is>
          <t>C403-C1</t>
        </is>
      </c>
      <c r="D142" s="168" t="inlineStr">
        <is>
          <t>#</t>
        </is>
      </c>
      <c r="E142" s="168" t="n">
        <v>1579</v>
      </c>
      <c r="F142" s="168" t="n">
        <v>1000</v>
      </c>
      <c r="G142" s="168" t="n">
        <v>4</v>
      </c>
      <c r="H142" s="318">
        <f>G142*F142*E142/1000000</f>
        <v/>
      </c>
      <c r="I142" s="318">
        <f>40.4*H142</f>
        <v/>
      </c>
      <c r="J142" s="111" t="n">
        <v>0</v>
      </c>
      <c r="K142" s="323">
        <f>100*5*J142/1000000000*7.85*1000*1.06</f>
        <v/>
      </c>
      <c r="L142" s="214" t="n"/>
      <c r="M142" s="214" t="inlineStr">
        <is>
          <t>C403塔</t>
        </is>
      </c>
      <c r="N142" s="214" t="n"/>
      <c r="Q142" s="168">
        <f>VLOOKUP(T142,异形板分值匹配!B$1:C$2000,2,FALSE)</f>
        <v/>
      </c>
      <c r="R142" s="168">
        <f>Q142*G142</f>
        <v/>
      </c>
      <c r="T142" s="214">
        <f>B142&amp;T$5&amp;C142&amp;D142</f>
        <v/>
      </c>
      <c r="U142" s="214">
        <f>D142</f>
        <v/>
      </c>
      <c r="V142" s="214">
        <f>E142</f>
        <v/>
      </c>
      <c r="W142" s="214">
        <f>F142</f>
        <v/>
      </c>
      <c r="X142" s="214">
        <f>G142</f>
        <v/>
      </c>
    </row>
    <row r="143" ht="15.6" customHeight="1" s="313">
      <c r="A143" s="79" t="n">
        <v>2</v>
      </c>
      <c r="B143" s="168" t="inlineStr">
        <is>
          <t>P26</t>
        </is>
      </c>
      <c r="C143" s="168" t="inlineStr">
        <is>
          <t>C403-C2</t>
        </is>
      </c>
      <c r="D143" s="168" t="inlineStr">
        <is>
          <t>#</t>
        </is>
      </c>
      <c r="E143" s="168" t="n">
        <v>1587</v>
      </c>
      <c r="F143" s="168" t="n">
        <v>1183</v>
      </c>
      <c r="G143" s="168" t="n">
        <v>1</v>
      </c>
      <c r="H143" s="318">
        <f>G143*F143*E143/1000000</f>
        <v/>
      </c>
      <c r="I143" s="318">
        <f>40.4*H143</f>
        <v/>
      </c>
      <c r="J143" s="111" t="n">
        <v>0</v>
      </c>
      <c r="K143" s="323">
        <f>100*5*J143/1000000000*7.85*1000*1.06</f>
        <v/>
      </c>
      <c r="L143" s="214" t="n"/>
      <c r="M143" s="214" t="inlineStr">
        <is>
          <t>C403塔</t>
        </is>
      </c>
      <c r="N143" s="214" t="n"/>
      <c r="Q143" s="168">
        <f>VLOOKUP(T143,异形板分值匹配!B$1:C$2000,2,FALSE)</f>
        <v/>
      </c>
      <c r="R143" s="168">
        <f>Q143*G143</f>
        <v/>
      </c>
      <c r="T143" s="214">
        <f>B143&amp;T$5&amp;C143&amp;D143</f>
        <v/>
      </c>
      <c r="U143" s="214">
        <f>D143</f>
        <v/>
      </c>
      <c r="V143" s="214">
        <f>E143</f>
        <v/>
      </c>
      <c r="W143" s="214">
        <f>F143</f>
        <v/>
      </c>
      <c r="X143" s="214">
        <f>G143</f>
        <v/>
      </c>
    </row>
    <row r="144" ht="15.6" customHeight="1" s="313">
      <c r="A144" s="79" t="n">
        <v>2</v>
      </c>
      <c r="B144" s="168" t="inlineStr">
        <is>
          <t>P26</t>
        </is>
      </c>
      <c r="C144" s="168" t="inlineStr">
        <is>
          <t>C403-C3</t>
        </is>
      </c>
      <c r="D144" s="168" t="inlineStr">
        <is>
          <t>#</t>
        </is>
      </c>
      <c r="E144" s="168" t="n">
        <v>1511</v>
      </c>
      <c r="F144" s="168" t="n">
        <v>1000</v>
      </c>
      <c r="G144" s="168" t="n">
        <v>1</v>
      </c>
      <c r="H144" s="318">
        <f>G144*F144*E144/1000000</f>
        <v/>
      </c>
      <c r="I144" s="318">
        <f>40.4*H144</f>
        <v/>
      </c>
      <c r="J144" s="111" t="n">
        <v>0</v>
      </c>
      <c r="K144" s="323">
        <f>100*5*J144/1000000000*7.85*1000*1.06</f>
        <v/>
      </c>
      <c r="L144" s="214" t="n"/>
      <c r="M144" s="214" t="inlineStr">
        <is>
          <t>C403塔</t>
        </is>
      </c>
      <c r="N144" s="214" t="n"/>
      <c r="Q144" s="168">
        <f>VLOOKUP(T144,异形板分值匹配!B$1:C$2000,2,FALSE)</f>
        <v/>
      </c>
      <c r="R144" s="168">
        <f>Q144*G144</f>
        <v/>
      </c>
      <c r="T144" s="214">
        <f>B144&amp;T$5&amp;C144&amp;D144</f>
        <v/>
      </c>
      <c r="U144" s="214">
        <f>D144</f>
        <v/>
      </c>
      <c r="V144" s="214">
        <f>E144</f>
        <v/>
      </c>
      <c r="W144" s="214">
        <f>F144</f>
        <v/>
      </c>
      <c r="X144" s="214">
        <f>G144</f>
        <v/>
      </c>
    </row>
    <row r="145" ht="15.6" customHeight="1" s="313">
      <c r="A145" s="79" t="n">
        <v>2</v>
      </c>
      <c r="B145" s="168" t="inlineStr">
        <is>
          <t>P26</t>
        </is>
      </c>
      <c r="C145" s="168" t="inlineStr">
        <is>
          <t>C403-C4</t>
        </is>
      </c>
      <c r="D145" s="168" t="inlineStr">
        <is>
          <t>#</t>
        </is>
      </c>
      <c r="E145" s="168" t="n">
        <v>1470</v>
      </c>
      <c r="F145" s="168" t="n">
        <v>638</v>
      </c>
      <c r="G145" s="168" t="n">
        <v>1</v>
      </c>
      <c r="H145" s="318">
        <f>G145*F145*E145/1000000</f>
        <v/>
      </c>
      <c r="I145" s="318">
        <f>40.4*H145</f>
        <v/>
      </c>
      <c r="J145" s="111" t="n">
        <v>0</v>
      </c>
      <c r="K145" s="323">
        <f>100*5*J145/1000000000*7.85*1000*1.06</f>
        <v/>
      </c>
      <c r="L145" s="214" t="n"/>
      <c r="M145" s="214" t="inlineStr">
        <is>
          <t>C403塔</t>
        </is>
      </c>
      <c r="N145" s="214" t="n"/>
      <c r="Q145" s="168">
        <f>VLOOKUP(T145,异形板分值匹配!B$1:C$2000,2,FALSE)</f>
        <v/>
      </c>
      <c r="R145" s="168">
        <f>Q145*G145</f>
        <v/>
      </c>
      <c r="T145" s="214">
        <f>B145&amp;T$5&amp;C145&amp;D145</f>
        <v/>
      </c>
      <c r="U145" s="214">
        <f>D145</f>
        <v/>
      </c>
      <c r="V145" s="214">
        <f>E145</f>
        <v/>
      </c>
      <c r="W145" s="214">
        <f>F145</f>
        <v/>
      </c>
      <c r="X145" s="214">
        <f>G145</f>
        <v/>
      </c>
    </row>
    <row r="146" hidden="1" ht="15.6" customHeight="1" s="313">
      <c r="A146" s="79" t="n">
        <v>2</v>
      </c>
      <c r="B146" s="84" t="inlineStr">
        <is>
          <t>小计</t>
        </is>
      </c>
      <c r="C146" s="84" t="n"/>
      <c r="D146" s="84" t="n"/>
      <c r="E146" s="84" t="n"/>
      <c r="F146" s="84" t="n"/>
      <c r="G146" s="84">
        <f>SUM(G142:G145)</f>
        <v/>
      </c>
      <c r="H146" s="332" t="n"/>
      <c r="I146" s="332" t="n"/>
      <c r="J146" s="113" t="n"/>
      <c r="K146" s="337" t="n"/>
      <c r="L146" s="93" t="n"/>
      <c r="M146" s="93" t="n"/>
      <c r="N146" s="93" t="n"/>
      <c r="Q146" s="168">
        <f>VLOOKUP(T146,异形板分值匹配!B$1:C$2000,2,FALSE)</f>
        <v/>
      </c>
      <c r="R146" s="168">
        <f>Q146*G146</f>
        <v/>
      </c>
      <c r="T146" s="214">
        <f>B146&amp;T$5&amp;C146&amp;D146</f>
        <v/>
      </c>
      <c r="U146" s="214" t="n"/>
      <c r="V146" s="214">
        <f>E146</f>
        <v/>
      </c>
      <c r="W146" s="214">
        <f>F146</f>
        <v/>
      </c>
      <c r="X146" s="214">
        <f>G146</f>
        <v/>
      </c>
    </row>
    <row r="147" ht="15.6" customHeight="1" s="313">
      <c r="A147" s="79" t="n">
        <v>2</v>
      </c>
      <c r="B147" s="168" t="inlineStr">
        <is>
          <t>P27</t>
        </is>
      </c>
      <c r="C147" s="168" t="inlineStr">
        <is>
          <t>C403-D1</t>
        </is>
      </c>
      <c r="D147" s="168" t="inlineStr">
        <is>
          <t>#</t>
        </is>
      </c>
      <c r="E147" s="168" t="n">
        <v>1579</v>
      </c>
      <c r="F147" s="168" t="n">
        <v>1000</v>
      </c>
      <c r="G147" s="168" t="n">
        <v>16</v>
      </c>
      <c r="H147" s="318">
        <f>G147*F147*E147/1000000</f>
        <v/>
      </c>
      <c r="I147" s="318">
        <f>40.4*H147</f>
        <v/>
      </c>
      <c r="J147" s="111" t="n">
        <v>0</v>
      </c>
      <c r="K147" s="323">
        <f>100*5*J147/1000000000*7.85*1000*1.06</f>
        <v/>
      </c>
      <c r="L147" s="214" t="n"/>
      <c r="M147" s="214" t="inlineStr">
        <is>
          <t>C403塔</t>
        </is>
      </c>
      <c r="N147" s="214" t="n"/>
      <c r="Q147" s="168">
        <f>VLOOKUP(T147,异形板分值匹配!B$1:C$2000,2,FALSE)</f>
        <v/>
      </c>
      <c r="R147" s="168">
        <f>Q147*G147</f>
        <v/>
      </c>
      <c r="T147" s="214">
        <f>B147&amp;T$5&amp;C147&amp;D147</f>
        <v/>
      </c>
      <c r="U147" s="214">
        <f>D147</f>
        <v/>
      </c>
      <c r="V147" s="214">
        <f>E147</f>
        <v/>
      </c>
      <c r="W147" s="214">
        <f>F147</f>
        <v/>
      </c>
      <c r="X147" s="214">
        <f>G147</f>
        <v/>
      </c>
    </row>
    <row r="148" ht="15.6" customHeight="1" s="313">
      <c r="A148" s="79" t="n">
        <v>2</v>
      </c>
      <c r="B148" s="168" t="inlineStr">
        <is>
          <t>P27</t>
        </is>
      </c>
      <c r="C148" s="168" t="inlineStr">
        <is>
          <t>C403-D2</t>
        </is>
      </c>
      <c r="D148" s="168" t="inlineStr">
        <is>
          <t>#</t>
        </is>
      </c>
      <c r="E148" s="168" t="n">
        <v>1593</v>
      </c>
      <c r="F148" s="168" t="n">
        <v>1302</v>
      </c>
      <c r="G148" s="168" t="n">
        <v>2</v>
      </c>
      <c r="H148" s="318">
        <f>G148*F148*E148/1000000</f>
        <v/>
      </c>
      <c r="I148" s="318">
        <f>40.4*H148</f>
        <v/>
      </c>
      <c r="J148" s="111" t="n">
        <v>0</v>
      </c>
      <c r="K148" s="323">
        <f>100*5*J148/1000000000*7.85*1000*1.06</f>
        <v/>
      </c>
      <c r="L148" s="214" t="n"/>
      <c r="M148" s="214" t="inlineStr">
        <is>
          <t>C403塔</t>
        </is>
      </c>
      <c r="N148" s="214" t="n"/>
      <c r="Q148" s="168">
        <f>VLOOKUP(T148,异形板分值匹配!B$1:C$2000,2,FALSE)</f>
        <v/>
      </c>
      <c r="R148" s="168">
        <f>Q148*G148</f>
        <v/>
      </c>
      <c r="T148" s="214">
        <f>B148&amp;T$5&amp;C148&amp;D148</f>
        <v/>
      </c>
      <c r="U148" s="214">
        <f>D148</f>
        <v/>
      </c>
      <c r="V148" s="214">
        <f>E148</f>
        <v/>
      </c>
      <c r="W148" s="214">
        <f>F148</f>
        <v/>
      </c>
      <c r="X148" s="214">
        <f>G148</f>
        <v/>
      </c>
    </row>
    <row r="149" ht="15.6" customHeight="1" s="313">
      <c r="A149" s="79" t="n">
        <v>2</v>
      </c>
      <c r="B149" s="168" t="inlineStr">
        <is>
          <t>P27</t>
        </is>
      </c>
      <c r="C149" s="168" t="inlineStr">
        <is>
          <t>C403-D3</t>
        </is>
      </c>
      <c r="D149" s="168" t="inlineStr">
        <is>
          <t>#</t>
        </is>
      </c>
      <c r="E149" s="168" t="n">
        <v>1509</v>
      </c>
      <c r="F149" s="168" t="n">
        <v>1006</v>
      </c>
      <c r="G149" s="168" t="n">
        <v>1</v>
      </c>
      <c r="H149" s="318">
        <f>G149*F149*E149/1000000</f>
        <v/>
      </c>
      <c r="I149" s="318">
        <f>40.4*H149</f>
        <v/>
      </c>
      <c r="J149" s="111" t="n">
        <v>0</v>
      </c>
      <c r="K149" s="323">
        <f>100*5*J149/1000000000*7.85*1000*1.06</f>
        <v/>
      </c>
      <c r="L149" s="214" t="n"/>
      <c r="M149" s="214" t="inlineStr">
        <is>
          <t>C403塔</t>
        </is>
      </c>
      <c r="N149" s="214" t="n"/>
      <c r="Q149" s="168">
        <f>VLOOKUP(T149,异形板分值匹配!B$1:C$2000,2,FALSE)</f>
        <v/>
      </c>
      <c r="R149" s="168">
        <f>Q149*G149</f>
        <v/>
      </c>
      <c r="T149" s="214">
        <f>B149&amp;T$5&amp;C149&amp;D149</f>
        <v/>
      </c>
      <c r="U149" s="214">
        <f>D149</f>
        <v/>
      </c>
      <c r="V149" s="214">
        <f>E149</f>
        <v/>
      </c>
      <c r="W149" s="214">
        <f>F149</f>
        <v/>
      </c>
      <c r="X149" s="214">
        <f>G149</f>
        <v/>
      </c>
    </row>
    <row r="150" ht="15.6" customHeight="1" s="313">
      <c r="A150" s="79" t="n">
        <v>2</v>
      </c>
      <c r="B150" s="168" t="inlineStr">
        <is>
          <t>P27</t>
        </is>
      </c>
      <c r="C150" s="168" t="inlineStr">
        <is>
          <t>C403-D4</t>
        </is>
      </c>
      <c r="D150" s="168" t="inlineStr">
        <is>
          <t>#</t>
        </is>
      </c>
      <c r="E150" s="168" t="n">
        <v>1509</v>
      </c>
      <c r="F150" s="168" t="n">
        <v>1006</v>
      </c>
      <c r="G150" s="168" t="n">
        <v>1</v>
      </c>
      <c r="H150" s="318">
        <f>G150*F150*E150/1000000</f>
        <v/>
      </c>
      <c r="I150" s="318">
        <f>40.4*H150</f>
        <v/>
      </c>
      <c r="J150" s="111" t="n">
        <v>0</v>
      </c>
      <c r="K150" s="323">
        <f>100*5*J150/1000000000*7.85*1000*1.06</f>
        <v/>
      </c>
      <c r="L150" s="214" t="n"/>
      <c r="M150" s="214" t="inlineStr">
        <is>
          <t>C403塔</t>
        </is>
      </c>
      <c r="N150" s="214" t="n"/>
      <c r="Q150" s="168">
        <f>VLOOKUP(T150,异形板分值匹配!B$1:C$2000,2,FALSE)</f>
        <v/>
      </c>
      <c r="R150" s="168">
        <f>Q150*G150</f>
        <v/>
      </c>
      <c r="T150" s="214">
        <f>B150&amp;T$5&amp;C150&amp;D150</f>
        <v/>
      </c>
      <c r="U150" s="214">
        <f>D150</f>
        <v/>
      </c>
      <c r="V150" s="214">
        <f>E150</f>
        <v/>
      </c>
      <c r="W150" s="214">
        <f>F150</f>
        <v/>
      </c>
      <c r="X150" s="214">
        <f>G150</f>
        <v/>
      </c>
    </row>
    <row r="151" hidden="1" ht="15.6" customHeight="1" s="313">
      <c r="A151" s="79" t="n">
        <v>2</v>
      </c>
      <c r="B151" s="84" t="inlineStr">
        <is>
          <t>小计</t>
        </is>
      </c>
      <c r="C151" s="84" t="n"/>
      <c r="D151" s="84" t="n"/>
      <c r="E151" s="84" t="n"/>
      <c r="F151" s="84" t="n"/>
      <c r="G151" s="84">
        <f>SUM(G147:G150)</f>
        <v/>
      </c>
      <c r="H151" s="332" t="n"/>
      <c r="I151" s="332" t="n"/>
      <c r="J151" s="113" t="n"/>
      <c r="K151" s="337" t="n"/>
      <c r="L151" s="93" t="n"/>
      <c r="M151" s="93" t="n"/>
      <c r="N151" s="93" t="n"/>
      <c r="Q151" s="168">
        <f>VLOOKUP(T151,异形板分值匹配!B$1:C$2000,2,FALSE)</f>
        <v/>
      </c>
      <c r="R151" s="168">
        <f>Q151*G151</f>
        <v/>
      </c>
      <c r="T151" s="214">
        <f>B151&amp;T$5&amp;C151&amp;D151</f>
        <v/>
      </c>
      <c r="U151" s="214" t="n"/>
      <c r="V151" s="214">
        <f>E151</f>
        <v/>
      </c>
      <c r="W151" s="214">
        <f>F151</f>
        <v/>
      </c>
      <c r="X151" s="214">
        <f>G151</f>
        <v/>
      </c>
    </row>
    <row r="152" ht="15.6" customHeight="1" s="313">
      <c r="A152" s="79" t="n">
        <v>2</v>
      </c>
      <c r="B152" s="168" t="inlineStr">
        <is>
          <t>P28</t>
        </is>
      </c>
      <c r="C152" s="168" t="inlineStr">
        <is>
          <t>C403-E1</t>
        </is>
      </c>
      <c r="D152" s="168" t="inlineStr">
        <is>
          <t>#</t>
        </is>
      </c>
      <c r="E152" s="168" t="n">
        <v>1579</v>
      </c>
      <c r="F152" s="168" t="n">
        <v>1000</v>
      </c>
      <c r="G152" s="168" t="n">
        <v>15</v>
      </c>
      <c r="H152" s="318">
        <f>G152*F152*E152/1000000</f>
        <v/>
      </c>
      <c r="I152" s="318">
        <f>40.4*H152</f>
        <v/>
      </c>
      <c r="J152" s="111" t="n">
        <v>0</v>
      </c>
      <c r="K152" s="323">
        <f>100*5*J152/1000000000*7.85*1000*1.06</f>
        <v/>
      </c>
      <c r="L152" s="214" t="n"/>
      <c r="M152" s="214" t="inlineStr">
        <is>
          <t>C403塔</t>
        </is>
      </c>
      <c r="N152" s="214" t="n"/>
      <c r="Q152" s="168">
        <f>VLOOKUP(T152,异形板分值匹配!B$1:C$2000,2,FALSE)</f>
        <v/>
      </c>
      <c r="R152" s="168">
        <f>Q152*G152</f>
        <v/>
      </c>
      <c r="T152" s="214">
        <f>B152&amp;T$5&amp;C152&amp;D152</f>
        <v/>
      </c>
      <c r="U152" s="214">
        <f>D152</f>
        <v/>
      </c>
      <c r="V152" s="214">
        <f>E152</f>
        <v/>
      </c>
      <c r="W152" s="214">
        <f>F152</f>
        <v/>
      </c>
      <c r="X152" s="214">
        <f>G152</f>
        <v/>
      </c>
    </row>
    <row r="153" ht="15.6" customHeight="1" s="313">
      <c r="A153" s="79" t="n">
        <v>2</v>
      </c>
      <c r="B153" s="168" t="inlineStr">
        <is>
          <t>P28</t>
        </is>
      </c>
      <c r="C153" s="168" t="inlineStr">
        <is>
          <t>C403-E2</t>
        </is>
      </c>
      <c r="D153" s="168" t="inlineStr">
        <is>
          <t>#</t>
        </is>
      </c>
      <c r="E153" s="168" t="n">
        <v>1588</v>
      </c>
      <c r="F153" s="168" t="n">
        <v>1197</v>
      </c>
      <c r="G153" s="168" t="n">
        <v>1</v>
      </c>
      <c r="H153" s="318">
        <f>G153*F153*E153/1000000</f>
        <v/>
      </c>
      <c r="I153" s="318">
        <f>40.4*H153</f>
        <v/>
      </c>
      <c r="J153" s="111" t="n">
        <v>0</v>
      </c>
      <c r="K153" s="323">
        <f>100*5*J153/1000000000*7.85*1000*1.06</f>
        <v/>
      </c>
      <c r="L153" s="214" t="n"/>
      <c r="M153" s="214" t="inlineStr">
        <is>
          <t>C403塔</t>
        </is>
      </c>
      <c r="N153" s="214" t="n"/>
      <c r="Q153" s="168">
        <f>VLOOKUP(T153,异形板分值匹配!B$1:C$2000,2,FALSE)</f>
        <v/>
      </c>
      <c r="R153" s="168">
        <f>Q153*G153</f>
        <v/>
      </c>
      <c r="T153" s="214">
        <f>B153&amp;T$5&amp;C153&amp;D153</f>
        <v/>
      </c>
      <c r="U153" s="214">
        <f>D153</f>
        <v/>
      </c>
      <c r="V153" s="214">
        <f>E153</f>
        <v/>
      </c>
      <c r="W153" s="214">
        <f>F153</f>
        <v/>
      </c>
      <c r="X153" s="214">
        <f>G153</f>
        <v/>
      </c>
    </row>
    <row r="154" ht="15.6" customHeight="1" s="313">
      <c r="A154" s="79" t="n">
        <v>2</v>
      </c>
      <c r="B154" s="168" t="inlineStr">
        <is>
          <t>P28</t>
        </is>
      </c>
      <c r="C154" s="168" t="inlineStr">
        <is>
          <t>C403-E3</t>
        </is>
      </c>
      <c r="D154" s="168" t="inlineStr">
        <is>
          <t>#</t>
        </is>
      </c>
      <c r="E154" s="168" t="n">
        <v>1509</v>
      </c>
      <c r="F154" s="168" t="n">
        <v>1000</v>
      </c>
      <c r="G154" s="168" t="n">
        <v>1</v>
      </c>
      <c r="H154" s="318">
        <f>G154*F154*E154/1000000</f>
        <v/>
      </c>
      <c r="I154" s="318">
        <f>40.4*H154</f>
        <v/>
      </c>
      <c r="J154" s="111" t="n">
        <v>0</v>
      </c>
      <c r="K154" s="323">
        <f>100*5*J154/1000000000*7.85*1000*1.06</f>
        <v/>
      </c>
      <c r="L154" s="214" t="n"/>
      <c r="M154" s="214" t="inlineStr">
        <is>
          <t>C403塔</t>
        </is>
      </c>
      <c r="N154" s="214" t="n"/>
      <c r="Q154" s="168">
        <f>VLOOKUP(T154,异形板分值匹配!B$1:C$2000,2,FALSE)</f>
        <v/>
      </c>
      <c r="R154" s="168">
        <f>Q154*G154</f>
        <v/>
      </c>
      <c r="T154" s="214">
        <f>B154&amp;T$5&amp;C154&amp;D154</f>
        <v/>
      </c>
      <c r="U154" s="214">
        <f>D154</f>
        <v/>
      </c>
      <c r="V154" s="214">
        <f>E154</f>
        <v/>
      </c>
      <c r="W154" s="214">
        <f>F154</f>
        <v/>
      </c>
      <c r="X154" s="214">
        <f>G154</f>
        <v/>
      </c>
    </row>
    <row r="155" ht="15.6" customHeight="1" s="313">
      <c r="A155" s="79" t="n">
        <v>2</v>
      </c>
      <c r="B155" s="168" t="inlineStr">
        <is>
          <t>P28</t>
        </is>
      </c>
      <c r="C155" s="168" t="inlineStr">
        <is>
          <t>C403-E4</t>
        </is>
      </c>
      <c r="D155" s="168" t="inlineStr">
        <is>
          <t>#</t>
        </is>
      </c>
      <c r="E155" s="168" t="n">
        <v>1464</v>
      </c>
      <c r="F155" s="168" t="n">
        <v>661</v>
      </c>
      <c r="G155" s="168" t="n">
        <v>1</v>
      </c>
      <c r="H155" s="318">
        <f>G155*F155*E155/1000000</f>
        <v/>
      </c>
      <c r="I155" s="318">
        <f>40.4*H155</f>
        <v/>
      </c>
      <c r="J155" s="111" t="n">
        <v>0</v>
      </c>
      <c r="K155" s="323">
        <f>100*5*J155/1000000000*7.85*1000*1.06</f>
        <v/>
      </c>
      <c r="L155" s="214" t="n"/>
      <c r="M155" s="214" t="inlineStr">
        <is>
          <t>C403塔</t>
        </is>
      </c>
      <c r="N155" s="214" t="n"/>
      <c r="Q155" s="168">
        <f>VLOOKUP(T155,异形板分值匹配!B$1:C$2000,2,FALSE)</f>
        <v/>
      </c>
      <c r="R155" s="168">
        <f>Q155*G155</f>
        <v/>
      </c>
      <c r="T155" s="214">
        <f>B155&amp;T$5&amp;C155&amp;D155</f>
        <v/>
      </c>
      <c r="U155" s="214">
        <f>D155</f>
        <v/>
      </c>
      <c r="V155" s="214">
        <f>E155</f>
        <v/>
      </c>
      <c r="W155" s="214">
        <f>F155</f>
        <v/>
      </c>
      <c r="X155" s="214">
        <f>G155</f>
        <v/>
      </c>
    </row>
    <row r="156" hidden="1" ht="15.6" customHeight="1" s="313">
      <c r="A156" s="79" t="n">
        <v>2</v>
      </c>
      <c r="B156" s="84" t="inlineStr">
        <is>
          <t>小计</t>
        </is>
      </c>
      <c r="C156" s="84" t="n"/>
      <c r="D156" s="84" t="n"/>
      <c r="E156" s="84" t="n"/>
      <c r="F156" s="84" t="n"/>
      <c r="G156" s="84">
        <f>SUM(G152:G155)</f>
        <v/>
      </c>
      <c r="H156" s="332" t="n"/>
      <c r="I156" s="332" t="n"/>
      <c r="J156" s="113" t="n"/>
      <c r="K156" s="337" t="n"/>
      <c r="L156" s="93" t="n"/>
      <c r="M156" s="93" t="n"/>
      <c r="N156" s="93" t="n"/>
      <c r="Q156" s="168">
        <f>VLOOKUP(T156,异形板分值匹配!B$1:C$2000,2,FALSE)</f>
        <v/>
      </c>
      <c r="R156" s="168">
        <f>Q156*G156</f>
        <v/>
      </c>
      <c r="T156" s="214">
        <f>B156&amp;T$5&amp;C156&amp;D156</f>
        <v/>
      </c>
      <c r="U156" s="214" t="n"/>
      <c r="V156" s="214">
        <f>E156</f>
        <v/>
      </c>
      <c r="W156" s="214">
        <f>F156</f>
        <v/>
      </c>
      <c r="X156" s="214">
        <f>G156</f>
        <v/>
      </c>
    </row>
    <row r="157" ht="15.6" customHeight="1" s="313">
      <c r="A157" s="79" t="n">
        <v>2</v>
      </c>
      <c r="B157" s="168" t="inlineStr">
        <is>
          <t>P29</t>
        </is>
      </c>
      <c r="C157" s="168" t="inlineStr">
        <is>
          <t>C403-F1</t>
        </is>
      </c>
      <c r="D157" s="168" t="inlineStr">
        <is>
          <t>#</t>
        </is>
      </c>
      <c r="E157" s="168" t="n">
        <v>1585</v>
      </c>
      <c r="F157" s="168" t="n">
        <v>1129</v>
      </c>
      <c r="G157" s="168" t="n">
        <v>1</v>
      </c>
      <c r="H157" s="318">
        <f>G157*F157*E157/1000000</f>
        <v/>
      </c>
      <c r="I157" s="318">
        <f>40.4*H157</f>
        <v/>
      </c>
      <c r="J157" s="111" t="n">
        <v>0</v>
      </c>
      <c r="K157" s="323">
        <f>100*5*J157/1000000000*7.85*1000*1.06</f>
        <v/>
      </c>
      <c r="L157" s="214" t="n"/>
      <c r="M157" s="214" t="inlineStr">
        <is>
          <t>C403塔</t>
        </is>
      </c>
      <c r="N157" s="214" t="n"/>
      <c r="Q157" s="168">
        <f>VLOOKUP(T157,异形板分值匹配!B$1:C$2000,2,FALSE)</f>
        <v/>
      </c>
      <c r="R157" s="168">
        <f>Q157*G157</f>
        <v/>
      </c>
      <c r="T157" s="214">
        <f>B157&amp;T$5&amp;C157&amp;D157</f>
        <v/>
      </c>
      <c r="U157" s="214">
        <f>D157</f>
        <v/>
      </c>
      <c r="V157" s="214">
        <f>E157</f>
        <v/>
      </c>
      <c r="W157" s="214">
        <f>F157</f>
        <v/>
      </c>
      <c r="X157" s="214">
        <f>G157</f>
        <v/>
      </c>
    </row>
    <row r="158" ht="15.6" customHeight="1" s="313">
      <c r="A158" s="79" t="n">
        <v>2</v>
      </c>
      <c r="B158" s="168" t="inlineStr">
        <is>
          <t>P29</t>
        </is>
      </c>
      <c r="C158" s="168" t="inlineStr">
        <is>
          <t>C403-F2</t>
        </is>
      </c>
      <c r="D158" s="168" t="inlineStr">
        <is>
          <t>#</t>
        </is>
      </c>
      <c r="E158" s="168" t="n">
        <v>1579</v>
      </c>
      <c r="F158" s="168" t="n">
        <v>1000</v>
      </c>
      <c r="G158" s="168" t="n">
        <v>4</v>
      </c>
      <c r="H158" s="318">
        <f>G158*F158*E158/1000000</f>
        <v/>
      </c>
      <c r="I158" s="318">
        <f>40.4*H158</f>
        <v/>
      </c>
      <c r="J158" s="111" t="n">
        <v>0</v>
      </c>
      <c r="K158" s="323">
        <f>100*5*J158/1000000000*7.85*1000*1.06</f>
        <v/>
      </c>
      <c r="L158" s="214" t="n"/>
      <c r="M158" s="214" t="inlineStr">
        <is>
          <t>C403塔</t>
        </is>
      </c>
      <c r="N158" s="214" t="n"/>
      <c r="Q158" s="168">
        <f>VLOOKUP(T158,异形板分值匹配!B$1:C$2000,2,FALSE)</f>
        <v/>
      </c>
      <c r="R158" s="168">
        <f>Q158*G158</f>
        <v/>
      </c>
      <c r="T158" s="214">
        <f>B158&amp;T$5&amp;C158&amp;D158</f>
        <v/>
      </c>
      <c r="U158" s="214">
        <f>D158</f>
        <v/>
      </c>
      <c r="V158" s="214">
        <f>E158</f>
        <v/>
      </c>
      <c r="W158" s="214">
        <f>F158</f>
        <v/>
      </c>
      <c r="X158" s="214">
        <f>G158</f>
        <v/>
      </c>
    </row>
    <row r="159" hidden="1" ht="15.6" customHeight="1" s="313">
      <c r="A159" s="79" t="n">
        <v>2</v>
      </c>
      <c r="B159" s="84" t="inlineStr">
        <is>
          <t>小计</t>
        </is>
      </c>
      <c r="C159" s="84" t="n"/>
      <c r="D159" s="84" t="n"/>
      <c r="E159" s="84" t="n"/>
      <c r="F159" s="84" t="n"/>
      <c r="G159" s="84">
        <f>SUM(G157:G158)</f>
        <v/>
      </c>
      <c r="H159" s="332" t="n"/>
      <c r="I159" s="332" t="n"/>
      <c r="J159" s="113" t="n"/>
      <c r="K159" s="337" t="n"/>
      <c r="L159" s="93" t="n"/>
      <c r="M159" s="93" t="n"/>
      <c r="N159" s="93" t="n"/>
      <c r="Q159" s="168">
        <f>VLOOKUP(T159,异形板分值匹配!B$1:C$2000,2,FALSE)</f>
        <v/>
      </c>
      <c r="R159" s="168">
        <f>Q159*G159</f>
        <v/>
      </c>
      <c r="T159" s="214">
        <f>B159&amp;T$5&amp;C159&amp;D159</f>
        <v/>
      </c>
      <c r="U159" s="214" t="n"/>
      <c r="V159" s="214">
        <f>E159</f>
        <v/>
      </c>
      <c r="W159" s="214">
        <f>F159</f>
        <v/>
      </c>
      <c r="X159" s="214">
        <f>G159</f>
        <v/>
      </c>
    </row>
    <row r="160" ht="15.6" customHeight="1" s="313">
      <c r="A160" s="79" t="n">
        <v>2</v>
      </c>
      <c r="B160" s="168" t="inlineStr">
        <is>
          <t>P30</t>
        </is>
      </c>
      <c r="C160" s="168" t="inlineStr">
        <is>
          <t>C403-G1</t>
        </is>
      </c>
      <c r="D160" s="168" t="inlineStr">
        <is>
          <t>#</t>
        </is>
      </c>
      <c r="E160" s="168" t="n">
        <v>1579</v>
      </c>
      <c r="F160" s="168" t="n">
        <v>1000</v>
      </c>
      <c r="G160" s="168" t="n">
        <v>22</v>
      </c>
      <c r="H160" s="318">
        <f>G160*F160*E160/1000000</f>
        <v/>
      </c>
      <c r="I160" s="318">
        <f>40.4*H160</f>
        <v/>
      </c>
      <c r="J160" s="111" t="n">
        <v>0</v>
      </c>
      <c r="K160" s="323">
        <f>100*5*J160/1000000000*7.85*1000*1.06</f>
        <v/>
      </c>
      <c r="L160" s="214" t="n"/>
      <c r="M160" s="214" t="inlineStr">
        <is>
          <t>C403塔</t>
        </is>
      </c>
      <c r="N160" s="214" t="n"/>
      <c r="Q160" s="168">
        <f>VLOOKUP(T160,异形板分值匹配!B$1:C$2000,2,FALSE)</f>
        <v/>
      </c>
      <c r="R160" s="168">
        <f>Q160*G160</f>
        <v/>
      </c>
      <c r="T160" s="214">
        <f>B160&amp;T$5&amp;C160&amp;D160</f>
        <v/>
      </c>
      <c r="U160" s="214">
        <f>D160</f>
        <v/>
      </c>
      <c r="V160" s="214">
        <f>E160</f>
        <v/>
      </c>
      <c r="W160" s="214">
        <f>F160</f>
        <v/>
      </c>
      <c r="X160" s="214">
        <f>G160</f>
        <v/>
      </c>
    </row>
    <row r="161" ht="15.6" customHeight="1" s="313">
      <c r="A161" s="79" t="n">
        <v>2</v>
      </c>
      <c r="B161" s="168" t="inlineStr">
        <is>
          <t>P30</t>
        </is>
      </c>
      <c r="C161" s="168" t="inlineStr">
        <is>
          <t>C403-G2</t>
        </is>
      </c>
      <c r="D161" s="168" t="inlineStr">
        <is>
          <t>#</t>
        </is>
      </c>
      <c r="E161" s="168" t="n">
        <v>1579</v>
      </c>
      <c r="F161" s="168" t="n">
        <v>1000</v>
      </c>
      <c r="G161" s="168" t="n">
        <v>1</v>
      </c>
      <c r="H161" s="318">
        <f>G161*F161*E161/1000000</f>
        <v/>
      </c>
      <c r="I161" s="318">
        <f>40.4*H161</f>
        <v/>
      </c>
      <c r="J161" s="111" t="n">
        <v>786</v>
      </c>
      <c r="K161" s="323">
        <f>100*5*J161/1000000000*7.85*1000*1.06</f>
        <v/>
      </c>
      <c r="L161" s="214" t="n"/>
      <c r="M161" s="214" t="inlineStr">
        <is>
          <t>C403塔</t>
        </is>
      </c>
      <c r="N161" s="214" t="n"/>
      <c r="Q161" s="168">
        <f>VLOOKUP(T161,异形板分值匹配!B$1:C$2000,2,FALSE)</f>
        <v/>
      </c>
      <c r="R161" s="168">
        <f>Q161*G161</f>
        <v/>
      </c>
      <c r="T161" s="214">
        <f>B161&amp;T$5&amp;C161&amp;D161</f>
        <v/>
      </c>
      <c r="U161" s="214">
        <f>D161</f>
        <v/>
      </c>
      <c r="V161" s="214">
        <f>E161</f>
        <v/>
      </c>
      <c r="W161" s="214">
        <f>F161</f>
        <v/>
      </c>
      <c r="X161" s="214">
        <f>G161</f>
        <v/>
      </c>
    </row>
    <row r="162" ht="15.6" customHeight="1" s="313">
      <c r="A162" s="79" t="n">
        <v>2</v>
      </c>
      <c r="B162" s="168" t="inlineStr">
        <is>
          <t>P30</t>
        </is>
      </c>
      <c r="C162" s="168" t="inlineStr">
        <is>
          <t>C403-G3</t>
        </is>
      </c>
      <c r="D162" s="168" t="inlineStr">
        <is>
          <t>#</t>
        </is>
      </c>
      <c r="E162" s="168" t="n">
        <v>1573</v>
      </c>
      <c r="F162" s="168" t="n">
        <v>816</v>
      </c>
      <c r="G162" s="168" t="n">
        <v>1</v>
      </c>
      <c r="H162" s="318">
        <f>G162*F162*E162/1000000</f>
        <v/>
      </c>
      <c r="I162" s="318">
        <f>40.4*H162</f>
        <v/>
      </c>
      <c r="J162" s="111" t="n">
        <v>0</v>
      </c>
      <c r="K162" s="323">
        <f>100*5*J162/1000000000*7.85*1000*1.06</f>
        <v/>
      </c>
      <c r="L162" s="214" t="n"/>
      <c r="M162" s="214" t="inlineStr">
        <is>
          <t>C403塔</t>
        </is>
      </c>
      <c r="N162" s="214" t="n"/>
      <c r="Q162" s="168">
        <f>VLOOKUP(T162,异形板分值匹配!B$1:C$2000,2,FALSE)</f>
        <v/>
      </c>
      <c r="R162" s="168">
        <f>Q162*G162</f>
        <v/>
      </c>
      <c r="T162" s="214">
        <f>B162&amp;T$5&amp;C162&amp;D162</f>
        <v/>
      </c>
      <c r="U162" s="214">
        <f>D162</f>
        <v/>
      </c>
      <c r="V162" s="214">
        <f>E162</f>
        <v/>
      </c>
      <c r="W162" s="214">
        <f>F162</f>
        <v/>
      </c>
      <c r="X162" s="214">
        <f>G162</f>
        <v/>
      </c>
    </row>
    <row r="163" ht="15.6" customHeight="1" s="313">
      <c r="A163" s="79" t="n">
        <v>2</v>
      </c>
      <c r="B163" s="168" t="inlineStr">
        <is>
          <t>P30</t>
        </is>
      </c>
      <c r="C163" s="168" t="inlineStr">
        <is>
          <t>C403-G4</t>
        </is>
      </c>
      <c r="D163" s="168" t="inlineStr">
        <is>
          <t>#</t>
        </is>
      </c>
      <c r="E163" s="168" t="n">
        <v>1579</v>
      </c>
      <c r="F163" s="168" t="n">
        <v>1000</v>
      </c>
      <c r="G163" s="168" t="n">
        <v>1</v>
      </c>
      <c r="H163" s="318">
        <f>G163*F163*E163/1000000</f>
        <v/>
      </c>
      <c r="I163" s="318">
        <f>40.4*H163</f>
        <v/>
      </c>
      <c r="J163" s="111" t="n">
        <v>1100</v>
      </c>
      <c r="K163" s="323">
        <f>100*5*J163/1000000000*7.85*1000*1.06</f>
        <v/>
      </c>
      <c r="L163" s="214" t="n"/>
      <c r="M163" s="214" t="inlineStr">
        <is>
          <t>C403塔</t>
        </is>
      </c>
      <c r="N163" s="214" t="n"/>
      <c r="Q163" s="168">
        <f>VLOOKUP(T163,异形板分值匹配!B$1:C$2000,2,FALSE)</f>
        <v/>
      </c>
      <c r="R163" s="168">
        <f>Q163*G163</f>
        <v/>
      </c>
      <c r="T163" s="214">
        <f>B163&amp;T$5&amp;C163&amp;D163</f>
        <v/>
      </c>
      <c r="U163" s="214">
        <f>D163</f>
        <v/>
      </c>
      <c r="V163" s="214">
        <f>E163</f>
        <v/>
      </c>
      <c r="W163" s="214">
        <f>F163</f>
        <v/>
      </c>
      <c r="X163" s="214">
        <f>G163</f>
        <v/>
      </c>
    </row>
    <row r="164" hidden="1" ht="15.6" customHeight="1" s="313">
      <c r="A164" s="79" t="n">
        <v>2</v>
      </c>
      <c r="B164" s="84" t="inlineStr">
        <is>
          <t>小计</t>
        </is>
      </c>
      <c r="C164" s="84" t="n"/>
      <c r="D164" s="84" t="n"/>
      <c r="E164" s="84" t="n"/>
      <c r="F164" s="84" t="n"/>
      <c r="G164" s="84">
        <f>SUM(G160:G163)</f>
        <v/>
      </c>
      <c r="H164" s="332" t="n"/>
      <c r="I164" s="332" t="n"/>
      <c r="J164" s="113" t="n"/>
      <c r="K164" s="337" t="n"/>
      <c r="L164" s="93" t="n"/>
      <c r="M164" s="93" t="n"/>
      <c r="N164" s="93" t="n"/>
      <c r="Q164" s="168">
        <f>VLOOKUP(T164,异形板分值匹配!B$1:C$2000,2,FALSE)</f>
        <v/>
      </c>
      <c r="R164" s="168">
        <f>Q164*G164</f>
        <v/>
      </c>
      <c r="T164" s="214">
        <f>B164&amp;T$5&amp;C164&amp;D164</f>
        <v/>
      </c>
      <c r="U164" s="214" t="n"/>
      <c r="V164" s="214">
        <f>E164</f>
        <v/>
      </c>
      <c r="W164" s="214">
        <f>F164</f>
        <v/>
      </c>
      <c r="X164" s="214">
        <f>G164</f>
        <v/>
      </c>
    </row>
    <row r="165" ht="15.6" customHeight="1" s="313">
      <c r="A165" s="79" t="n">
        <v>2</v>
      </c>
      <c r="B165" s="168" t="inlineStr">
        <is>
          <t>P31</t>
        </is>
      </c>
      <c r="C165" s="168" t="inlineStr">
        <is>
          <t>C403-H1</t>
        </is>
      </c>
      <c r="D165" s="168" t="inlineStr">
        <is>
          <t>#</t>
        </is>
      </c>
      <c r="E165" s="168" t="n">
        <v>1464</v>
      </c>
      <c r="F165" s="168" t="n">
        <v>661</v>
      </c>
      <c r="G165" s="168" t="n">
        <v>1</v>
      </c>
      <c r="H165" s="318">
        <f>G165*F165*E165/1000000</f>
        <v/>
      </c>
      <c r="I165" s="318">
        <f>40.4*H165</f>
        <v/>
      </c>
      <c r="J165" s="111" t="n">
        <v>0</v>
      </c>
      <c r="K165" s="323">
        <f>100*5*J165/1000000000*7.85*1000*1.06</f>
        <v/>
      </c>
      <c r="L165" s="214" t="n"/>
      <c r="M165" s="214" t="inlineStr">
        <is>
          <t>C403塔</t>
        </is>
      </c>
      <c r="N165" s="214" t="n"/>
      <c r="Q165" s="168">
        <f>VLOOKUP(T165,异形板分值匹配!B$1:C$2000,2,FALSE)</f>
        <v/>
      </c>
      <c r="R165" s="168">
        <f>Q165*G165</f>
        <v/>
      </c>
      <c r="T165" s="214">
        <f>B165&amp;T$5&amp;C165&amp;D165</f>
        <v/>
      </c>
      <c r="U165" s="214">
        <f>D165</f>
        <v/>
      </c>
      <c r="V165" s="214">
        <f>E165</f>
        <v/>
      </c>
      <c r="W165" s="214">
        <f>F165</f>
        <v/>
      </c>
      <c r="X165" s="214">
        <f>G165</f>
        <v/>
      </c>
    </row>
    <row r="166" ht="15.6" customHeight="1" s="313">
      <c r="A166" s="79" t="n">
        <v>2</v>
      </c>
      <c r="B166" s="168" t="inlineStr">
        <is>
          <t>P31</t>
        </is>
      </c>
      <c r="C166" s="168" t="inlineStr">
        <is>
          <t>C403-H2</t>
        </is>
      </c>
      <c r="D166" s="168" t="inlineStr">
        <is>
          <t>#</t>
        </is>
      </c>
      <c r="E166" s="168" t="n">
        <v>1509</v>
      </c>
      <c r="F166" s="168" t="n">
        <v>1000</v>
      </c>
      <c r="G166" s="168" t="n">
        <v>1</v>
      </c>
      <c r="H166" s="318">
        <f>G166*F166*E166/1000000</f>
        <v/>
      </c>
      <c r="I166" s="318">
        <f>40.4*H166</f>
        <v/>
      </c>
      <c r="J166" s="111" t="n">
        <v>0</v>
      </c>
      <c r="K166" s="323">
        <f>100*5*J166/1000000000*7.85*1000*1.06</f>
        <v/>
      </c>
      <c r="L166" s="214" t="n"/>
      <c r="M166" s="214" t="inlineStr">
        <is>
          <t>C403塔</t>
        </is>
      </c>
      <c r="N166" s="214" t="n"/>
      <c r="Q166" s="168">
        <f>VLOOKUP(T166,异形板分值匹配!B$1:C$2000,2,FALSE)</f>
        <v/>
      </c>
      <c r="R166" s="168">
        <f>Q166*G166</f>
        <v/>
      </c>
      <c r="T166" s="214">
        <f>B166&amp;T$5&amp;C166&amp;D166</f>
        <v/>
      </c>
      <c r="U166" s="214">
        <f>D166</f>
        <v/>
      </c>
      <c r="V166" s="214">
        <f>E166</f>
        <v/>
      </c>
      <c r="W166" s="214">
        <f>F166</f>
        <v/>
      </c>
      <c r="X166" s="214">
        <f>G166</f>
        <v/>
      </c>
    </row>
    <row r="167" ht="15.6" customHeight="1" s="313">
      <c r="A167" s="79" t="n">
        <v>2</v>
      </c>
      <c r="B167" s="168" t="inlineStr">
        <is>
          <t>P31</t>
        </is>
      </c>
      <c r="C167" s="168" t="inlineStr">
        <is>
          <t>C403-H3</t>
        </is>
      </c>
      <c r="D167" s="168" t="inlineStr">
        <is>
          <t>#</t>
        </is>
      </c>
      <c r="E167" s="168" t="n">
        <v>1586</v>
      </c>
      <c r="F167" s="168" t="n">
        <v>1168</v>
      </c>
      <c r="G167" s="168" t="n">
        <v>1</v>
      </c>
      <c r="H167" s="318">
        <f>G167*F167*E167/1000000</f>
        <v/>
      </c>
      <c r="I167" s="318">
        <f>40.4*H167</f>
        <v/>
      </c>
      <c r="J167" s="111" t="n">
        <v>0</v>
      </c>
      <c r="K167" s="323">
        <f>100*5*J167/1000000000*7.85*1000*1.06</f>
        <v/>
      </c>
      <c r="L167" s="214" t="n"/>
      <c r="M167" s="214" t="inlineStr">
        <is>
          <t>C403塔</t>
        </is>
      </c>
      <c r="N167" s="214" t="n"/>
      <c r="Q167" s="168">
        <f>VLOOKUP(T167,异形板分值匹配!B$1:C$2000,2,FALSE)</f>
        <v/>
      </c>
      <c r="R167" s="168">
        <f>Q167*G167</f>
        <v/>
      </c>
      <c r="T167" s="214">
        <f>B167&amp;T$5&amp;C167&amp;D167</f>
        <v/>
      </c>
      <c r="U167" s="214">
        <f>D167</f>
        <v/>
      </c>
      <c r="V167" s="214">
        <f>E167</f>
        <v/>
      </c>
      <c r="W167" s="214">
        <f>F167</f>
        <v/>
      </c>
      <c r="X167" s="214">
        <f>G167</f>
        <v/>
      </c>
    </row>
    <row r="168" ht="15.6" customHeight="1" s="313">
      <c r="A168" s="79" t="n">
        <v>2</v>
      </c>
      <c r="B168" s="168" t="inlineStr">
        <is>
          <t>P31</t>
        </is>
      </c>
      <c r="C168" s="168" t="inlineStr">
        <is>
          <t>C403-H4</t>
        </is>
      </c>
      <c r="D168" s="168" t="inlineStr">
        <is>
          <t>#</t>
        </is>
      </c>
      <c r="E168" s="168" t="n">
        <v>1579</v>
      </c>
      <c r="F168" s="168" t="n">
        <v>1000</v>
      </c>
      <c r="G168" s="168" t="n">
        <v>4</v>
      </c>
      <c r="H168" s="318">
        <f>G168*F168*E168/1000000</f>
        <v/>
      </c>
      <c r="I168" s="318">
        <f>40.4*H168</f>
        <v/>
      </c>
      <c r="J168" s="111" t="n">
        <v>0</v>
      </c>
      <c r="K168" s="323">
        <f>100*5*J168/1000000000*7.85*1000*1.06</f>
        <v/>
      </c>
      <c r="L168" s="214" t="n"/>
      <c r="M168" s="214" t="inlineStr">
        <is>
          <t>C403塔</t>
        </is>
      </c>
      <c r="N168" s="214" t="n"/>
      <c r="Q168" s="168">
        <f>VLOOKUP(T168,异形板分值匹配!B$1:C$2000,2,FALSE)</f>
        <v/>
      </c>
      <c r="R168" s="168">
        <f>Q168*G168</f>
        <v/>
      </c>
      <c r="T168" s="214">
        <f>B168&amp;T$5&amp;C168&amp;D168</f>
        <v/>
      </c>
      <c r="U168" s="214">
        <f>D168</f>
        <v/>
      </c>
      <c r="V168" s="214">
        <f>E168</f>
        <v/>
      </c>
      <c r="W168" s="214">
        <f>F168</f>
        <v/>
      </c>
      <c r="X168" s="214">
        <f>G168</f>
        <v/>
      </c>
    </row>
    <row r="169" hidden="1" s="313">
      <c r="A169" s="79" t="n">
        <v>2</v>
      </c>
      <c r="B169" s="84" t="inlineStr">
        <is>
          <t>小计</t>
        </is>
      </c>
      <c r="C169" s="84" t="n"/>
      <c r="D169" s="84" t="n"/>
      <c r="E169" s="84" t="n"/>
      <c r="F169" s="84" t="n"/>
      <c r="G169" s="84">
        <f>SUM(G165:G168)</f>
        <v/>
      </c>
      <c r="H169" s="332" t="n"/>
      <c r="I169" s="332" t="n"/>
      <c r="J169" s="338" t="n"/>
      <c r="K169" s="338" t="n"/>
      <c r="L169" s="93" t="n"/>
      <c r="M169" s="93" t="n"/>
      <c r="N169" s="93" t="n"/>
      <c r="Q169" s="168">
        <f>VLOOKUP(T169,异形板分值匹配!B$1:C$2000,2,FALSE)</f>
        <v/>
      </c>
      <c r="R169" s="168">
        <f>Q169*G169</f>
        <v/>
      </c>
      <c r="T169" s="214">
        <f>B169&amp;T$5&amp;C169&amp;D169</f>
        <v/>
      </c>
      <c r="U169" s="214" t="n"/>
      <c r="V169" s="214">
        <f>E169</f>
        <v/>
      </c>
      <c r="W169" s="214">
        <f>F169</f>
        <v/>
      </c>
      <c r="X169" s="214">
        <f>G169</f>
        <v/>
      </c>
    </row>
    <row r="170" ht="10.05" customHeight="1" s="313">
      <c r="B170" s="12" t="n"/>
      <c r="C170" s="12" t="n"/>
      <c r="D170" s="12" t="n"/>
      <c r="E170" s="12" t="n"/>
      <c r="F170" s="12" t="n"/>
      <c r="G170" s="12" t="n"/>
      <c r="H170" s="339" t="n"/>
      <c r="I170" s="339" t="n"/>
      <c r="J170" s="339" t="n"/>
      <c r="K170" s="339" t="n"/>
      <c r="T170" s="214">
        <f>B170&amp;T$5&amp;C170&amp;D170</f>
        <v/>
      </c>
      <c r="U170" s="214" t="n"/>
      <c r="V170" s="214" t="n"/>
      <c r="W170" s="214" t="n"/>
      <c r="X170" s="214" t="n"/>
    </row>
    <row r="171" hidden="1" ht="12.9" customHeight="1" s="313">
      <c r="B171" s="84" t="inlineStr">
        <is>
          <t>合计</t>
        </is>
      </c>
      <c r="C171" s="84" t="n"/>
      <c r="D171" s="87" t="n"/>
      <c r="E171" s="84" t="n"/>
      <c r="F171" s="84" t="n"/>
      <c r="G171" s="84">
        <f>SUM(G6:G170)/2</f>
        <v/>
      </c>
      <c r="H171" s="332">
        <f>SUM(H6:H170)</f>
        <v/>
      </c>
      <c r="I171" s="332">
        <f>SUM(I6:I170)</f>
        <v/>
      </c>
      <c r="J171" s="332">
        <f>SUM(J6:J170)</f>
        <v/>
      </c>
      <c r="K171" s="332">
        <f>SUM(K6:K170)</f>
        <v/>
      </c>
      <c r="L171" s="332">
        <f>SUM(L6:L170)</f>
        <v/>
      </c>
      <c r="M171" s="332">
        <f>SUM(M6:M170)</f>
        <v/>
      </c>
      <c r="N171" s="116" t="n"/>
      <c r="O171" s="96" t="n"/>
      <c r="P171" s="96" t="n"/>
      <c r="T171" s="214">
        <f>B171&amp;T$5&amp;C171&amp;D171</f>
        <v/>
      </c>
      <c r="U171" s="214" t="n"/>
      <c r="V171" s="214" t="n"/>
      <c r="W171" s="214" t="n"/>
      <c r="X171" s="214" t="n"/>
    </row>
    <row r="172" ht="20.1" customHeight="1" s="313">
      <c r="H172" s="215" t="n"/>
      <c r="I172" s="215" t="n"/>
      <c r="J172" s="215" t="n"/>
      <c r="K172" s="215" t="n"/>
    </row>
    <row r="173" ht="27" customHeight="1" s="313">
      <c r="C173" s="215" t="inlineStr">
        <is>
          <t>编制 FILLED BY:</t>
        </is>
      </c>
      <c r="E173" s="215" t="inlineStr">
        <is>
          <t>周健</t>
        </is>
      </c>
      <c r="H173" s="215" t="inlineStr">
        <is>
          <t>审核 CHECK：</t>
        </is>
      </c>
      <c r="J173" s="215" t="n"/>
      <c r="K173" s="215" t="n"/>
    </row>
  </sheetData>
  <autoFilter ref="A5:AB174">
    <filterColumn colId="1" hiddenButton="0" showButton="1">
      <filters blank="1"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</filters>
    </filterColumn>
  </autoFilter>
  <mergeCells count="14">
    <mergeCell ref="F3:G3"/>
    <mergeCell ref="F4:G4"/>
    <mergeCell ref="B2:M2"/>
    <mergeCell ref="U4:X4"/>
    <mergeCell ref="K4:M4"/>
    <mergeCell ref="H173:I173"/>
    <mergeCell ref="B1:M1"/>
    <mergeCell ref="C4:E4"/>
    <mergeCell ref="C3:E3"/>
    <mergeCell ref="C173:D173"/>
    <mergeCell ref="K3:M3"/>
    <mergeCell ref="H4:I4"/>
    <mergeCell ref="Q4:R4"/>
    <mergeCell ref="H3:I3"/>
  </mergeCells>
  <printOptions horizontalCentered="1"/>
  <pageMargins left="0.393055555555556" right="0.393055555555556" top="0.393055555555556" bottom="0.393055555555556" header="0.5" footer="0.196527777777778"/>
  <pageSetup orientation="portrait" paperSize="9" scale="92" fitToHeight="0"/>
  <headerFooter>
    <oddHeader/>
    <oddFooter>&amp;C第 &amp;P 页，共 &amp;N 页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Z11"/>
  <sheetViews>
    <sheetView view="pageBreakPreview" zoomScaleNormal="100" workbookViewId="0">
      <selection activeCell="A8" sqref="A8:XFD19"/>
    </sheetView>
  </sheetViews>
  <sheetFormatPr baseColWidth="8" defaultColWidth="9" defaultRowHeight="14.4"/>
  <cols>
    <col width="7.88671875" customWidth="1" style="79" min="1" max="1"/>
    <col width="8.109375" customWidth="1" style="215" min="2" max="2"/>
    <col width="9.33203125" customWidth="1" style="215" min="3" max="3"/>
    <col width="6" customWidth="1" style="215" min="4" max="4"/>
    <col width="6.88671875" customWidth="1" style="215" min="5" max="5"/>
    <col width="6.109375" customWidth="1" style="215" min="6" max="6"/>
    <col width="7.77734375" customWidth="1" style="215" min="7" max="7"/>
    <col width="8.77734375" customWidth="1" style="325" min="8" max="8"/>
    <col width="9.88671875" customWidth="1" style="325" min="9" max="10"/>
    <col width="9.44140625" customWidth="1" style="325" min="11" max="11"/>
    <col width="9" customWidth="1" style="215" min="12" max="16"/>
    <col width="8.88671875" customWidth="1" style="12" min="17" max="17"/>
    <col width="7" customWidth="1" style="12" min="18" max="18"/>
    <col width="9" customWidth="1" style="215" min="19" max="19"/>
    <col width="11.77734375" customWidth="1" style="215" min="20" max="20"/>
    <col width="9" customWidth="1" style="215" min="21" max="25"/>
    <col hidden="1" width="8.88671875" customWidth="1" style="215" min="26" max="26"/>
    <col width="9" customWidth="1" style="215" min="27" max="16384"/>
  </cols>
  <sheetData>
    <row r="1" ht="36" customHeight="1" s="313">
      <c r="B1" s="326">
        <f>'3工艺执行单'!B6&amp;Z1</f>
        <v/>
      </c>
      <c r="C1" s="314" t="n"/>
      <c r="D1" s="314" t="n"/>
      <c r="E1" s="314" t="n"/>
      <c r="F1" s="314" t="n"/>
      <c r="G1" s="314" t="n"/>
      <c r="H1" s="314" t="n"/>
      <c r="I1" s="314" t="n"/>
      <c r="J1" s="314" t="n"/>
      <c r="K1" s="314" t="n"/>
      <c r="L1" s="315" t="n"/>
      <c r="M1" s="89" t="n"/>
      <c r="N1" s="89" t="n"/>
      <c r="O1" s="90" t="n"/>
      <c r="P1" s="90" t="n"/>
      <c r="Z1" s="215" t="inlineStr">
        <is>
          <t>箱件清单  PACKING LIST</t>
        </is>
      </c>
    </row>
    <row r="2" ht="36" customHeight="1" s="313">
      <c r="B2" s="327" t="inlineStr">
        <is>
          <t>辅助</t>
        </is>
      </c>
      <c r="C2" s="314" t="n"/>
      <c r="D2" s="314" t="n"/>
      <c r="E2" s="314" t="n"/>
      <c r="F2" s="314" t="n"/>
      <c r="G2" s="314" t="n"/>
      <c r="H2" s="314" t="n"/>
      <c r="I2" s="314" t="n"/>
      <c r="J2" s="314" t="n"/>
      <c r="K2" s="314" t="n"/>
      <c r="L2" s="315" t="n"/>
      <c r="M2" s="91" t="n"/>
      <c r="N2" s="91" t="n"/>
      <c r="O2" s="90" t="n"/>
      <c r="P2" s="90" t="n"/>
    </row>
    <row r="3" ht="28.95" customFormat="1" customHeight="1" s="2">
      <c r="A3" s="80" t="n"/>
      <c r="B3" s="81" t="inlineStr">
        <is>
          <t>客户名称
CLIENT</t>
        </is>
      </c>
      <c r="C3" s="238">
        <f>'3工艺执行单'!F2</f>
        <v/>
      </c>
      <c r="D3" s="340" t="n"/>
      <c r="E3" s="341" t="n"/>
      <c r="F3" s="238" t="inlineStr">
        <is>
          <t>工作单号 JOB NO.</t>
        </is>
      </c>
      <c r="G3" s="341" t="n"/>
      <c r="H3" s="342">
        <f>'3工艺执行单'!C2</f>
        <v/>
      </c>
      <c r="I3" s="341" t="n"/>
      <c r="J3" s="331" t="inlineStr">
        <is>
          <t>日期
DATE</t>
        </is>
      </c>
      <c r="K3" s="240">
        <f>TODAY()</f>
        <v/>
      </c>
      <c r="L3" s="341" t="n"/>
      <c r="M3" s="343" t="n"/>
      <c r="N3" s="344" t="n"/>
      <c r="O3" s="92" t="n"/>
      <c r="P3" s="92" t="n"/>
      <c r="Q3" s="168" t="n"/>
      <c r="R3" s="168" t="n"/>
    </row>
    <row r="4" ht="31.05" customHeight="1" s="313">
      <c r="B4" s="216" t="inlineStr">
        <is>
          <t>项目名称
PROJECT</t>
        </is>
      </c>
      <c r="C4" s="216">
        <f>'3工艺执行单'!C3</f>
        <v/>
      </c>
      <c r="D4" s="314" t="n"/>
      <c r="E4" s="315" t="n"/>
      <c r="F4" s="214" t="inlineStr">
        <is>
          <t>品名 ITEM</t>
        </is>
      </c>
      <c r="G4" s="315" t="n"/>
      <c r="H4" s="329" t="inlineStr">
        <is>
          <t>镀锌钢格板</t>
        </is>
      </c>
      <c r="I4" s="315" t="n"/>
      <c r="J4" s="329" t="inlineStr">
        <is>
          <t>规格型号
MODEL</t>
        </is>
      </c>
      <c r="K4" s="329">
        <f>'3工艺执行单'!D6</f>
        <v/>
      </c>
      <c r="L4" s="315" t="n"/>
      <c r="M4" s="345" t="n"/>
      <c r="N4" s="341" t="n"/>
      <c r="O4" s="92" t="n"/>
      <c r="P4" s="92" t="n"/>
      <c r="Q4" s="237" t="inlineStr">
        <is>
          <t>隔一焊一</t>
        </is>
      </c>
      <c r="R4" s="315" t="n"/>
      <c r="U4" s="214" t="inlineStr">
        <is>
          <t>算料用</t>
        </is>
      </c>
      <c r="V4" s="314" t="n"/>
      <c r="W4" s="314" t="n"/>
      <c r="X4" s="315" t="n"/>
    </row>
    <row r="5" ht="40.05" customFormat="1" customHeight="1" s="3">
      <c r="A5" s="82" t="inlineStr">
        <is>
          <t>班组编号</t>
        </is>
      </c>
      <c r="B5" s="81" t="inlineStr">
        <is>
          <t>包号
PACKAGE NO</t>
        </is>
      </c>
      <c r="C5" s="81" t="inlineStr">
        <is>
          <t>图号
DRAWING NO</t>
        </is>
      </c>
      <c r="D5" s="81" t="inlineStr">
        <is>
          <t>注
DRAWING</t>
        </is>
      </c>
      <c r="E5" s="81" t="inlineStr">
        <is>
          <t>长度
LENGTH（mm）</t>
        </is>
      </c>
      <c r="F5" s="81" t="inlineStr">
        <is>
          <t>宽度
WIDTH（mm）</t>
        </is>
      </c>
      <c r="G5" s="81" t="inlineStr">
        <is>
          <t>数量
QTY（件）</t>
        </is>
      </c>
      <c r="H5" s="331" t="inlineStr">
        <is>
          <t>面积
AREA（㎡）</t>
        </is>
      </c>
      <c r="I5" s="331" t="inlineStr">
        <is>
          <t>重量
WEIGHT（kg）</t>
        </is>
      </c>
      <c r="J5" s="81" t="inlineStr">
        <is>
          <t>标高</t>
        </is>
      </c>
      <c r="K5" s="81" t="inlineStr">
        <is>
          <t>备注</t>
        </is>
      </c>
      <c r="L5" s="81" t="n"/>
      <c r="M5" s="81" t="n"/>
      <c r="N5" s="81" t="n"/>
      <c r="Q5" s="168" t="inlineStr">
        <is>
          <t>单块分值</t>
        </is>
      </c>
      <c r="R5" s="168" t="inlineStr">
        <is>
          <t>总分值</t>
        </is>
      </c>
      <c r="T5" s="3" t="inlineStr">
        <is>
          <t>-</t>
        </is>
      </c>
    </row>
    <row r="6">
      <c r="A6" s="79" t="n">
        <v>3</v>
      </c>
      <c r="B6" s="168" t="inlineStr">
        <is>
          <t>P32</t>
        </is>
      </c>
      <c r="C6" s="168" t="inlineStr">
        <is>
          <t>TB-1</t>
        </is>
      </c>
      <c r="D6" s="168" t="n"/>
      <c r="E6" s="168" t="n">
        <v>600</v>
      </c>
      <c r="F6" s="168" t="n">
        <v>220</v>
      </c>
      <c r="G6" s="168" t="n">
        <v>4</v>
      </c>
      <c r="H6" s="318">
        <f>G6*F6*E6/1000000</f>
        <v/>
      </c>
      <c r="I6" s="318" t="n">
        <v>26.76</v>
      </c>
      <c r="J6" s="168" t="inlineStr">
        <is>
          <t>C-401</t>
        </is>
      </c>
      <c r="K6" s="168" t="n"/>
      <c r="L6" s="214" t="n"/>
      <c r="M6" s="214" t="n"/>
      <c r="N6" s="214" t="n"/>
      <c r="Q6" s="168">
        <f>IF(Q$4="","",VLOOKUP(Q$4,'3-1技术要求'!Q:S,3,0))</f>
        <v/>
      </c>
      <c r="R6" s="168">
        <f>G6*Q6</f>
        <v/>
      </c>
      <c r="T6" s="214">
        <f>B6&amp;T$5&amp;C6&amp;D6</f>
        <v/>
      </c>
      <c r="U6" s="214">
        <f>D6</f>
        <v/>
      </c>
      <c r="V6" s="214">
        <f>E6</f>
        <v/>
      </c>
      <c r="W6" s="214">
        <f>F6</f>
        <v/>
      </c>
      <c r="X6" s="214">
        <f>G6</f>
        <v/>
      </c>
    </row>
    <row r="7">
      <c r="A7" s="79" t="n">
        <v>3</v>
      </c>
      <c r="B7" s="97" t="inlineStr">
        <is>
          <t>小计</t>
        </is>
      </c>
      <c r="C7" s="84" t="n"/>
      <c r="D7" s="84" t="n"/>
      <c r="E7" s="84" t="n"/>
      <c r="F7" s="84" t="n"/>
      <c r="G7" s="84">
        <f>SUM(G6:G6)</f>
        <v/>
      </c>
      <c r="H7" s="332" t="n"/>
      <c r="I7" s="336" t="n"/>
      <c r="J7" s="84" t="n"/>
      <c r="K7" s="84" t="n"/>
      <c r="L7" s="93" t="n"/>
      <c r="M7" s="214" t="n"/>
      <c r="N7" s="214" t="n"/>
      <c r="Q7" s="168">
        <f>VLOOKUP(T7,异形板分值匹配!B$1:C$2000,2,FALSE)</f>
        <v/>
      </c>
      <c r="R7" s="168">
        <f>Q7*G7</f>
        <v/>
      </c>
      <c r="T7" s="214">
        <f>B7&amp;T$5&amp;C7&amp;D7</f>
        <v/>
      </c>
      <c r="U7" s="214">
        <f>D7</f>
        <v/>
      </c>
      <c r="V7" s="214">
        <f>E7</f>
        <v/>
      </c>
      <c r="W7" s="214">
        <f>F7</f>
        <v/>
      </c>
      <c r="X7" s="214">
        <f>G7</f>
        <v/>
      </c>
    </row>
    <row r="8" ht="10.05" customHeight="1" s="313">
      <c r="B8" s="12" t="n"/>
      <c r="C8" s="12" t="n"/>
      <c r="D8" s="12" t="n"/>
      <c r="E8" s="12" t="n"/>
      <c r="F8" s="12" t="n"/>
      <c r="G8" s="12" t="n"/>
      <c r="H8" s="339" t="n"/>
      <c r="I8" s="339" t="n"/>
      <c r="J8" s="339" t="n"/>
      <c r="K8" s="339" t="n"/>
      <c r="T8" s="214">
        <f>B8&amp;T$5&amp;C8&amp;D8</f>
        <v/>
      </c>
      <c r="U8" s="214" t="n"/>
      <c r="V8" s="214" t="n"/>
      <c r="W8" s="214" t="n"/>
      <c r="X8" s="214" t="n"/>
    </row>
    <row r="9" ht="12.9" customHeight="1" s="313">
      <c r="B9" s="84" t="inlineStr">
        <is>
          <t>合计</t>
        </is>
      </c>
      <c r="C9" s="84" t="n"/>
      <c r="D9" s="87" t="n"/>
      <c r="E9" s="84" t="n"/>
      <c r="F9" s="84" t="n"/>
      <c r="G9" s="84">
        <f>SUM(G6:G8)/2</f>
        <v/>
      </c>
      <c r="H9" s="332">
        <f>SUM(H6:H8)</f>
        <v/>
      </c>
      <c r="I9" s="332">
        <f>SUM(I6:I8)</f>
        <v/>
      </c>
      <c r="J9" s="332" t="n"/>
      <c r="K9" s="332" t="n"/>
      <c r="L9" s="332" t="n"/>
      <c r="M9" s="346" t="n"/>
      <c r="N9" s="96" t="n"/>
      <c r="O9" s="96" t="n"/>
      <c r="P9" s="96" t="n"/>
      <c r="T9" s="214">
        <f>B9&amp;T$5&amp;C9&amp;D9</f>
        <v/>
      </c>
      <c r="U9" s="214" t="n"/>
      <c r="V9" s="214" t="n"/>
      <c r="W9" s="214" t="n"/>
      <c r="X9" s="214" t="n"/>
    </row>
    <row r="10" ht="20.1" customHeight="1" s="313">
      <c r="H10" s="215" t="n"/>
      <c r="I10" s="215" t="n"/>
      <c r="J10" s="215" t="n"/>
      <c r="K10" s="215" t="n"/>
    </row>
    <row r="11" ht="27" customHeight="1" s="313">
      <c r="C11" s="215" t="inlineStr">
        <is>
          <t>编制 FILLED BY:</t>
        </is>
      </c>
      <c r="E11" s="215" t="inlineStr">
        <is>
          <t>周健</t>
        </is>
      </c>
      <c r="H11" s="215" t="inlineStr">
        <is>
          <t>审核 CHECK：</t>
        </is>
      </c>
      <c r="J11" s="215" t="n"/>
      <c r="K11" s="215" t="n"/>
    </row>
  </sheetData>
  <autoFilter ref="A5:AB12"/>
  <mergeCells count="15">
    <mergeCell ref="F3:G3"/>
    <mergeCell ref="F4:G4"/>
    <mergeCell ref="H11:I11"/>
    <mergeCell ref="M3:N4"/>
    <mergeCell ref="U4:X4"/>
    <mergeCell ref="C11:D11"/>
    <mergeCell ref="B2:L2"/>
    <mergeCell ref="C4:E4"/>
    <mergeCell ref="C3:E3"/>
    <mergeCell ref="B1:L1"/>
    <mergeCell ref="H4:I4"/>
    <mergeCell ref="K4:L4"/>
    <mergeCell ref="Q4:R4"/>
    <mergeCell ref="K3:L3"/>
    <mergeCell ref="H3:I3"/>
  </mergeCells>
  <printOptions horizontalCentered="1"/>
  <pageMargins left="0.393055555555556" right="0.393055555555556" top="0.393055555555556" bottom="0.393055555555556" header="0.5" footer="0.196527777777778"/>
  <pageSetup orientation="portrait" paperSize="9" fitToHeight="0"/>
  <headerFooter>
    <oddHeader/>
    <oddFooter>&amp;C第 &amp;P 页，共 &amp;N 页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Z21"/>
  <sheetViews>
    <sheetView view="pageBreakPreview" zoomScaleNormal="100" workbookViewId="0">
      <selection activeCell="U12" sqref="U12"/>
    </sheetView>
  </sheetViews>
  <sheetFormatPr baseColWidth="8" defaultColWidth="9" defaultRowHeight="14.4"/>
  <cols>
    <col width="7.88671875" customWidth="1" style="79" min="1" max="1"/>
    <col width="8.109375" customWidth="1" style="215" min="2" max="2"/>
    <col width="9.33203125" customWidth="1" style="215" min="3" max="3"/>
    <col width="6" customWidth="1" style="215" min="4" max="4"/>
    <col width="6.88671875" customWidth="1" style="215" min="5" max="5"/>
    <col width="6.109375" customWidth="1" style="215" min="6" max="6"/>
    <col width="7.77734375" customWidth="1" style="215" min="7" max="7"/>
    <col width="8.77734375" customWidth="1" style="325" min="8" max="8"/>
    <col width="9.88671875" customWidth="1" style="325" min="9" max="10"/>
    <col width="9.44140625" customWidth="1" style="325" min="11" max="11"/>
    <col width="9" customWidth="1" style="215" min="12" max="16"/>
    <col width="8.88671875" customWidth="1" style="12" min="17" max="17"/>
    <col width="7" customWidth="1" style="12" min="18" max="18"/>
    <col width="9" customWidth="1" style="215" min="19" max="19"/>
    <col width="11.77734375" customWidth="1" style="215" min="20" max="20"/>
    <col width="9" customWidth="1" style="215" min="21" max="25"/>
    <col hidden="1" width="8.88671875" customWidth="1" style="215" min="26" max="26"/>
    <col width="9" customWidth="1" style="215" min="27" max="16384"/>
  </cols>
  <sheetData>
    <row r="1" ht="36" customHeight="1" s="313">
      <c r="B1" s="326">
        <f>'3工艺执行单'!B6&amp;Z1</f>
        <v/>
      </c>
      <c r="C1" s="314" t="n"/>
      <c r="D1" s="314" t="n"/>
      <c r="E1" s="314" t="n"/>
      <c r="F1" s="314" t="n"/>
      <c r="G1" s="314" t="n"/>
      <c r="H1" s="314" t="n"/>
      <c r="I1" s="314" t="n"/>
      <c r="J1" s="314" t="n"/>
      <c r="K1" s="314" t="n"/>
      <c r="L1" s="315" t="n"/>
      <c r="M1" s="89" t="n"/>
      <c r="N1" s="89" t="n"/>
      <c r="O1" s="90" t="n"/>
      <c r="P1" s="90" t="n"/>
      <c r="Z1" s="215" t="inlineStr">
        <is>
          <t>箱件清单  PACKING LIST</t>
        </is>
      </c>
    </row>
    <row r="2" ht="36" customHeight="1" s="313">
      <c r="B2" s="327" t="inlineStr">
        <is>
          <t>辅助</t>
        </is>
      </c>
      <c r="C2" s="314" t="n"/>
      <c r="D2" s="314" t="n"/>
      <c r="E2" s="314" t="n"/>
      <c r="F2" s="314" t="n"/>
      <c r="G2" s="314" t="n"/>
      <c r="H2" s="314" t="n"/>
      <c r="I2" s="314" t="n"/>
      <c r="J2" s="314" t="n"/>
      <c r="K2" s="314" t="n"/>
      <c r="L2" s="315" t="n"/>
      <c r="M2" s="91" t="n"/>
      <c r="N2" s="91" t="n"/>
      <c r="O2" s="90" t="n"/>
      <c r="P2" s="90" t="n"/>
    </row>
    <row r="3" ht="28.95" customFormat="1" customHeight="1" s="2">
      <c r="A3" s="80" t="n"/>
      <c r="B3" s="81" t="inlineStr">
        <is>
          <t>客户名称
CLIENT</t>
        </is>
      </c>
      <c r="C3" s="238">
        <f>'3工艺执行单'!F2</f>
        <v/>
      </c>
      <c r="D3" s="340" t="n"/>
      <c r="E3" s="341" t="n"/>
      <c r="F3" s="238" t="inlineStr">
        <is>
          <t>工作单号 JOB NO.</t>
        </is>
      </c>
      <c r="G3" s="341" t="n"/>
      <c r="H3" s="342">
        <f>'3工艺执行单'!C2</f>
        <v/>
      </c>
      <c r="I3" s="341" t="n"/>
      <c r="J3" s="331" t="inlineStr">
        <is>
          <t>日期
DATE</t>
        </is>
      </c>
      <c r="K3" s="240">
        <f>TODAY()</f>
        <v/>
      </c>
      <c r="L3" s="341" t="n"/>
      <c r="M3" s="343" t="n"/>
      <c r="N3" s="344" t="n"/>
      <c r="O3" s="92" t="n"/>
      <c r="P3" s="92" t="n"/>
      <c r="Q3" s="168" t="n"/>
      <c r="R3" s="168" t="n"/>
    </row>
    <row r="4" ht="31.05" customHeight="1" s="313">
      <c r="B4" s="216" t="inlineStr">
        <is>
          <t>项目名称
PROJECT</t>
        </is>
      </c>
      <c r="C4" s="216">
        <f>'3工艺执行单'!C3</f>
        <v/>
      </c>
      <c r="D4" s="314" t="n"/>
      <c r="E4" s="315" t="n"/>
      <c r="F4" s="214" t="inlineStr">
        <is>
          <t>品名 ITEM</t>
        </is>
      </c>
      <c r="G4" s="315" t="n"/>
      <c r="H4" s="329" t="inlineStr">
        <is>
          <t>镀锌钢格板</t>
        </is>
      </c>
      <c r="I4" s="315" t="n"/>
      <c r="J4" s="329" t="inlineStr">
        <is>
          <t>规格型号
MODEL</t>
        </is>
      </c>
      <c r="K4" s="329">
        <f>'3工艺执行单'!D7</f>
        <v/>
      </c>
      <c r="L4" s="315" t="n"/>
      <c r="M4" s="345" t="n"/>
      <c r="N4" s="341" t="n"/>
      <c r="O4" s="92" t="n"/>
      <c r="P4" s="92" t="n"/>
      <c r="Q4" s="237" t="inlineStr">
        <is>
          <t>隔一焊一</t>
        </is>
      </c>
      <c r="R4" s="315" t="n"/>
      <c r="U4" s="214" t="inlineStr">
        <is>
          <t>算料用</t>
        </is>
      </c>
      <c r="V4" s="314" t="n"/>
      <c r="W4" s="314" t="n"/>
      <c r="X4" s="315" t="n"/>
    </row>
    <row r="5" ht="40.05" customFormat="1" customHeight="1" s="3">
      <c r="A5" s="82" t="inlineStr">
        <is>
          <t>班组编号</t>
        </is>
      </c>
      <c r="B5" s="81" t="inlineStr">
        <is>
          <t>包号
PACKAGE NO</t>
        </is>
      </c>
      <c r="C5" s="81" t="inlineStr">
        <is>
          <t>图号
DRAWING NO</t>
        </is>
      </c>
      <c r="D5" s="81" t="inlineStr">
        <is>
          <t>注
DRAWING</t>
        </is>
      </c>
      <c r="E5" s="81" t="inlineStr">
        <is>
          <t>长度
LENGTH（mm）</t>
        </is>
      </c>
      <c r="F5" s="81" t="inlineStr">
        <is>
          <t>宽度
WIDTH（mm）</t>
        </is>
      </c>
      <c r="G5" s="81" t="inlineStr">
        <is>
          <t>数量
QTY（件）</t>
        </is>
      </c>
      <c r="H5" s="331" t="inlineStr">
        <is>
          <t>面积
AREA（㎡）</t>
        </is>
      </c>
      <c r="I5" s="331" t="inlineStr">
        <is>
          <t>重量
WEIGHT（kg）</t>
        </is>
      </c>
      <c r="J5" s="81" t="inlineStr">
        <is>
          <t>标高</t>
        </is>
      </c>
      <c r="K5" s="81" t="inlineStr">
        <is>
          <t>备注</t>
        </is>
      </c>
      <c r="L5" s="81" t="n"/>
      <c r="M5" s="81" t="n"/>
      <c r="N5" s="81" t="n"/>
      <c r="Q5" s="168" t="inlineStr">
        <is>
          <t>单块分值</t>
        </is>
      </c>
      <c r="R5" s="168" t="inlineStr">
        <is>
          <t>总分值</t>
        </is>
      </c>
      <c r="T5" s="3" t="inlineStr">
        <is>
          <t>-</t>
        </is>
      </c>
    </row>
    <row r="6">
      <c r="A6" s="79" t="n">
        <v>3</v>
      </c>
      <c r="B6" s="168" t="inlineStr">
        <is>
          <t>P33</t>
        </is>
      </c>
      <c r="C6" s="168" t="inlineStr">
        <is>
          <t>C402-TB1</t>
        </is>
      </c>
      <c r="D6" s="168" t="inlineStr">
        <is>
          <t>#</t>
        </is>
      </c>
      <c r="E6" s="168" t="n">
        <v>700</v>
      </c>
      <c r="F6" s="168" t="n">
        <v>230</v>
      </c>
      <c r="G6" s="168" t="n">
        <v>70</v>
      </c>
      <c r="H6" s="318">
        <f>G6*F6*E6/1000000</f>
        <v/>
      </c>
      <c r="I6" s="318" t="n">
        <v>538.3</v>
      </c>
      <c r="J6" s="168" t="inlineStr">
        <is>
          <t xml:space="preserve"> C402塔</t>
        </is>
      </c>
      <c r="K6" s="168" t="n"/>
      <c r="L6" s="214" t="n"/>
      <c r="M6" s="214" t="n"/>
      <c r="N6" s="214" t="n"/>
      <c r="Q6" s="168">
        <f>IF(Q$4="","",VLOOKUP(Q$4,'3-1技术要求'!Q:S,3,0))</f>
        <v/>
      </c>
      <c r="R6" s="168">
        <f>G6*Q6</f>
        <v/>
      </c>
      <c r="T6" s="214">
        <f>B6&amp;T$5&amp;C6&amp;D6</f>
        <v/>
      </c>
      <c r="U6" s="214">
        <f>D6</f>
        <v/>
      </c>
      <c r="V6" s="214">
        <f>E6</f>
        <v/>
      </c>
      <c r="W6" s="214">
        <f>F6</f>
        <v/>
      </c>
      <c r="X6" s="214">
        <f>G6</f>
        <v/>
      </c>
    </row>
    <row r="7">
      <c r="A7" s="79" t="n">
        <v>3</v>
      </c>
      <c r="B7" s="84" t="inlineStr">
        <is>
          <t>小计</t>
        </is>
      </c>
      <c r="C7" s="84" t="n"/>
      <c r="D7" s="84" t="n"/>
      <c r="E7" s="84" t="n"/>
      <c r="F7" s="84" t="n"/>
      <c r="G7" s="84">
        <f>SUM(G6:G6)</f>
        <v/>
      </c>
      <c r="H7" s="336" t="n"/>
      <c r="I7" s="336" t="n"/>
      <c r="J7" s="84" t="n"/>
      <c r="K7" s="84" t="n"/>
      <c r="L7" s="93" t="n"/>
      <c r="M7" s="214" t="n"/>
      <c r="N7" s="214" t="n"/>
      <c r="Q7" s="168">
        <f>VLOOKUP(T7,异形板分值匹配!B$1:C$2000,2,FALSE)</f>
        <v/>
      </c>
      <c r="R7" s="168">
        <f>Q7*G7</f>
        <v/>
      </c>
      <c r="T7" s="214">
        <f>B7&amp;T$5&amp;C7&amp;D7</f>
        <v/>
      </c>
      <c r="U7" s="214">
        <f>D7</f>
        <v/>
      </c>
      <c r="V7" s="214">
        <f>E7</f>
        <v/>
      </c>
      <c r="W7" s="214">
        <f>F7</f>
        <v/>
      </c>
      <c r="X7" s="214">
        <f>G7</f>
        <v/>
      </c>
    </row>
    <row r="8">
      <c r="A8" s="79" t="n">
        <v>3</v>
      </c>
      <c r="B8" s="168" t="inlineStr">
        <is>
          <t>P34</t>
        </is>
      </c>
      <c r="C8" s="168" t="inlineStr">
        <is>
          <t>C402-TB1</t>
        </is>
      </c>
      <c r="D8" s="168" t="inlineStr">
        <is>
          <t>#</t>
        </is>
      </c>
      <c r="E8" s="168" t="n">
        <v>700</v>
      </c>
      <c r="F8" s="168" t="n">
        <v>230</v>
      </c>
      <c r="G8" s="168" t="n">
        <v>70</v>
      </c>
      <c r="H8" s="318">
        <f>G8*F8*E8/1000000</f>
        <v/>
      </c>
      <c r="I8" s="318" t="n">
        <v>538.3</v>
      </c>
      <c r="J8" s="168" t="inlineStr">
        <is>
          <t xml:space="preserve"> C402塔</t>
        </is>
      </c>
      <c r="K8" s="168" t="n"/>
      <c r="L8" s="214" t="n"/>
      <c r="M8" s="214" t="n"/>
      <c r="N8" s="214" t="n"/>
      <c r="Q8" s="168">
        <f>VLOOKUP(T8,异形板分值匹配!B$1:C$2000,2,FALSE)</f>
        <v/>
      </c>
      <c r="R8" s="168">
        <f>Q8*G8</f>
        <v/>
      </c>
      <c r="T8" s="214">
        <f>B8&amp;T$5&amp;C8&amp;D8</f>
        <v/>
      </c>
      <c r="U8" s="214">
        <f>D8</f>
        <v/>
      </c>
      <c r="V8" s="214">
        <f>E8</f>
        <v/>
      </c>
      <c r="W8" s="214">
        <f>F8</f>
        <v/>
      </c>
      <c r="X8" s="214">
        <f>G8</f>
        <v/>
      </c>
    </row>
    <row r="9">
      <c r="A9" s="79" t="n">
        <v>3</v>
      </c>
      <c r="B9" s="84" t="inlineStr">
        <is>
          <t>小计</t>
        </is>
      </c>
      <c r="C9" s="84" t="n"/>
      <c r="D9" s="84" t="n"/>
      <c r="E9" s="84" t="n"/>
      <c r="F9" s="84" t="n"/>
      <c r="G9" s="84">
        <f>SUM(G8:G8)</f>
        <v/>
      </c>
      <c r="H9" s="336" t="n"/>
      <c r="I9" s="336" t="n"/>
      <c r="J9" s="84" t="n"/>
      <c r="K9" s="84" t="n"/>
      <c r="L9" s="93" t="n"/>
      <c r="M9" s="214" t="n"/>
      <c r="N9" s="214" t="n"/>
      <c r="Q9" s="168">
        <f>IF(Q$4="","",VLOOKUP(Q$4,'3-1技术要求'!Q:S,3,0))</f>
        <v/>
      </c>
      <c r="R9" s="168">
        <f>G9*Q9</f>
        <v/>
      </c>
      <c r="T9" s="214">
        <f>B9&amp;T$5&amp;C9&amp;D9</f>
        <v/>
      </c>
      <c r="U9" s="214">
        <f>D9</f>
        <v/>
      </c>
      <c r="V9" s="214">
        <f>E9</f>
        <v/>
      </c>
      <c r="W9" s="214">
        <f>F9</f>
        <v/>
      </c>
      <c r="X9" s="214">
        <f>G9</f>
        <v/>
      </c>
    </row>
    <row r="10">
      <c r="A10" s="79" t="n">
        <v>3</v>
      </c>
      <c r="B10" s="168" t="inlineStr">
        <is>
          <t>P35</t>
        </is>
      </c>
      <c r="C10" s="168" t="inlineStr">
        <is>
          <t>C402-TB1</t>
        </is>
      </c>
      <c r="D10" s="168" t="inlineStr">
        <is>
          <t>#</t>
        </is>
      </c>
      <c r="E10" s="168" t="n">
        <v>700</v>
      </c>
      <c r="F10" s="168" t="n">
        <v>230</v>
      </c>
      <c r="G10" s="168" t="n">
        <v>70</v>
      </c>
      <c r="H10" s="318">
        <f>G10*F10*E10/1000000</f>
        <v/>
      </c>
      <c r="I10" s="318" t="n">
        <v>538.3</v>
      </c>
      <c r="J10" s="168" t="inlineStr">
        <is>
          <t xml:space="preserve"> C402塔</t>
        </is>
      </c>
      <c r="K10" s="168" t="n"/>
      <c r="L10" s="214" t="n"/>
      <c r="M10" s="214" t="n"/>
      <c r="N10" s="214" t="n"/>
      <c r="Q10" s="168">
        <f>VLOOKUP(T10,异形板分值匹配!B$1:C$2000,2,FALSE)</f>
        <v/>
      </c>
      <c r="R10" s="168">
        <f>Q10*G10</f>
        <v/>
      </c>
      <c r="T10" s="214">
        <f>B10&amp;T$5&amp;C10&amp;D10</f>
        <v/>
      </c>
      <c r="U10" s="214">
        <f>D10</f>
        <v/>
      </c>
      <c r="V10" s="214">
        <f>E10</f>
        <v/>
      </c>
      <c r="W10" s="214">
        <f>F10</f>
        <v/>
      </c>
      <c r="X10" s="214">
        <f>G10</f>
        <v/>
      </c>
    </row>
    <row r="11">
      <c r="A11" s="79" t="n">
        <v>3</v>
      </c>
      <c r="B11" s="84" t="inlineStr">
        <is>
          <t>小计</t>
        </is>
      </c>
      <c r="C11" s="84" t="n"/>
      <c r="D11" s="84" t="n"/>
      <c r="E11" s="84" t="n"/>
      <c r="F11" s="84" t="n"/>
      <c r="G11" s="84">
        <f>SUM(G10:G10)</f>
        <v/>
      </c>
      <c r="H11" s="336" t="n"/>
      <c r="I11" s="336" t="n"/>
      <c r="J11" s="84" t="n"/>
      <c r="K11" s="84" t="n"/>
      <c r="L11" s="93" t="n"/>
      <c r="M11" s="214" t="n"/>
      <c r="N11" s="214" t="n"/>
      <c r="Q11" s="168">
        <f>VLOOKUP(T11,异形板分值匹配!B$1:C$2000,2,FALSE)</f>
        <v/>
      </c>
      <c r="R11" s="168">
        <f>Q11*G11</f>
        <v/>
      </c>
      <c r="T11" s="214">
        <f>B11&amp;T$5&amp;C11&amp;D11</f>
        <v/>
      </c>
      <c r="U11" s="214">
        <f>D11</f>
        <v/>
      </c>
      <c r="V11" s="214">
        <f>E11</f>
        <v/>
      </c>
      <c r="W11" s="214">
        <f>F11</f>
        <v/>
      </c>
      <c r="X11" s="214">
        <f>G11</f>
        <v/>
      </c>
    </row>
    <row r="12">
      <c r="A12" s="79" t="n">
        <v>3</v>
      </c>
      <c r="B12" s="168" t="inlineStr">
        <is>
          <t>P36</t>
        </is>
      </c>
      <c r="C12" s="168" t="inlineStr">
        <is>
          <t>C402-TB1</t>
        </is>
      </c>
      <c r="D12" s="168" t="inlineStr">
        <is>
          <t>#</t>
        </is>
      </c>
      <c r="E12" s="168" t="n">
        <v>700</v>
      </c>
      <c r="F12" s="168" t="n">
        <v>230</v>
      </c>
      <c r="G12" s="168" t="n">
        <v>70</v>
      </c>
      <c r="H12" s="318">
        <f>G12*F12*E12/1000000</f>
        <v/>
      </c>
      <c r="I12" s="318" t="n">
        <v>538.3</v>
      </c>
      <c r="J12" s="168" t="inlineStr">
        <is>
          <t xml:space="preserve"> C402塔</t>
        </is>
      </c>
      <c r="K12" s="168" t="n"/>
      <c r="L12" s="214" t="n"/>
      <c r="M12" s="214" t="n"/>
      <c r="N12" s="214" t="n"/>
      <c r="Q12" s="168">
        <f>IF(Q$4="","",VLOOKUP(Q$4,'3-1技术要求'!Q:S,3,0))</f>
        <v/>
      </c>
      <c r="R12" s="168">
        <f>G12*Q12</f>
        <v/>
      </c>
      <c r="T12" s="214">
        <f>B12&amp;T$5&amp;C12&amp;D12</f>
        <v/>
      </c>
      <c r="U12" s="214">
        <f>D12</f>
        <v/>
      </c>
      <c r="V12" s="214">
        <f>E12</f>
        <v/>
      </c>
      <c r="W12" s="214">
        <f>F12</f>
        <v/>
      </c>
      <c r="X12" s="214">
        <f>G12</f>
        <v/>
      </c>
    </row>
    <row r="13">
      <c r="A13" s="79" t="n">
        <v>3</v>
      </c>
      <c r="B13" s="84" t="inlineStr">
        <is>
          <t>小计</t>
        </is>
      </c>
      <c r="C13" s="84" t="n"/>
      <c r="D13" s="84" t="n"/>
      <c r="E13" s="84" t="n"/>
      <c r="F13" s="84" t="n"/>
      <c r="G13" s="84">
        <f>SUM(G12:G12)</f>
        <v/>
      </c>
      <c r="H13" s="336" t="n"/>
      <c r="I13" s="336" t="n"/>
      <c r="J13" s="84" t="n"/>
      <c r="K13" s="84" t="n"/>
      <c r="L13" s="93" t="n"/>
      <c r="M13" s="214" t="n"/>
      <c r="N13" s="214" t="n"/>
      <c r="Q13" s="168">
        <f>VLOOKUP(T13,异形板分值匹配!B$1:C$2000,2,FALSE)</f>
        <v/>
      </c>
      <c r="R13" s="168">
        <f>Q13*G13</f>
        <v/>
      </c>
      <c r="T13" s="214">
        <f>B13&amp;T$5&amp;C13&amp;D13</f>
        <v/>
      </c>
      <c r="U13" s="214">
        <f>D13</f>
        <v/>
      </c>
      <c r="V13" s="214">
        <f>E13</f>
        <v/>
      </c>
      <c r="W13" s="214">
        <f>F13</f>
        <v/>
      </c>
      <c r="X13" s="214">
        <f>G13</f>
        <v/>
      </c>
    </row>
    <row r="14">
      <c r="A14" s="79" t="n">
        <v>3</v>
      </c>
      <c r="B14" s="168" t="inlineStr">
        <is>
          <t>P37</t>
        </is>
      </c>
      <c r="C14" s="168" t="inlineStr">
        <is>
          <t>C402-TB1</t>
        </is>
      </c>
      <c r="D14" s="168" t="inlineStr">
        <is>
          <t>#</t>
        </is>
      </c>
      <c r="E14" s="168" t="n">
        <v>700</v>
      </c>
      <c r="F14" s="168" t="n">
        <v>230</v>
      </c>
      <c r="G14" s="168" t="n">
        <v>61</v>
      </c>
      <c r="H14" s="318">
        <f>G14*F14*E14/1000000</f>
        <v/>
      </c>
      <c r="I14" s="318" t="n">
        <v>469.09</v>
      </c>
      <c r="J14" s="168" t="inlineStr">
        <is>
          <t xml:space="preserve"> C402塔</t>
        </is>
      </c>
      <c r="K14" s="168" t="n"/>
      <c r="L14" s="214" t="n"/>
      <c r="M14" s="214" t="n"/>
      <c r="N14" s="214" t="n"/>
      <c r="Q14" s="168">
        <f>VLOOKUP(T14,异形板分值匹配!B$1:C$2000,2,FALSE)</f>
        <v/>
      </c>
      <c r="R14" s="168">
        <f>Q14*G14</f>
        <v/>
      </c>
      <c r="T14" s="214">
        <f>B14&amp;T$5&amp;C14&amp;D14</f>
        <v/>
      </c>
      <c r="U14" s="214">
        <f>D14</f>
        <v/>
      </c>
      <c r="V14" s="214">
        <f>E14</f>
        <v/>
      </c>
      <c r="W14" s="214">
        <f>F14</f>
        <v/>
      </c>
      <c r="X14" s="214">
        <f>G14</f>
        <v/>
      </c>
    </row>
    <row r="15">
      <c r="A15" s="79" t="n">
        <v>3</v>
      </c>
      <c r="B15" s="84" t="inlineStr">
        <is>
          <t>小计</t>
        </is>
      </c>
      <c r="C15" s="84" t="n"/>
      <c r="D15" s="84" t="n"/>
      <c r="E15" s="84" t="n"/>
      <c r="F15" s="84" t="n"/>
      <c r="G15" s="84">
        <f>SUM(G14:G14)</f>
        <v/>
      </c>
      <c r="H15" s="336" t="n"/>
      <c r="I15" s="336" t="n"/>
      <c r="J15" s="84" t="n"/>
      <c r="K15" s="84" t="n"/>
      <c r="L15" s="93" t="n"/>
      <c r="M15" s="214" t="n"/>
      <c r="N15" s="214" t="n"/>
      <c r="Q15" s="168">
        <f>VLOOKUP(T15,异形板分值匹配!B$1:C$2000,2,FALSE)</f>
        <v/>
      </c>
      <c r="R15" s="168">
        <f>Q15*G15</f>
        <v/>
      </c>
      <c r="T15" s="214">
        <f>B15&amp;T$5&amp;C15&amp;D15</f>
        <v/>
      </c>
      <c r="U15" s="214">
        <f>D15</f>
        <v/>
      </c>
      <c r="V15" s="214">
        <f>E15</f>
        <v/>
      </c>
      <c r="W15" s="214">
        <f>F15</f>
        <v/>
      </c>
      <c r="X15" s="214">
        <f>G15</f>
        <v/>
      </c>
    </row>
    <row r="16">
      <c r="A16" s="79" t="n">
        <v>3</v>
      </c>
      <c r="B16" s="168" t="inlineStr">
        <is>
          <t>P38</t>
        </is>
      </c>
      <c r="C16" s="168" t="inlineStr">
        <is>
          <t>C403-TB1</t>
        </is>
      </c>
      <c r="D16" s="168" t="inlineStr">
        <is>
          <t>#</t>
        </is>
      </c>
      <c r="E16" s="168" t="n">
        <v>700</v>
      </c>
      <c r="F16" s="168" t="n">
        <v>230</v>
      </c>
      <c r="G16" s="168" t="n">
        <v>17</v>
      </c>
      <c r="H16" s="318">
        <f>G16*F16*E16/1000000</f>
        <v/>
      </c>
      <c r="I16" s="318" t="n">
        <v>130.73</v>
      </c>
      <c r="J16" s="56" t="inlineStr">
        <is>
          <t>C403塔</t>
        </is>
      </c>
      <c r="K16" s="168" t="n"/>
      <c r="L16" s="214" t="n"/>
      <c r="M16" s="214" t="n"/>
      <c r="N16" s="214" t="n"/>
      <c r="Q16" s="168">
        <f>VLOOKUP(T16,异形板分值匹配!B$1:C$2000,2,FALSE)</f>
        <v/>
      </c>
      <c r="R16" s="168">
        <f>Q16*G16</f>
        <v/>
      </c>
      <c r="T16" s="214">
        <f>B16&amp;T$5&amp;C16&amp;D16</f>
        <v/>
      </c>
      <c r="U16" s="214">
        <f>D16</f>
        <v/>
      </c>
      <c r="V16" s="214">
        <f>E16</f>
        <v/>
      </c>
      <c r="W16" s="214">
        <f>F16</f>
        <v/>
      </c>
      <c r="X16" s="214">
        <f>G16</f>
        <v/>
      </c>
    </row>
    <row r="17">
      <c r="A17" s="79" t="n">
        <v>3</v>
      </c>
      <c r="B17" s="84" t="inlineStr">
        <is>
          <t>小计</t>
        </is>
      </c>
      <c r="C17" s="84" t="n"/>
      <c r="D17" s="84" t="n"/>
      <c r="E17" s="84" t="n"/>
      <c r="F17" s="84" t="n"/>
      <c r="G17" s="84">
        <f>SUM(G16:G16)</f>
        <v/>
      </c>
      <c r="H17" s="336" t="n"/>
      <c r="I17" s="336" t="n"/>
      <c r="J17" s="94" t="n"/>
      <c r="K17" s="84" t="n"/>
      <c r="L17" s="93" t="n"/>
      <c r="M17" s="214" t="n"/>
      <c r="N17" s="214" t="n"/>
      <c r="Q17" s="168">
        <f>IF(Q$4="","",VLOOKUP(Q$4,'3-1技术要求'!Q:S,3,0))</f>
        <v/>
      </c>
      <c r="R17" s="168">
        <f>G17*Q17</f>
        <v/>
      </c>
      <c r="T17" s="214">
        <f>B17&amp;T$5&amp;C17&amp;D17</f>
        <v/>
      </c>
      <c r="U17" s="214">
        <f>D17</f>
        <v/>
      </c>
      <c r="V17" s="214">
        <f>E17</f>
        <v/>
      </c>
      <c r="W17" s="214">
        <f>F17</f>
        <v/>
      </c>
      <c r="X17" s="214">
        <f>G17</f>
        <v/>
      </c>
    </row>
    <row r="18" ht="10.05" customHeight="1" s="313">
      <c r="B18" s="12" t="n"/>
      <c r="C18" s="12" t="n"/>
      <c r="D18" s="12" t="n"/>
      <c r="E18" s="12" t="n"/>
      <c r="F18" s="12" t="n"/>
      <c r="G18" s="12" t="n"/>
      <c r="H18" s="339" t="n"/>
      <c r="I18" s="339" t="n"/>
      <c r="J18" s="339" t="n"/>
      <c r="K18" s="339" t="n"/>
      <c r="T18" s="214">
        <f>B18&amp;T$5&amp;C18&amp;D18</f>
        <v/>
      </c>
      <c r="U18" s="214" t="n"/>
      <c r="V18" s="214" t="n"/>
      <c r="W18" s="214" t="n"/>
      <c r="X18" s="214" t="n"/>
    </row>
    <row r="19" ht="12.9" customHeight="1" s="313">
      <c r="B19" s="84" t="inlineStr">
        <is>
          <t>合计</t>
        </is>
      </c>
      <c r="C19" s="84" t="n"/>
      <c r="D19" s="87" t="n"/>
      <c r="E19" s="84" t="n"/>
      <c r="F19" s="84" t="n"/>
      <c r="G19" s="84">
        <f>SUM(G6:G18)/2</f>
        <v/>
      </c>
      <c r="H19" s="332">
        <f>SUM(H6:H18)</f>
        <v/>
      </c>
      <c r="I19" s="332">
        <f>SUM(I6:I18)</f>
        <v/>
      </c>
      <c r="J19" s="332" t="n"/>
      <c r="K19" s="332" t="n"/>
      <c r="L19" s="332" t="n"/>
      <c r="M19" s="346" t="n"/>
      <c r="N19" s="96" t="n"/>
      <c r="O19" s="96" t="n"/>
      <c r="P19" s="96" t="n"/>
      <c r="T19" s="214">
        <f>B19&amp;T$5&amp;C19&amp;D19</f>
        <v/>
      </c>
      <c r="U19" s="214" t="n"/>
      <c r="V19" s="214" t="n"/>
      <c r="W19" s="214" t="n"/>
      <c r="X19" s="214" t="n"/>
    </row>
    <row r="20" ht="20.1" customHeight="1" s="313">
      <c r="H20" s="215" t="n"/>
      <c r="I20" s="215" t="n"/>
      <c r="J20" s="215" t="n"/>
      <c r="K20" s="215" t="n"/>
    </row>
    <row r="21" ht="27" customHeight="1" s="313">
      <c r="C21" s="215" t="inlineStr">
        <is>
          <t>编制 FILLED BY:</t>
        </is>
      </c>
      <c r="E21" s="215" t="inlineStr">
        <is>
          <t>周健</t>
        </is>
      </c>
      <c r="H21" s="215" t="inlineStr">
        <is>
          <t>审核 CHECK：</t>
        </is>
      </c>
      <c r="J21" s="215" t="n"/>
      <c r="K21" s="215" t="n"/>
    </row>
  </sheetData>
  <autoFilter ref="A5:AB22"/>
  <mergeCells count="15">
    <mergeCell ref="F3:G3"/>
    <mergeCell ref="F4:G4"/>
    <mergeCell ref="H21:I21"/>
    <mergeCell ref="C21:D21"/>
    <mergeCell ref="M3:N4"/>
    <mergeCell ref="U4:X4"/>
    <mergeCell ref="B2:L2"/>
    <mergeCell ref="C4:E4"/>
    <mergeCell ref="C3:E3"/>
    <mergeCell ref="B1:L1"/>
    <mergeCell ref="H4:I4"/>
    <mergeCell ref="K4:L4"/>
    <mergeCell ref="Q4:R4"/>
    <mergeCell ref="K3:L3"/>
    <mergeCell ref="H3:I3"/>
  </mergeCells>
  <printOptions horizontalCentered="1"/>
  <pageMargins left="0.393055555555556" right="0.393055555555556" top="0.393055555555556" bottom="0.393055555555556" header="0.5" footer="0.196527777777778"/>
  <pageSetup orientation="portrait" paperSize="9" fitToHeight="0"/>
  <headerFooter>
    <oddHeader/>
    <oddFooter>&amp;C第 &amp;P 页，共 &amp;N 页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XFD172"/>
  <sheetViews>
    <sheetView view="pageBreakPreview" topLeftCell="H1" zoomScale="85" zoomScaleNormal="100" workbookViewId="0">
      <selection activeCell="AD2" sqref="AD2:AK2"/>
    </sheetView>
  </sheetViews>
  <sheetFormatPr baseColWidth="8" defaultColWidth="9" defaultRowHeight="15.6"/>
  <cols>
    <col width="1.77734375" customWidth="1" style="18" min="1" max="1"/>
    <col width="3.109375" customWidth="1" style="18" min="2" max="2"/>
    <col width="2.88671875" customWidth="1" style="18" min="3" max="3"/>
    <col width="2" customWidth="1" style="18" min="4" max="4"/>
    <col width="3.21875" customWidth="1" style="18" min="5" max="5"/>
    <col width="1.6640625" customWidth="1" style="18" min="6" max="6"/>
    <col width="4" customWidth="1" style="18" min="7" max="7"/>
    <col width="13.77734375" customWidth="1" style="18" min="8" max="8"/>
    <col width="4.88671875" customWidth="1" style="18" min="9" max="9"/>
    <col width="6.77734375" customWidth="1" style="18" min="10" max="10"/>
    <col width="6" customWidth="1" style="18" min="11" max="11"/>
    <col width="5.88671875" customWidth="1" style="18" min="12" max="12"/>
    <col width="7.44140625" customWidth="1" style="18" min="13" max="13"/>
    <col width="7.21875" customWidth="1" style="18" min="14" max="14"/>
    <col width="9.33203125" customWidth="1" style="18" min="15" max="15"/>
    <col width="6" customWidth="1" style="18" min="16" max="16"/>
    <col width="6" customWidth="1" style="347" min="17" max="17"/>
    <col width="11.44140625" customWidth="1" style="347" min="18" max="18"/>
    <col width="10" customWidth="1" style="347" min="19" max="21"/>
    <col width="4.44140625" customWidth="1" style="18" min="22" max="22"/>
    <col width="3.44140625" customWidth="1" style="18" min="23" max="23"/>
    <col width="6.33203125" customWidth="1" style="18" min="24" max="24"/>
    <col width="11.44140625" customWidth="1" style="18" min="25" max="25"/>
    <col width="4.44140625" customWidth="1" style="18" min="26" max="26"/>
    <col width="4.77734375" customWidth="1" style="18" min="27" max="27"/>
    <col width="8.44140625" customWidth="1" style="18" min="28" max="28"/>
    <col width="10.88671875" customWidth="1" style="18" min="29" max="29"/>
    <col width="4.33203125" customWidth="1" style="18" min="30" max="30"/>
    <col width="3.88671875" customWidth="1" style="18" min="31" max="31"/>
    <col width="8.77734375" customWidth="1" style="18" min="32" max="32"/>
    <col width="6.44140625" customWidth="1" style="18" min="33" max="33"/>
    <col width="11.44140625" customWidth="1" style="18" min="34" max="34"/>
    <col width="6.44140625" customWidth="1" style="18" min="35" max="35"/>
    <col width="10.88671875" customWidth="1" style="18" min="36" max="36"/>
    <col width="9" customWidth="1" style="18" min="37" max="37"/>
    <col width="10.88671875" customWidth="1" style="18" min="38" max="38"/>
    <col width="3.88671875" customWidth="1" style="18" min="39" max="39"/>
    <col width="5.21875" customWidth="1" style="18" min="40" max="40"/>
    <col width="6.77734375" customWidth="1" style="52" min="41" max="41"/>
    <col width="6.77734375" customWidth="1" style="18" min="42" max="42"/>
    <col width="6.33203125" customWidth="1" style="18" min="43" max="44"/>
    <col width="6.44140625" customWidth="1" style="347" min="45" max="45"/>
    <col width="8.21875" customWidth="1" style="18" min="46" max="46"/>
    <col width="9" customWidth="1" style="18" min="47" max="47"/>
    <col width="9.109375" customWidth="1" style="18" min="48" max="48"/>
    <col width="9" customWidth="1" style="18" min="49" max="16373"/>
  </cols>
  <sheetData>
    <row r="1" ht="50.25" customFormat="1" customHeight="1" s="18">
      <c r="H1" s="241">
        <f>'3工艺执行单'!B5</f>
        <v/>
      </c>
      <c r="Q1" s="65" t="n"/>
      <c r="R1" s="241" t="n"/>
      <c r="S1" s="241" t="n"/>
      <c r="T1" s="241" t="n"/>
      <c r="U1" s="241">
        <f>'3工艺执行单'!D5</f>
        <v/>
      </c>
      <c r="XET1" s="0" t="n"/>
      <c r="XEU1" s="0" t="n"/>
      <c r="XEV1" s="0" t="n"/>
      <c r="XEW1" s="0" t="n"/>
      <c r="XEX1" s="0" t="n"/>
      <c r="XEY1" s="0" t="n"/>
      <c r="XEZ1" s="0" t="n"/>
      <c r="XFA1" s="0" t="n"/>
      <c r="XFB1" s="0" t="n"/>
      <c r="XFC1" s="0" t="n"/>
      <c r="XFD1" s="0" t="n"/>
    </row>
    <row r="2" ht="20.25" customFormat="1" customHeight="1" s="18">
      <c r="A2" s="21" t="n"/>
      <c r="B2" s="21" t="n"/>
      <c r="C2" s="21" t="n"/>
      <c r="D2" s="21" t="n"/>
      <c r="E2" s="21" t="n"/>
      <c r="F2" s="21" t="n"/>
      <c r="G2" s="21" t="n"/>
      <c r="H2" s="178" t="inlineStr">
        <is>
          <t>成品</t>
        </is>
      </c>
      <c r="I2" s="314" t="n"/>
      <c r="J2" s="314" t="n"/>
      <c r="K2" s="314" t="n"/>
      <c r="L2" s="315" t="n"/>
      <c r="M2" s="178" t="inlineStr">
        <is>
          <t>压焊</t>
        </is>
      </c>
      <c r="N2" s="314" t="n"/>
      <c r="O2" s="314" t="n"/>
      <c r="P2" s="314" t="n"/>
      <c r="Q2" s="314" t="n"/>
      <c r="R2" s="315" t="n"/>
      <c r="S2" s="348" t="n"/>
      <c r="T2" s="315" t="n"/>
      <c r="U2" s="348" t="inlineStr">
        <is>
          <t>备注</t>
        </is>
      </c>
      <c r="V2" s="247" t="inlineStr">
        <is>
          <t>包边扁钢</t>
        </is>
      </c>
      <c r="W2" s="314" t="n"/>
      <c r="X2" s="314" t="n"/>
      <c r="Y2" s="314" t="n"/>
      <c r="Z2" s="314" t="n"/>
      <c r="AA2" s="314" t="n"/>
      <c r="AB2" s="314" t="n"/>
      <c r="AC2" s="315" t="n"/>
      <c r="AD2" s="246" t="inlineStr">
        <is>
          <t>压焊扁钢</t>
        </is>
      </c>
      <c r="AE2" s="314" t="n"/>
      <c r="AF2" s="314" t="n"/>
      <c r="AG2" s="314" t="n"/>
      <c r="AH2" s="314" t="n"/>
      <c r="AI2" s="314" t="n"/>
      <c r="AJ2" s="314" t="n"/>
      <c r="AK2" s="315" t="n"/>
      <c r="AL2" s="246" t="n"/>
      <c r="AM2" s="247" t="inlineStr">
        <is>
          <t>扭钢</t>
        </is>
      </c>
      <c r="AN2" s="314" t="n"/>
      <c r="AO2" s="314" t="n"/>
      <c r="AP2" s="314" t="n"/>
      <c r="AQ2" s="314" t="n"/>
      <c r="AR2" s="314" t="n"/>
      <c r="AS2" s="314" t="n"/>
      <c r="AT2" s="315" t="n"/>
    </row>
    <row r="3" ht="20.25" customFormat="1" customHeight="1" s="20">
      <c r="H3" s="168" t="inlineStr">
        <is>
          <t>编号</t>
        </is>
      </c>
      <c r="I3" s="168" t="n"/>
      <c r="J3" s="178" t="inlineStr">
        <is>
          <t>长度</t>
        </is>
      </c>
      <c r="K3" s="178" t="inlineStr">
        <is>
          <t>宽度</t>
        </is>
      </c>
      <c r="L3" s="178" t="inlineStr">
        <is>
          <t>数量</t>
        </is>
      </c>
      <c r="M3" s="58" t="inlineStr">
        <is>
          <t>长度</t>
        </is>
      </c>
      <c r="N3" s="58" t="inlineStr">
        <is>
          <t>宽度</t>
        </is>
      </c>
      <c r="O3" s="58" t="inlineStr">
        <is>
          <t>宽度(改)</t>
        </is>
      </c>
      <c r="P3" s="58" t="inlineStr">
        <is>
          <t>数量</t>
        </is>
      </c>
      <c r="Q3" s="349" t="inlineStr">
        <is>
          <t>重量</t>
        </is>
      </c>
      <c r="R3" s="349" t="inlineStr">
        <is>
          <t>重量（改）</t>
        </is>
      </c>
      <c r="S3" s="350" t="inlineStr">
        <is>
          <t>公差+</t>
        </is>
      </c>
      <c r="T3" s="350" t="inlineStr">
        <is>
          <t>公差-</t>
        </is>
      </c>
      <c r="U3" s="317" t="n"/>
      <c r="V3" s="68" t="inlineStr">
        <is>
          <t>型号</t>
        </is>
      </c>
      <c r="W3" s="68" t="n"/>
      <c r="X3" s="68" t="inlineStr">
        <is>
          <t>长度</t>
        </is>
      </c>
      <c r="Y3" s="68" t="inlineStr">
        <is>
          <t>长度（改）</t>
        </is>
      </c>
      <c r="Z3" s="68" t="inlineStr">
        <is>
          <t>单数</t>
        </is>
      </c>
      <c r="AA3" s="68" t="inlineStr">
        <is>
          <t>总数</t>
        </is>
      </c>
      <c r="AB3" s="72" t="inlineStr">
        <is>
          <t>重量</t>
        </is>
      </c>
      <c r="AC3" s="72" t="inlineStr">
        <is>
          <t>重量（改）</t>
        </is>
      </c>
      <c r="AD3" s="68" t="inlineStr">
        <is>
          <t>型号</t>
        </is>
      </c>
      <c r="AE3" s="68" t="n"/>
      <c r="AF3" s="178" t="inlineStr">
        <is>
          <t>长度</t>
        </is>
      </c>
      <c r="AG3" s="178" t="inlineStr">
        <is>
          <t>支数</t>
        </is>
      </c>
      <c r="AH3" s="178" t="inlineStr">
        <is>
          <t>支数（改）</t>
        </is>
      </c>
      <c r="AI3" s="178" t="inlineStr">
        <is>
          <t>总数</t>
        </is>
      </c>
      <c r="AJ3" s="168" t="inlineStr">
        <is>
          <t>总数（改）</t>
        </is>
      </c>
      <c r="AK3" s="72" t="inlineStr">
        <is>
          <t>重量</t>
        </is>
      </c>
      <c r="AL3" s="72" t="inlineStr">
        <is>
          <t>重量（改）</t>
        </is>
      </c>
      <c r="AM3" s="68" t="inlineStr">
        <is>
          <t>型号</t>
        </is>
      </c>
      <c r="AN3" s="68" t="inlineStr">
        <is>
          <t>ST</t>
        </is>
      </c>
      <c r="AO3" s="247" t="inlineStr">
        <is>
          <t>留头</t>
        </is>
      </c>
      <c r="AP3" s="68" t="inlineStr">
        <is>
          <t>长度</t>
        </is>
      </c>
      <c r="AQ3" s="75" t="inlineStr">
        <is>
          <t>单数</t>
        </is>
      </c>
      <c r="AR3" s="62" t="inlineStr">
        <is>
          <t>根数</t>
        </is>
      </c>
      <c r="AS3" s="351" t="inlineStr">
        <is>
          <t>重量</t>
        </is>
      </c>
      <c r="AT3" s="62" t="inlineStr">
        <is>
          <t>扭钢总数</t>
        </is>
      </c>
    </row>
    <row r="4" ht="22.5" customFormat="1" customHeight="1" s="20">
      <c r="A4" s="178" t="inlineStr">
        <is>
          <t>G</t>
        </is>
      </c>
      <c r="B4" s="178" t="n">
        <v>25</v>
      </c>
      <c r="C4" s="178" t="n">
        <v>5</v>
      </c>
      <c r="D4" s="178" t="inlineStr">
        <is>
          <t>/</t>
        </is>
      </c>
      <c r="E4" s="178" t="n">
        <v>30</v>
      </c>
      <c r="F4" s="178" t="inlineStr">
        <is>
          <t>/</t>
        </is>
      </c>
      <c r="G4" s="178" t="n">
        <v>100</v>
      </c>
      <c r="H4" s="168" t="inlineStr">
        <is>
          <t>P01-C401-A1#</t>
        </is>
      </c>
      <c r="I4" s="168" t="inlineStr">
        <is>
          <t>#</t>
        </is>
      </c>
      <c r="J4" s="168" t="n">
        <v>3342</v>
      </c>
      <c r="K4" s="168" t="n">
        <v>815</v>
      </c>
      <c r="L4" s="168" t="n">
        <v>1</v>
      </c>
      <c r="M4" s="59">
        <f>J4</f>
        <v/>
      </c>
      <c r="N4" s="59">
        <f>K4</f>
        <v/>
      </c>
      <c r="O4" s="59">
        <f>(AH4-1)*30+5</f>
        <v/>
      </c>
      <c r="P4" s="59">
        <f>L4</f>
        <v/>
      </c>
      <c r="Q4" s="352">
        <f>AB4+AK4+AS4</f>
        <v/>
      </c>
      <c r="R4" s="353">
        <f>AC4+AL4+AS4</f>
        <v/>
      </c>
      <c r="S4" s="353" t="n">
        <v>6</v>
      </c>
      <c r="T4" s="353" t="n">
        <v>6</v>
      </c>
      <c r="U4" s="354">
        <f>IF(AND(MOD(K4-C4,E4)&gt;S4,MOD(K4-C4,E4)&lt;(E4-T4)),"单边留","")</f>
        <v/>
      </c>
      <c r="V4" s="68">
        <f>B4</f>
        <v/>
      </c>
      <c r="W4" s="68">
        <f>C4</f>
        <v/>
      </c>
      <c r="X4" s="68">
        <f>N4</f>
        <v/>
      </c>
      <c r="Y4" s="68">
        <f>O4</f>
        <v/>
      </c>
      <c r="Z4" s="68" t="n">
        <v>2</v>
      </c>
      <c r="AA4" s="68">
        <f>Z4*P4</f>
        <v/>
      </c>
      <c r="AB4" s="355">
        <f>B4*C4*7.85*0.001*X4*0.001*AA4</f>
        <v/>
      </c>
      <c r="AC4" s="355">
        <f>B4*C4*7.85*0.001*Y4*0.001*AA4</f>
        <v/>
      </c>
      <c r="AD4" s="68">
        <f>B4</f>
        <v/>
      </c>
      <c r="AE4" s="68">
        <f>C4</f>
        <v/>
      </c>
      <c r="AF4" s="178">
        <f>M4-AE4*2-2</f>
        <v/>
      </c>
      <c r="AG4" s="178">
        <f>(N4-AE4)/E4+1</f>
        <v/>
      </c>
      <c r="AH4" s="178">
        <f>IF(MOD(K4-C4,E4)&lt;(E4-T4),ROUNDDOWN((K4-C4)/E4+1,0),ROUNDUP((K4-C4)/E4+1,0))</f>
        <v/>
      </c>
      <c r="AI4" s="178">
        <f>AG4*P4</f>
        <v/>
      </c>
      <c r="AJ4" s="178">
        <f>AH4*P4</f>
        <v/>
      </c>
      <c r="AK4" s="356">
        <f>AD4*AE4*7.85*0.001*AF4*0.001*AI4</f>
        <v/>
      </c>
      <c r="AL4" s="356">
        <f>AD4*AE4*7.85*0.001*AF4*0.001*AJ4</f>
        <v/>
      </c>
      <c r="AM4" s="68" t="n">
        <v>6</v>
      </c>
      <c r="AN4" s="68">
        <f>(M4-G4*(AQ4-1))/2</f>
        <v/>
      </c>
      <c r="AO4" s="247">
        <f>(M4-G4*(AR4-1))/2</f>
        <v/>
      </c>
      <c r="AP4" s="68" t="n">
        <v>1025</v>
      </c>
      <c r="AQ4" s="68">
        <f>IF(INT(M4/G4+1)/2=INT(INT(M4/G4+1)/2),INT(M4/G4)+1,INT(M4/G4))</f>
        <v/>
      </c>
      <c r="AR4" s="178">
        <f>IF(AN4&lt;=0.2*G4,AQ4-2,AQ4)</f>
        <v/>
      </c>
      <c r="AS4" s="350">
        <f>AM4*AM4*7.85*AP4*0.001*0.001*AR4*P4</f>
        <v/>
      </c>
      <c r="AT4" s="178">
        <f>AR4*P4</f>
        <v/>
      </c>
      <c r="AU4" s="20">
        <f>K4*L4</f>
        <v/>
      </c>
      <c r="AV4" s="20">
        <f>LEFT(H4,3)</f>
        <v/>
      </c>
    </row>
    <row r="5" ht="22.5" customFormat="1" customHeight="1" s="20">
      <c r="A5" s="178" t="inlineStr">
        <is>
          <t>G</t>
        </is>
      </c>
      <c r="B5" s="178" t="n">
        <v>25</v>
      </c>
      <c r="C5" s="178" t="n">
        <v>5</v>
      </c>
      <c r="D5" s="178" t="inlineStr">
        <is>
          <t>/</t>
        </is>
      </c>
      <c r="E5" s="178" t="n">
        <v>30</v>
      </c>
      <c r="F5" s="178" t="inlineStr">
        <is>
          <t>/</t>
        </is>
      </c>
      <c r="G5" s="178" t="n">
        <v>100</v>
      </c>
      <c r="H5" s="168" t="inlineStr">
        <is>
          <t>P01-C401-A2#</t>
        </is>
      </c>
      <c r="I5" s="168" t="inlineStr">
        <is>
          <t>#</t>
        </is>
      </c>
      <c r="J5" s="168" t="n">
        <v>1997</v>
      </c>
      <c r="K5" s="168" t="n">
        <v>995</v>
      </c>
      <c r="L5" s="168" t="n">
        <v>1</v>
      </c>
      <c r="M5" s="59">
        <f>J5</f>
        <v/>
      </c>
      <c r="N5" s="59">
        <f>K5</f>
        <v/>
      </c>
      <c r="O5" s="59">
        <f>(AH5-1)*30+5</f>
        <v/>
      </c>
      <c r="P5" s="59">
        <f>L5</f>
        <v/>
      </c>
      <c r="Q5" s="352">
        <f>AB5+AK5+AS5</f>
        <v/>
      </c>
      <c r="R5" s="353">
        <f>AC5+AL5+AS5</f>
        <v/>
      </c>
      <c r="S5" s="353" t="n">
        <v>6</v>
      </c>
      <c r="T5" s="353" t="n">
        <v>6</v>
      </c>
      <c r="U5" s="354">
        <f>IF(AND(MOD(K5-C5,E5)&gt;S5,MOD(K5-C5,E5)&lt;(E5-T5)),"单边留","")</f>
        <v/>
      </c>
      <c r="V5" s="68">
        <f>B5</f>
        <v/>
      </c>
      <c r="W5" s="68">
        <f>C5</f>
        <v/>
      </c>
      <c r="X5" s="68">
        <f>N5</f>
        <v/>
      </c>
      <c r="Y5" s="68">
        <f>O5</f>
        <v/>
      </c>
      <c r="Z5" s="68" t="n">
        <v>2</v>
      </c>
      <c r="AA5" s="68">
        <f>Z5*P5</f>
        <v/>
      </c>
      <c r="AB5" s="355">
        <f>B5*C5*7.85*0.001*X5*0.001*AA5</f>
        <v/>
      </c>
      <c r="AC5" s="355">
        <f>B5*C5*7.85*0.001*Y5*0.001*AA5</f>
        <v/>
      </c>
      <c r="AD5" s="68">
        <f>B5</f>
        <v/>
      </c>
      <c r="AE5" s="68">
        <f>C5</f>
        <v/>
      </c>
      <c r="AF5" s="178">
        <f>M5-AE5*2-2</f>
        <v/>
      </c>
      <c r="AG5" s="178">
        <f>(N5-AE5)/E5+1</f>
        <v/>
      </c>
      <c r="AH5" s="178">
        <f>IF(MOD(K5-C5,E5)&lt;(E5-T5),ROUNDDOWN((K5-C5)/E5+1,0),ROUNDUP((K5-C5)/E5+1,0))</f>
        <v/>
      </c>
      <c r="AI5" s="178">
        <f>AG5*P5</f>
        <v/>
      </c>
      <c r="AJ5" s="178">
        <f>AH5*P5</f>
        <v/>
      </c>
      <c r="AK5" s="356">
        <f>AD5*AE5*7.85*0.001*AF5*0.001*AI5</f>
        <v/>
      </c>
      <c r="AL5" s="356">
        <f>AD5*AE5*7.85*0.001*AF5*0.001*AJ5</f>
        <v/>
      </c>
      <c r="AM5" s="68" t="n">
        <v>6</v>
      </c>
      <c r="AN5" s="68">
        <f>(M5-G5*(AQ5-1))/2</f>
        <v/>
      </c>
      <c r="AO5" s="247">
        <f>(M5-G5*(AR5-1))/2</f>
        <v/>
      </c>
      <c r="AP5" s="68" t="n">
        <v>1025</v>
      </c>
      <c r="AQ5" s="68">
        <f>IF(INT(M5/G5+1)/2=INT(INT(M5/G5+1)/2),INT(M5/G5)+1,INT(M5/G5))</f>
        <v/>
      </c>
      <c r="AR5" s="178">
        <f>IF(AN5&lt;=0.2*G5,AQ5-2,AQ5)</f>
        <v/>
      </c>
      <c r="AS5" s="350">
        <f>AM5*AM5*7.85*AP5*0.001*0.001*AR5*P5</f>
        <v/>
      </c>
      <c r="AT5" s="178">
        <f>AR5*P5</f>
        <v/>
      </c>
      <c r="AU5" s="20">
        <f>K5*L5</f>
        <v/>
      </c>
      <c r="AV5" s="20">
        <f>LEFT(H5,3)</f>
        <v/>
      </c>
    </row>
    <row r="6" ht="22.5" customFormat="1" customHeight="1" s="20">
      <c r="A6" s="178" t="inlineStr">
        <is>
          <t>G</t>
        </is>
      </c>
      <c r="B6" s="178" t="n">
        <v>25</v>
      </c>
      <c r="C6" s="178" t="n">
        <v>5</v>
      </c>
      <c r="D6" s="178" t="inlineStr">
        <is>
          <t>/</t>
        </is>
      </c>
      <c r="E6" s="178" t="n">
        <v>30</v>
      </c>
      <c r="F6" s="178" t="inlineStr">
        <is>
          <t>/</t>
        </is>
      </c>
      <c r="G6" s="178" t="n">
        <v>100</v>
      </c>
      <c r="H6" s="168" t="inlineStr">
        <is>
          <t>P01-C401-A5#</t>
        </is>
      </c>
      <c r="I6" s="168" t="inlineStr">
        <is>
          <t>#</t>
        </is>
      </c>
      <c r="J6" s="168" t="n">
        <v>2609</v>
      </c>
      <c r="K6" s="168" t="n">
        <v>995</v>
      </c>
      <c r="L6" s="168" t="n">
        <v>1</v>
      </c>
      <c r="M6" s="59">
        <f>J6</f>
        <v/>
      </c>
      <c r="N6" s="59">
        <f>K6</f>
        <v/>
      </c>
      <c r="O6" s="59">
        <f>(AH6-1)*30+5</f>
        <v/>
      </c>
      <c r="P6" s="59">
        <f>L6</f>
        <v/>
      </c>
      <c r="Q6" s="352">
        <f>AB6+AK6+AS6</f>
        <v/>
      </c>
      <c r="R6" s="353">
        <f>AC6+AL6+AS6</f>
        <v/>
      </c>
      <c r="S6" s="353" t="n">
        <v>6</v>
      </c>
      <c r="T6" s="353" t="n">
        <v>6</v>
      </c>
      <c r="U6" s="354">
        <f>IF(AND(MOD(K6-C6,E6)&gt;S6,MOD(K6-C6,E6)&lt;(E6-T6)),"单边留","")</f>
        <v/>
      </c>
      <c r="V6" s="68">
        <f>B6</f>
        <v/>
      </c>
      <c r="W6" s="68">
        <f>C6</f>
        <v/>
      </c>
      <c r="X6" s="68">
        <f>N6</f>
        <v/>
      </c>
      <c r="Y6" s="68">
        <f>O6</f>
        <v/>
      </c>
      <c r="Z6" s="68" t="n">
        <v>2</v>
      </c>
      <c r="AA6" s="68">
        <f>Z6*P6</f>
        <v/>
      </c>
      <c r="AB6" s="355">
        <f>B6*C6*7.85*0.001*X6*0.001*AA6</f>
        <v/>
      </c>
      <c r="AC6" s="355">
        <f>B6*C6*7.85*0.001*Y6*0.001*AA6</f>
        <v/>
      </c>
      <c r="AD6" s="68">
        <f>B6</f>
        <v/>
      </c>
      <c r="AE6" s="68">
        <f>C6</f>
        <v/>
      </c>
      <c r="AF6" s="178">
        <f>M6-AE6*2-2</f>
        <v/>
      </c>
      <c r="AG6" s="178">
        <f>(N6-AE6)/E6+1</f>
        <v/>
      </c>
      <c r="AH6" s="178">
        <f>IF(MOD(K6-C6,E6)&lt;(E6-T6),ROUNDDOWN((K6-C6)/E6+1,0),ROUNDUP((K6-C6)/E6+1,0))</f>
        <v/>
      </c>
      <c r="AI6" s="178">
        <f>AG6*P6</f>
        <v/>
      </c>
      <c r="AJ6" s="178">
        <f>AH6*P6</f>
        <v/>
      </c>
      <c r="AK6" s="356">
        <f>AD6*AE6*7.85*0.001*AF6*0.001*AI6</f>
        <v/>
      </c>
      <c r="AL6" s="356">
        <f>AD6*AE6*7.85*0.001*AF6*0.001*AJ6</f>
        <v/>
      </c>
      <c r="AM6" s="68" t="n">
        <v>6</v>
      </c>
      <c r="AN6" s="68">
        <f>(M6-G6*(AQ6-1))/2</f>
        <v/>
      </c>
      <c r="AO6" s="247">
        <f>(M6-G6*(AR6-1))/2</f>
        <v/>
      </c>
      <c r="AP6" s="68" t="n">
        <v>1025</v>
      </c>
      <c r="AQ6" s="68">
        <f>IF(INT(M6/G6+1)/2=INT(INT(M6/G6+1)/2),INT(M6/G6)+1,INT(M6/G6))</f>
        <v/>
      </c>
      <c r="AR6" s="178">
        <f>IF(AN6&lt;=0.2*G6,AQ6-2,AQ6)</f>
        <v/>
      </c>
      <c r="AS6" s="350">
        <f>AM6*AM6*7.85*AP6*0.001*0.001*AR6*P6</f>
        <v/>
      </c>
      <c r="AT6" s="178">
        <f>AR6*P6</f>
        <v/>
      </c>
      <c r="AU6" s="20">
        <f>K6*L6</f>
        <v/>
      </c>
      <c r="AV6" s="20">
        <f>LEFT(H6,3)</f>
        <v/>
      </c>
    </row>
    <row r="7" ht="22.5" customFormat="1" customHeight="1" s="20">
      <c r="A7" s="178" t="inlineStr">
        <is>
          <t>G</t>
        </is>
      </c>
      <c r="B7" s="178" t="n">
        <v>25</v>
      </c>
      <c r="C7" s="178" t="n">
        <v>5</v>
      </c>
      <c r="D7" s="178" t="inlineStr">
        <is>
          <t>/</t>
        </is>
      </c>
      <c r="E7" s="178" t="n">
        <v>30</v>
      </c>
      <c r="F7" s="178" t="inlineStr">
        <is>
          <t>/</t>
        </is>
      </c>
      <c r="G7" s="178" t="n">
        <v>100</v>
      </c>
      <c r="H7" s="168" t="inlineStr">
        <is>
          <t>P01-C401-A4#</t>
        </is>
      </c>
      <c r="I7" s="168" t="inlineStr">
        <is>
          <t>#</t>
        </is>
      </c>
      <c r="J7" s="168" t="n">
        <v>2436</v>
      </c>
      <c r="K7" s="168" t="n">
        <v>995</v>
      </c>
      <c r="L7" s="168" t="n">
        <v>1</v>
      </c>
      <c r="M7" s="59">
        <f>J7</f>
        <v/>
      </c>
      <c r="N7" s="59">
        <f>K7</f>
        <v/>
      </c>
      <c r="O7" s="59">
        <f>(AH7-1)*30+5</f>
        <v/>
      </c>
      <c r="P7" s="59">
        <f>L7</f>
        <v/>
      </c>
      <c r="Q7" s="352">
        <f>AB7+AK7+AS7</f>
        <v/>
      </c>
      <c r="R7" s="353">
        <f>AC7+AL7+AS7</f>
        <v/>
      </c>
      <c r="S7" s="353" t="n">
        <v>6</v>
      </c>
      <c r="T7" s="353" t="n">
        <v>6</v>
      </c>
      <c r="U7" s="354">
        <f>IF(AND(MOD(K7-C7,E7)&gt;S7,MOD(K7-C7,E7)&lt;(E7-T7)),"单边留","")</f>
        <v/>
      </c>
      <c r="V7" s="68">
        <f>B7</f>
        <v/>
      </c>
      <c r="W7" s="68">
        <f>C7</f>
        <v/>
      </c>
      <c r="X7" s="68">
        <f>N7</f>
        <v/>
      </c>
      <c r="Y7" s="68">
        <f>O7</f>
        <v/>
      </c>
      <c r="Z7" s="68" t="n">
        <v>2</v>
      </c>
      <c r="AA7" s="68">
        <f>Z7*P7</f>
        <v/>
      </c>
      <c r="AB7" s="355">
        <f>B7*C7*7.85*0.001*X7*0.001*AA7</f>
        <v/>
      </c>
      <c r="AC7" s="355">
        <f>B7*C7*7.85*0.001*Y7*0.001*AA7</f>
        <v/>
      </c>
      <c r="AD7" s="68">
        <f>B7</f>
        <v/>
      </c>
      <c r="AE7" s="68">
        <f>C7</f>
        <v/>
      </c>
      <c r="AF7" s="178">
        <f>M7-AE7*2-2</f>
        <v/>
      </c>
      <c r="AG7" s="178">
        <f>(N7-AE7)/E7+1</f>
        <v/>
      </c>
      <c r="AH7" s="178">
        <f>IF(MOD(K7-C7,E7)&lt;(E7-T7),ROUNDDOWN((K7-C7)/E7+1,0),ROUNDUP((K7-C7)/E7+1,0))</f>
        <v/>
      </c>
      <c r="AI7" s="178">
        <f>AG7*P7</f>
        <v/>
      </c>
      <c r="AJ7" s="178">
        <f>AH7*P7</f>
        <v/>
      </c>
      <c r="AK7" s="356">
        <f>AD7*AE7*7.85*0.001*AF7*0.001*AI7</f>
        <v/>
      </c>
      <c r="AL7" s="356">
        <f>AD7*AE7*7.85*0.001*AF7*0.001*AJ7</f>
        <v/>
      </c>
      <c r="AM7" s="68" t="n">
        <v>6</v>
      </c>
      <c r="AN7" s="68">
        <f>(M7-G7*(AQ7-1))/2</f>
        <v/>
      </c>
      <c r="AO7" s="247">
        <f>(M7-G7*(AR7-1))/2</f>
        <v/>
      </c>
      <c r="AP7" s="68" t="n">
        <v>1025</v>
      </c>
      <c r="AQ7" s="68">
        <f>IF(INT(M7/G7+1)/2=INT(INT(M7/G7+1)/2),INT(M7/G7)+1,INT(M7/G7))</f>
        <v/>
      </c>
      <c r="AR7" s="178">
        <f>IF(AN7&lt;=0.2*G7,AQ7-2,AQ7)</f>
        <v/>
      </c>
      <c r="AS7" s="350">
        <f>AM7*AM7*7.85*AP7*0.001*0.001*AR7*P7</f>
        <v/>
      </c>
      <c r="AT7" s="178">
        <f>AR7*P7</f>
        <v/>
      </c>
      <c r="AU7" s="20">
        <f>K7*L7</f>
        <v/>
      </c>
      <c r="AV7" s="20">
        <f>LEFT(H7,3)</f>
        <v/>
      </c>
    </row>
    <row r="8" ht="22.5" customFormat="1" customHeight="1" s="20">
      <c r="A8" s="178" t="inlineStr">
        <is>
          <t>G</t>
        </is>
      </c>
      <c r="B8" s="178" t="n">
        <v>25</v>
      </c>
      <c r="C8" s="178" t="n">
        <v>5</v>
      </c>
      <c r="D8" s="178" t="inlineStr">
        <is>
          <t>/</t>
        </is>
      </c>
      <c r="E8" s="178" t="n">
        <v>30</v>
      </c>
      <c r="F8" s="178" t="inlineStr">
        <is>
          <t>/</t>
        </is>
      </c>
      <c r="G8" s="178" t="n">
        <v>100</v>
      </c>
      <c r="H8" s="168" t="inlineStr">
        <is>
          <t>P01-C401-A3#</t>
        </is>
      </c>
      <c r="I8" s="168" t="inlineStr">
        <is>
          <t>#</t>
        </is>
      </c>
      <c r="J8" s="168" t="n">
        <v>1479</v>
      </c>
      <c r="K8" s="168" t="n">
        <v>995</v>
      </c>
      <c r="L8" s="168" t="n">
        <v>1</v>
      </c>
      <c r="M8" s="59">
        <f>J8</f>
        <v/>
      </c>
      <c r="N8" s="59">
        <f>K8</f>
        <v/>
      </c>
      <c r="O8" s="59">
        <f>(AH8-1)*30+5</f>
        <v/>
      </c>
      <c r="P8" s="59">
        <f>L8</f>
        <v/>
      </c>
      <c r="Q8" s="352">
        <f>AB8+AK8+AS8</f>
        <v/>
      </c>
      <c r="R8" s="353">
        <f>AC8+AL8+AS8</f>
        <v/>
      </c>
      <c r="S8" s="353" t="n">
        <v>6</v>
      </c>
      <c r="T8" s="353" t="n">
        <v>6</v>
      </c>
      <c r="U8" s="354">
        <f>IF(AND(MOD(K8-C8,E8)&gt;S8,MOD(K8-C8,E8)&lt;(E8-T8)),"单边留","")</f>
        <v/>
      </c>
      <c r="V8" s="68">
        <f>B8</f>
        <v/>
      </c>
      <c r="W8" s="68">
        <f>C8</f>
        <v/>
      </c>
      <c r="X8" s="68">
        <f>N8</f>
        <v/>
      </c>
      <c r="Y8" s="68">
        <f>O8</f>
        <v/>
      </c>
      <c r="Z8" s="68" t="n">
        <v>2</v>
      </c>
      <c r="AA8" s="68">
        <f>Z8*P8</f>
        <v/>
      </c>
      <c r="AB8" s="355">
        <f>B8*C8*7.85*0.001*X8*0.001*AA8</f>
        <v/>
      </c>
      <c r="AC8" s="355">
        <f>B8*C8*7.85*0.001*Y8*0.001*AA8</f>
        <v/>
      </c>
      <c r="AD8" s="68">
        <f>B8</f>
        <v/>
      </c>
      <c r="AE8" s="68">
        <f>C8</f>
        <v/>
      </c>
      <c r="AF8" s="178">
        <f>M8-AE8*2-2</f>
        <v/>
      </c>
      <c r="AG8" s="178">
        <f>(N8-AE8)/E8+1</f>
        <v/>
      </c>
      <c r="AH8" s="178">
        <f>IF(MOD(K8-C8,E8)&lt;(E8-T8),ROUNDDOWN((K8-C8)/E8+1,0),ROUNDUP((K8-C8)/E8+1,0))</f>
        <v/>
      </c>
      <c r="AI8" s="178">
        <f>AG8*P8</f>
        <v/>
      </c>
      <c r="AJ8" s="178">
        <f>AH8*P8</f>
        <v/>
      </c>
      <c r="AK8" s="356">
        <f>AD8*AE8*7.85*0.001*AF8*0.001*AI8</f>
        <v/>
      </c>
      <c r="AL8" s="356">
        <f>AD8*AE8*7.85*0.001*AF8*0.001*AJ8</f>
        <v/>
      </c>
      <c r="AM8" s="68" t="n">
        <v>6</v>
      </c>
      <c r="AN8" s="68">
        <f>(M8-G8*(AQ8-1))/2</f>
        <v/>
      </c>
      <c r="AO8" s="247">
        <f>(M8-G8*(AR8-1))/2</f>
        <v/>
      </c>
      <c r="AP8" s="68" t="n">
        <v>1025</v>
      </c>
      <c r="AQ8" s="68">
        <f>IF(INT(M8/G8+1)/2=INT(INT(M8/G8+1)/2),INT(M8/G8)+1,INT(M8/G8))</f>
        <v/>
      </c>
      <c r="AR8" s="178">
        <f>IF(AN8&lt;=0.2*G8,AQ8-2,AQ8)</f>
        <v/>
      </c>
      <c r="AS8" s="350">
        <f>AM8*AM8*7.85*AP8*0.001*0.001*AR8*P8</f>
        <v/>
      </c>
      <c r="AT8" s="178">
        <f>AR8*P8</f>
        <v/>
      </c>
      <c r="AU8" s="20">
        <f>K8*L8</f>
        <v/>
      </c>
      <c r="AV8" s="20">
        <f>LEFT(H8,3)</f>
        <v/>
      </c>
    </row>
    <row r="9" ht="22.5" customFormat="1" customHeight="1" s="20">
      <c r="A9" s="178" t="inlineStr">
        <is>
          <t>G</t>
        </is>
      </c>
      <c r="B9" s="178" t="n">
        <v>25</v>
      </c>
      <c r="C9" s="178" t="n">
        <v>5</v>
      </c>
      <c r="D9" s="178" t="inlineStr">
        <is>
          <t>/</t>
        </is>
      </c>
      <c r="E9" s="178" t="n">
        <v>30</v>
      </c>
      <c r="F9" s="178" t="inlineStr">
        <is>
          <t>/</t>
        </is>
      </c>
      <c r="G9" s="178" t="n">
        <v>100</v>
      </c>
      <c r="H9" s="168" t="inlineStr">
        <is>
          <t>P02-C401-B3#</t>
        </is>
      </c>
      <c r="I9" s="168" t="inlineStr">
        <is>
          <t>#</t>
        </is>
      </c>
      <c r="J9" s="168" t="n">
        <v>975</v>
      </c>
      <c r="K9" s="168" t="n">
        <v>995</v>
      </c>
      <c r="L9" s="168" t="n">
        <v>1</v>
      </c>
      <c r="M9" s="59">
        <f>J9</f>
        <v/>
      </c>
      <c r="N9" s="59">
        <f>K9</f>
        <v/>
      </c>
      <c r="O9" s="59">
        <f>(AH9-1)*30+5</f>
        <v/>
      </c>
      <c r="P9" s="59">
        <f>L9</f>
        <v/>
      </c>
      <c r="Q9" s="352">
        <f>AB9+AK9+AS9</f>
        <v/>
      </c>
      <c r="R9" s="353">
        <f>AC9+AL9+AS9</f>
        <v/>
      </c>
      <c r="S9" s="353" t="n">
        <v>6</v>
      </c>
      <c r="T9" s="353" t="n">
        <v>6</v>
      </c>
      <c r="U9" s="354">
        <f>IF(AND(MOD(K9-C9,E9)&gt;S9,MOD(K9-C9,E9)&lt;(E9-T9)),"单边留","")</f>
        <v/>
      </c>
      <c r="V9" s="68">
        <f>B9</f>
        <v/>
      </c>
      <c r="W9" s="68">
        <f>C9</f>
        <v/>
      </c>
      <c r="X9" s="68">
        <f>N9</f>
        <v/>
      </c>
      <c r="Y9" s="68">
        <f>O9</f>
        <v/>
      </c>
      <c r="Z9" s="68" t="n">
        <v>2</v>
      </c>
      <c r="AA9" s="68">
        <f>Z9*P9</f>
        <v/>
      </c>
      <c r="AB9" s="355">
        <f>B9*C9*7.85*0.001*X9*0.001*AA9</f>
        <v/>
      </c>
      <c r="AC9" s="355">
        <f>B9*C9*7.85*0.001*Y9*0.001*AA9</f>
        <v/>
      </c>
      <c r="AD9" s="68">
        <f>B9</f>
        <v/>
      </c>
      <c r="AE9" s="68">
        <f>C9</f>
        <v/>
      </c>
      <c r="AF9" s="178">
        <f>M9-AE9*2-2</f>
        <v/>
      </c>
      <c r="AG9" s="178">
        <f>(N9-AE9)/E9+1</f>
        <v/>
      </c>
      <c r="AH9" s="178">
        <f>IF(MOD(K9-C9,E9)&lt;(E9-T9),ROUNDDOWN((K9-C9)/E9+1,0),ROUNDUP((K9-C9)/E9+1,0))</f>
        <v/>
      </c>
      <c r="AI9" s="178">
        <f>AG9*P9</f>
        <v/>
      </c>
      <c r="AJ9" s="178">
        <f>AH9*P9</f>
        <v/>
      </c>
      <c r="AK9" s="356">
        <f>AD9*AE9*7.85*0.001*AF9*0.001*AI9</f>
        <v/>
      </c>
      <c r="AL9" s="356">
        <f>AD9*AE9*7.85*0.001*AF9*0.001*AJ9</f>
        <v/>
      </c>
      <c r="AM9" s="68" t="n">
        <v>6</v>
      </c>
      <c r="AN9" s="68">
        <f>(M9-G9*(AQ9-1))/2</f>
        <v/>
      </c>
      <c r="AO9" s="247">
        <f>(M9-G9*(AR9-1))/2</f>
        <v/>
      </c>
      <c r="AP9" s="68" t="n">
        <v>1025</v>
      </c>
      <c r="AQ9" s="68">
        <f>IF(INT(M9/G9+1)/2=INT(INT(M9/G9+1)/2),INT(M9/G9)+1,INT(M9/G9))</f>
        <v/>
      </c>
      <c r="AR9" s="178">
        <f>IF(AN9&lt;=0.2*G9,AQ9-2,AQ9)</f>
        <v/>
      </c>
      <c r="AS9" s="350">
        <f>AM9*AM9*7.85*AP9*0.001*0.001*AR9*P9</f>
        <v/>
      </c>
      <c r="AT9" s="178">
        <f>AR9*P9</f>
        <v/>
      </c>
      <c r="AU9" s="20">
        <f>K9*L9</f>
        <v/>
      </c>
      <c r="AV9" s="20">
        <f>LEFT(H9,3)</f>
        <v/>
      </c>
    </row>
    <row r="10" ht="22.5" customFormat="1" customHeight="1" s="20">
      <c r="A10" s="178" t="inlineStr">
        <is>
          <t>G</t>
        </is>
      </c>
      <c r="B10" s="178" t="n">
        <v>25</v>
      </c>
      <c r="C10" s="178" t="n">
        <v>5</v>
      </c>
      <c r="D10" s="178" t="inlineStr">
        <is>
          <t>/</t>
        </is>
      </c>
      <c r="E10" s="178" t="n">
        <v>30</v>
      </c>
      <c r="F10" s="178" t="inlineStr">
        <is>
          <t>/</t>
        </is>
      </c>
      <c r="G10" s="178" t="n">
        <v>100</v>
      </c>
      <c r="H10" s="168" t="inlineStr">
        <is>
          <t>P02-C401-B1#</t>
        </is>
      </c>
      <c r="I10" s="168" t="inlineStr">
        <is>
          <t>#</t>
        </is>
      </c>
      <c r="J10" s="168" t="n">
        <v>1589</v>
      </c>
      <c r="K10" s="168" t="n">
        <v>845</v>
      </c>
      <c r="L10" s="168" t="n">
        <v>1</v>
      </c>
      <c r="M10" s="59">
        <f>J10</f>
        <v/>
      </c>
      <c r="N10" s="59">
        <f>K10</f>
        <v/>
      </c>
      <c r="O10" s="59">
        <f>(AH10-1)*30+5</f>
        <v/>
      </c>
      <c r="P10" s="59">
        <f>L10</f>
        <v/>
      </c>
      <c r="Q10" s="352">
        <f>AB10+AK10+AS10</f>
        <v/>
      </c>
      <c r="R10" s="353">
        <f>AC10+AL10+AS10</f>
        <v/>
      </c>
      <c r="S10" s="353" t="n">
        <v>6</v>
      </c>
      <c r="T10" s="353" t="n">
        <v>6</v>
      </c>
      <c r="U10" s="354">
        <f>IF(AND(MOD(K10-C10,E10)&gt;S10,MOD(K10-C10,E10)&lt;(E10-T10)),"单边留","")</f>
        <v/>
      </c>
      <c r="V10" s="68">
        <f>B10</f>
        <v/>
      </c>
      <c r="W10" s="68">
        <f>C10</f>
        <v/>
      </c>
      <c r="X10" s="68">
        <f>N10</f>
        <v/>
      </c>
      <c r="Y10" s="68">
        <f>O10</f>
        <v/>
      </c>
      <c r="Z10" s="68" t="n">
        <v>2</v>
      </c>
      <c r="AA10" s="68">
        <f>Z10*P10</f>
        <v/>
      </c>
      <c r="AB10" s="355">
        <f>B10*C10*7.85*0.001*X10*0.001*AA10</f>
        <v/>
      </c>
      <c r="AC10" s="355">
        <f>B10*C10*7.85*0.001*Y10*0.001*AA10</f>
        <v/>
      </c>
      <c r="AD10" s="68">
        <f>B10</f>
        <v/>
      </c>
      <c r="AE10" s="68">
        <f>C10</f>
        <v/>
      </c>
      <c r="AF10" s="178">
        <f>M10-AE10*2-2</f>
        <v/>
      </c>
      <c r="AG10" s="178">
        <f>(N10-AE10)/E10+1</f>
        <v/>
      </c>
      <c r="AH10" s="178">
        <f>IF(MOD(K10-C10,E10)&lt;(E10-T10),ROUNDDOWN((K10-C10)/E10+1,0),ROUNDUP((K10-C10)/E10+1,0))</f>
        <v/>
      </c>
      <c r="AI10" s="178">
        <f>AG10*P10</f>
        <v/>
      </c>
      <c r="AJ10" s="178">
        <f>AH10*P10</f>
        <v/>
      </c>
      <c r="AK10" s="356">
        <f>AD10*AE10*7.85*0.001*AF10*0.001*AI10</f>
        <v/>
      </c>
      <c r="AL10" s="356">
        <f>AD10*AE10*7.85*0.001*AF10*0.001*AJ10</f>
        <v/>
      </c>
      <c r="AM10" s="68" t="n">
        <v>6</v>
      </c>
      <c r="AN10" s="68">
        <f>(M10-G10*(AQ10-1))/2</f>
        <v/>
      </c>
      <c r="AO10" s="247">
        <f>(M10-G10*(AR10-1))/2</f>
        <v/>
      </c>
      <c r="AP10" s="68" t="n">
        <v>1025</v>
      </c>
      <c r="AQ10" s="68">
        <f>IF(INT(M10/G10+1)/2=INT(INT(M10/G10+1)/2),INT(M10/G10)+1,INT(M10/G10))</f>
        <v/>
      </c>
      <c r="AR10" s="178">
        <f>IF(AN10&lt;=0.2*G10,AQ10-2,AQ10)</f>
        <v/>
      </c>
      <c r="AS10" s="350">
        <f>AM10*AM10*7.85*AP10*0.001*0.001*AR10*P10</f>
        <v/>
      </c>
      <c r="AT10" s="178">
        <f>AR10*P10</f>
        <v/>
      </c>
      <c r="AU10" s="20">
        <f>K10*L10</f>
        <v/>
      </c>
      <c r="AV10" s="20">
        <f>LEFT(H10,3)</f>
        <v/>
      </c>
    </row>
    <row r="11" ht="22.5" customFormat="1" customHeight="1" s="20">
      <c r="A11" s="178" t="inlineStr">
        <is>
          <t>G</t>
        </is>
      </c>
      <c r="B11" s="178" t="n">
        <v>25</v>
      </c>
      <c r="C11" s="178" t="n">
        <v>5</v>
      </c>
      <c r="D11" s="178" t="inlineStr">
        <is>
          <t>/</t>
        </is>
      </c>
      <c r="E11" s="178" t="n">
        <v>30</v>
      </c>
      <c r="F11" s="178" t="inlineStr">
        <is>
          <t>/</t>
        </is>
      </c>
      <c r="G11" s="178" t="n">
        <v>100</v>
      </c>
      <c r="H11" s="168" t="inlineStr">
        <is>
          <t>P02-C401-B5#</t>
        </is>
      </c>
      <c r="I11" s="168" t="inlineStr">
        <is>
          <t>#</t>
        </is>
      </c>
      <c r="J11" s="168" t="n">
        <v>2610</v>
      </c>
      <c r="K11" s="168" t="n">
        <v>995</v>
      </c>
      <c r="L11" s="168" t="n">
        <v>1</v>
      </c>
      <c r="M11" s="59">
        <f>J11</f>
        <v/>
      </c>
      <c r="N11" s="59">
        <f>K11</f>
        <v/>
      </c>
      <c r="O11" s="59">
        <f>(AH11-1)*30+5</f>
        <v/>
      </c>
      <c r="P11" s="59">
        <f>L11</f>
        <v/>
      </c>
      <c r="Q11" s="352">
        <f>AB11+AK11+AS11</f>
        <v/>
      </c>
      <c r="R11" s="353">
        <f>AC11+AL11+AS11</f>
        <v/>
      </c>
      <c r="S11" s="353" t="n">
        <v>6</v>
      </c>
      <c r="T11" s="353" t="n">
        <v>6</v>
      </c>
      <c r="U11" s="354">
        <f>IF(AND(MOD(K11-C11,E11)&gt;S11,MOD(K11-C11,E11)&lt;(E11-T11)),"单边留","")</f>
        <v/>
      </c>
      <c r="V11" s="68">
        <f>B11</f>
        <v/>
      </c>
      <c r="W11" s="68">
        <f>C11</f>
        <v/>
      </c>
      <c r="X11" s="68">
        <f>N11</f>
        <v/>
      </c>
      <c r="Y11" s="68">
        <f>O11</f>
        <v/>
      </c>
      <c r="Z11" s="68" t="n">
        <v>2</v>
      </c>
      <c r="AA11" s="68">
        <f>Z11*P11</f>
        <v/>
      </c>
      <c r="AB11" s="355">
        <f>B11*C11*7.85*0.001*X11*0.001*AA11</f>
        <v/>
      </c>
      <c r="AC11" s="355">
        <f>B11*C11*7.85*0.001*Y11*0.001*AA11</f>
        <v/>
      </c>
      <c r="AD11" s="68">
        <f>B11</f>
        <v/>
      </c>
      <c r="AE11" s="68">
        <f>C11</f>
        <v/>
      </c>
      <c r="AF11" s="178">
        <f>M11-AE11*2-2</f>
        <v/>
      </c>
      <c r="AG11" s="178">
        <f>(N11-AE11)/E11+1</f>
        <v/>
      </c>
      <c r="AH11" s="178">
        <f>IF(MOD(K11-C11,E11)&lt;(E11-T11),ROUNDDOWN((K11-C11)/E11+1,0),ROUNDUP((K11-C11)/E11+1,0))</f>
        <v/>
      </c>
      <c r="AI11" s="178">
        <f>AG11*P11</f>
        <v/>
      </c>
      <c r="AJ11" s="178">
        <f>AH11*P11</f>
        <v/>
      </c>
      <c r="AK11" s="356">
        <f>AD11*AE11*7.85*0.001*AF11*0.001*AI11</f>
        <v/>
      </c>
      <c r="AL11" s="356">
        <f>AD11*AE11*7.85*0.001*AF11*0.001*AJ11</f>
        <v/>
      </c>
      <c r="AM11" s="68" t="n">
        <v>6</v>
      </c>
      <c r="AN11" s="68">
        <f>(M11-G11*(AQ11-1))/2</f>
        <v/>
      </c>
      <c r="AO11" s="247">
        <f>(M11-G11*(AR11-1))/2</f>
        <v/>
      </c>
      <c r="AP11" s="68" t="n">
        <v>1025</v>
      </c>
      <c r="AQ11" s="68">
        <f>IF(INT(M11/G11+1)/2=INT(INT(M11/G11+1)/2),INT(M11/G11)+1,INT(M11/G11))</f>
        <v/>
      </c>
      <c r="AR11" s="178">
        <f>IF(AN11&lt;=0.2*G11,AQ11-2,AQ11)</f>
        <v/>
      </c>
      <c r="AS11" s="350">
        <f>AM11*AM11*7.85*AP11*0.001*0.001*AR11*P11</f>
        <v/>
      </c>
      <c r="AT11" s="178">
        <f>AR11*P11</f>
        <v/>
      </c>
      <c r="AU11" s="20">
        <f>K11*L11</f>
        <v/>
      </c>
      <c r="AV11" s="20">
        <f>LEFT(H11,3)</f>
        <v/>
      </c>
    </row>
    <row r="12" ht="22.5" customFormat="1" customHeight="1" s="20">
      <c r="A12" s="178" t="inlineStr">
        <is>
          <t>G</t>
        </is>
      </c>
      <c r="B12" s="178" t="n">
        <v>25</v>
      </c>
      <c r="C12" s="178" t="n">
        <v>5</v>
      </c>
      <c r="D12" s="178" t="inlineStr">
        <is>
          <t>/</t>
        </is>
      </c>
      <c r="E12" s="178" t="n">
        <v>30</v>
      </c>
      <c r="F12" s="178" t="inlineStr">
        <is>
          <t>/</t>
        </is>
      </c>
      <c r="G12" s="178" t="n">
        <v>100</v>
      </c>
      <c r="H12" s="168" t="inlineStr">
        <is>
          <t>P02-C401-B4#</t>
        </is>
      </c>
      <c r="I12" s="168" t="inlineStr">
        <is>
          <t>#</t>
        </is>
      </c>
      <c r="J12" s="168" t="n">
        <v>2014</v>
      </c>
      <c r="K12" s="168" t="n">
        <v>995</v>
      </c>
      <c r="L12" s="168" t="n">
        <v>1</v>
      </c>
      <c r="M12" s="59">
        <f>J12</f>
        <v/>
      </c>
      <c r="N12" s="59">
        <f>K12</f>
        <v/>
      </c>
      <c r="O12" s="59">
        <f>(AH12-1)*30+5</f>
        <v/>
      </c>
      <c r="P12" s="59">
        <f>L12</f>
        <v/>
      </c>
      <c r="Q12" s="352">
        <f>AB12+AK12+AS12</f>
        <v/>
      </c>
      <c r="R12" s="353">
        <f>AC12+AL12+AS12</f>
        <v/>
      </c>
      <c r="S12" s="353" t="n">
        <v>6</v>
      </c>
      <c r="T12" s="353" t="n">
        <v>6</v>
      </c>
      <c r="U12" s="354">
        <f>IF(AND(MOD(K12-C12,E12)&gt;S12,MOD(K12-C12,E12)&lt;(E12-T12)),"单边留","")</f>
        <v/>
      </c>
      <c r="V12" s="68">
        <f>B12</f>
        <v/>
      </c>
      <c r="W12" s="68">
        <f>C12</f>
        <v/>
      </c>
      <c r="X12" s="68">
        <f>N12</f>
        <v/>
      </c>
      <c r="Y12" s="68">
        <f>O12</f>
        <v/>
      </c>
      <c r="Z12" s="68" t="n">
        <v>2</v>
      </c>
      <c r="AA12" s="68">
        <f>Z12*P12</f>
        <v/>
      </c>
      <c r="AB12" s="355">
        <f>B12*C12*7.85*0.001*X12*0.001*AA12</f>
        <v/>
      </c>
      <c r="AC12" s="355">
        <f>B12*C12*7.85*0.001*Y12*0.001*AA12</f>
        <v/>
      </c>
      <c r="AD12" s="68">
        <f>B12</f>
        <v/>
      </c>
      <c r="AE12" s="68">
        <f>C12</f>
        <v/>
      </c>
      <c r="AF12" s="178">
        <f>M12-AE12*2-2</f>
        <v/>
      </c>
      <c r="AG12" s="178">
        <f>(N12-AE12)/E12+1</f>
        <v/>
      </c>
      <c r="AH12" s="178">
        <f>IF(MOD(K12-C12,E12)&lt;(E12-T12),ROUNDDOWN((K12-C12)/E12+1,0),ROUNDUP((K12-C12)/E12+1,0))</f>
        <v/>
      </c>
      <c r="AI12" s="178">
        <f>AG12*P12</f>
        <v/>
      </c>
      <c r="AJ12" s="178">
        <f>AH12*P12</f>
        <v/>
      </c>
      <c r="AK12" s="356">
        <f>AD12*AE12*7.85*0.001*AF12*0.001*AI12</f>
        <v/>
      </c>
      <c r="AL12" s="356">
        <f>AD12*AE12*7.85*0.001*AF12*0.001*AJ12</f>
        <v/>
      </c>
      <c r="AM12" s="68" t="n">
        <v>6</v>
      </c>
      <c r="AN12" s="68">
        <f>(M12-G12*(AQ12-1))/2</f>
        <v/>
      </c>
      <c r="AO12" s="247">
        <f>(M12-G12*(AR12-1))/2</f>
        <v/>
      </c>
      <c r="AP12" s="68" t="n">
        <v>1025</v>
      </c>
      <c r="AQ12" s="68">
        <f>IF(INT(M12/G12+1)/2=INT(INT(M12/G12+1)/2),INT(M12/G12)+1,INT(M12/G12))</f>
        <v/>
      </c>
      <c r="AR12" s="178">
        <f>IF(AN12&lt;=0.2*G12,AQ12-2,AQ12)</f>
        <v/>
      </c>
      <c r="AS12" s="350">
        <f>AM12*AM12*7.85*AP12*0.001*0.001*AR12*P12</f>
        <v/>
      </c>
      <c r="AT12" s="178">
        <f>AR12*P12</f>
        <v/>
      </c>
      <c r="AU12" s="20">
        <f>K12*L12</f>
        <v/>
      </c>
      <c r="AV12" s="20">
        <f>LEFT(H12,3)</f>
        <v/>
      </c>
    </row>
    <row r="13" ht="22.5" customFormat="1" customHeight="1" s="20">
      <c r="A13" s="178" t="inlineStr">
        <is>
          <t>G</t>
        </is>
      </c>
      <c r="B13" s="178" t="n">
        <v>25</v>
      </c>
      <c r="C13" s="178" t="n">
        <v>5</v>
      </c>
      <c r="D13" s="178" t="inlineStr">
        <is>
          <t>/</t>
        </is>
      </c>
      <c r="E13" s="178" t="n">
        <v>30</v>
      </c>
      <c r="F13" s="178" t="inlineStr">
        <is>
          <t>/</t>
        </is>
      </c>
      <c r="G13" s="178" t="n">
        <v>100</v>
      </c>
      <c r="H13" s="168" t="inlineStr">
        <is>
          <t>P02-C401-B2#</t>
        </is>
      </c>
      <c r="I13" s="168" t="inlineStr">
        <is>
          <t>#</t>
        </is>
      </c>
      <c r="J13" s="168" t="n">
        <v>1434</v>
      </c>
      <c r="K13" s="168" t="n">
        <v>995</v>
      </c>
      <c r="L13" s="168" t="n">
        <v>1</v>
      </c>
      <c r="M13" s="59">
        <f>J13</f>
        <v/>
      </c>
      <c r="N13" s="59">
        <f>K13</f>
        <v/>
      </c>
      <c r="O13" s="59">
        <f>(AH13-1)*30+5</f>
        <v/>
      </c>
      <c r="P13" s="59">
        <f>L13</f>
        <v/>
      </c>
      <c r="Q13" s="352">
        <f>AB13+AK13+AS13</f>
        <v/>
      </c>
      <c r="R13" s="353">
        <f>AC13+AL13+AS13</f>
        <v/>
      </c>
      <c r="S13" s="353" t="n">
        <v>6</v>
      </c>
      <c r="T13" s="353" t="n">
        <v>6</v>
      </c>
      <c r="U13" s="354">
        <f>IF(AND(MOD(K13-C13,E13)&gt;S13,MOD(K13-C13,E13)&lt;(E13-T13)),"单边留","")</f>
        <v/>
      </c>
      <c r="V13" s="68">
        <f>B13</f>
        <v/>
      </c>
      <c r="W13" s="68">
        <f>C13</f>
        <v/>
      </c>
      <c r="X13" s="68">
        <f>N13</f>
        <v/>
      </c>
      <c r="Y13" s="68">
        <f>O13</f>
        <v/>
      </c>
      <c r="Z13" s="68" t="n">
        <v>2</v>
      </c>
      <c r="AA13" s="68">
        <f>Z13*P13</f>
        <v/>
      </c>
      <c r="AB13" s="355">
        <f>B13*C13*7.85*0.001*X13*0.001*AA13</f>
        <v/>
      </c>
      <c r="AC13" s="355">
        <f>B13*C13*7.85*0.001*Y13*0.001*AA13</f>
        <v/>
      </c>
      <c r="AD13" s="68">
        <f>B13</f>
        <v/>
      </c>
      <c r="AE13" s="68">
        <f>C13</f>
        <v/>
      </c>
      <c r="AF13" s="178">
        <f>M13-AE13*2-2</f>
        <v/>
      </c>
      <c r="AG13" s="178">
        <f>(N13-AE13)/E13+1</f>
        <v/>
      </c>
      <c r="AH13" s="178">
        <f>IF(MOD(K13-C13,E13)&lt;(E13-T13),ROUNDDOWN((K13-C13)/E13+1,0),ROUNDUP((K13-C13)/E13+1,0))</f>
        <v/>
      </c>
      <c r="AI13" s="178">
        <f>AG13*P13</f>
        <v/>
      </c>
      <c r="AJ13" s="178">
        <f>AH13*P13</f>
        <v/>
      </c>
      <c r="AK13" s="356">
        <f>AD13*AE13*7.85*0.001*AF13*0.001*AI13</f>
        <v/>
      </c>
      <c r="AL13" s="356">
        <f>AD13*AE13*7.85*0.001*AF13*0.001*AJ13</f>
        <v/>
      </c>
      <c r="AM13" s="68" t="n">
        <v>6</v>
      </c>
      <c r="AN13" s="68">
        <f>(M13-G13*(AQ13-1))/2</f>
        <v/>
      </c>
      <c r="AO13" s="247">
        <f>(M13-G13*(AR13-1))/2</f>
        <v/>
      </c>
      <c r="AP13" s="68" t="n">
        <v>1025</v>
      </c>
      <c r="AQ13" s="68">
        <f>IF(INT(M13/G13+1)/2=INT(INT(M13/G13+1)/2),INT(M13/G13)+1,INT(M13/G13))</f>
        <v/>
      </c>
      <c r="AR13" s="178">
        <f>IF(AN13&lt;=0.2*G13,AQ13-2,AQ13)</f>
        <v/>
      </c>
      <c r="AS13" s="350">
        <f>AM13*AM13*7.85*AP13*0.001*0.001*AR13*P13</f>
        <v/>
      </c>
      <c r="AT13" s="178">
        <f>AR13*P13</f>
        <v/>
      </c>
      <c r="AU13" s="20">
        <f>K13*L13</f>
        <v/>
      </c>
      <c r="AV13" s="20">
        <f>LEFT(H13,3)</f>
        <v/>
      </c>
    </row>
    <row r="14" ht="22.5" customFormat="1" customHeight="1" s="20">
      <c r="A14" s="178" t="inlineStr">
        <is>
          <t>G</t>
        </is>
      </c>
      <c r="B14" s="178" t="n">
        <v>25</v>
      </c>
      <c r="C14" s="178" t="n">
        <v>5</v>
      </c>
      <c r="D14" s="178" t="inlineStr">
        <is>
          <t>/</t>
        </is>
      </c>
      <c r="E14" s="178" t="n">
        <v>30</v>
      </c>
      <c r="F14" s="178" t="inlineStr">
        <is>
          <t>/</t>
        </is>
      </c>
      <c r="G14" s="178" t="n">
        <v>100</v>
      </c>
      <c r="H14" s="168" t="inlineStr">
        <is>
          <t>P03-C401-C1#</t>
        </is>
      </c>
      <c r="I14" s="168" t="inlineStr">
        <is>
          <t>#</t>
        </is>
      </c>
      <c r="J14" s="168" t="n">
        <v>708</v>
      </c>
      <c r="K14" s="168" t="n">
        <v>995</v>
      </c>
      <c r="L14" s="168" t="n">
        <v>1</v>
      </c>
      <c r="M14" s="59">
        <f>J14</f>
        <v/>
      </c>
      <c r="N14" s="59">
        <f>K14</f>
        <v/>
      </c>
      <c r="O14" s="59">
        <f>(AH14-1)*30+5</f>
        <v/>
      </c>
      <c r="P14" s="59">
        <f>L14</f>
        <v/>
      </c>
      <c r="Q14" s="352">
        <f>AB14+AK14+AS14</f>
        <v/>
      </c>
      <c r="R14" s="353">
        <f>AC14+AL14+AS14</f>
        <v/>
      </c>
      <c r="S14" s="353" t="n">
        <v>6</v>
      </c>
      <c r="T14" s="353" t="n">
        <v>6</v>
      </c>
      <c r="U14" s="354">
        <f>IF(AND(MOD(K14-C14,E14)&gt;S14,MOD(K14-C14,E14)&lt;(E14-T14)),"单边留","")</f>
        <v/>
      </c>
      <c r="V14" s="68">
        <f>B14</f>
        <v/>
      </c>
      <c r="W14" s="68">
        <f>C14</f>
        <v/>
      </c>
      <c r="X14" s="68">
        <f>N14</f>
        <v/>
      </c>
      <c r="Y14" s="68">
        <f>O14</f>
        <v/>
      </c>
      <c r="Z14" s="68" t="n">
        <v>2</v>
      </c>
      <c r="AA14" s="68">
        <f>Z14*P14</f>
        <v/>
      </c>
      <c r="AB14" s="355">
        <f>B14*C14*7.85*0.001*X14*0.001*AA14</f>
        <v/>
      </c>
      <c r="AC14" s="355">
        <f>B14*C14*7.85*0.001*Y14*0.001*AA14</f>
        <v/>
      </c>
      <c r="AD14" s="68">
        <f>B14</f>
        <v/>
      </c>
      <c r="AE14" s="68">
        <f>C14</f>
        <v/>
      </c>
      <c r="AF14" s="178">
        <f>M14-AE14*2-2</f>
        <v/>
      </c>
      <c r="AG14" s="178">
        <f>(N14-AE14)/E14+1</f>
        <v/>
      </c>
      <c r="AH14" s="178">
        <f>IF(MOD(K14-C14,E14)&lt;(E14-T14),ROUNDDOWN((K14-C14)/E14+1,0),ROUNDUP((K14-C14)/E14+1,0))</f>
        <v/>
      </c>
      <c r="AI14" s="178">
        <f>AG14*P14</f>
        <v/>
      </c>
      <c r="AJ14" s="178">
        <f>AH14*P14</f>
        <v/>
      </c>
      <c r="AK14" s="356">
        <f>AD14*AE14*7.85*0.001*AF14*0.001*AI14</f>
        <v/>
      </c>
      <c r="AL14" s="356">
        <f>AD14*AE14*7.85*0.001*AF14*0.001*AJ14</f>
        <v/>
      </c>
      <c r="AM14" s="68" t="n">
        <v>6</v>
      </c>
      <c r="AN14" s="68">
        <f>(M14-G14*(AQ14-1))/2</f>
        <v/>
      </c>
      <c r="AO14" s="247">
        <f>(M14-G14*(AR14-1))/2</f>
        <v/>
      </c>
      <c r="AP14" s="68" t="n">
        <v>1025</v>
      </c>
      <c r="AQ14" s="68">
        <f>IF(INT(M14/G14+1)/2=INT(INT(M14/G14+1)/2),INT(M14/G14)+1,INT(M14/G14))</f>
        <v/>
      </c>
      <c r="AR14" s="178">
        <f>IF(AN14&lt;=0.2*G14,AQ14-2,AQ14)</f>
        <v/>
      </c>
      <c r="AS14" s="350">
        <f>AM14*AM14*7.85*AP14*0.001*0.001*AR14*P14</f>
        <v/>
      </c>
      <c r="AT14" s="178">
        <f>AR14*P14</f>
        <v/>
      </c>
      <c r="AU14" s="20">
        <f>K14*L14</f>
        <v/>
      </c>
      <c r="AV14" s="20">
        <f>LEFT(H14,3)</f>
        <v/>
      </c>
    </row>
    <row r="15" ht="22.5" customFormat="1" customHeight="1" s="20">
      <c r="A15" s="178" t="inlineStr">
        <is>
          <t>G</t>
        </is>
      </c>
      <c r="B15" s="178" t="n">
        <v>25</v>
      </c>
      <c r="C15" s="178" t="n">
        <v>5</v>
      </c>
      <c r="D15" s="178" t="inlineStr">
        <is>
          <t>/</t>
        </is>
      </c>
      <c r="E15" s="178" t="n">
        <v>30</v>
      </c>
      <c r="F15" s="178" t="inlineStr">
        <is>
          <t>/</t>
        </is>
      </c>
      <c r="G15" s="178" t="n">
        <v>100</v>
      </c>
      <c r="H15" s="168" t="inlineStr">
        <is>
          <t>P03-C401-C2#</t>
        </is>
      </c>
      <c r="I15" s="168" t="inlineStr">
        <is>
          <t>#</t>
        </is>
      </c>
      <c r="J15" s="168" t="n">
        <v>922</v>
      </c>
      <c r="K15" s="168" t="n">
        <v>1181</v>
      </c>
      <c r="L15" s="168" t="n">
        <v>1</v>
      </c>
      <c r="M15" s="59">
        <f>J15</f>
        <v/>
      </c>
      <c r="N15" s="59">
        <f>K15</f>
        <v/>
      </c>
      <c r="O15" s="59">
        <f>(AH15-1)*30+5</f>
        <v/>
      </c>
      <c r="P15" s="59">
        <f>L15</f>
        <v/>
      </c>
      <c r="Q15" s="352">
        <f>AB15+AK15+AS15</f>
        <v/>
      </c>
      <c r="R15" s="353">
        <f>AC15+AL15+AS15</f>
        <v/>
      </c>
      <c r="S15" s="353" t="n">
        <v>6</v>
      </c>
      <c r="T15" s="353" t="n">
        <v>6</v>
      </c>
      <c r="U15" s="354">
        <f>IF(AND(MOD(K15-C15,E15)&gt;S15,MOD(K15-C15,E15)&lt;(E15-T15)),"单边留","")</f>
        <v/>
      </c>
      <c r="V15" s="68">
        <f>B15</f>
        <v/>
      </c>
      <c r="W15" s="68">
        <f>C15</f>
        <v/>
      </c>
      <c r="X15" s="68">
        <f>N15</f>
        <v/>
      </c>
      <c r="Y15" s="68">
        <f>O15</f>
        <v/>
      </c>
      <c r="Z15" s="68" t="n">
        <v>2</v>
      </c>
      <c r="AA15" s="68">
        <f>Z15*P15</f>
        <v/>
      </c>
      <c r="AB15" s="355">
        <f>B15*C15*7.85*0.001*X15*0.001*AA15</f>
        <v/>
      </c>
      <c r="AC15" s="355">
        <f>B15*C15*7.85*0.001*Y15*0.001*AA15</f>
        <v/>
      </c>
      <c r="AD15" s="68">
        <f>B15</f>
        <v/>
      </c>
      <c r="AE15" s="68">
        <f>C15</f>
        <v/>
      </c>
      <c r="AF15" s="178">
        <f>M15-AE15*2-2</f>
        <v/>
      </c>
      <c r="AG15" s="178">
        <f>(N15-AE15)/E15+1</f>
        <v/>
      </c>
      <c r="AH15" s="178">
        <f>IF(MOD(K15-C15,E15)&lt;(E15-T15),ROUNDDOWN((K15-C15)/E15+1,0),ROUNDUP((K15-C15)/E15+1,0))</f>
        <v/>
      </c>
      <c r="AI15" s="178">
        <f>AG15*P15</f>
        <v/>
      </c>
      <c r="AJ15" s="178">
        <f>AH15*P15</f>
        <v/>
      </c>
      <c r="AK15" s="356">
        <f>AD15*AE15*7.85*0.001*AF15*0.001*AI15</f>
        <v/>
      </c>
      <c r="AL15" s="356">
        <f>AD15*AE15*7.85*0.001*AF15*0.001*AJ15</f>
        <v/>
      </c>
      <c r="AM15" s="68" t="n">
        <v>6</v>
      </c>
      <c r="AN15" s="68">
        <f>(M15-G15*(AQ15-1))/2</f>
        <v/>
      </c>
      <c r="AO15" s="247">
        <f>(M15-G15*(AR15-1))/2</f>
        <v/>
      </c>
      <c r="AP15" s="68" t="n">
        <v>1025</v>
      </c>
      <c r="AQ15" s="68">
        <f>IF(INT(M15/G15+1)/2=INT(INT(M15/G15+1)/2),INT(M15/G15)+1,INT(M15/G15))</f>
        <v/>
      </c>
      <c r="AR15" s="178">
        <f>IF(AN15&lt;=0.2*G15,AQ15-2,AQ15)</f>
        <v/>
      </c>
      <c r="AS15" s="350">
        <f>AM15*AM15*7.85*AP15*0.001*0.001*AR15*P15</f>
        <v/>
      </c>
      <c r="AT15" s="178">
        <f>AR15*P15</f>
        <v/>
      </c>
      <c r="AU15" s="20">
        <f>K15*L15</f>
        <v/>
      </c>
      <c r="AV15" s="20">
        <f>LEFT(H15,3)</f>
        <v/>
      </c>
    </row>
    <row r="16" ht="22.5" customFormat="1" customHeight="1" s="20">
      <c r="A16" s="178" t="inlineStr">
        <is>
          <t>G</t>
        </is>
      </c>
      <c r="B16" s="178" t="n">
        <v>25</v>
      </c>
      <c r="C16" s="178" t="n">
        <v>5</v>
      </c>
      <c r="D16" s="178" t="inlineStr">
        <is>
          <t>/</t>
        </is>
      </c>
      <c r="E16" s="178" t="n">
        <v>30</v>
      </c>
      <c r="F16" s="178" t="inlineStr">
        <is>
          <t>/</t>
        </is>
      </c>
      <c r="G16" s="178" t="n">
        <v>100</v>
      </c>
      <c r="H16" s="168" t="inlineStr">
        <is>
          <t>P03-C401-C3#</t>
        </is>
      </c>
      <c r="I16" s="168" t="inlineStr">
        <is>
          <t>#</t>
        </is>
      </c>
      <c r="J16" s="168" t="n">
        <v>1333</v>
      </c>
      <c r="K16" s="168" t="n">
        <v>1000</v>
      </c>
      <c r="L16" s="168" t="n">
        <v>11</v>
      </c>
      <c r="M16" s="59">
        <f>J16</f>
        <v/>
      </c>
      <c r="N16" s="59">
        <f>K16</f>
        <v/>
      </c>
      <c r="O16" s="59">
        <f>(AH16-1)*30+5</f>
        <v/>
      </c>
      <c r="P16" s="59">
        <f>L16</f>
        <v/>
      </c>
      <c r="Q16" s="352">
        <f>AB16+AK16+AS16</f>
        <v/>
      </c>
      <c r="R16" s="353">
        <f>AC16+AL16+AS16</f>
        <v/>
      </c>
      <c r="S16" s="353" t="n">
        <v>6</v>
      </c>
      <c r="T16" s="353" t="n">
        <v>6</v>
      </c>
      <c r="U16" s="354">
        <f>IF(AND(MOD(K16-C16,E16)&gt;S16,MOD(K16-C16,E16)&lt;(E16-T16)),"单边留","")</f>
        <v/>
      </c>
      <c r="V16" s="68">
        <f>B16</f>
        <v/>
      </c>
      <c r="W16" s="68">
        <f>C16</f>
        <v/>
      </c>
      <c r="X16" s="68">
        <f>N16</f>
        <v/>
      </c>
      <c r="Y16" s="68">
        <f>O16</f>
        <v/>
      </c>
      <c r="Z16" s="68" t="n">
        <v>2</v>
      </c>
      <c r="AA16" s="68">
        <f>Z16*P16</f>
        <v/>
      </c>
      <c r="AB16" s="355">
        <f>B16*C16*7.85*0.001*X16*0.001*AA16</f>
        <v/>
      </c>
      <c r="AC16" s="355">
        <f>B16*C16*7.85*0.001*Y16*0.001*AA16</f>
        <v/>
      </c>
      <c r="AD16" s="68">
        <f>B16</f>
        <v/>
      </c>
      <c r="AE16" s="68">
        <f>C16</f>
        <v/>
      </c>
      <c r="AF16" s="178">
        <f>M16-AE16*2-2</f>
        <v/>
      </c>
      <c r="AG16" s="178">
        <f>(N16-AE16)/E16+1</f>
        <v/>
      </c>
      <c r="AH16" s="178">
        <f>IF(MOD(K16-C16,E16)&lt;(E16-T16),ROUNDDOWN((K16-C16)/E16+1,0),ROUNDUP((K16-C16)/E16+1,0))</f>
        <v/>
      </c>
      <c r="AI16" s="178">
        <f>AG16*P16</f>
        <v/>
      </c>
      <c r="AJ16" s="178">
        <f>AH16*P16</f>
        <v/>
      </c>
      <c r="AK16" s="356">
        <f>AD16*AE16*7.85*0.001*AF16*0.001*AI16</f>
        <v/>
      </c>
      <c r="AL16" s="356">
        <f>AD16*AE16*7.85*0.001*AF16*0.001*AJ16</f>
        <v/>
      </c>
      <c r="AM16" s="68" t="n">
        <v>6</v>
      </c>
      <c r="AN16" s="68">
        <f>(M16-G16*(AQ16-1))/2</f>
        <v/>
      </c>
      <c r="AO16" s="247">
        <f>(M16-G16*(AR16-1))/2</f>
        <v/>
      </c>
      <c r="AP16" s="68" t="n">
        <v>1025</v>
      </c>
      <c r="AQ16" s="68">
        <f>IF(INT(M16/G16+1)/2=INT(INT(M16/G16+1)/2),INT(M16/G16)+1,INT(M16/G16))</f>
        <v/>
      </c>
      <c r="AR16" s="178">
        <f>IF(AN16&lt;=0.2*G16,AQ16-2,AQ16)</f>
        <v/>
      </c>
      <c r="AS16" s="350">
        <f>AM16*AM16*7.85*AP16*0.001*0.001*AR16*P16</f>
        <v/>
      </c>
      <c r="AT16" s="178">
        <f>AR16*P16</f>
        <v/>
      </c>
      <c r="AU16" s="20">
        <f>K16*L16</f>
        <v/>
      </c>
      <c r="AV16" s="20">
        <f>LEFT(H16,3)</f>
        <v/>
      </c>
    </row>
    <row r="17" ht="22.5" customFormat="1" customHeight="1" s="20">
      <c r="A17" s="178" t="inlineStr">
        <is>
          <t>G</t>
        </is>
      </c>
      <c r="B17" s="178" t="n">
        <v>25</v>
      </c>
      <c r="C17" s="178" t="n">
        <v>5</v>
      </c>
      <c r="D17" s="178" t="inlineStr">
        <is>
          <t>/</t>
        </is>
      </c>
      <c r="E17" s="178" t="n">
        <v>30</v>
      </c>
      <c r="F17" s="178" t="inlineStr">
        <is>
          <t>/</t>
        </is>
      </c>
      <c r="G17" s="178" t="n">
        <v>100</v>
      </c>
      <c r="H17" s="168" t="inlineStr">
        <is>
          <t>P03-C401-C4#</t>
        </is>
      </c>
      <c r="I17" s="168" t="inlineStr">
        <is>
          <t>#</t>
        </is>
      </c>
      <c r="J17" s="168" t="n">
        <v>1337</v>
      </c>
      <c r="K17" s="168" t="n">
        <v>1077</v>
      </c>
      <c r="L17" s="168" t="n">
        <v>1</v>
      </c>
      <c r="M17" s="59">
        <f>J17</f>
        <v/>
      </c>
      <c r="N17" s="59">
        <f>K17</f>
        <v/>
      </c>
      <c r="O17" s="59">
        <f>(AH17-1)*30+5</f>
        <v/>
      </c>
      <c r="P17" s="59">
        <f>L17</f>
        <v/>
      </c>
      <c r="Q17" s="352">
        <f>AB17+AK17+AS17</f>
        <v/>
      </c>
      <c r="R17" s="353">
        <f>AC17+AL17+AS17</f>
        <v/>
      </c>
      <c r="S17" s="353" t="n">
        <v>6</v>
      </c>
      <c r="T17" s="353" t="n">
        <v>6</v>
      </c>
      <c r="U17" s="354">
        <f>IF(AND(MOD(K17-C17,E17)&gt;S17,MOD(K17-C17,E17)&lt;(E17-T17)),"单边留","")</f>
        <v/>
      </c>
      <c r="V17" s="68">
        <f>B17</f>
        <v/>
      </c>
      <c r="W17" s="68">
        <f>C17</f>
        <v/>
      </c>
      <c r="X17" s="68">
        <f>N17</f>
        <v/>
      </c>
      <c r="Y17" s="68">
        <f>O17</f>
        <v/>
      </c>
      <c r="Z17" s="68" t="n">
        <v>2</v>
      </c>
      <c r="AA17" s="68">
        <f>Z17*P17</f>
        <v/>
      </c>
      <c r="AB17" s="355">
        <f>B17*C17*7.85*0.001*X17*0.001*AA17</f>
        <v/>
      </c>
      <c r="AC17" s="355">
        <f>B17*C17*7.85*0.001*Y17*0.001*AA17</f>
        <v/>
      </c>
      <c r="AD17" s="68">
        <f>B17</f>
        <v/>
      </c>
      <c r="AE17" s="68">
        <f>C17</f>
        <v/>
      </c>
      <c r="AF17" s="178">
        <f>M17-AE17*2-2</f>
        <v/>
      </c>
      <c r="AG17" s="178">
        <f>(N17-AE17)/E17+1</f>
        <v/>
      </c>
      <c r="AH17" s="178">
        <f>IF(MOD(K17-C17,E17)&lt;(E17-T17),ROUNDDOWN((K17-C17)/E17+1,0),ROUNDUP((K17-C17)/E17+1,0))</f>
        <v/>
      </c>
      <c r="AI17" s="178">
        <f>AG17*P17</f>
        <v/>
      </c>
      <c r="AJ17" s="178">
        <f>AH17*P17</f>
        <v/>
      </c>
      <c r="AK17" s="356">
        <f>AD17*AE17*7.85*0.001*AF17*0.001*AI17</f>
        <v/>
      </c>
      <c r="AL17" s="356">
        <f>AD17*AE17*7.85*0.001*AF17*0.001*AJ17</f>
        <v/>
      </c>
      <c r="AM17" s="68" t="n">
        <v>6</v>
      </c>
      <c r="AN17" s="68">
        <f>(M17-G17*(AQ17-1))/2</f>
        <v/>
      </c>
      <c r="AO17" s="247">
        <f>(M17-G17*(AR17-1))/2</f>
        <v/>
      </c>
      <c r="AP17" s="68" t="n">
        <v>1025</v>
      </c>
      <c r="AQ17" s="68">
        <f>IF(INT(M17/G17+1)/2=INT(INT(M17/G17+1)/2),INT(M17/G17)+1,INT(M17/G17))</f>
        <v/>
      </c>
      <c r="AR17" s="178">
        <f>IF(AN17&lt;=0.2*G17,AQ17-2,AQ17)</f>
        <v/>
      </c>
      <c r="AS17" s="350">
        <f>AM17*AM17*7.85*AP17*0.001*0.001*AR17*P17</f>
        <v/>
      </c>
      <c r="AT17" s="178">
        <f>AR17*P17</f>
        <v/>
      </c>
      <c r="AU17" s="20">
        <f>K17*L17</f>
        <v/>
      </c>
      <c r="AV17" s="20">
        <f>LEFT(H17,3)</f>
        <v/>
      </c>
    </row>
    <row r="18" ht="22.5" customFormat="1" customHeight="1" s="20">
      <c r="A18" s="178" t="inlineStr">
        <is>
          <t>G</t>
        </is>
      </c>
      <c r="B18" s="178" t="n">
        <v>25</v>
      </c>
      <c r="C18" s="178" t="n">
        <v>5</v>
      </c>
      <c r="D18" s="178" t="inlineStr">
        <is>
          <t>/</t>
        </is>
      </c>
      <c r="E18" s="178" t="n">
        <v>30</v>
      </c>
      <c r="F18" s="178" t="inlineStr">
        <is>
          <t>/</t>
        </is>
      </c>
      <c r="G18" s="178" t="n">
        <v>100</v>
      </c>
      <c r="H18" s="168" t="inlineStr">
        <is>
          <t>P04-C401-E1#</t>
        </is>
      </c>
      <c r="I18" s="168" t="inlineStr">
        <is>
          <t>#</t>
        </is>
      </c>
      <c r="J18" s="168" t="n">
        <v>973</v>
      </c>
      <c r="K18" s="168" t="n">
        <v>995</v>
      </c>
      <c r="L18" s="168" t="n">
        <v>1</v>
      </c>
      <c r="M18" s="59">
        <f>J18</f>
        <v/>
      </c>
      <c r="N18" s="59">
        <f>K18</f>
        <v/>
      </c>
      <c r="O18" s="59">
        <f>(AH18-1)*30+5</f>
        <v/>
      </c>
      <c r="P18" s="59">
        <f>L18</f>
        <v/>
      </c>
      <c r="Q18" s="352">
        <f>AB18+AK18+AS18</f>
        <v/>
      </c>
      <c r="R18" s="353">
        <f>AC18+AL18+AS18</f>
        <v/>
      </c>
      <c r="S18" s="353" t="n">
        <v>6</v>
      </c>
      <c r="T18" s="353" t="n">
        <v>6</v>
      </c>
      <c r="U18" s="354">
        <f>IF(AND(MOD(K18-C18,E18)&gt;S18,MOD(K18-C18,E18)&lt;(E18-T18)),"单边留","")</f>
        <v/>
      </c>
      <c r="V18" s="68">
        <f>B18</f>
        <v/>
      </c>
      <c r="W18" s="68">
        <f>C18</f>
        <v/>
      </c>
      <c r="X18" s="68">
        <f>N18</f>
        <v/>
      </c>
      <c r="Y18" s="68">
        <f>O18</f>
        <v/>
      </c>
      <c r="Z18" s="68" t="n">
        <v>2</v>
      </c>
      <c r="AA18" s="68">
        <f>Z18*P18</f>
        <v/>
      </c>
      <c r="AB18" s="355">
        <f>B18*C18*7.85*0.001*X18*0.001*AA18</f>
        <v/>
      </c>
      <c r="AC18" s="355">
        <f>B18*C18*7.85*0.001*Y18*0.001*AA18</f>
        <v/>
      </c>
      <c r="AD18" s="68">
        <f>B18</f>
        <v/>
      </c>
      <c r="AE18" s="68">
        <f>C18</f>
        <v/>
      </c>
      <c r="AF18" s="178">
        <f>M18-AE18*2-2</f>
        <v/>
      </c>
      <c r="AG18" s="178">
        <f>(N18-AE18)/E18+1</f>
        <v/>
      </c>
      <c r="AH18" s="178">
        <f>IF(MOD(K18-C18,E18)&lt;(E18-T18),ROUNDDOWN((K18-C18)/E18+1,0),ROUNDUP((K18-C18)/E18+1,0))</f>
        <v/>
      </c>
      <c r="AI18" s="178">
        <f>AG18*P18</f>
        <v/>
      </c>
      <c r="AJ18" s="178">
        <f>AH18*P18</f>
        <v/>
      </c>
      <c r="AK18" s="356">
        <f>AD18*AE18*7.85*0.001*AF18*0.001*AI18</f>
        <v/>
      </c>
      <c r="AL18" s="356">
        <f>AD18*AE18*7.85*0.001*AF18*0.001*AJ18</f>
        <v/>
      </c>
      <c r="AM18" s="68" t="n">
        <v>6</v>
      </c>
      <c r="AN18" s="68">
        <f>(M18-G18*(AQ18-1))/2</f>
        <v/>
      </c>
      <c r="AO18" s="247">
        <f>(M18-G18*(AR18-1))/2</f>
        <v/>
      </c>
      <c r="AP18" s="68" t="n">
        <v>1025</v>
      </c>
      <c r="AQ18" s="68">
        <f>IF(INT(M18/G18+1)/2=INT(INT(M18/G18+1)/2),INT(M18/G18)+1,INT(M18/G18))</f>
        <v/>
      </c>
      <c r="AR18" s="178">
        <f>IF(AN18&lt;=0.2*G18,AQ18-2,AQ18)</f>
        <v/>
      </c>
      <c r="AS18" s="350">
        <f>AM18*AM18*7.85*AP18*0.001*0.001*AR18*P18</f>
        <v/>
      </c>
      <c r="AT18" s="178">
        <f>AR18*P18</f>
        <v/>
      </c>
      <c r="AU18" s="20">
        <f>K18*L18</f>
        <v/>
      </c>
      <c r="AV18" s="20">
        <f>LEFT(H18,3)</f>
        <v/>
      </c>
    </row>
    <row r="19" ht="22.5" customFormat="1" customHeight="1" s="20">
      <c r="A19" s="178" t="inlineStr">
        <is>
          <t>G</t>
        </is>
      </c>
      <c r="B19" s="178" t="n">
        <v>25</v>
      </c>
      <c r="C19" s="178" t="n">
        <v>5</v>
      </c>
      <c r="D19" s="178" t="inlineStr">
        <is>
          <t>/</t>
        </is>
      </c>
      <c r="E19" s="178" t="n">
        <v>30</v>
      </c>
      <c r="F19" s="178" t="inlineStr">
        <is>
          <t>/</t>
        </is>
      </c>
      <c r="G19" s="178" t="n">
        <v>100</v>
      </c>
      <c r="H19" s="168" t="inlineStr">
        <is>
          <t>P04-C401-E4#</t>
        </is>
      </c>
      <c r="I19" s="168" t="inlineStr">
        <is>
          <t>#</t>
        </is>
      </c>
      <c r="J19" s="168" t="n">
        <v>973</v>
      </c>
      <c r="K19" s="168" t="n">
        <v>1255</v>
      </c>
      <c r="L19" s="168" t="n">
        <v>1</v>
      </c>
      <c r="M19" s="59">
        <f>J19</f>
        <v/>
      </c>
      <c r="N19" s="59">
        <f>K19</f>
        <v/>
      </c>
      <c r="O19" s="59">
        <f>(AH19-1)*30+5</f>
        <v/>
      </c>
      <c r="P19" s="59">
        <f>L19</f>
        <v/>
      </c>
      <c r="Q19" s="352">
        <f>AB19+AK19+AS19</f>
        <v/>
      </c>
      <c r="R19" s="353">
        <f>AC19+AL19+AS19</f>
        <v/>
      </c>
      <c r="S19" s="353" t="n">
        <v>6</v>
      </c>
      <c r="T19" s="353" t="n">
        <v>6</v>
      </c>
      <c r="U19" s="354">
        <f>IF(AND(MOD(K19-C19,E19)&gt;S19,MOD(K19-C19,E19)&lt;(E19-T19)),"单边留","")</f>
        <v/>
      </c>
      <c r="V19" s="68">
        <f>B19</f>
        <v/>
      </c>
      <c r="W19" s="68">
        <f>C19</f>
        <v/>
      </c>
      <c r="X19" s="68">
        <f>N19</f>
        <v/>
      </c>
      <c r="Y19" s="68">
        <f>O19</f>
        <v/>
      </c>
      <c r="Z19" s="68" t="n">
        <v>2</v>
      </c>
      <c r="AA19" s="68">
        <f>Z19*P19</f>
        <v/>
      </c>
      <c r="AB19" s="355">
        <f>B19*C19*7.85*0.001*X19*0.001*AA19</f>
        <v/>
      </c>
      <c r="AC19" s="355">
        <f>B19*C19*7.85*0.001*Y19*0.001*AA19</f>
        <v/>
      </c>
      <c r="AD19" s="68">
        <f>B19</f>
        <v/>
      </c>
      <c r="AE19" s="68">
        <f>C19</f>
        <v/>
      </c>
      <c r="AF19" s="178">
        <f>M19-AE19*2-2</f>
        <v/>
      </c>
      <c r="AG19" s="178">
        <f>(N19-AE19)/E19+1</f>
        <v/>
      </c>
      <c r="AH19" s="178">
        <f>IF(MOD(K19-C19,E19)&lt;(E19-T19),ROUNDDOWN((K19-C19)/E19+1,0),ROUNDUP((K19-C19)/E19+1,0))</f>
        <v/>
      </c>
      <c r="AI19" s="178">
        <f>AG19*P19</f>
        <v/>
      </c>
      <c r="AJ19" s="178">
        <f>AH19*P19</f>
        <v/>
      </c>
      <c r="AK19" s="356">
        <f>AD19*AE19*7.85*0.001*AF19*0.001*AI19</f>
        <v/>
      </c>
      <c r="AL19" s="356">
        <f>AD19*AE19*7.85*0.001*AF19*0.001*AJ19</f>
        <v/>
      </c>
      <c r="AM19" s="68" t="n">
        <v>6</v>
      </c>
      <c r="AN19" s="68">
        <f>(M19-G19*(AQ19-1))/2</f>
        <v/>
      </c>
      <c r="AO19" s="247">
        <f>(M19-G19*(AR19-1))/2</f>
        <v/>
      </c>
      <c r="AP19" s="68" t="n">
        <v>1025</v>
      </c>
      <c r="AQ19" s="68">
        <f>IF(INT(M19/G19+1)/2=INT(INT(M19/G19+1)/2),INT(M19/G19)+1,INT(M19/G19))</f>
        <v/>
      </c>
      <c r="AR19" s="178">
        <f>IF(AN19&lt;=0.2*G19,AQ19-2,AQ19)</f>
        <v/>
      </c>
      <c r="AS19" s="350">
        <f>AM19*AM19*7.85*AP19*0.001*0.001*AR19*P19</f>
        <v/>
      </c>
      <c r="AT19" s="178">
        <f>AR19*P19</f>
        <v/>
      </c>
      <c r="AU19" s="20">
        <f>K19*L19</f>
        <v/>
      </c>
      <c r="AV19" s="20">
        <f>LEFT(H19,3)</f>
        <v/>
      </c>
    </row>
    <row r="20" ht="22.5" customFormat="1" customHeight="1" s="20">
      <c r="A20" s="178" t="inlineStr">
        <is>
          <t>G</t>
        </is>
      </c>
      <c r="B20" s="178" t="n">
        <v>25</v>
      </c>
      <c r="C20" s="178" t="n">
        <v>5</v>
      </c>
      <c r="D20" s="178" t="inlineStr">
        <is>
          <t>/</t>
        </is>
      </c>
      <c r="E20" s="178" t="n">
        <v>30</v>
      </c>
      <c r="F20" s="178" t="inlineStr">
        <is>
          <t>/</t>
        </is>
      </c>
      <c r="G20" s="178" t="n">
        <v>100</v>
      </c>
      <c r="H20" s="168" t="inlineStr">
        <is>
          <t>P04-C401-E5#</t>
        </is>
      </c>
      <c r="I20" s="168" t="inlineStr">
        <is>
          <t>#</t>
        </is>
      </c>
      <c r="J20" s="168" t="n">
        <v>1383</v>
      </c>
      <c r="K20" s="168" t="n">
        <v>1000</v>
      </c>
      <c r="L20" s="168" t="n">
        <v>13</v>
      </c>
      <c r="M20" s="59">
        <f>J20</f>
        <v/>
      </c>
      <c r="N20" s="59">
        <f>K20</f>
        <v/>
      </c>
      <c r="O20" s="59">
        <f>(AH20-1)*30+5</f>
        <v/>
      </c>
      <c r="P20" s="59">
        <f>L20</f>
        <v/>
      </c>
      <c r="Q20" s="352">
        <f>AB20+AK20+AS20</f>
        <v/>
      </c>
      <c r="R20" s="353">
        <f>AC20+AL20+AS20</f>
        <v/>
      </c>
      <c r="S20" s="353" t="n">
        <v>6</v>
      </c>
      <c r="T20" s="353" t="n">
        <v>6</v>
      </c>
      <c r="U20" s="354">
        <f>IF(AND(MOD(K20-C20,E20)&gt;S20,MOD(K20-C20,E20)&lt;(E20-T20)),"单边留","")</f>
        <v/>
      </c>
      <c r="V20" s="68">
        <f>B20</f>
        <v/>
      </c>
      <c r="W20" s="68">
        <f>C20</f>
        <v/>
      </c>
      <c r="X20" s="68">
        <f>N20</f>
        <v/>
      </c>
      <c r="Y20" s="68">
        <f>O20</f>
        <v/>
      </c>
      <c r="Z20" s="68" t="n">
        <v>2</v>
      </c>
      <c r="AA20" s="68">
        <f>Z20*P20</f>
        <v/>
      </c>
      <c r="AB20" s="355">
        <f>B20*C20*7.85*0.001*X20*0.001*AA20</f>
        <v/>
      </c>
      <c r="AC20" s="355">
        <f>B20*C20*7.85*0.001*Y20*0.001*AA20</f>
        <v/>
      </c>
      <c r="AD20" s="68">
        <f>B20</f>
        <v/>
      </c>
      <c r="AE20" s="68">
        <f>C20</f>
        <v/>
      </c>
      <c r="AF20" s="178">
        <f>M20-AE20*2-2</f>
        <v/>
      </c>
      <c r="AG20" s="178">
        <f>(N20-AE20)/E20+1</f>
        <v/>
      </c>
      <c r="AH20" s="178">
        <f>IF(MOD(K20-C20,E20)&lt;(E20-T20),ROUNDDOWN((K20-C20)/E20+1,0),ROUNDUP((K20-C20)/E20+1,0))</f>
        <v/>
      </c>
      <c r="AI20" s="178">
        <f>AG20*P20</f>
        <v/>
      </c>
      <c r="AJ20" s="178">
        <f>AH20*P20</f>
        <v/>
      </c>
      <c r="AK20" s="356">
        <f>AD20*AE20*7.85*0.001*AF20*0.001*AI20</f>
        <v/>
      </c>
      <c r="AL20" s="356">
        <f>AD20*AE20*7.85*0.001*AF20*0.001*AJ20</f>
        <v/>
      </c>
      <c r="AM20" s="68" t="n">
        <v>6</v>
      </c>
      <c r="AN20" s="68">
        <f>(M20-G20*(AQ20-1))/2</f>
        <v/>
      </c>
      <c r="AO20" s="247">
        <f>(M20-G20*(AR20-1))/2</f>
        <v/>
      </c>
      <c r="AP20" s="68" t="n">
        <v>1025</v>
      </c>
      <c r="AQ20" s="68">
        <f>IF(INT(M20/G20+1)/2=INT(INT(M20/G20+1)/2),INT(M20/G20)+1,INT(M20/G20))</f>
        <v/>
      </c>
      <c r="AR20" s="178">
        <f>IF(AN20&lt;=0.2*G20,AQ20-2,AQ20)</f>
        <v/>
      </c>
      <c r="AS20" s="350">
        <f>AM20*AM20*7.85*AP20*0.001*0.001*AR20*P20</f>
        <v/>
      </c>
      <c r="AT20" s="178">
        <f>AR20*P20</f>
        <v/>
      </c>
      <c r="AU20" s="20">
        <f>K20*L20</f>
        <v/>
      </c>
      <c r="AV20" s="20">
        <f>LEFT(H20,3)</f>
        <v/>
      </c>
    </row>
    <row r="21" ht="22.5" customFormat="1" customHeight="1" s="20">
      <c r="A21" s="178" t="inlineStr">
        <is>
          <t>G</t>
        </is>
      </c>
      <c r="B21" s="178" t="n">
        <v>25</v>
      </c>
      <c r="C21" s="178" t="n">
        <v>5</v>
      </c>
      <c r="D21" s="178" t="inlineStr">
        <is>
          <t>/</t>
        </is>
      </c>
      <c r="E21" s="178" t="n">
        <v>30</v>
      </c>
      <c r="F21" s="178" t="inlineStr">
        <is>
          <t>/</t>
        </is>
      </c>
      <c r="G21" s="178" t="n">
        <v>100</v>
      </c>
      <c r="H21" s="168" t="inlineStr">
        <is>
          <t>P04-C401-E6#</t>
        </is>
      </c>
      <c r="I21" s="168" t="inlineStr">
        <is>
          <t>#</t>
        </is>
      </c>
      <c r="J21" s="168" t="n">
        <v>1402</v>
      </c>
      <c r="K21" s="168" t="n">
        <v>1358</v>
      </c>
      <c r="L21" s="168" t="n">
        <v>1</v>
      </c>
      <c r="M21" s="59">
        <f>J21</f>
        <v/>
      </c>
      <c r="N21" s="59">
        <f>K21</f>
        <v/>
      </c>
      <c r="O21" s="59">
        <f>(AH21-1)*30+5</f>
        <v/>
      </c>
      <c r="P21" s="59">
        <f>L21</f>
        <v/>
      </c>
      <c r="Q21" s="352">
        <f>AB21+AK21+AS21</f>
        <v/>
      </c>
      <c r="R21" s="353">
        <f>AC21+AL21+AS21</f>
        <v/>
      </c>
      <c r="S21" s="353" t="n">
        <v>6</v>
      </c>
      <c r="T21" s="353" t="n">
        <v>6</v>
      </c>
      <c r="U21" s="354">
        <f>IF(AND(MOD(K21-C21,E21)&gt;S21,MOD(K21-C21,E21)&lt;(E21-T21)),"单边留","")</f>
        <v/>
      </c>
      <c r="V21" s="68">
        <f>B21</f>
        <v/>
      </c>
      <c r="W21" s="68">
        <f>C21</f>
        <v/>
      </c>
      <c r="X21" s="68">
        <f>N21</f>
        <v/>
      </c>
      <c r="Y21" s="68">
        <f>O21</f>
        <v/>
      </c>
      <c r="Z21" s="68" t="n">
        <v>2</v>
      </c>
      <c r="AA21" s="68">
        <f>Z21*P21</f>
        <v/>
      </c>
      <c r="AB21" s="355">
        <f>B21*C21*7.85*0.001*X21*0.001*AA21</f>
        <v/>
      </c>
      <c r="AC21" s="355">
        <f>B21*C21*7.85*0.001*Y21*0.001*AA21</f>
        <v/>
      </c>
      <c r="AD21" s="68">
        <f>B21</f>
        <v/>
      </c>
      <c r="AE21" s="68">
        <f>C21</f>
        <v/>
      </c>
      <c r="AF21" s="178">
        <f>M21-AE21*2-2</f>
        <v/>
      </c>
      <c r="AG21" s="178">
        <f>(N21-AE21)/E21+1</f>
        <v/>
      </c>
      <c r="AH21" s="178">
        <f>IF(MOD(K21-C21,E21)&lt;(E21-T21),ROUNDDOWN((K21-C21)/E21+1,0),ROUNDUP((K21-C21)/E21+1,0))</f>
        <v/>
      </c>
      <c r="AI21" s="178">
        <f>AG21*P21</f>
        <v/>
      </c>
      <c r="AJ21" s="178">
        <f>AH21*P21</f>
        <v/>
      </c>
      <c r="AK21" s="356">
        <f>AD21*AE21*7.85*0.001*AF21*0.001*AI21</f>
        <v/>
      </c>
      <c r="AL21" s="356">
        <f>AD21*AE21*7.85*0.001*AF21*0.001*AJ21</f>
        <v/>
      </c>
      <c r="AM21" s="68" t="n">
        <v>6</v>
      </c>
      <c r="AN21" s="68">
        <f>(M21-G21*(AQ21-1))/2</f>
        <v/>
      </c>
      <c r="AO21" s="247">
        <f>(M21-G21*(AR21-1))/2</f>
        <v/>
      </c>
      <c r="AP21" s="68" t="n">
        <v>1025</v>
      </c>
      <c r="AQ21" s="68">
        <f>IF(INT(M21/G21+1)/2=INT(INT(M21/G21+1)/2),INT(M21/G21)+1,INT(M21/G21))</f>
        <v/>
      </c>
      <c r="AR21" s="178">
        <f>IF(AN21&lt;=0.2*G21,AQ21-2,AQ21)</f>
        <v/>
      </c>
      <c r="AS21" s="350">
        <f>AM21*AM21*7.85*AP21*0.001*0.001*AR21*P21</f>
        <v/>
      </c>
      <c r="AT21" s="178">
        <f>AR21*P21</f>
        <v/>
      </c>
      <c r="AU21" s="20">
        <f>K21*L21</f>
        <v/>
      </c>
      <c r="AV21" s="20">
        <f>LEFT(H21,3)</f>
        <v/>
      </c>
    </row>
    <row r="22" ht="22.5" customFormat="1" customHeight="1" s="20">
      <c r="A22" s="178" t="inlineStr">
        <is>
          <t>G</t>
        </is>
      </c>
      <c r="B22" s="178" t="n">
        <v>25</v>
      </c>
      <c r="C22" s="178" t="n">
        <v>5</v>
      </c>
      <c r="D22" s="178" t="inlineStr">
        <is>
          <t>/</t>
        </is>
      </c>
      <c r="E22" s="178" t="n">
        <v>30</v>
      </c>
      <c r="F22" s="178" t="inlineStr">
        <is>
          <t>/</t>
        </is>
      </c>
      <c r="G22" s="178" t="n">
        <v>100</v>
      </c>
      <c r="H22" s="168" t="inlineStr">
        <is>
          <t>P04-C401-E2#</t>
        </is>
      </c>
      <c r="I22" s="168" t="inlineStr">
        <is>
          <t>#</t>
        </is>
      </c>
      <c r="J22" s="168" t="n">
        <v>926</v>
      </c>
      <c r="K22" s="168" t="n">
        <v>995</v>
      </c>
      <c r="L22" s="168" t="n">
        <v>1</v>
      </c>
      <c r="M22" s="59">
        <f>J22</f>
        <v/>
      </c>
      <c r="N22" s="59">
        <f>K22</f>
        <v/>
      </c>
      <c r="O22" s="59">
        <f>(AH22-1)*30+5</f>
        <v/>
      </c>
      <c r="P22" s="59">
        <f>L22</f>
        <v/>
      </c>
      <c r="Q22" s="352">
        <f>AB22+AK22+AS22</f>
        <v/>
      </c>
      <c r="R22" s="353">
        <f>AC22+AL22+AS22</f>
        <v/>
      </c>
      <c r="S22" s="353" t="n">
        <v>6</v>
      </c>
      <c r="T22" s="353" t="n">
        <v>6</v>
      </c>
      <c r="U22" s="354">
        <f>IF(AND(MOD(K22-C22,E22)&gt;S22,MOD(K22-C22,E22)&lt;(E22-T22)),"单边留","")</f>
        <v/>
      </c>
      <c r="V22" s="68">
        <f>B22</f>
        <v/>
      </c>
      <c r="W22" s="68">
        <f>C22</f>
        <v/>
      </c>
      <c r="X22" s="68">
        <f>N22</f>
        <v/>
      </c>
      <c r="Y22" s="68">
        <f>O22</f>
        <v/>
      </c>
      <c r="Z22" s="68" t="n">
        <v>2</v>
      </c>
      <c r="AA22" s="68">
        <f>Z22*P22</f>
        <v/>
      </c>
      <c r="AB22" s="355">
        <f>B22*C22*7.85*0.001*X22*0.001*AA22</f>
        <v/>
      </c>
      <c r="AC22" s="355">
        <f>B22*C22*7.85*0.001*Y22*0.001*AA22</f>
        <v/>
      </c>
      <c r="AD22" s="68">
        <f>B22</f>
        <v/>
      </c>
      <c r="AE22" s="68">
        <f>C22</f>
        <v/>
      </c>
      <c r="AF22" s="178">
        <f>M22-AE22*2-2</f>
        <v/>
      </c>
      <c r="AG22" s="178">
        <f>(N22-AE22)/E22+1</f>
        <v/>
      </c>
      <c r="AH22" s="178">
        <f>IF(MOD(K22-C22,E22)&lt;(E22-T22),ROUNDDOWN((K22-C22)/E22+1,0),ROUNDUP((K22-C22)/E22+1,0))</f>
        <v/>
      </c>
      <c r="AI22" s="178">
        <f>AG22*P22</f>
        <v/>
      </c>
      <c r="AJ22" s="178">
        <f>AH22*P22</f>
        <v/>
      </c>
      <c r="AK22" s="356">
        <f>AD22*AE22*7.85*0.001*AF22*0.001*AI22</f>
        <v/>
      </c>
      <c r="AL22" s="356">
        <f>AD22*AE22*7.85*0.001*AF22*0.001*AJ22</f>
        <v/>
      </c>
      <c r="AM22" s="68" t="n">
        <v>6</v>
      </c>
      <c r="AN22" s="68">
        <f>(M22-G22*(AQ22-1))/2</f>
        <v/>
      </c>
      <c r="AO22" s="247">
        <f>(M22-G22*(AR22-1))/2</f>
        <v/>
      </c>
      <c r="AP22" s="68" t="n">
        <v>1025</v>
      </c>
      <c r="AQ22" s="68">
        <f>IF(INT(M22/G22+1)/2=INT(INT(M22/G22+1)/2),INT(M22/G22)+1,INT(M22/G22))</f>
        <v/>
      </c>
      <c r="AR22" s="178">
        <f>IF(AN22&lt;=0.2*G22,AQ22-2,AQ22)</f>
        <v/>
      </c>
      <c r="AS22" s="350">
        <f>AM22*AM22*7.85*AP22*0.001*0.001*AR22*P22</f>
        <v/>
      </c>
      <c r="AT22" s="178">
        <f>AR22*P22</f>
        <v/>
      </c>
      <c r="AU22" s="20">
        <f>K22*L22</f>
        <v/>
      </c>
      <c r="AV22" s="20">
        <f>LEFT(H22,3)</f>
        <v/>
      </c>
    </row>
    <row r="23" ht="22.5" customFormat="1" customHeight="1" s="20">
      <c r="A23" s="178" t="inlineStr">
        <is>
          <t>G</t>
        </is>
      </c>
      <c r="B23" s="178" t="n">
        <v>25</v>
      </c>
      <c r="C23" s="178" t="n">
        <v>5</v>
      </c>
      <c r="D23" s="178" t="inlineStr">
        <is>
          <t>/</t>
        </is>
      </c>
      <c r="E23" s="178" t="n">
        <v>30</v>
      </c>
      <c r="F23" s="178" t="inlineStr">
        <is>
          <t>/</t>
        </is>
      </c>
      <c r="G23" s="178" t="n">
        <v>100</v>
      </c>
      <c r="H23" s="168" t="inlineStr">
        <is>
          <t>P04-C401-E3#</t>
        </is>
      </c>
      <c r="I23" s="168" t="inlineStr">
        <is>
          <t>#</t>
        </is>
      </c>
      <c r="J23" s="168" t="n">
        <v>734</v>
      </c>
      <c r="K23" s="168" t="n">
        <v>995</v>
      </c>
      <c r="L23" s="168" t="n">
        <v>1</v>
      </c>
      <c r="M23" s="59">
        <f>J23</f>
        <v/>
      </c>
      <c r="N23" s="59">
        <f>K23</f>
        <v/>
      </c>
      <c r="O23" s="59">
        <f>(AH23-1)*30+5</f>
        <v/>
      </c>
      <c r="P23" s="59">
        <f>L23</f>
        <v/>
      </c>
      <c r="Q23" s="352">
        <f>AB23+AK23+AS23</f>
        <v/>
      </c>
      <c r="R23" s="353">
        <f>AC23+AL23+AS23</f>
        <v/>
      </c>
      <c r="S23" s="353" t="n">
        <v>6</v>
      </c>
      <c r="T23" s="353" t="n">
        <v>6</v>
      </c>
      <c r="U23" s="354">
        <f>IF(AND(MOD(K23-C23,E23)&gt;S23,MOD(K23-C23,E23)&lt;(E23-T23)),"单边留","")</f>
        <v/>
      </c>
      <c r="V23" s="68">
        <f>B23</f>
        <v/>
      </c>
      <c r="W23" s="68">
        <f>C23</f>
        <v/>
      </c>
      <c r="X23" s="68">
        <f>N23</f>
        <v/>
      </c>
      <c r="Y23" s="68">
        <f>O23</f>
        <v/>
      </c>
      <c r="Z23" s="68" t="n">
        <v>2</v>
      </c>
      <c r="AA23" s="68">
        <f>Z23*P23</f>
        <v/>
      </c>
      <c r="AB23" s="355">
        <f>B23*C23*7.85*0.001*X23*0.001*AA23</f>
        <v/>
      </c>
      <c r="AC23" s="355">
        <f>B23*C23*7.85*0.001*Y23*0.001*AA23</f>
        <v/>
      </c>
      <c r="AD23" s="68">
        <f>B23</f>
        <v/>
      </c>
      <c r="AE23" s="68">
        <f>C23</f>
        <v/>
      </c>
      <c r="AF23" s="178">
        <f>M23-AE23*2-2</f>
        <v/>
      </c>
      <c r="AG23" s="178">
        <f>(N23-AE23)/E23+1</f>
        <v/>
      </c>
      <c r="AH23" s="178">
        <f>IF(MOD(K23-C23,E23)&lt;(E23-T23),ROUNDDOWN((K23-C23)/E23+1,0),ROUNDUP((K23-C23)/E23+1,0))</f>
        <v/>
      </c>
      <c r="AI23" s="178">
        <f>AG23*P23</f>
        <v/>
      </c>
      <c r="AJ23" s="178">
        <f>AH23*P23</f>
        <v/>
      </c>
      <c r="AK23" s="356">
        <f>AD23*AE23*7.85*0.001*AF23*0.001*AI23</f>
        <v/>
      </c>
      <c r="AL23" s="356">
        <f>AD23*AE23*7.85*0.001*AF23*0.001*AJ23</f>
        <v/>
      </c>
      <c r="AM23" s="68" t="n">
        <v>6</v>
      </c>
      <c r="AN23" s="68">
        <f>(M23-G23*(AQ23-1))/2</f>
        <v/>
      </c>
      <c r="AO23" s="247">
        <f>(M23-G23*(AR23-1))/2</f>
        <v/>
      </c>
      <c r="AP23" s="68" t="n">
        <v>1025</v>
      </c>
      <c r="AQ23" s="68">
        <f>IF(INT(M23/G23+1)/2=INT(INT(M23/G23+1)/2),INT(M23/G23)+1,INT(M23/G23))</f>
        <v/>
      </c>
      <c r="AR23" s="178">
        <f>IF(AN23&lt;=0.2*G23,AQ23-2,AQ23)</f>
        <v/>
      </c>
      <c r="AS23" s="350">
        <f>AM23*AM23*7.85*AP23*0.001*0.001*AR23*P23</f>
        <v/>
      </c>
      <c r="AT23" s="178">
        <f>AR23*P23</f>
        <v/>
      </c>
      <c r="AU23" s="20">
        <f>K23*L23</f>
        <v/>
      </c>
      <c r="AV23" s="20">
        <f>LEFT(H23,3)</f>
        <v/>
      </c>
    </row>
    <row r="24" ht="22.5" customFormat="1" customHeight="1" s="20">
      <c r="A24" s="178" t="inlineStr">
        <is>
          <t>G</t>
        </is>
      </c>
      <c r="B24" s="178" t="n">
        <v>25</v>
      </c>
      <c r="C24" s="178" t="n">
        <v>5</v>
      </c>
      <c r="D24" s="178" t="inlineStr">
        <is>
          <t>/</t>
        </is>
      </c>
      <c r="E24" s="178" t="n">
        <v>30</v>
      </c>
      <c r="F24" s="178" t="inlineStr">
        <is>
          <t>/</t>
        </is>
      </c>
      <c r="G24" s="178" t="n">
        <v>100</v>
      </c>
      <c r="H24" s="168" t="inlineStr">
        <is>
          <t>P05-C401-G2#</t>
        </is>
      </c>
      <c r="I24" s="168" t="inlineStr">
        <is>
          <t>#</t>
        </is>
      </c>
      <c r="J24" s="168" t="n">
        <v>973</v>
      </c>
      <c r="K24" s="168" t="n">
        <v>1110</v>
      </c>
      <c r="L24" s="168" t="n">
        <v>1</v>
      </c>
      <c r="M24" s="59">
        <f>J24</f>
        <v/>
      </c>
      <c r="N24" s="59">
        <f>K24</f>
        <v/>
      </c>
      <c r="O24" s="59">
        <f>(AH24-1)*30+5</f>
        <v/>
      </c>
      <c r="P24" s="59">
        <f>L24</f>
        <v/>
      </c>
      <c r="Q24" s="352">
        <f>AB24+AK24+AS24</f>
        <v/>
      </c>
      <c r="R24" s="353">
        <f>AC24+AL24+AS24</f>
        <v/>
      </c>
      <c r="S24" s="353" t="n">
        <v>6</v>
      </c>
      <c r="T24" s="353" t="n">
        <v>6</v>
      </c>
      <c r="U24" s="354">
        <f>IF(AND(MOD(K24-C24,E24)&gt;S24,MOD(K24-C24,E24)&lt;(E24-T24)),"单边留","")</f>
        <v/>
      </c>
      <c r="V24" s="68">
        <f>B24</f>
        <v/>
      </c>
      <c r="W24" s="68">
        <f>C24</f>
        <v/>
      </c>
      <c r="X24" s="68">
        <f>N24</f>
        <v/>
      </c>
      <c r="Y24" s="68">
        <f>O24</f>
        <v/>
      </c>
      <c r="Z24" s="68" t="n">
        <v>2</v>
      </c>
      <c r="AA24" s="68">
        <f>Z24*P24</f>
        <v/>
      </c>
      <c r="AB24" s="355">
        <f>B24*C24*7.85*0.001*X24*0.001*AA24</f>
        <v/>
      </c>
      <c r="AC24" s="355">
        <f>B24*C24*7.85*0.001*Y24*0.001*AA24</f>
        <v/>
      </c>
      <c r="AD24" s="68">
        <f>B24</f>
        <v/>
      </c>
      <c r="AE24" s="68">
        <f>C24</f>
        <v/>
      </c>
      <c r="AF24" s="178">
        <f>M24-AE24*2-2</f>
        <v/>
      </c>
      <c r="AG24" s="178">
        <f>(N24-AE24)/E24+1</f>
        <v/>
      </c>
      <c r="AH24" s="178">
        <f>IF(MOD(K24-C24,E24)&lt;(E24-T24),ROUNDDOWN((K24-C24)/E24+1,0),ROUNDUP((K24-C24)/E24+1,0))</f>
        <v/>
      </c>
      <c r="AI24" s="178">
        <f>AG24*P24</f>
        <v/>
      </c>
      <c r="AJ24" s="178">
        <f>AH24*P24</f>
        <v/>
      </c>
      <c r="AK24" s="356">
        <f>AD24*AE24*7.85*0.001*AF24*0.001*AI24</f>
        <v/>
      </c>
      <c r="AL24" s="356">
        <f>AD24*AE24*7.85*0.001*AF24*0.001*AJ24</f>
        <v/>
      </c>
      <c r="AM24" s="68" t="n">
        <v>6</v>
      </c>
      <c r="AN24" s="68">
        <f>(M24-G24*(AQ24-1))/2</f>
        <v/>
      </c>
      <c r="AO24" s="247">
        <f>(M24-G24*(AR24-1))/2</f>
        <v/>
      </c>
      <c r="AP24" s="68" t="n">
        <v>1025</v>
      </c>
      <c r="AQ24" s="68">
        <f>IF(INT(M24/G24+1)/2=INT(INT(M24/G24+1)/2),INT(M24/G24)+1,INT(M24/G24))</f>
        <v/>
      </c>
      <c r="AR24" s="178">
        <f>IF(AN24&lt;=0.2*G24,AQ24-2,AQ24)</f>
        <v/>
      </c>
      <c r="AS24" s="350">
        <f>AM24*AM24*7.85*AP24*0.001*0.001*AR24*P24</f>
        <v/>
      </c>
      <c r="AT24" s="178">
        <f>AR24*P24</f>
        <v/>
      </c>
      <c r="AU24" s="20">
        <f>K24*L24</f>
        <v/>
      </c>
      <c r="AV24" s="20">
        <f>LEFT(H24,3)</f>
        <v/>
      </c>
    </row>
    <row r="25" ht="22.5" customFormat="1" customHeight="1" s="20">
      <c r="A25" s="178" t="inlineStr">
        <is>
          <t>G</t>
        </is>
      </c>
      <c r="B25" s="178" t="n">
        <v>25</v>
      </c>
      <c r="C25" s="178" t="n">
        <v>5</v>
      </c>
      <c r="D25" s="178" t="inlineStr">
        <is>
          <t>/</t>
        </is>
      </c>
      <c r="E25" s="178" t="n">
        <v>30</v>
      </c>
      <c r="F25" s="178" t="inlineStr">
        <is>
          <t>/</t>
        </is>
      </c>
      <c r="G25" s="178" t="n">
        <v>100</v>
      </c>
      <c r="H25" s="168" t="inlineStr">
        <is>
          <t>P05-C401-G4#</t>
        </is>
      </c>
      <c r="I25" s="168" t="inlineStr">
        <is>
          <t>#</t>
        </is>
      </c>
      <c r="J25" s="168" t="n">
        <v>1374</v>
      </c>
      <c r="K25" s="168" t="n">
        <v>773</v>
      </c>
      <c r="L25" s="168" t="n">
        <v>1</v>
      </c>
      <c r="M25" s="59">
        <f>J25</f>
        <v/>
      </c>
      <c r="N25" s="59">
        <f>K25</f>
        <v/>
      </c>
      <c r="O25" s="59">
        <f>(AH25-1)*30+5</f>
        <v/>
      </c>
      <c r="P25" s="59">
        <f>L25</f>
        <v/>
      </c>
      <c r="Q25" s="352">
        <f>AB25+AK25+AS25</f>
        <v/>
      </c>
      <c r="R25" s="353">
        <f>AC25+AL25+AS25</f>
        <v/>
      </c>
      <c r="S25" s="353" t="n">
        <v>6</v>
      </c>
      <c r="T25" s="353" t="n">
        <v>6</v>
      </c>
      <c r="U25" s="354">
        <f>IF(AND(MOD(K25-C25,E25)&gt;S25,MOD(K25-C25,E25)&lt;(E25-T25)),"单边留","")</f>
        <v/>
      </c>
      <c r="V25" s="68">
        <f>B25</f>
        <v/>
      </c>
      <c r="W25" s="68">
        <f>C25</f>
        <v/>
      </c>
      <c r="X25" s="68">
        <f>N25</f>
        <v/>
      </c>
      <c r="Y25" s="68">
        <f>O25</f>
        <v/>
      </c>
      <c r="Z25" s="68" t="n">
        <v>2</v>
      </c>
      <c r="AA25" s="68">
        <f>Z25*P25</f>
        <v/>
      </c>
      <c r="AB25" s="355">
        <f>B25*C25*7.85*0.001*X25*0.001*AA25</f>
        <v/>
      </c>
      <c r="AC25" s="355">
        <f>B25*C25*7.85*0.001*Y25*0.001*AA25</f>
        <v/>
      </c>
      <c r="AD25" s="68">
        <f>B25</f>
        <v/>
      </c>
      <c r="AE25" s="68">
        <f>C25</f>
        <v/>
      </c>
      <c r="AF25" s="178">
        <f>M25-AE25*2-2</f>
        <v/>
      </c>
      <c r="AG25" s="178">
        <f>(N25-AE25)/E25+1</f>
        <v/>
      </c>
      <c r="AH25" s="178">
        <f>IF(MOD(K25-C25,E25)&lt;(E25-T25),ROUNDDOWN((K25-C25)/E25+1,0),ROUNDUP((K25-C25)/E25+1,0))</f>
        <v/>
      </c>
      <c r="AI25" s="178">
        <f>AG25*P25</f>
        <v/>
      </c>
      <c r="AJ25" s="178">
        <f>AH25*P25</f>
        <v/>
      </c>
      <c r="AK25" s="356">
        <f>AD25*AE25*7.85*0.001*AF25*0.001*AI25</f>
        <v/>
      </c>
      <c r="AL25" s="356">
        <f>AD25*AE25*7.85*0.001*AF25*0.001*AJ25</f>
        <v/>
      </c>
      <c r="AM25" s="68" t="n">
        <v>6</v>
      </c>
      <c r="AN25" s="68">
        <f>(M25-G25*(AQ25-1))/2</f>
        <v/>
      </c>
      <c r="AO25" s="247">
        <f>(M25-G25*(AR25-1))/2</f>
        <v/>
      </c>
      <c r="AP25" s="68" t="n">
        <v>1025</v>
      </c>
      <c r="AQ25" s="68">
        <f>IF(INT(M25/G25+1)/2=INT(INT(M25/G25+1)/2),INT(M25/G25)+1,INT(M25/G25))</f>
        <v/>
      </c>
      <c r="AR25" s="178">
        <f>IF(AN25&lt;=0.2*G25,AQ25-2,AQ25)</f>
        <v/>
      </c>
      <c r="AS25" s="350">
        <f>AM25*AM25*7.85*AP25*0.001*0.001*AR25*P25</f>
        <v/>
      </c>
      <c r="AT25" s="178">
        <f>AR25*P25</f>
        <v/>
      </c>
      <c r="AU25" s="20">
        <f>K25*L25</f>
        <v/>
      </c>
      <c r="AV25" s="20">
        <f>LEFT(H25,3)</f>
        <v/>
      </c>
    </row>
    <row r="26" ht="22.5" customFormat="1" customHeight="1" s="20">
      <c r="A26" s="178" t="inlineStr">
        <is>
          <t>G</t>
        </is>
      </c>
      <c r="B26" s="178" t="n">
        <v>25</v>
      </c>
      <c r="C26" s="178" t="n">
        <v>5</v>
      </c>
      <c r="D26" s="178" t="inlineStr">
        <is>
          <t>/</t>
        </is>
      </c>
      <c r="E26" s="178" t="n">
        <v>30</v>
      </c>
      <c r="F26" s="178" t="inlineStr">
        <is>
          <t>/</t>
        </is>
      </c>
      <c r="G26" s="178" t="n">
        <v>100</v>
      </c>
      <c r="H26" s="168" t="inlineStr">
        <is>
          <t>P05-C401-G3#</t>
        </is>
      </c>
      <c r="I26" s="168" t="inlineStr">
        <is>
          <t>#</t>
        </is>
      </c>
      <c r="J26" s="168" t="n">
        <v>1383</v>
      </c>
      <c r="K26" s="168" t="n">
        <v>1000</v>
      </c>
      <c r="L26" s="168" t="n">
        <v>11</v>
      </c>
      <c r="M26" s="59">
        <f>J26</f>
        <v/>
      </c>
      <c r="N26" s="59">
        <f>K26</f>
        <v/>
      </c>
      <c r="O26" s="59">
        <f>(AH26-1)*30+5</f>
        <v/>
      </c>
      <c r="P26" s="59">
        <f>L26</f>
        <v/>
      </c>
      <c r="Q26" s="352">
        <f>AB26+AK26+AS26</f>
        <v/>
      </c>
      <c r="R26" s="353">
        <f>AC26+AL26+AS26</f>
        <v/>
      </c>
      <c r="S26" s="353" t="n">
        <v>6</v>
      </c>
      <c r="T26" s="353" t="n">
        <v>6</v>
      </c>
      <c r="U26" s="354">
        <f>IF(AND(MOD(K26-C26,E26)&gt;S26,MOD(K26-C26,E26)&lt;(E26-T26)),"单边留","")</f>
        <v/>
      </c>
      <c r="V26" s="68">
        <f>B26</f>
        <v/>
      </c>
      <c r="W26" s="68">
        <f>C26</f>
        <v/>
      </c>
      <c r="X26" s="68">
        <f>N26</f>
        <v/>
      </c>
      <c r="Y26" s="68">
        <f>O26</f>
        <v/>
      </c>
      <c r="Z26" s="68" t="n">
        <v>2</v>
      </c>
      <c r="AA26" s="68">
        <f>Z26*P26</f>
        <v/>
      </c>
      <c r="AB26" s="355">
        <f>B26*C26*7.85*0.001*X26*0.001*AA26</f>
        <v/>
      </c>
      <c r="AC26" s="355">
        <f>B26*C26*7.85*0.001*Y26*0.001*AA26</f>
        <v/>
      </c>
      <c r="AD26" s="68">
        <f>B26</f>
        <v/>
      </c>
      <c r="AE26" s="68">
        <f>C26</f>
        <v/>
      </c>
      <c r="AF26" s="178">
        <f>M26-AE26*2-2</f>
        <v/>
      </c>
      <c r="AG26" s="178">
        <f>(N26-AE26)/E26+1</f>
        <v/>
      </c>
      <c r="AH26" s="178">
        <f>IF(MOD(K26-C26,E26)&lt;(E26-T26),ROUNDDOWN((K26-C26)/E26+1,0),ROUNDUP((K26-C26)/E26+1,0))</f>
        <v/>
      </c>
      <c r="AI26" s="178">
        <f>AG26*P26</f>
        <v/>
      </c>
      <c r="AJ26" s="178">
        <f>AH26*P26</f>
        <v/>
      </c>
      <c r="AK26" s="356">
        <f>AD26*AE26*7.85*0.001*AF26*0.001*AI26</f>
        <v/>
      </c>
      <c r="AL26" s="356">
        <f>AD26*AE26*7.85*0.001*AF26*0.001*AJ26</f>
        <v/>
      </c>
      <c r="AM26" s="68" t="n">
        <v>6</v>
      </c>
      <c r="AN26" s="68">
        <f>(M26-G26*(AQ26-1))/2</f>
        <v/>
      </c>
      <c r="AO26" s="247">
        <f>(M26-G26*(AR26-1))/2</f>
        <v/>
      </c>
      <c r="AP26" s="68" t="n">
        <v>1025</v>
      </c>
      <c r="AQ26" s="68">
        <f>IF(INT(M26/G26+1)/2=INT(INT(M26/G26+1)/2),INT(M26/G26)+1,INT(M26/G26))</f>
        <v/>
      </c>
      <c r="AR26" s="178">
        <f>IF(AN26&lt;=0.2*G26,AQ26-2,AQ26)</f>
        <v/>
      </c>
      <c r="AS26" s="350">
        <f>AM26*AM26*7.85*AP26*0.001*0.001*AR26*P26</f>
        <v/>
      </c>
      <c r="AT26" s="178">
        <f>AR26*P26</f>
        <v/>
      </c>
      <c r="AU26" s="20">
        <f>K26*L26</f>
        <v/>
      </c>
      <c r="AV26" s="20">
        <f>LEFT(H26,3)</f>
        <v/>
      </c>
    </row>
    <row r="27" ht="22.5" customFormat="1" customHeight="1" s="20">
      <c r="A27" s="178" t="inlineStr">
        <is>
          <t>G</t>
        </is>
      </c>
      <c r="B27" s="178" t="n">
        <v>25</v>
      </c>
      <c r="C27" s="178" t="n">
        <v>5</v>
      </c>
      <c r="D27" s="178" t="inlineStr">
        <is>
          <t>/</t>
        </is>
      </c>
      <c r="E27" s="178" t="n">
        <v>30</v>
      </c>
      <c r="F27" s="178" t="inlineStr">
        <is>
          <t>/</t>
        </is>
      </c>
      <c r="G27" s="178" t="n">
        <v>100</v>
      </c>
      <c r="H27" s="168" t="inlineStr">
        <is>
          <t>P05-C401-G1#</t>
        </is>
      </c>
      <c r="I27" s="168" t="inlineStr">
        <is>
          <t>#</t>
        </is>
      </c>
      <c r="J27" s="168" t="n">
        <v>831</v>
      </c>
      <c r="K27" s="168" t="n">
        <v>995</v>
      </c>
      <c r="L27" s="168" t="n">
        <v>1</v>
      </c>
      <c r="M27" s="59">
        <f>J27</f>
        <v/>
      </c>
      <c r="N27" s="59">
        <f>K27</f>
        <v/>
      </c>
      <c r="O27" s="59">
        <f>(AH27-1)*30+5</f>
        <v/>
      </c>
      <c r="P27" s="59">
        <f>L27</f>
        <v/>
      </c>
      <c r="Q27" s="352">
        <f>AB27+AK27+AS27</f>
        <v/>
      </c>
      <c r="R27" s="353">
        <f>AC27+AL27+AS27</f>
        <v/>
      </c>
      <c r="S27" s="353" t="n">
        <v>6</v>
      </c>
      <c r="T27" s="353" t="n">
        <v>6</v>
      </c>
      <c r="U27" s="354">
        <f>IF(AND(MOD(K27-C27,E27)&gt;S27,MOD(K27-C27,E27)&lt;(E27-T27)),"单边留","")</f>
        <v/>
      </c>
      <c r="V27" s="68">
        <f>B27</f>
        <v/>
      </c>
      <c r="W27" s="68">
        <f>C27</f>
        <v/>
      </c>
      <c r="X27" s="68">
        <f>N27</f>
        <v/>
      </c>
      <c r="Y27" s="68">
        <f>O27</f>
        <v/>
      </c>
      <c r="Z27" s="68" t="n">
        <v>2</v>
      </c>
      <c r="AA27" s="68">
        <f>Z27*P27</f>
        <v/>
      </c>
      <c r="AB27" s="355">
        <f>B27*C27*7.85*0.001*X27*0.001*AA27</f>
        <v/>
      </c>
      <c r="AC27" s="355">
        <f>B27*C27*7.85*0.001*Y27*0.001*AA27</f>
        <v/>
      </c>
      <c r="AD27" s="68">
        <f>B27</f>
        <v/>
      </c>
      <c r="AE27" s="68">
        <f>C27</f>
        <v/>
      </c>
      <c r="AF27" s="178">
        <f>M27-AE27*2-2</f>
        <v/>
      </c>
      <c r="AG27" s="178">
        <f>(N27-AE27)/E27+1</f>
        <v/>
      </c>
      <c r="AH27" s="178">
        <f>IF(MOD(K27-C27,E27)&lt;(E27-T27),ROUNDDOWN((K27-C27)/E27+1,0),ROUNDUP((K27-C27)/E27+1,0))</f>
        <v/>
      </c>
      <c r="AI27" s="178">
        <f>AG27*P27</f>
        <v/>
      </c>
      <c r="AJ27" s="178">
        <f>AH27*P27</f>
        <v/>
      </c>
      <c r="AK27" s="356">
        <f>AD27*AE27*7.85*0.001*AF27*0.001*AI27</f>
        <v/>
      </c>
      <c r="AL27" s="356">
        <f>AD27*AE27*7.85*0.001*AF27*0.001*AJ27</f>
        <v/>
      </c>
      <c r="AM27" s="68" t="n">
        <v>6</v>
      </c>
      <c r="AN27" s="68">
        <f>(M27-G27*(AQ27-1))/2</f>
        <v/>
      </c>
      <c r="AO27" s="247">
        <f>(M27-G27*(AR27-1))/2</f>
        <v/>
      </c>
      <c r="AP27" s="68" t="n">
        <v>1025</v>
      </c>
      <c r="AQ27" s="68">
        <f>IF(INT(M27/G27+1)/2=INT(INT(M27/G27+1)/2),INT(M27/G27)+1,INT(M27/G27))</f>
        <v/>
      </c>
      <c r="AR27" s="178">
        <f>IF(AN27&lt;=0.2*G27,AQ27-2,AQ27)</f>
        <v/>
      </c>
      <c r="AS27" s="350">
        <f>AM27*AM27*7.85*AP27*0.001*0.001*AR27*P27</f>
        <v/>
      </c>
      <c r="AT27" s="178">
        <f>AR27*P27</f>
        <v/>
      </c>
      <c r="AU27" s="20">
        <f>K27*L27</f>
        <v/>
      </c>
      <c r="AV27" s="20">
        <f>LEFT(H27,3)</f>
        <v/>
      </c>
    </row>
    <row r="28" ht="22.5" customFormat="1" customHeight="1" s="20">
      <c r="A28" s="178" t="inlineStr">
        <is>
          <t>G</t>
        </is>
      </c>
      <c r="B28" s="178" t="n">
        <v>25</v>
      </c>
      <c r="C28" s="178" t="n">
        <v>5</v>
      </c>
      <c r="D28" s="178" t="inlineStr">
        <is>
          <t>/</t>
        </is>
      </c>
      <c r="E28" s="178" t="n">
        <v>30</v>
      </c>
      <c r="F28" s="178" t="inlineStr">
        <is>
          <t>/</t>
        </is>
      </c>
      <c r="G28" s="178" t="n">
        <v>100</v>
      </c>
      <c r="H28" s="168" t="inlineStr">
        <is>
          <t>P06-C401-D2#</t>
        </is>
      </c>
      <c r="I28" s="168" t="inlineStr">
        <is>
          <t>#</t>
        </is>
      </c>
      <c r="J28" s="168" t="n">
        <v>942</v>
      </c>
      <c r="K28" s="168" t="n">
        <v>1251</v>
      </c>
      <c r="L28" s="168" t="n">
        <v>1</v>
      </c>
      <c r="M28" s="59">
        <f>J28</f>
        <v/>
      </c>
      <c r="N28" s="59">
        <f>K28</f>
        <v/>
      </c>
      <c r="O28" s="59">
        <f>(AH28-1)*30+5</f>
        <v/>
      </c>
      <c r="P28" s="59">
        <f>L28</f>
        <v/>
      </c>
      <c r="Q28" s="352">
        <f>AB28+AK28+AS28</f>
        <v/>
      </c>
      <c r="R28" s="353">
        <f>AC28+AL28+AS28</f>
        <v/>
      </c>
      <c r="S28" s="353" t="n">
        <v>6</v>
      </c>
      <c r="T28" s="353" t="n">
        <v>6</v>
      </c>
      <c r="U28" s="354">
        <f>IF(AND(MOD(K28-C28,E28)&gt;S28,MOD(K28-C28,E28)&lt;(E28-T28)),"单边留","")</f>
        <v/>
      </c>
      <c r="V28" s="68">
        <f>B28</f>
        <v/>
      </c>
      <c r="W28" s="68">
        <f>C28</f>
        <v/>
      </c>
      <c r="X28" s="68">
        <f>N28</f>
        <v/>
      </c>
      <c r="Y28" s="68">
        <f>O28</f>
        <v/>
      </c>
      <c r="Z28" s="68" t="n">
        <v>2</v>
      </c>
      <c r="AA28" s="68">
        <f>Z28*P28</f>
        <v/>
      </c>
      <c r="AB28" s="355">
        <f>B28*C28*7.85*0.001*X28*0.001*AA28</f>
        <v/>
      </c>
      <c r="AC28" s="355">
        <f>B28*C28*7.85*0.001*Y28*0.001*AA28</f>
        <v/>
      </c>
      <c r="AD28" s="68">
        <f>B28</f>
        <v/>
      </c>
      <c r="AE28" s="68">
        <f>C28</f>
        <v/>
      </c>
      <c r="AF28" s="178">
        <f>M28-AE28*2-2</f>
        <v/>
      </c>
      <c r="AG28" s="178">
        <f>(N28-AE28)/E28+1</f>
        <v/>
      </c>
      <c r="AH28" s="178">
        <f>IF(MOD(K28-C28,E28)&lt;(E28-T28),ROUNDDOWN((K28-C28)/E28+1,0),ROUNDUP((K28-C28)/E28+1,0))</f>
        <v/>
      </c>
      <c r="AI28" s="178">
        <f>AG28*P28</f>
        <v/>
      </c>
      <c r="AJ28" s="178">
        <f>AH28*P28</f>
        <v/>
      </c>
      <c r="AK28" s="356">
        <f>AD28*AE28*7.85*0.001*AF28*0.001*AI28</f>
        <v/>
      </c>
      <c r="AL28" s="356">
        <f>AD28*AE28*7.85*0.001*AF28*0.001*AJ28</f>
        <v/>
      </c>
      <c r="AM28" s="68" t="n">
        <v>6</v>
      </c>
      <c r="AN28" s="68">
        <f>(M28-G28*(AQ28-1))/2</f>
        <v/>
      </c>
      <c r="AO28" s="247">
        <f>(M28-G28*(AR28-1))/2</f>
        <v/>
      </c>
      <c r="AP28" s="68" t="n">
        <v>1025</v>
      </c>
      <c r="AQ28" s="68">
        <f>IF(INT(M28/G28+1)/2=INT(INT(M28/G28+1)/2),INT(M28/G28)+1,INT(M28/G28))</f>
        <v/>
      </c>
      <c r="AR28" s="178">
        <f>IF(AN28&lt;=0.2*G28,AQ28-2,AQ28)</f>
        <v/>
      </c>
      <c r="AS28" s="350">
        <f>AM28*AM28*7.85*AP28*0.001*0.001*AR28*P28</f>
        <v/>
      </c>
      <c r="AT28" s="178">
        <f>AR28*P28</f>
        <v/>
      </c>
      <c r="AU28" s="20">
        <f>K28*L28</f>
        <v/>
      </c>
      <c r="AV28" s="20">
        <f>LEFT(H28,3)</f>
        <v/>
      </c>
    </row>
    <row r="29" ht="22.5" customFormat="1" customHeight="1" s="20">
      <c r="A29" s="178" t="inlineStr">
        <is>
          <t>G</t>
        </is>
      </c>
      <c r="B29" s="178" t="n">
        <v>25</v>
      </c>
      <c r="C29" s="178" t="n">
        <v>5</v>
      </c>
      <c r="D29" s="178" t="inlineStr">
        <is>
          <t>/</t>
        </is>
      </c>
      <c r="E29" s="178" t="n">
        <v>30</v>
      </c>
      <c r="F29" s="178" t="inlineStr">
        <is>
          <t>/</t>
        </is>
      </c>
      <c r="G29" s="178" t="n">
        <v>100</v>
      </c>
      <c r="H29" s="168" t="inlineStr">
        <is>
          <t>P06-C401-D4#</t>
        </is>
      </c>
      <c r="I29" s="168" t="inlineStr">
        <is>
          <t>#</t>
        </is>
      </c>
      <c r="J29" s="168" t="n">
        <v>1368</v>
      </c>
      <c r="K29" s="168" t="n">
        <v>577</v>
      </c>
      <c r="L29" s="168" t="n">
        <v>1</v>
      </c>
      <c r="M29" s="59">
        <f>J29</f>
        <v/>
      </c>
      <c r="N29" s="59">
        <f>K29</f>
        <v/>
      </c>
      <c r="O29" s="59">
        <f>(AH29-1)*30+5</f>
        <v/>
      </c>
      <c r="P29" s="59">
        <f>L29</f>
        <v/>
      </c>
      <c r="Q29" s="352">
        <f>AB29+AK29+AS29</f>
        <v/>
      </c>
      <c r="R29" s="353">
        <f>AC29+AL29+AS29</f>
        <v/>
      </c>
      <c r="S29" s="353" t="n">
        <v>6</v>
      </c>
      <c r="T29" s="353" t="n">
        <v>6</v>
      </c>
      <c r="U29" s="354">
        <f>IF(AND(MOD(K29-C29,E29)&gt;S29,MOD(K29-C29,E29)&lt;(E29-T29)),"单边留","")</f>
        <v/>
      </c>
      <c r="V29" s="68">
        <f>B29</f>
        <v/>
      </c>
      <c r="W29" s="68">
        <f>C29</f>
        <v/>
      </c>
      <c r="X29" s="68">
        <f>N29</f>
        <v/>
      </c>
      <c r="Y29" s="68">
        <f>O29</f>
        <v/>
      </c>
      <c r="Z29" s="68" t="n">
        <v>2</v>
      </c>
      <c r="AA29" s="68">
        <f>Z29*P29</f>
        <v/>
      </c>
      <c r="AB29" s="355">
        <f>B29*C29*7.85*0.001*X29*0.001*AA29</f>
        <v/>
      </c>
      <c r="AC29" s="355">
        <f>B29*C29*7.85*0.001*Y29*0.001*AA29</f>
        <v/>
      </c>
      <c r="AD29" s="68">
        <f>B29</f>
        <v/>
      </c>
      <c r="AE29" s="68">
        <f>C29</f>
        <v/>
      </c>
      <c r="AF29" s="178">
        <f>M29-AE29*2-2</f>
        <v/>
      </c>
      <c r="AG29" s="178">
        <f>(N29-AE29)/E29+1</f>
        <v/>
      </c>
      <c r="AH29" s="178">
        <f>IF(MOD(K29-C29,E29)&lt;(E29-T29),ROUNDDOWN((K29-C29)/E29+1,0),ROUNDUP((K29-C29)/E29+1,0))</f>
        <v/>
      </c>
      <c r="AI29" s="178">
        <f>AG29*P29</f>
        <v/>
      </c>
      <c r="AJ29" s="178">
        <f>AH29*P29</f>
        <v/>
      </c>
      <c r="AK29" s="356">
        <f>AD29*AE29*7.85*0.001*AF29*0.001*AI29</f>
        <v/>
      </c>
      <c r="AL29" s="356">
        <f>AD29*AE29*7.85*0.001*AF29*0.001*AJ29</f>
        <v/>
      </c>
      <c r="AM29" s="68" t="n">
        <v>6</v>
      </c>
      <c r="AN29" s="68">
        <f>(M29-G29*(AQ29-1))/2</f>
        <v/>
      </c>
      <c r="AO29" s="247">
        <f>(M29-G29*(AR29-1))/2</f>
        <v/>
      </c>
      <c r="AP29" s="68" t="n">
        <v>1025</v>
      </c>
      <c r="AQ29" s="68">
        <f>IF(INT(M29/G29+1)/2=INT(INT(M29/G29+1)/2),INT(M29/G29)+1,INT(M29/G29))</f>
        <v/>
      </c>
      <c r="AR29" s="178">
        <f>IF(AN29&lt;=0.2*G29,AQ29-2,AQ29)</f>
        <v/>
      </c>
      <c r="AS29" s="350">
        <f>AM29*AM29*7.85*AP29*0.001*0.001*AR29*P29</f>
        <v/>
      </c>
      <c r="AT29" s="178">
        <f>AR29*P29</f>
        <v/>
      </c>
      <c r="AU29" s="20">
        <f>K29*L29</f>
        <v/>
      </c>
      <c r="AV29" s="20">
        <f>LEFT(H29,3)</f>
        <v/>
      </c>
    </row>
    <row r="30" ht="22.5" customFormat="1" customHeight="1" s="20">
      <c r="A30" s="178" t="inlineStr">
        <is>
          <t>G</t>
        </is>
      </c>
      <c r="B30" s="178" t="n">
        <v>25</v>
      </c>
      <c r="C30" s="178" t="n">
        <v>5</v>
      </c>
      <c r="D30" s="178" t="inlineStr">
        <is>
          <t>/</t>
        </is>
      </c>
      <c r="E30" s="178" t="n">
        <v>30</v>
      </c>
      <c r="F30" s="178" t="inlineStr">
        <is>
          <t>/</t>
        </is>
      </c>
      <c r="G30" s="178" t="n">
        <v>100</v>
      </c>
      <c r="H30" s="168" t="inlineStr">
        <is>
          <t>P06-C401-D6#</t>
        </is>
      </c>
      <c r="I30" s="168" t="inlineStr">
        <is>
          <t>#</t>
        </is>
      </c>
      <c r="J30" s="168" t="n">
        <v>1378</v>
      </c>
      <c r="K30" s="168" t="n">
        <v>885</v>
      </c>
      <c r="L30" s="168" t="n">
        <v>1</v>
      </c>
      <c r="M30" s="59">
        <f>J30</f>
        <v/>
      </c>
      <c r="N30" s="59">
        <f>K30</f>
        <v/>
      </c>
      <c r="O30" s="59">
        <f>(AH30-1)*30+5</f>
        <v/>
      </c>
      <c r="P30" s="59">
        <f>L30</f>
        <v/>
      </c>
      <c r="Q30" s="352">
        <f>AB30+AK30+AS30</f>
        <v/>
      </c>
      <c r="R30" s="353">
        <f>AC30+AL30+AS30</f>
        <v/>
      </c>
      <c r="S30" s="353" t="n">
        <v>6</v>
      </c>
      <c r="T30" s="353" t="n">
        <v>6</v>
      </c>
      <c r="U30" s="354">
        <f>IF(AND(MOD(K30-C30,E30)&gt;S30,MOD(K30-C30,E30)&lt;(E30-T30)),"单边留","")</f>
        <v/>
      </c>
      <c r="V30" s="68">
        <f>B30</f>
        <v/>
      </c>
      <c r="W30" s="68">
        <f>C30</f>
        <v/>
      </c>
      <c r="X30" s="68">
        <f>N30</f>
        <v/>
      </c>
      <c r="Y30" s="68">
        <f>O30</f>
        <v/>
      </c>
      <c r="Z30" s="68" t="n">
        <v>2</v>
      </c>
      <c r="AA30" s="68">
        <f>Z30*P30</f>
        <v/>
      </c>
      <c r="AB30" s="355">
        <f>B30*C30*7.85*0.001*X30*0.001*AA30</f>
        <v/>
      </c>
      <c r="AC30" s="355">
        <f>B30*C30*7.85*0.001*Y30*0.001*AA30</f>
        <v/>
      </c>
      <c r="AD30" s="68">
        <f>B30</f>
        <v/>
      </c>
      <c r="AE30" s="68">
        <f>C30</f>
        <v/>
      </c>
      <c r="AF30" s="178">
        <f>M30-AE30*2-2</f>
        <v/>
      </c>
      <c r="AG30" s="178">
        <f>(N30-AE30)/E30+1</f>
        <v/>
      </c>
      <c r="AH30" s="178">
        <f>IF(MOD(K30-C30,E30)&lt;(E30-T30),ROUNDDOWN((K30-C30)/E30+1,0),ROUNDUP((K30-C30)/E30+1,0))</f>
        <v/>
      </c>
      <c r="AI30" s="178">
        <f>AG30*P30</f>
        <v/>
      </c>
      <c r="AJ30" s="178">
        <f>AH30*P30</f>
        <v/>
      </c>
      <c r="AK30" s="356">
        <f>AD30*AE30*7.85*0.001*AF30*0.001*AI30</f>
        <v/>
      </c>
      <c r="AL30" s="356">
        <f>AD30*AE30*7.85*0.001*AF30*0.001*AJ30</f>
        <v/>
      </c>
      <c r="AM30" s="68" t="n">
        <v>6</v>
      </c>
      <c r="AN30" s="68">
        <f>(M30-G30*(AQ30-1))/2</f>
        <v/>
      </c>
      <c r="AO30" s="247">
        <f>(M30-G30*(AR30-1))/2</f>
        <v/>
      </c>
      <c r="AP30" s="68" t="n">
        <v>1025</v>
      </c>
      <c r="AQ30" s="68">
        <f>IF(INT(M30/G30+1)/2=INT(INT(M30/G30+1)/2),INT(M30/G30)+1,INT(M30/G30))</f>
        <v/>
      </c>
      <c r="AR30" s="178">
        <f>IF(AN30&lt;=0.2*G30,AQ30-2,AQ30)</f>
        <v/>
      </c>
      <c r="AS30" s="350">
        <f>AM30*AM30*7.85*AP30*0.001*0.001*AR30*P30</f>
        <v/>
      </c>
      <c r="AT30" s="178">
        <f>AR30*P30</f>
        <v/>
      </c>
      <c r="AU30" s="20">
        <f>K30*L30</f>
        <v/>
      </c>
      <c r="AV30" s="20">
        <f>LEFT(H30,3)</f>
        <v/>
      </c>
    </row>
    <row r="31" ht="22.5" customFormat="1" customHeight="1" s="20">
      <c r="A31" s="178" t="inlineStr">
        <is>
          <t>G</t>
        </is>
      </c>
      <c r="B31" s="178" t="n">
        <v>25</v>
      </c>
      <c r="C31" s="178" t="n">
        <v>5</v>
      </c>
      <c r="D31" s="178" t="inlineStr">
        <is>
          <t>/</t>
        </is>
      </c>
      <c r="E31" s="178" t="n">
        <v>30</v>
      </c>
      <c r="F31" s="178" t="inlineStr">
        <is>
          <t>/</t>
        </is>
      </c>
      <c r="G31" s="178" t="n">
        <v>100</v>
      </c>
      <c r="H31" s="168" t="inlineStr">
        <is>
          <t>P06-C401-D3#</t>
        </is>
      </c>
      <c r="I31" s="168" t="inlineStr">
        <is>
          <t>#</t>
        </is>
      </c>
      <c r="J31" s="168" t="n">
        <v>1383</v>
      </c>
      <c r="K31" s="168" t="n">
        <v>1000</v>
      </c>
      <c r="L31" s="168" t="n">
        <v>10</v>
      </c>
      <c r="M31" s="59">
        <f>J31</f>
        <v/>
      </c>
      <c r="N31" s="59">
        <f>K31</f>
        <v/>
      </c>
      <c r="O31" s="59">
        <f>(AH31-1)*30+5</f>
        <v/>
      </c>
      <c r="P31" s="59">
        <f>L31</f>
        <v/>
      </c>
      <c r="Q31" s="352">
        <f>AB31+AK31+AS31</f>
        <v/>
      </c>
      <c r="R31" s="353">
        <f>AC31+AL31+AS31</f>
        <v/>
      </c>
      <c r="S31" s="353" t="n">
        <v>6</v>
      </c>
      <c r="T31" s="353" t="n">
        <v>6</v>
      </c>
      <c r="U31" s="354">
        <f>IF(AND(MOD(K31-C31,E31)&gt;S31,MOD(K31-C31,E31)&lt;(E31-T31)),"单边留","")</f>
        <v/>
      </c>
      <c r="V31" s="68">
        <f>B31</f>
        <v/>
      </c>
      <c r="W31" s="68">
        <f>C31</f>
        <v/>
      </c>
      <c r="X31" s="68">
        <f>N31</f>
        <v/>
      </c>
      <c r="Y31" s="68">
        <f>O31</f>
        <v/>
      </c>
      <c r="Z31" s="68" t="n">
        <v>2</v>
      </c>
      <c r="AA31" s="68">
        <f>Z31*P31</f>
        <v/>
      </c>
      <c r="AB31" s="355">
        <f>B31*C31*7.85*0.001*X31*0.001*AA31</f>
        <v/>
      </c>
      <c r="AC31" s="355">
        <f>B31*C31*7.85*0.001*Y31*0.001*AA31</f>
        <v/>
      </c>
      <c r="AD31" s="68">
        <f>B31</f>
        <v/>
      </c>
      <c r="AE31" s="68">
        <f>C31</f>
        <v/>
      </c>
      <c r="AF31" s="178">
        <f>M31-AE31*2-2</f>
        <v/>
      </c>
      <c r="AG31" s="178">
        <f>(N31-AE31)/E31+1</f>
        <v/>
      </c>
      <c r="AH31" s="178">
        <f>IF(MOD(K31-C31,E31)&lt;(E31-T31),ROUNDDOWN((K31-C31)/E31+1,0),ROUNDUP((K31-C31)/E31+1,0))</f>
        <v/>
      </c>
      <c r="AI31" s="178">
        <f>AG31*P31</f>
        <v/>
      </c>
      <c r="AJ31" s="178">
        <f>AH31*P31</f>
        <v/>
      </c>
      <c r="AK31" s="356">
        <f>AD31*AE31*7.85*0.001*AF31*0.001*AI31</f>
        <v/>
      </c>
      <c r="AL31" s="356">
        <f>AD31*AE31*7.85*0.001*AF31*0.001*AJ31</f>
        <v/>
      </c>
      <c r="AM31" s="68" t="n">
        <v>6</v>
      </c>
      <c r="AN31" s="68">
        <f>(M31-G31*(AQ31-1))/2</f>
        <v/>
      </c>
      <c r="AO31" s="247">
        <f>(M31-G31*(AR31-1))/2</f>
        <v/>
      </c>
      <c r="AP31" s="68" t="n">
        <v>1025</v>
      </c>
      <c r="AQ31" s="68">
        <f>IF(INT(M31/G31+1)/2=INT(INT(M31/G31+1)/2),INT(M31/G31)+1,INT(M31/G31))</f>
        <v/>
      </c>
      <c r="AR31" s="178">
        <f>IF(AN31&lt;=0.2*G31,AQ31-2,AQ31)</f>
        <v/>
      </c>
      <c r="AS31" s="350">
        <f>AM31*AM31*7.85*AP31*0.001*0.001*AR31*P31</f>
        <v/>
      </c>
      <c r="AT31" s="178">
        <f>AR31*P31</f>
        <v/>
      </c>
      <c r="AU31" s="20">
        <f>K31*L31</f>
        <v/>
      </c>
      <c r="AV31" s="20">
        <f>LEFT(H31,3)</f>
        <v/>
      </c>
    </row>
    <row r="32" ht="22.5" customFormat="1" customHeight="1" s="20">
      <c r="A32" s="178" t="inlineStr">
        <is>
          <t>G</t>
        </is>
      </c>
      <c r="B32" s="178" t="n">
        <v>25</v>
      </c>
      <c r="C32" s="178" t="n">
        <v>5</v>
      </c>
      <c r="D32" s="178" t="inlineStr">
        <is>
          <t>/</t>
        </is>
      </c>
      <c r="E32" s="178" t="n">
        <v>30</v>
      </c>
      <c r="F32" s="178" t="inlineStr">
        <is>
          <t>/</t>
        </is>
      </c>
      <c r="G32" s="178" t="n">
        <v>100</v>
      </c>
      <c r="H32" s="168" t="inlineStr">
        <is>
          <t>P06-C401-D5#</t>
        </is>
      </c>
      <c r="I32" s="168" t="inlineStr">
        <is>
          <t>#</t>
        </is>
      </c>
      <c r="J32" s="168" t="n">
        <v>1383</v>
      </c>
      <c r="K32" s="168" t="n">
        <v>1000</v>
      </c>
      <c r="L32" s="168" t="n">
        <v>1</v>
      </c>
      <c r="M32" s="59">
        <f>J32</f>
        <v/>
      </c>
      <c r="N32" s="59">
        <f>K32</f>
        <v/>
      </c>
      <c r="O32" s="59">
        <f>(AH32-1)*30+5</f>
        <v/>
      </c>
      <c r="P32" s="59">
        <f>L32</f>
        <v/>
      </c>
      <c r="Q32" s="352">
        <f>AB32+AK32+AS32</f>
        <v/>
      </c>
      <c r="R32" s="353">
        <f>AC32+AL32+AS32</f>
        <v/>
      </c>
      <c r="S32" s="353" t="n">
        <v>6</v>
      </c>
      <c r="T32" s="353" t="n">
        <v>6</v>
      </c>
      <c r="U32" s="354">
        <f>IF(AND(MOD(K32-C32,E32)&gt;S32,MOD(K32-C32,E32)&lt;(E32-T32)),"单边留","")</f>
        <v/>
      </c>
      <c r="V32" s="68">
        <f>B32</f>
        <v/>
      </c>
      <c r="W32" s="68">
        <f>C32</f>
        <v/>
      </c>
      <c r="X32" s="68">
        <f>N32</f>
        <v/>
      </c>
      <c r="Y32" s="68">
        <f>O32</f>
        <v/>
      </c>
      <c r="Z32" s="68" t="n">
        <v>2</v>
      </c>
      <c r="AA32" s="68">
        <f>Z32*P32</f>
        <v/>
      </c>
      <c r="AB32" s="355">
        <f>B32*C32*7.85*0.001*X32*0.001*AA32</f>
        <v/>
      </c>
      <c r="AC32" s="355">
        <f>B32*C32*7.85*0.001*Y32*0.001*AA32</f>
        <v/>
      </c>
      <c r="AD32" s="68">
        <f>B32</f>
        <v/>
      </c>
      <c r="AE32" s="68">
        <f>C32</f>
        <v/>
      </c>
      <c r="AF32" s="178">
        <f>M32-AE32*2-2</f>
        <v/>
      </c>
      <c r="AG32" s="178">
        <f>(N32-AE32)/E32+1</f>
        <v/>
      </c>
      <c r="AH32" s="178">
        <f>IF(MOD(K32-C32,E32)&lt;(E32-T32),ROUNDDOWN((K32-C32)/E32+1,0),ROUNDUP((K32-C32)/E32+1,0))</f>
        <v/>
      </c>
      <c r="AI32" s="178">
        <f>AG32*P32</f>
        <v/>
      </c>
      <c r="AJ32" s="178">
        <f>AH32*P32</f>
        <v/>
      </c>
      <c r="AK32" s="356">
        <f>AD32*AE32*7.85*0.001*AF32*0.001*AI32</f>
        <v/>
      </c>
      <c r="AL32" s="356">
        <f>AD32*AE32*7.85*0.001*AF32*0.001*AJ32</f>
        <v/>
      </c>
      <c r="AM32" s="68" t="n">
        <v>6</v>
      </c>
      <c r="AN32" s="68">
        <f>(M32-G32*(AQ32-1))/2</f>
        <v/>
      </c>
      <c r="AO32" s="247">
        <f>(M32-G32*(AR32-1))/2</f>
        <v/>
      </c>
      <c r="AP32" s="68" t="n">
        <v>1025</v>
      </c>
      <c r="AQ32" s="68">
        <f>IF(INT(M32/G32+1)/2=INT(INT(M32/G32+1)/2),INT(M32/G32)+1,INT(M32/G32))</f>
        <v/>
      </c>
      <c r="AR32" s="178">
        <f>IF(AN32&lt;=0.2*G32,AQ32-2,AQ32)</f>
        <v/>
      </c>
      <c r="AS32" s="350">
        <f>AM32*AM32*7.85*AP32*0.001*0.001*AR32*P32</f>
        <v/>
      </c>
      <c r="AT32" s="178">
        <f>AR32*P32</f>
        <v/>
      </c>
      <c r="AU32" s="20">
        <f>K32*L32</f>
        <v/>
      </c>
      <c r="AV32" s="20">
        <f>LEFT(H32,3)</f>
        <v/>
      </c>
    </row>
    <row r="33" ht="22.5" customFormat="1" customHeight="1" s="20">
      <c r="A33" s="178" t="inlineStr">
        <is>
          <t>G</t>
        </is>
      </c>
      <c r="B33" s="178" t="n">
        <v>25</v>
      </c>
      <c r="C33" s="178" t="n">
        <v>5</v>
      </c>
      <c r="D33" s="178" t="inlineStr">
        <is>
          <t>/</t>
        </is>
      </c>
      <c r="E33" s="178" t="n">
        <v>30</v>
      </c>
      <c r="F33" s="178" t="inlineStr">
        <is>
          <t>/</t>
        </is>
      </c>
      <c r="G33" s="178" t="n">
        <v>100</v>
      </c>
      <c r="H33" s="168" t="inlineStr">
        <is>
          <t>P06-C401-D1#</t>
        </is>
      </c>
      <c r="I33" s="168" t="inlineStr">
        <is>
          <t>#</t>
        </is>
      </c>
      <c r="J33" s="168" t="n">
        <v>708</v>
      </c>
      <c r="K33" s="168" t="n">
        <v>995</v>
      </c>
      <c r="L33" s="168" t="n">
        <v>1</v>
      </c>
      <c r="M33" s="59">
        <f>J33</f>
        <v/>
      </c>
      <c r="N33" s="59">
        <f>K33</f>
        <v/>
      </c>
      <c r="O33" s="59">
        <f>(AH33-1)*30+5</f>
        <v/>
      </c>
      <c r="P33" s="59">
        <f>L33</f>
        <v/>
      </c>
      <c r="Q33" s="352">
        <f>AB33+AK33+AS33</f>
        <v/>
      </c>
      <c r="R33" s="353">
        <f>AC33+AL33+AS33</f>
        <v/>
      </c>
      <c r="S33" s="353" t="n">
        <v>6</v>
      </c>
      <c r="T33" s="353" t="n">
        <v>6</v>
      </c>
      <c r="U33" s="354">
        <f>IF(AND(MOD(K33-C33,E33)&gt;S33,MOD(K33-C33,E33)&lt;(E33-T33)),"单边留","")</f>
        <v/>
      </c>
      <c r="V33" s="68">
        <f>B33</f>
        <v/>
      </c>
      <c r="W33" s="68">
        <f>C33</f>
        <v/>
      </c>
      <c r="X33" s="68">
        <f>N33</f>
        <v/>
      </c>
      <c r="Y33" s="68">
        <f>O33</f>
        <v/>
      </c>
      <c r="Z33" s="68" t="n">
        <v>2</v>
      </c>
      <c r="AA33" s="68">
        <f>Z33*P33</f>
        <v/>
      </c>
      <c r="AB33" s="355">
        <f>B33*C33*7.85*0.001*X33*0.001*AA33</f>
        <v/>
      </c>
      <c r="AC33" s="355">
        <f>B33*C33*7.85*0.001*Y33*0.001*AA33</f>
        <v/>
      </c>
      <c r="AD33" s="68">
        <f>B33</f>
        <v/>
      </c>
      <c r="AE33" s="68">
        <f>C33</f>
        <v/>
      </c>
      <c r="AF33" s="178">
        <f>M33-AE33*2-2</f>
        <v/>
      </c>
      <c r="AG33" s="178">
        <f>(N33-AE33)/E33+1</f>
        <v/>
      </c>
      <c r="AH33" s="178">
        <f>IF(MOD(K33-C33,E33)&lt;(E33-T33),ROUNDDOWN((K33-C33)/E33+1,0),ROUNDUP((K33-C33)/E33+1,0))</f>
        <v/>
      </c>
      <c r="AI33" s="178">
        <f>AG33*P33</f>
        <v/>
      </c>
      <c r="AJ33" s="178">
        <f>AH33*P33</f>
        <v/>
      </c>
      <c r="AK33" s="356">
        <f>AD33*AE33*7.85*0.001*AF33*0.001*AI33</f>
        <v/>
      </c>
      <c r="AL33" s="356">
        <f>AD33*AE33*7.85*0.001*AF33*0.001*AJ33</f>
        <v/>
      </c>
      <c r="AM33" s="68" t="n">
        <v>6</v>
      </c>
      <c r="AN33" s="68">
        <f>(M33-G33*(AQ33-1))/2</f>
        <v/>
      </c>
      <c r="AO33" s="247">
        <f>(M33-G33*(AR33-1))/2</f>
        <v/>
      </c>
      <c r="AP33" s="68" t="n">
        <v>1025</v>
      </c>
      <c r="AQ33" s="68">
        <f>IF(INT(M33/G33+1)/2=INT(INT(M33/G33+1)/2),INT(M33/G33)+1,INT(M33/G33))</f>
        <v/>
      </c>
      <c r="AR33" s="178">
        <f>IF(AN33&lt;=0.2*G33,AQ33-2,AQ33)</f>
        <v/>
      </c>
      <c r="AS33" s="350">
        <f>AM33*AM33*7.85*AP33*0.001*0.001*AR33*P33</f>
        <v/>
      </c>
      <c r="AT33" s="178">
        <f>AR33*P33</f>
        <v/>
      </c>
      <c r="AU33" s="20">
        <f>K33*L33</f>
        <v/>
      </c>
      <c r="AV33" s="20">
        <f>LEFT(H33,3)</f>
        <v/>
      </c>
    </row>
    <row r="34" ht="22.5" customFormat="1" customHeight="1" s="20">
      <c r="A34" s="178" t="inlineStr">
        <is>
          <t>G</t>
        </is>
      </c>
      <c r="B34" s="178" t="n">
        <v>25</v>
      </c>
      <c r="C34" s="178" t="n">
        <v>5</v>
      </c>
      <c r="D34" s="178" t="inlineStr">
        <is>
          <t>/</t>
        </is>
      </c>
      <c r="E34" s="178" t="n">
        <v>30</v>
      </c>
      <c r="F34" s="178" t="inlineStr">
        <is>
          <t>/</t>
        </is>
      </c>
      <c r="G34" s="178" t="n">
        <v>100</v>
      </c>
      <c r="H34" s="168" t="inlineStr">
        <is>
          <t>P07-C402-B4#</t>
        </is>
      </c>
      <c r="I34" s="168" t="inlineStr">
        <is>
          <t>#</t>
        </is>
      </c>
      <c r="J34" s="168" t="n">
        <v>1554</v>
      </c>
      <c r="K34" s="168" t="n">
        <v>1477</v>
      </c>
      <c r="L34" s="168" t="n">
        <v>1</v>
      </c>
      <c r="M34" s="59">
        <f>J34</f>
        <v/>
      </c>
      <c r="N34" s="59">
        <f>K34</f>
        <v/>
      </c>
      <c r="O34" s="59">
        <f>(AH34-1)*30+5</f>
        <v/>
      </c>
      <c r="P34" s="59">
        <f>L34</f>
        <v/>
      </c>
      <c r="Q34" s="352">
        <f>AB34+AK34+AS34</f>
        <v/>
      </c>
      <c r="R34" s="353">
        <f>AC34+AL34+AS34</f>
        <v/>
      </c>
      <c r="S34" s="353" t="n">
        <v>6</v>
      </c>
      <c r="T34" s="353" t="n">
        <v>6</v>
      </c>
      <c r="U34" s="354">
        <f>IF(AND(MOD(K34-C34,E34)&gt;S34,MOD(K34-C34,E34)&lt;(E34-T34)),"单边留","")</f>
        <v/>
      </c>
      <c r="V34" s="68">
        <f>B34</f>
        <v/>
      </c>
      <c r="W34" s="68">
        <f>C34</f>
        <v/>
      </c>
      <c r="X34" s="68">
        <f>N34</f>
        <v/>
      </c>
      <c r="Y34" s="68">
        <f>O34</f>
        <v/>
      </c>
      <c r="Z34" s="68" t="n">
        <v>2</v>
      </c>
      <c r="AA34" s="68">
        <f>Z34*P34</f>
        <v/>
      </c>
      <c r="AB34" s="355">
        <f>B34*C34*7.85*0.001*X34*0.001*AA34</f>
        <v/>
      </c>
      <c r="AC34" s="355">
        <f>B34*C34*7.85*0.001*Y34*0.001*AA34</f>
        <v/>
      </c>
      <c r="AD34" s="68">
        <f>B34</f>
        <v/>
      </c>
      <c r="AE34" s="68">
        <f>C34</f>
        <v/>
      </c>
      <c r="AF34" s="178">
        <f>M34-AE34*2-2</f>
        <v/>
      </c>
      <c r="AG34" s="178">
        <f>(N34-AE34)/E34+1</f>
        <v/>
      </c>
      <c r="AH34" s="178">
        <f>IF(MOD(K34-C34,E34)&lt;(E34-T34),ROUNDDOWN((K34-C34)/E34+1,0),ROUNDUP((K34-C34)/E34+1,0))</f>
        <v/>
      </c>
      <c r="AI34" s="178">
        <f>AG34*P34</f>
        <v/>
      </c>
      <c r="AJ34" s="178">
        <f>AH34*P34</f>
        <v/>
      </c>
      <c r="AK34" s="356">
        <f>AD34*AE34*7.85*0.001*AF34*0.001*AI34</f>
        <v/>
      </c>
      <c r="AL34" s="356">
        <f>AD34*AE34*7.85*0.001*AF34*0.001*AJ34</f>
        <v/>
      </c>
      <c r="AM34" s="68" t="n">
        <v>6</v>
      </c>
      <c r="AN34" s="68">
        <f>(M34-G34*(AQ34-1))/2</f>
        <v/>
      </c>
      <c r="AO34" s="247">
        <f>(M34-G34*(AR34-1))/2</f>
        <v/>
      </c>
      <c r="AP34" s="68" t="n">
        <v>1025</v>
      </c>
      <c r="AQ34" s="68">
        <f>IF(INT(M34/G34+1)/2=INT(INT(M34/G34+1)/2),INT(M34/G34)+1,INT(M34/G34))</f>
        <v/>
      </c>
      <c r="AR34" s="178">
        <f>IF(AN34&lt;=0.2*G34,AQ34-2,AQ34)</f>
        <v/>
      </c>
      <c r="AS34" s="350">
        <f>AM34*AM34*7.85*AP34*0.001*0.001*AR34*P34</f>
        <v/>
      </c>
      <c r="AT34" s="178">
        <f>AR34*P34</f>
        <v/>
      </c>
      <c r="AU34" s="20">
        <f>K34*L34</f>
        <v/>
      </c>
      <c r="AV34" s="20">
        <f>LEFT(H34,3)</f>
        <v/>
      </c>
    </row>
    <row r="35" ht="22.5" customFormat="1" customHeight="1" s="20">
      <c r="A35" s="178" t="inlineStr">
        <is>
          <t>G</t>
        </is>
      </c>
      <c r="B35" s="178" t="n">
        <v>25</v>
      </c>
      <c r="C35" s="178" t="n">
        <v>5</v>
      </c>
      <c r="D35" s="178" t="inlineStr">
        <is>
          <t>/</t>
        </is>
      </c>
      <c r="E35" s="178" t="n">
        <v>30</v>
      </c>
      <c r="F35" s="178" t="inlineStr">
        <is>
          <t>/</t>
        </is>
      </c>
      <c r="G35" s="178" t="n">
        <v>100</v>
      </c>
      <c r="H35" s="168" t="inlineStr">
        <is>
          <t>P07-C402-B3#</t>
        </is>
      </c>
      <c r="I35" s="168" t="inlineStr">
        <is>
          <t>#</t>
        </is>
      </c>
      <c r="J35" s="168" t="n">
        <v>1368</v>
      </c>
      <c r="K35" s="168" t="n">
        <v>666</v>
      </c>
      <c r="L35" s="168" t="n">
        <v>1</v>
      </c>
      <c r="M35" s="59">
        <f>J35</f>
        <v/>
      </c>
      <c r="N35" s="59">
        <f>K35</f>
        <v/>
      </c>
      <c r="O35" s="59">
        <f>(AH35-1)*30+5</f>
        <v/>
      </c>
      <c r="P35" s="59">
        <f>L35</f>
        <v/>
      </c>
      <c r="Q35" s="352">
        <f>AB35+AK35+AS35</f>
        <v/>
      </c>
      <c r="R35" s="353">
        <f>AC35+AL35+AS35</f>
        <v/>
      </c>
      <c r="S35" s="353" t="n">
        <v>6</v>
      </c>
      <c r="T35" s="353" t="n">
        <v>6</v>
      </c>
      <c r="U35" s="354">
        <f>IF(AND(MOD(K35-C35,E35)&gt;S35,MOD(K35-C35,E35)&lt;(E35-T35)),"单边留","")</f>
        <v/>
      </c>
      <c r="V35" s="68">
        <f>B35</f>
        <v/>
      </c>
      <c r="W35" s="68">
        <f>C35</f>
        <v/>
      </c>
      <c r="X35" s="68">
        <f>N35</f>
        <v/>
      </c>
      <c r="Y35" s="68">
        <f>O35</f>
        <v/>
      </c>
      <c r="Z35" s="68" t="n">
        <v>2</v>
      </c>
      <c r="AA35" s="68">
        <f>Z35*P35</f>
        <v/>
      </c>
      <c r="AB35" s="355">
        <f>B35*C35*7.85*0.001*X35*0.001*AA35</f>
        <v/>
      </c>
      <c r="AC35" s="355">
        <f>B35*C35*7.85*0.001*Y35*0.001*AA35</f>
        <v/>
      </c>
      <c r="AD35" s="68">
        <f>B35</f>
        <v/>
      </c>
      <c r="AE35" s="68">
        <f>C35</f>
        <v/>
      </c>
      <c r="AF35" s="178">
        <f>M35-AE35*2-2</f>
        <v/>
      </c>
      <c r="AG35" s="178">
        <f>(N35-AE35)/E35+1</f>
        <v/>
      </c>
      <c r="AH35" s="178">
        <f>IF(MOD(K35-C35,E35)&lt;(E35-T35),ROUNDDOWN((K35-C35)/E35+1,0),ROUNDUP((K35-C35)/E35+1,0))</f>
        <v/>
      </c>
      <c r="AI35" s="178">
        <f>AG35*P35</f>
        <v/>
      </c>
      <c r="AJ35" s="178">
        <f>AH35*P35</f>
        <v/>
      </c>
      <c r="AK35" s="356">
        <f>AD35*AE35*7.85*0.001*AF35*0.001*AI35</f>
        <v/>
      </c>
      <c r="AL35" s="356">
        <f>AD35*AE35*7.85*0.001*AF35*0.001*AJ35</f>
        <v/>
      </c>
      <c r="AM35" s="68" t="n">
        <v>6</v>
      </c>
      <c r="AN35" s="68">
        <f>(M35-G35*(AQ35-1))/2</f>
        <v/>
      </c>
      <c r="AO35" s="247">
        <f>(M35-G35*(AR35-1))/2</f>
        <v/>
      </c>
      <c r="AP35" s="68" t="n">
        <v>1025</v>
      </c>
      <c r="AQ35" s="68">
        <f>IF(INT(M35/G35+1)/2=INT(INT(M35/G35+1)/2),INT(M35/G35)+1,INT(M35/G35))</f>
        <v/>
      </c>
      <c r="AR35" s="178">
        <f>IF(AN35&lt;=0.2*G35,AQ35-2,AQ35)</f>
        <v/>
      </c>
      <c r="AS35" s="350">
        <f>AM35*AM35*7.85*AP35*0.001*0.001*AR35*P35</f>
        <v/>
      </c>
      <c r="AT35" s="178">
        <f>AR35*P35</f>
        <v/>
      </c>
      <c r="AU35" s="20">
        <f>K35*L35</f>
        <v/>
      </c>
      <c r="AV35" s="20">
        <f>LEFT(H35,3)</f>
        <v/>
      </c>
    </row>
    <row r="36" ht="22.5" customFormat="1" customHeight="1" s="20">
      <c r="A36" s="178" t="inlineStr">
        <is>
          <t>G</t>
        </is>
      </c>
      <c r="B36" s="178" t="n">
        <v>25</v>
      </c>
      <c r="C36" s="178" t="n">
        <v>5</v>
      </c>
      <c r="D36" s="178" t="inlineStr">
        <is>
          <t>/</t>
        </is>
      </c>
      <c r="E36" s="178" t="n">
        <v>30</v>
      </c>
      <c r="F36" s="178" t="inlineStr">
        <is>
          <t>/</t>
        </is>
      </c>
      <c r="G36" s="178" t="n">
        <v>100</v>
      </c>
      <c r="H36" s="168" t="inlineStr">
        <is>
          <t>P07-C402-A1#</t>
        </is>
      </c>
      <c r="I36" s="168" t="inlineStr">
        <is>
          <t>#</t>
        </is>
      </c>
      <c r="J36" s="168" t="n">
        <v>1370</v>
      </c>
      <c r="K36" s="168" t="n">
        <v>744</v>
      </c>
      <c r="L36" s="168" t="n">
        <v>1</v>
      </c>
      <c r="M36" s="59">
        <f>J36</f>
        <v/>
      </c>
      <c r="N36" s="59">
        <f>K36</f>
        <v/>
      </c>
      <c r="O36" s="59">
        <f>(AH36-1)*30+5</f>
        <v/>
      </c>
      <c r="P36" s="59">
        <f>L36</f>
        <v/>
      </c>
      <c r="Q36" s="352">
        <f>AB36+AK36+AS36</f>
        <v/>
      </c>
      <c r="R36" s="353">
        <f>AC36+AL36+AS36</f>
        <v/>
      </c>
      <c r="S36" s="353" t="n">
        <v>6</v>
      </c>
      <c r="T36" s="353" t="n">
        <v>6</v>
      </c>
      <c r="U36" s="354">
        <f>IF(AND(MOD(K36-C36,E36)&gt;S36,MOD(K36-C36,E36)&lt;(E36-T36)),"单边留","")</f>
        <v/>
      </c>
      <c r="V36" s="68">
        <f>B36</f>
        <v/>
      </c>
      <c r="W36" s="68">
        <f>C36</f>
        <v/>
      </c>
      <c r="X36" s="68">
        <f>N36</f>
        <v/>
      </c>
      <c r="Y36" s="68">
        <f>O36</f>
        <v/>
      </c>
      <c r="Z36" s="68" t="n">
        <v>2</v>
      </c>
      <c r="AA36" s="68">
        <f>Z36*P36</f>
        <v/>
      </c>
      <c r="AB36" s="355">
        <f>B36*C36*7.85*0.001*X36*0.001*AA36</f>
        <v/>
      </c>
      <c r="AC36" s="355">
        <f>B36*C36*7.85*0.001*Y36*0.001*AA36</f>
        <v/>
      </c>
      <c r="AD36" s="68">
        <f>B36</f>
        <v/>
      </c>
      <c r="AE36" s="68">
        <f>C36</f>
        <v/>
      </c>
      <c r="AF36" s="178">
        <f>M36-AE36*2-2</f>
        <v/>
      </c>
      <c r="AG36" s="178">
        <f>(N36-AE36)/E36+1</f>
        <v/>
      </c>
      <c r="AH36" s="178">
        <f>IF(MOD(K36-C36,E36)&lt;(E36-T36),ROUNDDOWN((K36-C36)/E36+1,0),ROUNDUP((K36-C36)/E36+1,0))</f>
        <v/>
      </c>
      <c r="AI36" s="178">
        <f>AG36*P36</f>
        <v/>
      </c>
      <c r="AJ36" s="178">
        <f>AH36*P36</f>
        <v/>
      </c>
      <c r="AK36" s="356">
        <f>AD36*AE36*7.85*0.001*AF36*0.001*AI36</f>
        <v/>
      </c>
      <c r="AL36" s="356">
        <f>AD36*AE36*7.85*0.001*AF36*0.001*AJ36</f>
        <v/>
      </c>
      <c r="AM36" s="68" t="n">
        <v>6</v>
      </c>
      <c r="AN36" s="68">
        <f>(M36-G36*(AQ36-1))/2</f>
        <v/>
      </c>
      <c r="AO36" s="247">
        <f>(M36-G36*(AR36-1))/2</f>
        <v/>
      </c>
      <c r="AP36" s="68" t="n">
        <v>1025</v>
      </c>
      <c r="AQ36" s="68">
        <f>IF(INT(M36/G36+1)/2=INT(INT(M36/G36+1)/2),INT(M36/G36)+1,INT(M36/G36))</f>
        <v/>
      </c>
      <c r="AR36" s="178">
        <f>IF(AN36&lt;=0.2*G36,AQ36-2,AQ36)</f>
        <v/>
      </c>
      <c r="AS36" s="350">
        <f>AM36*AM36*7.85*AP36*0.001*0.001*AR36*P36</f>
        <v/>
      </c>
      <c r="AT36" s="178">
        <f>AR36*P36</f>
        <v/>
      </c>
      <c r="AU36" s="20">
        <f>K36*L36</f>
        <v/>
      </c>
      <c r="AV36" s="20">
        <f>LEFT(H36,3)</f>
        <v/>
      </c>
    </row>
    <row r="37" ht="22.5" customFormat="1" customHeight="1" s="20">
      <c r="A37" s="178" t="inlineStr">
        <is>
          <t>G</t>
        </is>
      </c>
      <c r="B37" s="178" t="n">
        <v>25</v>
      </c>
      <c r="C37" s="178" t="n">
        <v>5</v>
      </c>
      <c r="D37" s="178" t="inlineStr">
        <is>
          <t>/</t>
        </is>
      </c>
      <c r="E37" s="178" t="n">
        <v>30</v>
      </c>
      <c r="F37" s="178" t="inlineStr">
        <is>
          <t>/</t>
        </is>
      </c>
      <c r="G37" s="178" t="n">
        <v>100</v>
      </c>
      <c r="H37" s="168" t="inlineStr">
        <is>
          <t>P07-C402-A2#</t>
        </is>
      </c>
      <c r="I37" s="168" t="inlineStr">
        <is>
          <t>#</t>
        </is>
      </c>
      <c r="J37" s="168" t="n">
        <v>1378</v>
      </c>
      <c r="K37" s="168" t="n">
        <v>1000</v>
      </c>
      <c r="L37" s="168" t="n">
        <v>2</v>
      </c>
      <c r="M37" s="59">
        <f>J37</f>
        <v/>
      </c>
      <c r="N37" s="59">
        <f>K37</f>
        <v/>
      </c>
      <c r="O37" s="59">
        <f>(AH37-1)*30+5</f>
        <v/>
      </c>
      <c r="P37" s="59">
        <f>L37</f>
        <v/>
      </c>
      <c r="Q37" s="352">
        <f>AB37+AK37+AS37</f>
        <v/>
      </c>
      <c r="R37" s="353">
        <f>AC37+AL37+AS37</f>
        <v/>
      </c>
      <c r="S37" s="353" t="n">
        <v>6</v>
      </c>
      <c r="T37" s="353" t="n">
        <v>6</v>
      </c>
      <c r="U37" s="354">
        <f>IF(AND(MOD(K37-C37,E37)&gt;S37,MOD(K37-C37,E37)&lt;(E37-T37)),"单边留","")</f>
        <v/>
      </c>
      <c r="V37" s="68">
        <f>B37</f>
        <v/>
      </c>
      <c r="W37" s="68">
        <f>C37</f>
        <v/>
      </c>
      <c r="X37" s="68">
        <f>N37</f>
        <v/>
      </c>
      <c r="Y37" s="68">
        <f>O37</f>
        <v/>
      </c>
      <c r="Z37" s="68" t="n">
        <v>2</v>
      </c>
      <c r="AA37" s="68">
        <f>Z37*P37</f>
        <v/>
      </c>
      <c r="AB37" s="355">
        <f>B37*C37*7.85*0.001*X37*0.001*AA37</f>
        <v/>
      </c>
      <c r="AC37" s="355">
        <f>B37*C37*7.85*0.001*Y37*0.001*AA37</f>
        <v/>
      </c>
      <c r="AD37" s="68">
        <f>B37</f>
        <v/>
      </c>
      <c r="AE37" s="68">
        <f>C37</f>
        <v/>
      </c>
      <c r="AF37" s="178">
        <f>M37-AE37*2-2</f>
        <v/>
      </c>
      <c r="AG37" s="178">
        <f>(N37-AE37)/E37+1</f>
        <v/>
      </c>
      <c r="AH37" s="178">
        <f>IF(MOD(K37-C37,E37)&lt;(E37-T37),ROUNDDOWN((K37-C37)/E37+1,0),ROUNDUP((K37-C37)/E37+1,0))</f>
        <v/>
      </c>
      <c r="AI37" s="178">
        <f>AG37*P37</f>
        <v/>
      </c>
      <c r="AJ37" s="178">
        <f>AH37*P37</f>
        <v/>
      </c>
      <c r="AK37" s="356">
        <f>AD37*AE37*7.85*0.001*AF37*0.001*AI37</f>
        <v/>
      </c>
      <c r="AL37" s="356">
        <f>AD37*AE37*7.85*0.001*AF37*0.001*AJ37</f>
        <v/>
      </c>
      <c r="AM37" s="68" t="n">
        <v>6</v>
      </c>
      <c r="AN37" s="68">
        <f>(M37-G37*(AQ37-1))/2</f>
        <v/>
      </c>
      <c r="AO37" s="247">
        <f>(M37-G37*(AR37-1))/2</f>
        <v/>
      </c>
      <c r="AP37" s="68" t="n">
        <v>1025</v>
      </c>
      <c r="AQ37" s="68">
        <f>IF(INT(M37/G37+1)/2=INT(INT(M37/G37+1)/2),INT(M37/G37)+1,INT(M37/G37))</f>
        <v/>
      </c>
      <c r="AR37" s="178">
        <f>IF(AN37&lt;=0.2*G37,AQ37-2,AQ37)</f>
        <v/>
      </c>
      <c r="AS37" s="350">
        <f>AM37*AM37*7.85*AP37*0.001*0.001*AR37*P37</f>
        <v/>
      </c>
      <c r="AT37" s="178">
        <f>AR37*P37</f>
        <v/>
      </c>
      <c r="AU37" s="20">
        <f>K37*L37</f>
        <v/>
      </c>
      <c r="AV37" s="20">
        <f>LEFT(H37,3)</f>
        <v/>
      </c>
    </row>
    <row r="38" ht="22.5" customFormat="1" customHeight="1" s="20">
      <c r="A38" s="178" t="inlineStr">
        <is>
          <t>G</t>
        </is>
      </c>
      <c r="B38" s="178" t="n">
        <v>25</v>
      </c>
      <c r="C38" s="178" t="n">
        <v>5</v>
      </c>
      <c r="D38" s="178" t="inlineStr">
        <is>
          <t>/</t>
        </is>
      </c>
      <c r="E38" s="178" t="n">
        <v>30</v>
      </c>
      <c r="F38" s="178" t="inlineStr">
        <is>
          <t>/</t>
        </is>
      </c>
      <c r="G38" s="178" t="n">
        <v>100</v>
      </c>
      <c r="H38" s="168" t="inlineStr">
        <is>
          <t>P07-C402-B1#</t>
        </is>
      </c>
      <c r="I38" s="168" t="inlineStr">
        <is>
          <t>#</t>
        </is>
      </c>
      <c r="J38" s="168" t="n">
        <v>1378</v>
      </c>
      <c r="K38" s="168" t="n">
        <v>1000</v>
      </c>
      <c r="L38" s="168" t="n">
        <v>10</v>
      </c>
      <c r="M38" s="59">
        <f>J38</f>
        <v/>
      </c>
      <c r="N38" s="59">
        <f>K38</f>
        <v/>
      </c>
      <c r="O38" s="59">
        <f>(AH38-1)*30+5</f>
        <v/>
      </c>
      <c r="P38" s="59">
        <f>L38</f>
        <v/>
      </c>
      <c r="Q38" s="352">
        <f>AB38+AK38+AS38</f>
        <v/>
      </c>
      <c r="R38" s="353">
        <f>AC38+AL38+AS38</f>
        <v/>
      </c>
      <c r="S38" s="353" t="n">
        <v>6</v>
      </c>
      <c r="T38" s="353" t="n">
        <v>6</v>
      </c>
      <c r="U38" s="354">
        <f>IF(AND(MOD(K38-C38,E38)&gt;S38,MOD(K38-C38,E38)&lt;(E38-T38)),"单边留","")</f>
        <v/>
      </c>
      <c r="V38" s="68">
        <f>B38</f>
        <v/>
      </c>
      <c r="W38" s="68">
        <f>C38</f>
        <v/>
      </c>
      <c r="X38" s="68">
        <f>N38</f>
        <v/>
      </c>
      <c r="Y38" s="68">
        <f>O38</f>
        <v/>
      </c>
      <c r="Z38" s="68" t="n">
        <v>2</v>
      </c>
      <c r="AA38" s="68">
        <f>Z38*P38</f>
        <v/>
      </c>
      <c r="AB38" s="355">
        <f>B38*C38*7.85*0.001*X38*0.001*AA38</f>
        <v/>
      </c>
      <c r="AC38" s="355">
        <f>B38*C38*7.85*0.001*Y38*0.001*AA38</f>
        <v/>
      </c>
      <c r="AD38" s="68">
        <f>B38</f>
        <v/>
      </c>
      <c r="AE38" s="68">
        <f>C38</f>
        <v/>
      </c>
      <c r="AF38" s="178">
        <f>M38-AE38*2-2</f>
        <v/>
      </c>
      <c r="AG38" s="178">
        <f>(N38-AE38)/E38+1</f>
        <v/>
      </c>
      <c r="AH38" s="178">
        <f>IF(MOD(K38-C38,E38)&lt;(E38-T38),ROUNDDOWN((K38-C38)/E38+1,0),ROUNDUP((K38-C38)/E38+1,0))</f>
        <v/>
      </c>
      <c r="AI38" s="178">
        <f>AG38*P38</f>
        <v/>
      </c>
      <c r="AJ38" s="178">
        <f>AH38*P38</f>
        <v/>
      </c>
      <c r="AK38" s="356">
        <f>AD38*AE38*7.85*0.001*AF38*0.001*AI38</f>
        <v/>
      </c>
      <c r="AL38" s="356">
        <f>AD38*AE38*7.85*0.001*AF38*0.001*AJ38</f>
        <v/>
      </c>
      <c r="AM38" s="68" t="n">
        <v>6</v>
      </c>
      <c r="AN38" s="68">
        <f>(M38-G38*(AQ38-1))/2</f>
        <v/>
      </c>
      <c r="AO38" s="247">
        <f>(M38-G38*(AR38-1))/2</f>
        <v/>
      </c>
      <c r="AP38" s="68" t="n">
        <v>1025</v>
      </c>
      <c r="AQ38" s="68">
        <f>IF(INT(M38/G38+1)/2=INT(INT(M38/G38+1)/2),INT(M38/G38)+1,INT(M38/G38))</f>
        <v/>
      </c>
      <c r="AR38" s="178">
        <f>IF(AN38&lt;=0.2*G38,AQ38-2,AQ38)</f>
        <v/>
      </c>
      <c r="AS38" s="350">
        <f>AM38*AM38*7.85*AP38*0.001*0.001*AR38*P38</f>
        <v/>
      </c>
      <c r="AT38" s="178">
        <f>AR38*P38</f>
        <v/>
      </c>
      <c r="AU38" s="20">
        <f>K38*L38</f>
        <v/>
      </c>
      <c r="AV38" s="20">
        <f>LEFT(H38,3)</f>
        <v/>
      </c>
    </row>
    <row r="39" ht="22.5" customFormat="1" customHeight="1" s="20">
      <c r="A39" s="178" t="inlineStr">
        <is>
          <t>G</t>
        </is>
      </c>
      <c r="B39" s="178" t="n">
        <v>25</v>
      </c>
      <c r="C39" s="178" t="n">
        <v>5</v>
      </c>
      <c r="D39" s="178" t="inlineStr">
        <is>
          <t>/</t>
        </is>
      </c>
      <c r="E39" s="178" t="n">
        <v>30</v>
      </c>
      <c r="F39" s="178" t="inlineStr">
        <is>
          <t>/</t>
        </is>
      </c>
      <c r="G39" s="178" t="n">
        <v>100</v>
      </c>
      <c r="H39" s="168" t="inlineStr">
        <is>
          <t>P07-C402-B2#</t>
        </is>
      </c>
      <c r="I39" s="168" t="inlineStr">
        <is>
          <t>#</t>
        </is>
      </c>
      <c r="J39" s="168" t="n">
        <v>1378</v>
      </c>
      <c r="K39" s="168" t="n">
        <v>1000</v>
      </c>
      <c r="L39" s="168" t="n">
        <v>1</v>
      </c>
      <c r="M39" s="59">
        <f>J39</f>
        <v/>
      </c>
      <c r="N39" s="59">
        <f>K39</f>
        <v/>
      </c>
      <c r="O39" s="59">
        <f>(AH39-1)*30+5</f>
        <v/>
      </c>
      <c r="P39" s="59">
        <f>L39</f>
        <v/>
      </c>
      <c r="Q39" s="352">
        <f>AB39+AK39+AS39</f>
        <v/>
      </c>
      <c r="R39" s="353">
        <f>AC39+AL39+AS39</f>
        <v/>
      </c>
      <c r="S39" s="353" t="n">
        <v>6</v>
      </c>
      <c r="T39" s="353" t="n">
        <v>6</v>
      </c>
      <c r="U39" s="354">
        <f>IF(AND(MOD(K39-C39,E39)&gt;S39,MOD(K39-C39,E39)&lt;(E39-T39)),"单边留","")</f>
        <v/>
      </c>
      <c r="V39" s="68">
        <f>B39</f>
        <v/>
      </c>
      <c r="W39" s="68">
        <f>C39</f>
        <v/>
      </c>
      <c r="X39" s="68">
        <f>N39</f>
        <v/>
      </c>
      <c r="Y39" s="68">
        <f>O39</f>
        <v/>
      </c>
      <c r="Z39" s="68" t="n">
        <v>2</v>
      </c>
      <c r="AA39" s="68">
        <f>Z39*P39</f>
        <v/>
      </c>
      <c r="AB39" s="355">
        <f>B39*C39*7.85*0.001*X39*0.001*AA39</f>
        <v/>
      </c>
      <c r="AC39" s="355">
        <f>B39*C39*7.85*0.001*Y39*0.001*AA39</f>
        <v/>
      </c>
      <c r="AD39" s="68">
        <f>B39</f>
        <v/>
      </c>
      <c r="AE39" s="68">
        <f>C39</f>
        <v/>
      </c>
      <c r="AF39" s="178">
        <f>M39-AE39*2-2</f>
        <v/>
      </c>
      <c r="AG39" s="178">
        <f>(N39-AE39)/E39+1</f>
        <v/>
      </c>
      <c r="AH39" s="178">
        <f>IF(MOD(K39-C39,E39)&lt;(E39-T39),ROUNDDOWN((K39-C39)/E39+1,0),ROUNDUP((K39-C39)/E39+1,0))</f>
        <v/>
      </c>
      <c r="AI39" s="178">
        <f>AG39*P39</f>
        <v/>
      </c>
      <c r="AJ39" s="178">
        <f>AH39*P39</f>
        <v/>
      </c>
      <c r="AK39" s="356">
        <f>AD39*AE39*7.85*0.001*AF39*0.001*AI39</f>
        <v/>
      </c>
      <c r="AL39" s="356">
        <f>AD39*AE39*7.85*0.001*AF39*0.001*AJ39</f>
        <v/>
      </c>
      <c r="AM39" s="68" t="n">
        <v>6</v>
      </c>
      <c r="AN39" s="68">
        <f>(M39-G39*(AQ39-1))/2</f>
        <v/>
      </c>
      <c r="AO39" s="247">
        <f>(M39-G39*(AR39-1))/2</f>
        <v/>
      </c>
      <c r="AP39" s="68" t="n">
        <v>1025</v>
      </c>
      <c r="AQ39" s="68">
        <f>IF(INT(M39/G39+1)/2=INT(INT(M39/G39+1)/2),INT(M39/G39)+1,INT(M39/G39))</f>
        <v/>
      </c>
      <c r="AR39" s="178">
        <f>IF(AN39&lt;=0.2*G39,AQ39-2,AQ39)</f>
        <v/>
      </c>
      <c r="AS39" s="350">
        <f>AM39*AM39*7.85*AP39*0.001*0.001*AR39*P39</f>
        <v/>
      </c>
      <c r="AT39" s="178">
        <f>AR39*P39</f>
        <v/>
      </c>
      <c r="AU39" s="20">
        <f>K39*L39</f>
        <v/>
      </c>
      <c r="AV39" s="20">
        <f>LEFT(H39,3)</f>
        <v/>
      </c>
    </row>
    <row r="40" ht="22.5" customFormat="1" customHeight="1" s="20">
      <c r="A40" s="178" t="inlineStr">
        <is>
          <t>G</t>
        </is>
      </c>
      <c r="B40" s="178" t="n">
        <v>25</v>
      </c>
      <c r="C40" s="178" t="n">
        <v>5</v>
      </c>
      <c r="D40" s="178" t="inlineStr">
        <is>
          <t>/</t>
        </is>
      </c>
      <c r="E40" s="178" t="n">
        <v>30</v>
      </c>
      <c r="F40" s="178" t="inlineStr">
        <is>
          <t>/</t>
        </is>
      </c>
      <c r="G40" s="178" t="n">
        <v>100</v>
      </c>
      <c r="H40" s="168" t="inlineStr">
        <is>
          <t>P08-C402-C3#</t>
        </is>
      </c>
      <c r="I40" s="168" t="inlineStr">
        <is>
          <t>#</t>
        </is>
      </c>
      <c r="J40" s="168" t="n">
        <v>1358</v>
      </c>
      <c r="K40" s="168" t="n">
        <v>491</v>
      </c>
      <c r="L40" s="168" t="n">
        <v>1</v>
      </c>
      <c r="M40" s="59">
        <f>J40</f>
        <v/>
      </c>
      <c r="N40" s="59">
        <f>K40</f>
        <v/>
      </c>
      <c r="O40" s="59">
        <f>(AH40-1)*30+5</f>
        <v/>
      </c>
      <c r="P40" s="59">
        <f>L40</f>
        <v/>
      </c>
      <c r="Q40" s="352">
        <f>AB40+AK40+AS40</f>
        <v/>
      </c>
      <c r="R40" s="353">
        <f>AC40+AL40+AS40</f>
        <v/>
      </c>
      <c r="S40" s="353" t="n">
        <v>6</v>
      </c>
      <c r="T40" s="353" t="n">
        <v>6</v>
      </c>
      <c r="U40" s="354">
        <f>IF(AND(MOD(K40-C40,E40)&gt;S40,MOD(K40-C40,E40)&lt;(E40-T40)),"单边留","")</f>
        <v/>
      </c>
      <c r="V40" s="68">
        <f>B40</f>
        <v/>
      </c>
      <c r="W40" s="68">
        <f>C40</f>
        <v/>
      </c>
      <c r="X40" s="68">
        <f>N40</f>
        <v/>
      </c>
      <c r="Y40" s="68">
        <f>O40</f>
        <v/>
      </c>
      <c r="Z40" s="68" t="n">
        <v>2</v>
      </c>
      <c r="AA40" s="68">
        <f>Z40*P40</f>
        <v/>
      </c>
      <c r="AB40" s="355">
        <f>B40*C40*7.85*0.001*X40*0.001*AA40</f>
        <v/>
      </c>
      <c r="AC40" s="355">
        <f>B40*C40*7.85*0.001*Y40*0.001*AA40</f>
        <v/>
      </c>
      <c r="AD40" s="68">
        <f>B40</f>
        <v/>
      </c>
      <c r="AE40" s="68">
        <f>C40</f>
        <v/>
      </c>
      <c r="AF40" s="178">
        <f>M40-AE40*2-2</f>
        <v/>
      </c>
      <c r="AG40" s="178">
        <f>(N40-AE40)/E40+1</f>
        <v/>
      </c>
      <c r="AH40" s="178">
        <f>IF(MOD(K40-C40,E40)&lt;(E40-T40),ROUNDDOWN((K40-C40)/E40+1,0),ROUNDUP((K40-C40)/E40+1,0))</f>
        <v/>
      </c>
      <c r="AI40" s="178">
        <f>AG40*P40</f>
        <v/>
      </c>
      <c r="AJ40" s="178">
        <f>AH40*P40</f>
        <v/>
      </c>
      <c r="AK40" s="356">
        <f>AD40*AE40*7.85*0.001*AF40*0.001*AI40</f>
        <v/>
      </c>
      <c r="AL40" s="356">
        <f>AD40*AE40*7.85*0.001*AF40*0.001*AJ40</f>
        <v/>
      </c>
      <c r="AM40" s="68" t="n">
        <v>6</v>
      </c>
      <c r="AN40" s="68">
        <f>(M40-G40*(AQ40-1))/2</f>
        <v/>
      </c>
      <c r="AO40" s="247">
        <f>(M40-G40*(AR40-1))/2</f>
        <v/>
      </c>
      <c r="AP40" s="68" t="n">
        <v>1025</v>
      </c>
      <c r="AQ40" s="68">
        <f>IF(INT(M40/G40+1)/2=INT(INT(M40/G40+1)/2),INT(M40/G40)+1,INT(M40/G40))</f>
        <v/>
      </c>
      <c r="AR40" s="178">
        <f>IF(AN40&lt;=0.2*G40,AQ40-2,AQ40)</f>
        <v/>
      </c>
      <c r="AS40" s="350">
        <f>AM40*AM40*7.85*AP40*0.001*0.001*AR40*P40</f>
        <v/>
      </c>
      <c r="AT40" s="178">
        <f>AR40*P40</f>
        <v/>
      </c>
      <c r="AU40" s="20">
        <f>K40*L40</f>
        <v/>
      </c>
      <c r="AV40" s="20">
        <f>LEFT(H40,3)</f>
        <v/>
      </c>
    </row>
    <row r="41" ht="22.5" customFormat="1" customHeight="1" s="20">
      <c r="A41" s="178" t="inlineStr">
        <is>
          <t>G</t>
        </is>
      </c>
      <c r="B41" s="178" t="n">
        <v>25</v>
      </c>
      <c r="C41" s="178" t="n">
        <v>5</v>
      </c>
      <c r="D41" s="178" t="inlineStr">
        <is>
          <t>/</t>
        </is>
      </c>
      <c r="E41" s="178" t="n">
        <v>30</v>
      </c>
      <c r="F41" s="178" t="inlineStr">
        <is>
          <t>/</t>
        </is>
      </c>
      <c r="G41" s="178" t="n">
        <v>100</v>
      </c>
      <c r="H41" s="168" t="inlineStr">
        <is>
          <t>P08-C402-D2#</t>
        </is>
      </c>
      <c r="I41" s="168" t="inlineStr">
        <is>
          <t>#</t>
        </is>
      </c>
      <c r="J41" s="168" t="n">
        <v>1966</v>
      </c>
      <c r="K41" s="168" t="n">
        <v>622</v>
      </c>
      <c r="L41" s="168" t="n">
        <v>1</v>
      </c>
      <c r="M41" s="59">
        <f>J41</f>
        <v/>
      </c>
      <c r="N41" s="59">
        <f>K41</f>
        <v/>
      </c>
      <c r="O41" s="59">
        <f>(AH41-1)*30+5</f>
        <v/>
      </c>
      <c r="P41" s="59">
        <f>L41</f>
        <v/>
      </c>
      <c r="Q41" s="352">
        <f>AB41+AK41+AS41</f>
        <v/>
      </c>
      <c r="R41" s="353">
        <f>AC41+AL41+AS41</f>
        <v/>
      </c>
      <c r="S41" s="353" t="n">
        <v>6</v>
      </c>
      <c r="T41" s="353" t="n">
        <v>6</v>
      </c>
      <c r="U41" s="354">
        <f>IF(AND(MOD(K41-C41,E41)&gt;S41,MOD(K41-C41,E41)&lt;(E41-T41)),"单边留","")</f>
        <v/>
      </c>
      <c r="V41" s="68">
        <f>B41</f>
        <v/>
      </c>
      <c r="W41" s="68">
        <f>C41</f>
        <v/>
      </c>
      <c r="X41" s="68">
        <f>N41</f>
        <v/>
      </c>
      <c r="Y41" s="68">
        <f>O41</f>
        <v/>
      </c>
      <c r="Z41" s="68" t="n">
        <v>2</v>
      </c>
      <c r="AA41" s="68">
        <f>Z41*P41</f>
        <v/>
      </c>
      <c r="AB41" s="355">
        <f>B41*C41*7.85*0.001*X41*0.001*AA41</f>
        <v/>
      </c>
      <c r="AC41" s="355">
        <f>B41*C41*7.85*0.001*Y41*0.001*AA41</f>
        <v/>
      </c>
      <c r="AD41" s="68">
        <f>B41</f>
        <v/>
      </c>
      <c r="AE41" s="68">
        <f>C41</f>
        <v/>
      </c>
      <c r="AF41" s="178">
        <f>M41-AE41*2-2</f>
        <v/>
      </c>
      <c r="AG41" s="178">
        <f>(N41-AE41)/E41+1</f>
        <v/>
      </c>
      <c r="AH41" s="178">
        <f>IF(MOD(K41-C41,E41)&lt;(E41-T41),ROUNDDOWN((K41-C41)/E41+1,0),ROUNDUP((K41-C41)/E41+1,0))</f>
        <v/>
      </c>
      <c r="AI41" s="178">
        <f>AG41*P41</f>
        <v/>
      </c>
      <c r="AJ41" s="178">
        <f>AH41*P41</f>
        <v/>
      </c>
      <c r="AK41" s="356">
        <f>AD41*AE41*7.85*0.001*AF41*0.001*AI41</f>
        <v/>
      </c>
      <c r="AL41" s="356">
        <f>AD41*AE41*7.85*0.001*AF41*0.001*AJ41</f>
        <v/>
      </c>
      <c r="AM41" s="68" t="n">
        <v>6</v>
      </c>
      <c r="AN41" s="68">
        <f>(M41-G41*(AQ41-1))/2</f>
        <v/>
      </c>
      <c r="AO41" s="247">
        <f>(M41-G41*(AR41-1))/2</f>
        <v/>
      </c>
      <c r="AP41" s="68" t="n">
        <v>1025</v>
      </c>
      <c r="AQ41" s="68">
        <f>IF(INT(M41/G41+1)/2=INT(INT(M41/G41+1)/2),INT(M41/G41)+1,INT(M41/G41))</f>
        <v/>
      </c>
      <c r="AR41" s="178">
        <f>IF(AN41&lt;=0.2*G41,AQ41-2,AQ41)</f>
        <v/>
      </c>
      <c r="AS41" s="350">
        <f>AM41*AM41*7.85*AP41*0.001*0.001*AR41*P41</f>
        <v/>
      </c>
      <c r="AT41" s="178">
        <f>AR41*P41</f>
        <v/>
      </c>
      <c r="AU41" s="20">
        <f>K41*L41</f>
        <v/>
      </c>
      <c r="AV41" s="20">
        <f>LEFT(H41,3)</f>
        <v/>
      </c>
    </row>
    <row r="42" ht="22.5" customFormat="1" customHeight="1" s="20">
      <c r="A42" s="178" t="inlineStr">
        <is>
          <t>G</t>
        </is>
      </c>
      <c r="B42" s="178" t="n">
        <v>25</v>
      </c>
      <c r="C42" s="178" t="n">
        <v>5</v>
      </c>
      <c r="D42" s="178" t="inlineStr">
        <is>
          <t>/</t>
        </is>
      </c>
      <c r="E42" s="178" t="n">
        <v>30</v>
      </c>
      <c r="F42" s="178" t="inlineStr">
        <is>
          <t>/</t>
        </is>
      </c>
      <c r="G42" s="178" t="n">
        <v>100</v>
      </c>
      <c r="H42" s="168" t="inlineStr">
        <is>
          <t>P08-C402-C2#</t>
        </is>
      </c>
      <c r="I42" s="168" t="inlineStr">
        <is>
          <t>#</t>
        </is>
      </c>
      <c r="J42" s="168" t="n">
        <v>1370</v>
      </c>
      <c r="K42" s="168" t="n">
        <v>732</v>
      </c>
      <c r="L42" s="168" t="n">
        <v>1</v>
      </c>
      <c r="M42" s="59">
        <f>J42</f>
        <v/>
      </c>
      <c r="N42" s="59">
        <f>K42</f>
        <v/>
      </c>
      <c r="O42" s="59">
        <f>(AH42-1)*30+5</f>
        <v/>
      </c>
      <c r="P42" s="59">
        <f>L42</f>
        <v/>
      </c>
      <c r="Q42" s="352">
        <f>AB42+AK42+AS42</f>
        <v/>
      </c>
      <c r="R42" s="353">
        <f>AC42+AL42+AS42</f>
        <v/>
      </c>
      <c r="S42" s="353" t="n">
        <v>6</v>
      </c>
      <c r="T42" s="353" t="n">
        <v>6</v>
      </c>
      <c r="U42" s="354">
        <f>IF(AND(MOD(K42-C42,E42)&gt;S42,MOD(K42-C42,E42)&lt;(E42-T42)),"单边留","")</f>
        <v/>
      </c>
      <c r="V42" s="68">
        <f>B42</f>
        <v/>
      </c>
      <c r="W42" s="68">
        <f>C42</f>
        <v/>
      </c>
      <c r="X42" s="68">
        <f>N42</f>
        <v/>
      </c>
      <c r="Y42" s="68">
        <f>O42</f>
        <v/>
      </c>
      <c r="Z42" s="68" t="n">
        <v>2</v>
      </c>
      <c r="AA42" s="68">
        <f>Z42*P42</f>
        <v/>
      </c>
      <c r="AB42" s="355">
        <f>B42*C42*7.85*0.001*X42*0.001*AA42</f>
        <v/>
      </c>
      <c r="AC42" s="355">
        <f>B42*C42*7.85*0.001*Y42*0.001*AA42</f>
        <v/>
      </c>
      <c r="AD42" s="68">
        <f>B42</f>
        <v/>
      </c>
      <c r="AE42" s="68">
        <f>C42</f>
        <v/>
      </c>
      <c r="AF42" s="178">
        <f>M42-AE42*2-2</f>
        <v/>
      </c>
      <c r="AG42" s="178">
        <f>(N42-AE42)/E42+1</f>
        <v/>
      </c>
      <c r="AH42" s="178">
        <f>IF(MOD(K42-C42,E42)&lt;(E42-T42),ROUNDDOWN((K42-C42)/E42+1,0),ROUNDUP((K42-C42)/E42+1,0))</f>
        <v/>
      </c>
      <c r="AI42" s="178">
        <f>AG42*P42</f>
        <v/>
      </c>
      <c r="AJ42" s="178">
        <f>AH42*P42</f>
        <v/>
      </c>
      <c r="AK42" s="356">
        <f>AD42*AE42*7.85*0.001*AF42*0.001*AI42</f>
        <v/>
      </c>
      <c r="AL42" s="356">
        <f>AD42*AE42*7.85*0.001*AF42*0.001*AJ42</f>
        <v/>
      </c>
      <c r="AM42" s="68" t="n">
        <v>6</v>
      </c>
      <c r="AN42" s="68">
        <f>(M42-G42*(AQ42-1))/2</f>
        <v/>
      </c>
      <c r="AO42" s="247">
        <f>(M42-G42*(AR42-1))/2</f>
        <v/>
      </c>
      <c r="AP42" s="68" t="n">
        <v>1025</v>
      </c>
      <c r="AQ42" s="68">
        <f>IF(INT(M42/G42+1)/2=INT(INT(M42/G42+1)/2),INT(M42/G42)+1,INT(M42/G42))</f>
        <v/>
      </c>
      <c r="AR42" s="178">
        <f>IF(AN42&lt;=0.2*G42,AQ42-2,AQ42)</f>
        <v/>
      </c>
      <c r="AS42" s="350">
        <f>AM42*AM42*7.85*AP42*0.001*0.001*AR42*P42</f>
        <v/>
      </c>
      <c r="AT42" s="178">
        <f>AR42*P42</f>
        <v/>
      </c>
      <c r="AU42" s="20">
        <f>K42*L42</f>
        <v/>
      </c>
      <c r="AV42" s="20">
        <f>LEFT(H42,3)</f>
        <v/>
      </c>
    </row>
    <row r="43" ht="22.5" customFormat="1" customHeight="1" s="20">
      <c r="A43" s="178" t="inlineStr">
        <is>
          <t>G</t>
        </is>
      </c>
      <c r="B43" s="178" t="n">
        <v>25</v>
      </c>
      <c r="C43" s="178" t="n">
        <v>5</v>
      </c>
      <c r="D43" s="178" t="inlineStr">
        <is>
          <t>/</t>
        </is>
      </c>
      <c r="E43" s="178" t="n">
        <v>30</v>
      </c>
      <c r="F43" s="178" t="inlineStr">
        <is>
          <t>/</t>
        </is>
      </c>
      <c r="G43" s="178" t="n">
        <v>100</v>
      </c>
      <c r="H43" s="168" t="inlineStr">
        <is>
          <t>P08-C402-D3#</t>
        </is>
      </c>
      <c r="I43" s="168" t="inlineStr">
        <is>
          <t>#</t>
        </is>
      </c>
      <c r="J43" s="168" t="n">
        <v>1974</v>
      </c>
      <c r="K43" s="168" t="n">
        <v>1000</v>
      </c>
      <c r="L43" s="168" t="n">
        <v>2</v>
      </c>
      <c r="M43" s="59">
        <f>J43</f>
        <v/>
      </c>
      <c r="N43" s="59">
        <f>K43</f>
        <v/>
      </c>
      <c r="O43" s="59">
        <f>(AH43-1)*30+5</f>
        <v/>
      </c>
      <c r="P43" s="59">
        <f>L43</f>
        <v/>
      </c>
      <c r="Q43" s="352">
        <f>AB43+AK43+AS43</f>
        <v/>
      </c>
      <c r="R43" s="353">
        <f>AC43+AL43+AS43</f>
        <v/>
      </c>
      <c r="S43" s="353" t="n">
        <v>6</v>
      </c>
      <c r="T43" s="353" t="n">
        <v>6</v>
      </c>
      <c r="U43" s="354">
        <f>IF(AND(MOD(K43-C43,E43)&gt;S43,MOD(K43-C43,E43)&lt;(E43-T43)),"单边留","")</f>
        <v/>
      </c>
      <c r="V43" s="68">
        <f>B43</f>
        <v/>
      </c>
      <c r="W43" s="68">
        <f>C43</f>
        <v/>
      </c>
      <c r="X43" s="68">
        <f>N43</f>
        <v/>
      </c>
      <c r="Y43" s="68">
        <f>O43</f>
        <v/>
      </c>
      <c r="Z43" s="68" t="n">
        <v>2</v>
      </c>
      <c r="AA43" s="68">
        <f>Z43*P43</f>
        <v/>
      </c>
      <c r="AB43" s="355">
        <f>B43*C43*7.85*0.001*X43*0.001*AA43</f>
        <v/>
      </c>
      <c r="AC43" s="355">
        <f>B43*C43*7.85*0.001*Y43*0.001*AA43</f>
        <v/>
      </c>
      <c r="AD43" s="68">
        <f>B43</f>
        <v/>
      </c>
      <c r="AE43" s="68">
        <f>C43</f>
        <v/>
      </c>
      <c r="AF43" s="178">
        <f>M43-AE43*2-2</f>
        <v/>
      </c>
      <c r="AG43" s="178">
        <f>(N43-AE43)/E43+1</f>
        <v/>
      </c>
      <c r="AH43" s="178">
        <f>IF(MOD(K43-C43,E43)&lt;(E43-T43),ROUNDDOWN((K43-C43)/E43+1,0),ROUNDUP((K43-C43)/E43+1,0))</f>
        <v/>
      </c>
      <c r="AI43" s="178">
        <f>AG43*P43</f>
        <v/>
      </c>
      <c r="AJ43" s="178">
        <f>AH43*P43</f>
        <v/>
      </c>
      <c r="AK43" s="356">
        <f>AD43*AE43*7.85*0.001*AF43*0.001*AI43</f>
        <v/>
      </c>
      <c r="AL43" s="356">
        <f>AD43*AE43*7.85*0.001*AF43*0.001*AJ43</f>
        <v/>
      </c>
      <c r="AM43" s="68" t="n">
        <v>6</v>
      </c>
      <c r="AN43" s="68">
        <f>(M43-G43*(AQ43-1))/2</f>
        <v/>
      </c>
      <c r="AO43" s="247">
        <f>(M43-G43*(AR43-1))/2</f>
        <v/>
      </c>
      <c r="AP43" s="68" t="n">
        <v>1025</v>
      </c>
      <c r="AQ43" s="68">
        <f>IF(INT(M43/G43+1)/2=INT(INT(M43/G43+1)/2),INT(M43/G43)+1,INT(M43/G43))</f>
        <v/>
      </c>
      <c r="AR43" s="178">
        <f>IF(AN43&lt;=0.2*G43,AQ43-2,AQ43)</f>
        <v/>
      </c>
      <c r="AS43" s="350">
        <f>AM43*AM43*7.85*AP43*0.001*0.001*AR43*P43</f>
        <v/>
      </c>
      <c r="AT43" s="178">
        <f>AR43*P43</f>
        <v/>
      </c>
      <c r="AU43" s="20">
        <f>K43*L43</f>
        <v/>
      </c>
      <c r="AV43" s="20">
        <f>LEFT(H43,3)</f>
        <v/>
      </c>
    </row>
    <row r="44" ht="22.5" customFormat="1" customHeight="1" s="20">
      <c r="A44" s="178" t="inlineStr">
        <is>
          <t>G</t>
        </is>
      </c>
      <c r="B44" s="178" t="n">
        <v>25</v>
      </c>
      <c r="C44" s="178" t="n">
        <v>5</v>
      </c>
      <c r="D44" s="178" t="inlineStr">
        <is>
          <t>/</t>
        </is>
      </c>
      <c r="E44" s="178" t="n">
        <v>30</v>
      </c>
      <c r="F44" s="178" t="inlineStr">
        <is>
          <t>/</t>
        </is>
      </c>
      <c r="G44" s="178" t="n">
        <v>100</v>
      </c>
      <c r="H44" s="168" t="inlineStr">
        <is>
          <t>P08-C402-C1#</t>
        </is>
      </c>
      <c r="I44" s="168" t="inlineStr">
        <is>
          <t>#</t>
        </is>
      </c>
      <c r="J44" s="168" t="n">
        <v>1378</v>
      </c>
      <c r="K44" s="168" t="n">
        <v>1000</v>
      </c>
      <c r="L44" s="168" t="n">
        <v>3</v>
      </c>
      <c r="M44" s="59">
        <f>J44</f>
        <v/>
      </c>
      <c r="N44" s="59">
        <f>K44</f>
        <v/>
      </c>
      <c r="O44" s="59">
        <f>(AH44-1)*30+5</f>
        <v/>
      </c>
      <c r="P44" s="59">
        <f>L44</f>
        <v/>
      </c>
      <c r="Q44" s="352">
        <f>AB44+AK44+AS44</f>
        <v/>
      </c>
      <c r="R44" s="353">
        <f>AC44+AL44+AS44</f>
        <v/>
      </c>
      <c r="S44" s="353" t="n">
        <v>6</v>
      </c>
      <c r="T44" s="353" t="n">
        <v>6</v>
      </c>
      <c r="U44" s="354">
        <f>IF(AND(MOD(K44-C44,E44)&gt;S44,MOD(K44-C44,E44)&lt;(E44-T44)),"单边留","")</f>
        <v/>
      </c>
      <c r="V44" s="68">
        <f>B44</f>
        <v/>
      </c>
      <c r="W44" s="68">
        <f>C44</f>
        <v/>
      </c>
      <c r="X44" s="68">
        <f>N44</f>
        <v/>
      </c>
      <c r="Y44" s="68">
        <f>O44</f>
        <v/>
      </c>
      <c r="Z44" s="68" t="n">
        <v>2</v>
      </c>
      <c r="AA44" s="68">
        <f>Z44*P44</f>
        <v/>
      </c>
      <c r="AB44" s="355">
        <f>B44*C44*7.85*0.001*X44*0.001*AA44</f>
        <v/>
      </c>
      <c r="AC44" s="355">
        <f>B44*C44*7.85*0.001*Y44*0.001*AA44</f>
        <v/>
      </c>
      <c r="AD44" s="68">
        <f>B44</f>
        <v/>
      </c>
      <c r="AE44" s="68">
        <f>C44</f>
        <v/>
      </c>
      <c r="AF44" s="178">
        <f>M44-AE44*2-2</f>
        <v/>
      </c>
      <c r="AG44" s="178">
        <f>(N44-AE44)/E44+1</f>
        <v/>
      </c>
      <c r="AH44" s="178">
        <f>IF(MOD(K44-C44,E44)&lt;(E44-T44),ROUNDDOWN((K44-C44)/E44+1,0),ROUNDUP((K44-C44)/E44+1,0))</f>
        <v/>
      </c>
      <c r="AI44" s="178">
        <f>AG44*P44</f>
        <v/>
      </c>
      <c r="AJ44" s="178">
        <f>AH44*P44</f>
        <v/>
      </c>
      <c r="AK44" s="356">
        <f>AD44*AE44*7.85*0.001*AF44*0.001*AI44</f>
        <v/>
      </c>
      <c r="AL44" s="356">
        <f>AD44*AE44*7.85*0.001*AF44*0.001*AJ44</f>
        <v/>
      </c>
      <c r="AM44" s="68" t="n">
        <v>6</v>
      </c>
      <c r="AN44" s="68">
        <f>(M44-G44*(AQ44-1))/2</f>
        <v/>
      </c>
      <c r="AO44" s="247">
        <f>(M44-G44*(AR44-1))/2</f>
        <v/>
      </c>
      <c r="AP44" s="68" t="n">
        <v>1025</v>
      </c>
      <c r="AQ44" s="68">
        <f>IF(INT(M44/G44+1)/2=INT(INT(M44/G44+1)/2),INT(M44/G44)+1,INT(M44/G44))</f>
        <v/>
      </c>
      <c r="AR44" s="178">
        <f>IF(AN44&lt;=0.2*G44,AQ44-2,AQ44)</f>
        <v/>
      </c>
      <c r="AS44" s="350">
        <f>AM44*AM44*7.85*AP44*0.001*0.001*AR44*P44</f>
        <v/>
      </c>
      <c r="AT44" s="178">
        <f>AR44*P44</f>
        <v/>
      </c>
      <c r="AU44" s="20">
        <f>K44*L44</f>
        <v/>
      </c>
      <c r="AV44" s="20">
        <f>LEFT(H44,3)</f>
        <v/>
      </c>
    </row>
    <row r="45" ht="22.5" customFormat="1" customHeight="1" s="20">
      <c r="A45" s="178" t="inlineStr">
        <is>
          <t>G</t>
        </is>
      </c>
      <c r="B45" s="178" t="n">
        <v>25</v>
      </c>
      <c r="C45" s="178" t="n">
        <v>5</v>
      </c>
      <c r="D45" s="178" t="inlineStr">
        <is>
          <t>/</t>
        </is>
      </c>
      <c r="E45" s="178" t="n">
        <v>30</v>
      </c>
      <c r="F45" s="178" t="inlineStr">
        <is>
          <t>/</t>
        </is>
      </c>
      <c r="G45" s="178" t="n">
        <v>100</v>
      </c>
      <c r="H45" s="168" t="inlineStr">
        <is>
          <t>P08-C402-D1#</t>
        </is>
      </c>
      <c r="I45" s="168" t="inlineStr">
        <is>
          <t>#</t>
        </is>
      </c>
      <c r="J45" s="168" t="n">
        <v>1980</v>
      </c>
      <c r="K45" s="168" t="n">
        <v>1970</v>
      </c>
      <c r="L45" s="168" t="n">
        <v>1</v>
      </c>
      <c r="M45" s="59">
        <f>J45</f>
        <v/>
      </c>
      <c r="N45" s="59">
        <f>K45</f>
        <v/>
      </c>
      <c r="O45" s="59">
        <f>(AH45-1)*30+5</f>
        <v/>
      </c>
      <c r="P45" s="59">
        <f>L45</f>
        <v/>
      </c>
      <c r="Q45" s="352">
        <f>AB45+AK45+AS45</f>
        <v/>
      </c>
      <c r="R45" s="353">
        <f>AC45+AL45+AS45</f>
        <v/>
      </c>
      <c r="S45" s="353" t="n">
        <v>6</v>
      </c>
      <c r="T45" s="353" t="n">
        <v>6</v>
      </c>
      <c r="U45" s="354">
        <f>IF(AND(MOD(K45-C45,E45)&gt;S45,MOD(K45-C45,E45)&lt;(E45-T45)),"单边留","")</f>
        <v/>
      </c>
      <c r="V45" s="68">
        <f>B45</f>
        <v/>
      </c>
      <c r="W45" s="68">
        <f>C45</f>
        <v/>
      </c>
      <c r="X45" s="68">
        <f>N45</f>
        <v/>
      </c>
      <c r="Y45" s="68">
        <f>O45</f>
        <v/>
      </c>
      <c r="Z45" s="68" t="n">
        <v>2</v>
      </c>
      <c r="AA45" s="68">
        <f>Z45*P45</f>
        <v/>
      </c>
      <c r="AB45" s="355">
        <f>B45*C45*7.85*0.001*X45*0.001*AA45</f>
        <v/>
      </c>
      <c r="AC45" s="355">
        <f>B45*C45*7.85*0.001*Y45*0.001*AA45</f>
        <v/>
      </c>
      <c r="AD45" s="68">
        <f>B45</f>
        <v/>
      </c>
      <c r="AE45" s="68">
        <f>C45</f>
        <v/>
      </c>
      <c r="AF45" s="178">
        <f>M45-AE45*2-2</f>
        <v/>
      </c>
      <c r="AG45" s="178">
        <f>(N45-AE45)/E45+1</f>
        <v/>
      </c>
      <c r="AH45" s="178">
        <f>IF(MOD(K45-C45,E45)&lt;(E45-T45),ROUNDDOWN((K45-C45)/E45+1,0),ROUNDUP((K45-C45)/E45+1,0))</f>
        <v/>
      </c>
      <c r="AI45" s="178">
        <f>AG45*P45</f>
        <v/>
      </c>
      <c r="AJ45" s="178">
        <f>AH45*P45</f>
        <v/>
      </c>
      <c r="AK45" s="356">
        <f>AD45*AE45*7.85*0.001*AF45*0.001*AI45</f>
        <v/>
      </c>
      <c r="AL45" s="356">
        <f>AD45*AE45*7.85*0.001*AF45*0.001*AJ45</f>
        <v/>
      </c>
      <c r="AM45" s="68" t="n">
        <v>6</v>
      </c>
      <c r="AN45" s="68">
        <f>(M45-G45*(AQ45-1))/2</f>
        <v/>
      </c>
      <c r="AO45" s="247">
        <f>(M45-G45*(AR45-1))/2</f>
        <v/>
      </c>
      <c r="AP45" s="68" t="n">
        <v>1025</v>
      </c>
      <c r="AQ45" s="68">
        <f>IF(INT(M45/G45+1)/2=INT(INT(M45/G45+1)/2),INT(M45/G45)+1,INT(M45/G45))</f>
        <v/>
      </c>
      <c r="AR45" s="178">
        <f>IF(AN45&lt;=0.2*G45,AQ45-2,AQ45)</f>
        <v/>
      </c>
      <c r="AS45" s="350">
        <f>AM45*AM45*7.85*AP45*0.001*0.001*AR45*P45</f>
        <v/>
      </c>
      <c r="AT45" s="178">
        <f>AR45*P45</f>
        <v/>
      </c>
      <c r="AU45" s="20">
        <f>K45*L45</f>
        <v/>
      </c>
      <c r="AV45" s="20">
        <f>LEFT(H45,3)</f>
        <v/>
      </c>
    </row>
    <row r="46" ht="22.5" customFormat="1" customHeight="1" s="20">
      <c r="A46" s="178" t="inlineStr">
        <is>
          <t>G</t>
        </is>
      </c>
      <c r="B46" s="178" t="n">
        <v>25</v>
      </c>
      <c r="C46" s="178" t="n">
        <v>5</v>
      </c>
      <c r="D46" s="178" t="inlineStr">
        <is>
          <t>/</t>
        </is>
      </c>
      <c r="E46" s="178" t="n">
        <v>30</v>
      </c>
      <c r="F46" s="178" t="inlineStr">
        <is>
          <t>/</t>
        </is>
      </c>
      <c r="G46" s="178" t="n">
        <v>100</v>
      </c>
      <c r="H46" s="168" t="inlineStr">
        <is>
          <t>P09-C402-E2#</t>
        </is>
      </c>
      <c r="I46" s="168" t="inlineStr">
        <is>
          <t>#</t>
        </is>
      </c>
      <c r="J46" s="168" t="n">
        <v>1975</v>
      </c>
      <c r="K46" s="168" t="n">
        <v>1000</v>
      </c>
      <c r="L46" s="168" t="n">
        <v>7</v>
      </c>
      <c r="M46" s="59">
        <f>J46</f>
        <v/>
      </c>
      <c r="N46" s="59">
        <f>K46</f>
        <v/>
      </c>
      <c r="O46" s="59">
        <f>(AH46-1)*30+5</f>
        <v/>
      </c>
      <c r="P46" s="59">
        <f>L46</f>
        <v/>
      </c>
      <c r="Q46" s="352">
        <f>AB46+AK46+AS46</f>
        <v/>
      </c>
      <c r="R46" s="353">
        <f>AC46+AL46+AS46</f>
        <v/>
      </c>
      <c r="S46" s="353" t="n">
        <v>6</v>
      </c>
      <c r="T46" s="353" t="n">
        <v>6</v>
      </c>
      <c r="U46" s="354">
        <f>IF(AND(MOD(K46-C46,E46)&gt;S46,MOD(K46-C46,E46)&lt;(E46-T46)),"单边留","")</f>
        <v/>
      </c>
      <c r="V46" s="68">
        <f>B46</f>
        <v/>
      </c>
      <c r="W46" s="68">
        <f>C46</f>
        <v/>
      </c>
      <c r="X46" s="68">
        <f>N46</f>
        <v/>
      </c>
      <c r="Y46" s="68">
        <f>O46</f>
        <v/>
      </c>
      <c r="Z46" s="68" t="n">
        <v>2</v>
      </c>
      <c r="AA46" s="68">
        <f>Z46*P46</f>
        <v/>
      </c>
      <c r="AB46" s="355">
        <f>B46*C46*7.85*0.001*X46*0.001*AA46</f>
        <v/>
      </c>
      <c r="AC46" s="355">
        <f>B46*C46*7.85*0.001*Y46*0.001*AA46</f>
        <v/>
      </c>
      <c r="AD46" s="68">
        <f>B46</f>
        <v/>
      </c>
      <c r="AE46" s="68">
        <f>C46</f>
        <v/>
      </c>
      <c r="AF46" s="178">
        <f>M46-AE46*2-2</f>
        <v/>
      </c>
      <c r="AG46" s="178">
        <f>(N46-AE46)/E46+1</f>
        <v/>
      </c>
      <c r="AH46" s="178">
        <f>IF(MOD(K46-C46,E46)&lt;(E46-T46),ROUNDDOWN((K46-C46)/E46+1,0),ROUNDUP((K46-C46)/E46+1,0))</f>
        <v/>
      </c>
      <c r="AI46" s="178">
        <f>AG46*P46</f>
        <v/>
      </c>
      <c r="AJ46" s="178">
        <f>AH46*P46</f>
        <v/>
      </c>
      <c r="AK46" s="356">
        <f>AD46*AE46*7.85*0.001*AF46*0.001*AI46</f>
        <v/>
      </c>
      <c r="AL46" s="356">
        <f>AD46*AE46*7.85*0.001*AF46*0.001*AJ46</f>
        <v/>
      </c>
      <c r="AM46" s="68" t="n">
        <v>6</v>
      </c>
      <c r="AN46" s="68">
        <f>(M46-G46*(AQ46-1))/2</f>
        <v/>
      </c>
      <c r="AO46" s="247">
        <f>(M46-G46*(AR46-1))/2</f>
        <v/>
      </c>
      <c r="AP46" s="68" t="n">
        <v>1025</v>
      </c>
      <c r="AQ46" s="68">
        <f>IF(INT(M46/G46+1)/2=INT(INT(M46/G46+1)/2),INT(M46/G46)+1,INT(M46/G46))</f>
        <v/>
      </c>
      <c r="AR46" s="178">
        <f>IF(AN46&lt;=0.2*G46,AQ46-2,AQ46)</f>
        <v/>
      </c>
      <c r="AS46" s="350">
        <f>AM46*AM46*7.85*AP46*0.001*0.001*AR46*P46</f>
        <v/>
      </c>
      <c r="AT46" s="178">
        <f>AR46*P46</f>
        <v/>
      </c>
      <c r="AU46" s="20">
        <f>K46*L46</f>
        <v/>
      </c>
      <c r="AV46" s="20">
        <f>LEFT(H46,3)</f>
        <v/>
      </c>
    </row>
    <row r="47" ht="22.5" customFormat="1" customHeight="1" s="20">
      <c r="A47" s="178" t="inlineStr">
        <is>
          <t>G</t>
        </is>
      </c>
      <c r="B47" s="178" t="n">
        <v>25</v>
      </c>
      <c r="C47" s="178" t="n">
        <v>5</v>
      </c>
      <c r="D47" s="178" t="inlineStr">
        <is>
          <t>/</t>
        </is>
      </c>
      <c r="E47" s="178" t="n">
        <v>30</v>
      </c>
      <c r="F47" s="178" t="inlineStr">
        <is>
          <t>/</t>
        </is>
      </c>
      <c r="G47" s="178" t="n">
        <v>100</v>
      </c>
      <c r="H47" s="168" t="inlineStr">
        <is>
          <t>P09-C402-E1#</t>
        </is>
      </c>
      <c r="I47" s="168" t="inlineStr">
        <is>
          <t>#</t>
        </is>
      </c>
      <c r="J47" s="168" t="n">
        <v>1982</v>
      </c>
      <c r="K47" s="168" t="n">
        <v>1231</v>
      </c>
      <c r="L47" s="168" t="n">
        <v>1</v>
      </c>
      <c r="M47" s="59">
        <f>J47</f>
        <v/>
      </c>
      <c r="N47" s="59">
        <f>K47</f>
        <v/>
      </c>
      <c r="O47" s="59">
        <f>(AH47-1)*30+5</f>
        <v/>
      </c>
      <c r="P47" s="59">
        <f>L47</f>
        <v/>
      </c>
      <c r="Q47" s="352">
        <f>AB47+AK47+AS47</f>
        <v/>
      </c>
      <c r="R47" s="353">
        <f>AC47+AL47+AS47</f>
        <v/>
      </c>
      <c r="S47" s="353" t="n">
        <v>6</v>
      </c>
      <c r="T47" s="353" t="n">
        <v>6</v>
      </c>
      <c r="U47" s="354">
        <f>IF(AND(MOD(K47-C47,E47)&gt;S47,MOD(K47-C47,E47)&lt;(E47-T47)),"单边留","")</f>
        <v/>
      </c>
      <c r="V47" s="68">
        <f>B47</f>
        <v/>
      </c>
      <c r="W47" s="68">
        <f>C47</f>
        <v/>
      </c>
      <c r="X47" s="68">
        <f>N47</f>
        <v/>
      </c>
      <c r="Y47" s="68">
        <f>O47</f>
        <v/>
      </c>
      <c r="Z47" s="68" t="n">
        <v>2</v>
      </c>
      <c r="AA47" s="68">
        <f>Z47*P47</f>
        <v/>
      </c>
      <c r="AB47" s="355">
        <f>B47*C47*7.85*0.001*X47*0.001*AA47</f>
        <v/>
      </c>
      <c r="AC47" s="355">
        <f>B47*C47*7.85*0.001*Y47*0.001*AA47</f>
        <v/>
      </c>
      <c r="AD47" s="68">
        <f>B47</f>
        <v/>
      </c>
      <c r="AE47" s="68">
        <f>C47</f>
        <v/>
      </c>
      <c r="AF47" s="178">
        <f>M47-AE47*2-2</f>
        <v/>
      </c>
      <c r="AG47" s="178">
        <f>(N47-AE47)/E47+1</f>
        <v/>
      </c>
      <c r="AH47" s="178">
        <f>IF(MOD(K47-C47,E47)&lt;(E47-T47),ROUNDDOWN((K47-C47)/E47+1,0),ROUNDUP((K47-C47)/E47+1,0))</f>
        <v/>
      </c>
      <c r="AI47" s="178">
        <f>AG47*P47</f>
        <v/>
      </c>
      <c r="AJ47" s="178">
        <f>AH47*P47</f>
        <v/>
      </c>
      <c r="AK47" s="356">
        <f>AD47*AE47*7.85*0.001*AF47*0.001*AI47</f>
        <v/>
      </c>
      <c r="AL47" s="356">
        <f>AD47*AE47*7.85*0.001*AF47*0.001*AJ47</f>
        <v/>
      </c>
      <c r="AM47" s="68" t="n">
        <v>6</v>
      </c>
      <c r="AN47" s="68">
        <f>(M47-G47*(AQ47-1))/2</f>
        <v/>
      </c>
      <c r="AO47" s="247">
        <f>(M47-G47*(AR47-1))/2</f>
        <v/>
      </c>
      <c r="AP47" s="68" t="n">
        <v>1025</v>
      </c>
      <c r="AQ47" s="68">
        <f>IF(INT(M47/G47+1)/2=INT(INT(M47/G47+1)/2),INT(M47/G47)+1,INT(M47/G47))</f>
        <v/>
      </c>
      <c r="AR47" s="178">
        <f>IF(AN47&lt;=0.2*G47,AQ47-2,AQ47)</f>
        <v/>
      </c>
      <c r="AS47" s="350">
        <f>AM47*AM47*7.85*AP47*0.001*0.001*AR47*P47</f>
        <v/>
      </c>
      <c r="AT47" s="178">
        <f>AR47*P47</f>
        <v/>
      </c>
      <c r="AU47" s="20">
        <f>K47*L47</f>
        <v/>
      </c>
      <c r="AV47" s="20">
        <f>LEFT(H47,3)</f>
        <v/>
      </c>
    </row>
    <row r="48" ht="22.5" customFormat="1" customHeight="1" s="20">
      <c r="A48" s="178" t="inlineStr">
        <is>
          <t>G</t>
        </is>
      </c>
      <c r="B48" s="178" t="n">
        <v>25</v>
      </c>
      <c r="C48" s="178" t="n">
        <v>5</v>
      </c>
      <c r="D48" s="178" t="inlineStr">
        <is>
          <t>/</t>
        </is>
      </c>
      <c r="E48" s="178" t="n">
        <v>30</v>
      </c>
      <c r="F48" s="178" t="inlineStr">
        <is>
          <t>/</t>
        </is>
      </c>
      <c r="G48" s="178" t="n">
        <v>100</v>
      </c>
      <c r="H48" s="168" t="inlineStr">
        <is>
          <t>P10-C402-F5#</t>
        </is>
      </c>
      <c r="I48" s="168" t="inlineStr">
        <is>
          <t>#</t>
        </is>
      </c>
      <c r="J48" s="168" t="n">
        <v>968</v>
      </c>
      <c r="K48" s="168" t="n">
        <v>641</v>
      </c>
      <c r="L48" s="168" t="n">
        <v>1</v>
      </c>
      <c r="M48" s="59">
        <f>J48</f>
        <v/>
      </c>
      <c r="N48" s="59">
        <f>K48</f>
        <v/>
      </c>
      <c r="O48" s="59">
        <f>(AH48-1)*30+5</f>
        <v/>
      </c>
      <c r="P48" s="59">
        <f>L48</f>
        <v/>
      </c>
      <c r="Q48" s="352">
        <f>AB48+AK48+AS48</f>
        <v/>
      </c>
      <c r="R48" s="353">
        <f>AC48+AL48+AS48</f>
        <v/>
      </c>
      <c r="S48" s="353" t="n">
        <v>6</v>
      </c>
      <c r="T48" s="353" t="n">
        <v>6</v>
      </c>
      <c r="U48" s="354">
        <f>IF(AND(MOD(K48-C48,E48)&gt;S48,MOD(K48-C48,E48)&lt;(E48-T48)),"单边留","")</f>
        <v/>
      </c>
      <c r="V48" s="68">
        <f>B48</f>
        <v/>
      </c>
      <c r="W48" s="68">
        <f>C48</f>
        <v/>
      </c>
      <c r="X48" s="68">
        <f>N48</f>
        <v/>
      </c>
      <c r="Y48" s="68">
        <f>O48</f>
        <v/>
      </c>
      <c r="Z48" s="68" t="n">
        <v>2</v>
      </c>
      <c r="AA48" s="68">
        <f>Z48*P48</f>
        <v/>
      </c>
      <c r="AB48" s="355">
        <f>B48*C48*7.85*0.001*X48*0.001*AA48</f>
        <v/>
      </c>
      <c r="AC48" s="355">
        <f>B48*C48*7.85*0.001*Y48*0.001*AA48</f>
        <v/>
      </c>
      <c r="AD48" s="68">
        <f>B48</f>
        <v/>
      </c>
      <c r="AE48" s="68">
        <f>C48</f>
        <v/>
      </c>
      <c r="AF48" s="178">
        <f>M48-AE48*2-2</f>
        <v/>
      </c>
      <c r="AG48" s="178">
        <f>(N48-AE48)/E48+1</f>
        <v/>
      </c>
      <c r="AH48" s="178">
        <f>IF(MOD(K48-C48,E48)&lt;(E48-T48),ROUNDDOWN((K48-C48)/E48+1,0),ROUNDUP((K48-C48)/E48+1,0))</f>
        <v/>
      </c>
      <c r="AI48" s="178">
        <f>AG48*P48</f>
        <v/>
      </c>
      <c r="AJ48" s="178">
        <f>AH48*P48</f>
        <v/>
      </c>
      <c r="AK48" s="356">
        <f>AD48*AE48*7.85*0.001*AF48*0.001*AI48</f>
        <v/>
      </c>
      <c r="AL48" s="356">
        <f>AD48*AE48*7.85*0.001*AF48*0.001*AJ48</f>
        <v/>
      </c>
      <c r="AM48" s="68" t="n">
        <v>6</v>
      </c>
      <c r="AN48" s="68">
        <f>(M48-G48*(AQ48-1))/2</f>
        <v/>
      </c>
      <c r="AO48" s="247">
        <f>(M48-G48*(AR48-1))/2</f>
        <v/>
      </c>
      <c r="AP48" s="68" t="n">
        <v>1025</v>
      </c>
      <c r="AQ48" s="68">
        <f>IF(INT(M48/G48+1)/2=INT(INT(M48/G48+1)/2),INT(M48/G48)+1,INT(M48/G48))</f>
        <v/>
      </c>
      <c r="AR48" s="178">
        <f>IF(AN48&lt;=0.2*G48,AQ48-2,AQ48)</f>
        <v/>
      </c>
      <c r="AS48" s="350">
        <f>AM48*AM48*7.85*AP48*0.001*0.001*AR48*P48</f>
        <v/>
      </c>
      <c r="AT48" s="178">
        <f>AR48*P48</f>
        <v/>
      </c>
      <c r="AU48" s="20">
        <f>K48*L48</f>
        <v/>
      </c>
      <c r="AV48" s="20">
        <f>LEFT(H48,3)</f>
        <v/>
      </c>
    </row>
    <row r="49" ht="22.5" customFormat="1" customHeight="1" s="20">
      <c r="A49" s="178" t="inlineStr">
        <is>
          <t>G</t>
        </is>
      </c>
      <c r="B49" s="178" t="n">
        <v>25</v>
      </c>
      <c r="C49" s="178" t="n">
        <v>5</v>
      </c>
      <c r="D49" s="178" t="inlineStr">
        <is>
          <t>/</t>
        </is>
      </c>
      <c r="E49" s="178" t="n">
        <v>30</v>
      </c>
      <c r="F49" s="178" t="inlineStr">
        <is>
          <t>/</t>
        </is>
      </c>
      <c r="G49" s="178" t="n">
        <v>100</v>
      </c>
      <c r="H49" s="168" t="inlineStr">
        <is>
          <t>P10-C402-F3#</t>
        </is>
      </c>
      <c r="I49" s="168" t="inlineStr">
        <is>
          <t>#</t>
        </is>
      </c>
      <c r="J49" s="168" t="n">
        <v>1969</v>
      </c>
      <c r="K49" s="168" t="n">
        <v>790</v>
      </c>
      <c r="L49" s="168" t="n">
        <v>1</v>
      </c>
      <c r="M49" s="59">
        <f>J49</f>
        <v/>
      </c>
      <c r="N49" s="59">
        <f>K49</f>
        <v/>
      </c>
      <c r="O49" s="59">
        <f>(AH49-1)*30+5</f>
        <v/>
      </c>
      <c r="P49" s="59">
        <f>L49</f>
        <v/>
      </c>
      <c r="Q49" s="352">
        <f>AB49+AK49+AS49</f>
        <v/>
      </c>
      <c r="R49" s="353">
        <f>AC49+AL49+AS49</f>
        <v/>
      </c>
      <c r="S49" s="353" t="n">
        <v>6</v>
      </c>
      <c r="T49" s="353" t="n">
        <v>6</v>
      </c>
      <c r="U49" s="354">
        <f>IF(AND(MOD(K49-C49,E49)&gt;S49,MOD(K49-C49,E49)&lt;(E49-T49)),"单边留","")</f>
        <v/>
      </c>
      <c r="V49" s="68">
        <f>B49</f>
        <v/>
      </c>
      <c r="W49" s="68">
        <f>C49</f>
        <v/>
      </c>
      <c r="X49" s="68">
        <f>N49</f>
        <v/>
      </c>
      <c r="Y49" s="68">
        <f>O49</f>
        <v/>
      </c>
      <c r="Z49" s="68" t="n">
        <v>2</v>
      </c>
      <c r="AA49" s="68">
        <f>Z49*P49</f>
        <v/>
      </c>
      <c r="AB49" s="355">
        <f>B49*C49*7.85*0.001*X49*0.001*AA49</f>
        <v/>
      </c>
      <c r="AC49" s="355">
        <f>B49*C49*7.85*0.001*Y49*0.001*AA49</f>
        <v/>
      </c>
      <c r="AD49" s="68">
        <f>B49</f>
        <v/>
      </c>
      <c r="AE49" s="68">
        <f>C49</f>
        <v/>
      </c>
      <c r="AF49" s="178">
        <f>M49-AE49*2-2</f>
        <v/>
      </c>
      <c r="AG49" s="178">
        <f>(N49-AE49)/E49+1</f>
        <v/>
      </c>
      <c r="AH49" s="178">
        <f>IF(MOD(K49-C49,E49)&lt;(E49-T49),ROUNDDOWN((K49-C49)/E49+1,0),ROUNDUP((K49-C49)/E49+1,0))</f>
        <v/>
      </c>
      <c r="AI49" s="178">
        <f>AG49*P49</f>
        <v/>
      </c>
      <c r="AJ49" s="178">
        <f>AH49*P49</f>
        <v/>
      </c>
      <c r="AK49" s="356">
        <f>AD49*AE49*7.85*0.001*AF49*0.001*AI49</f>
        <v/>
      </c>
      <c r="AL49" s="356">
        <f>AD49*AE49*7.85*0.001*AF49*0.001*AJ49</f>
        <v/>
      </c>
      <c r="AM49" s="68" t="n">
        <v>6</v>
      </c>
      <c r="AN49" s="68">
        <f>(M49-G49*(AQ49-1))/2</f>
        <v/>
      </c>
      <c r="AO49" s="247">
        <f>(M49-G49*(AR49-1))/2</f>
        <v/>
      </c>
      <c r="AP49" s="68" t="n">
        <v>1025</v>
      </c>
      <c r="AQ49" s="68">
        <f>IF(INT(M49/G49+1)/2=INT(INT(M49/G49+1)/2),INT(M49/G49)+1,INT(M49/G49))</f>
        <v/>
      </c>
      <c r="AR49" s="178">
        <f>IF(AN49&lt;=0.2*G49,AQ49-2,AQ49)</f>
        <v/>
      </c>
      <c r="AS49" s="350">
        <f>AM49*AM49*7.85*AP49*0.001*0.001*AR49*P49</f>
        <v/>
      </c>
      <c r="AT49" s="178">
        <f>AR49*P49</f>
        <v/>
      </c>
      <c r="AU49" s="20">
        <f>K49*L49</f>
        <v/>
      </c>
      <c r="AV49" s="20">
        <f>LEFT(H49,3)</f>
        <v/>
      </c>
    </row>
    <row r="50" ht="22.5" customFormat="1" customHeight="1" s="20">
      <c r="A50" s="178" t="inlineStr">
        <is>
          <t>G</t>
        </is>
      </c>
      <c r="B50" s="178" t="n">
        <v>25</v>
      </c>
      <c r="C50" s="178" t="n">
        <v>5</v>
      </c>
      <c r="D50" s="178" t="inlineStr">
        <is>
          <t>/</t>
        </is>
      </c>
      <c r="E50" s="178" t="n">
        <v>30</v>
      </c>
      <c r="F50" s="178" t="inlineStr">
        <is>
          <t>/</t>
        </is>
      </c>
      <c r="G50" s="178" t="n">
        <v>100</v>
      </c>
      <c r="H50" s="168" t="inlineStr">
        <is>
          <t>P10-C402-F6#</t>
        </is>
      </c>
      <c r="I50" s="168" t="inlineStr">
        <is>
          <t>#</t>
        </is>
      </c>
      <c r="J50" s="168" t="n">
        <v>972</v>
      </c>
      <c r="K50" s="168" t="n">
        <v>800</v>
      </c>
      <c r="L50" s="168" t="n">
        <v>1</v>
      </c>
      <c r="M50" s="59">
        <f>J50</f>
        <v/>
      </c>
      <c r="N50" s="59">
        <f>K50</f>
        <v/>
      </c>
      <c r="O50" s="59">
        <f>(AH50-1)*30+5</f>
        <v/>
      </c>
      <c r="P50" s="59">
        <f>L50</f>
        <v/>
      </c>
      <c r="Q50" s="352">
        <f>AB50+AK50+AS50</f>
        <v/>
      </c>
      <c r="R50" s="353">
        <f>AC50+AL50+AS50</f>
        <v/>
      </c>
      <c r="S50" s="353" t="n">
        <v>6</v>
      </c>
      <c r="T50" s="353" t="n">
        <v>6</v>
      </c>
      <c r="U50" s="354">
        <f>IF(AND(MOD(K50-C50,E50)&gt;S50,MOD(K50-C50,E50)&lt;(E50-T50)),"单边留","")</f>
        <v/>
      </c>
      <c r="V50" s="68">
        <f>B50</f>
        <v/>
      </c>
      <c r="W50" s="68">
        <f>C50</f>
        <v/>
      </c>
      <c r="X50" s="68">
        <f>N50</f>
        <v/>
      </c>
      <c r="Y50" s="68">
        <f>O50</f>
        <v/>
      </c>
      <c r="Z50" s="68" t="n">
        <v>2</v>
      </c>
      <c r="AA50" s="68">
        <f>Z50*P50</f>
        <v/>
      </c>
      <c r="AB50" s="355">
        <f>B50*C50*7.85*0.001*X50*0.001*AA50</f>
        <v/>
      </c>
      <c r="AC50" s="355">
        <f>B50*C50*7.85*0.001*Y50*0.001*AA50</f>
        <v/>
      </c>
      <c r="AD50" s="68">
        <f>B50</f>
        <v/>
      </c>
      <c r="AE50" s="68">
        <f>C50</f>
        <v/>
      </c>
      <c r="AF50" s="178">
        <f>M50-AE50*2-2</f>
        <v/>
      </c>
      <c r="AG50" s="178">
        <f>(N50-AE50)/E50+1</f>
        <v/>
      </c>
      <c r="AH50" s="178">
        <f>IF(MOD(K50-C50,E50)&lt;(E50-T50),ROUNDDOWN((K50-C50)/E50+1,0),ROUNDUP((K50-C50)/E50+1,0))</f>
        <v/>
      </c>
      <c r="AI50" s="178">
        <f>AG50*P50</f>
        <v/>
      </c>
      <c r="AJ50" s="178">
        <f>AH50*P50</f>
        <v/>
      </c>
      <c r="AK50" s="356">
        <f>AD50*AE50*7.85*0.001*AF50*0.001*AI50</f>
        <v/>
      </c>
      <c r="AL50" s="356">
        <f>AD50*AE50*7.85*0.001*AF50*0.001*AJ50</f>
        <v/>
      </c>
      <c r="AM50" s="68" t="n">
        <v>6</v>
      </c>
      <c r="AN50" s="68">
        <f>(M50-G50*(AQ50-1))/2</f>
        <v/>
      </c>
      <c r="AO50" s="247">
        <f>(M50-G50*(AR50-1))/2</f>
        <v/>
      </c>
      <c r="AP50" s="68" t="n">
        <v>1025</v>
      </c>
      <c r="AQ50" s="68">
        <f>IF(INT(M50/G50+1)/2=INT(INT(M50/G50+1)/2),INT(M50/G50)+1,INT(M50/G50))</f>
        <v/>
      </c>
      <c r="AR50" s="178">
        <f>IF(AN50&lt;=0.2*G50,AQ50-2,AQ50)</f>
        <v/>
      </c>
      <c r="AS50" s="350">
        <f>AM50*AM50*7.85*AP50*0.001*0.001*AR50*P50</f>
        <v/>
      </c>
      <c r="AT50" s="178">
        <f>AR50*P50</f>
        <v/>
      </c>
      <c r="AU50" s="20">
        <f>K50*L50</f>
        <v/>
      </c>
      <c r="AV50" s="20">
        <f>LEFT(H50,3)</f>
        <v/>
      </c>
    </row>
    <row r="51" ht="22.5" customFormat="1" customHeight="1" s="20">
      <c r="A51" s="178" t="inlineStr">
        <is>
          <t>G</t>
        </is>
      </c>
      <c r="B51" s="178" t="n">
        <v>25</v>
      </c>
      <c r="C51" s="178" t="n">
        <v>5</v>
      </c>
      <c r="D51" s="178" t="inlineStr">
        <is>
          <t>/</t>
        </is>
      </c>
      <c r="E51" s="178" t="n">
        <v>30</v>
      </c>
      <c r="F51" s="178" t="inlineStr">
        <is>
          <t>/</t>
        </is>
      </c>
      <c r="G51" s="178" t="n">
        <v>100</v>
      </c>
      <c r="H51" s="168" t="inlineStr">
        <is>
          <t>P10-C402-F8#</t>
        </is>
      </c>
      <c r="I51" s="168" t="inlineStr">
        <is>
          <t>#</t>
        </is>
      </c>
      <c r="J51" s="168" t="n">
        <v>972</v>
      </c>
      <c r="K51" s="168" t="n">
        <v>811</v>
      </c>
      <c r="L51" s="168" t="n">
        <v>1</v>
      </c>
      <c r="M51" s="59">
        <f>J51</f>
        <v/>
      </c>
      <c r="N51" s="59">
        <f>K51</f>
        <v/>
      </c>
      <c r="O51" s="59">
        <f>(AH51-1)*30+5</f>
        <v/>
      </c>
      <c r="P51" s="59">
        <f>L51</f>
        <v/>
      </c>
      <c r="Q51" s="352">
        <f>AB51+AK51+AS51</f>
        <v/>
      </c>
      <c r="R51" s="353">
        <f>AC51+AL51+AS51</f>
        <v/>
      </c>
      <c r="S51" s="353" t="n">
        <v>6</v>
      </c>
      <c r="T51" s="353" t="n">
        <v>6</v>
      </c>
      <c r="U51" s="354">
        <f>IF(AND(MOD(K51-C51,E51)&gt;S51,MOD(K51-C51,E51)&lt;(E51-T51)),"单边留","")</f>
        <v/>
      </c>
      <c r="V51" s="68">
        <f>B51</f>
        <v/>
      </c>
      <c r="W51" s="68">
        <f>C51</f>
        <v/>
      </c>
      <c r="X51" s="68">
        <f>N51</f>
        <v/>
      </c>
      <c r="Y51" s="68">
        <f>O51</f>
        <v/>
      </c>
      <c r="Z51" s="68" t="n">
        <v>2</v>
      </c>
      <c r="AA51" s="68">
        <f>Z51*P51</f>
        <v/>
      </c>
      <c r="AB51" s="355">
        <f>B51*C51*7.85*0.001*X51*0.001*AA51</f>
        <v/>
      </c>
      <c r="AC51" s="355">
        <f>B51*C51*7.85*0.001*Y51*0.001*AA51</f>
        <v/>
      </c>
      <c r="AD51" s="68">
        <f>B51</f>
        <v/>
      </c>
      <c r="AE51" s="68">
        <f>C51</f>
        <v/>
      </c>
      <c r="AF51" s="178">
        <f>M51-AE51*2-2</f>
        <v/>
      </c>
      <c r="AG51" s="178">
        <f>(N51-AE51)/E51+1</f>
        <v/>
      </c>
      <c r="AH51" s="178">
        <f>IF(MOD(K51-C51,E51)&lt;(E51-T51),ROUNDDOWN((K51-C51)/E51+1,0),ROUNDUP((K51-C51)/E51+1,0))</f>
        <v/>
      </c>
      <c r="AI51" s="178">
        <f>AG51*P51</f>
        <v/>
      </c>
      <c r="AJ51" s="178">
        <f>AH51*P51</f>
        <v/>
      </c>
      <c r="AK51" s="356">
        <f>AD51*AE51*7.85*0.001*AF51*0.001*AI51</f>
        <v/>
      </c>
      <c r="AL51" s="356">
        <f>AD51*AE51*7.85*0.001*AF51*0.001*AJ51</f>
        <v/>
      </c>
      <c r="AM51" s="68" t="n">
        <v>6</v>
      </c>
      <c r="AN51" s="68">
        <f>(M51-G51*(AQ51-1))/2</f>
        <v/>
      </c>
      <c r="AO51" s="247">
        <f>(M51-G51*(AR51-1))/2</f>
        <v/>
      </c>
      <c r="AP51" s="68" t="n">
        <v>1025</v>
      </c>
      <c r="AQ51" s="68">
        <f>IF(INT(M51/G51+1)/2=INT(INT(M51/G51+1)/2),INT(M51/G51)+1,INT(M51/G51))</f>
        <v/>
      </c>
      <c r="AR51" s="178">
        <f>IF(AN51&lt;=0.2*G51,AQ51-2,AQ51)</f>
        <v/>
      </c>
      <c r="AS51" s="350">
        <f>AM51*AM51*7.85*AP51*0.001*0.001*AR51*P51</f>
        <v/>
      </c>
      <c r="AT51" s="178">
        <f>AR51*P51</f>
        <v/>
      </c>
      <c r="AU51" s="20">
        <f>K51*L51</f>
        <v/>
      </c>
      <c r="AV51" s="20">
        <f>LEFT(H51,3)</f>
        <v/>
      </c>
    </row>
    <row r="52" ht="22.5" customFormat="1" customHeight="1" s="20">
      <c r="A52" s="178" t="inlineStr">
        <is>
          <t>G</t>
        </is>
      </c>
      <c r="B52" s="178" t="n">
        <v>25</v>
      </c>
      <c r="C52" s="178" t="n">
        <v>5</v>
      </c>
      <c r="D52" s="178" t="inlineStr">
        <is>
          <t>/</t>
        </is>
      </c>
      <c r="E52" s="178" t="n">
        <v>30</v>
      </c>
      <c r="F52" s="178" t="inlineStr">
        <is>
          <t>/</t>
        </is>
      </c>
      <c r="G52" s="178" t="n">
        <v>100</v>
      </c>
      <c r="H52" s="168" t="inlineStr">
        <is>
          <t>P10-C402-F1#</t>
        </is>
      </c>
      <c r="I52" s="168" t="inlineStr">
        <is>
          <t>#</t>
        </is>
      </c>
      <c r="J52" s="168" t="n">
        <v>1973</v>
      </c>
      <c r="K52" s="168" t="n">
        <v>939</v>
      </c>
      <c r="L52" s="168" t="n">
        <v>1</v>
      </c>
      <c r="M52" s="59">
        <f>J52</f>
        <v/>
      </c>
      <c r="N52" s="59">
        <f>K52</f>
        <v/>
      </c>
      <c r="O52" s="59">
        <f>(AH52-1)*30+5</f>
        <v/>
      </c>
      <c r="P52" s="59">
        <f>L52</f>
        <v/>
      </c>
      <c r="Q52" s="352">
        <f>AB52+AK52+AS52</f>
        <v/>
      </c>
      <c r="R52" s="353">
        <f>AC52+AL52+AS52</f>
        <v/>
      </c>
      <c r="S52" s="353" t="n">
        <v>6</v>
      </c>
      <c r="T52" s="353" t="n">
        <v>6</v>
      </c>
      <c r="U52" s="354">
        <f>IF(AND(MOD(K52-C52,E52)&gt;S52,MOD(K52-C52,E52)&lt;(E52-T52)),"单边留","")</f>
        <v/>
      </c>
      <c r="V52" s="68">
        <f>B52</f>
        <v/>
      </c>
      <c r="W52" s="68">
        <f>C52</f>
        <v/>
      </c>
      <c r="X52" s="68">
        <f>N52</f>
        <v/>
      </c>
      <c r="Y52" s="68">
        <f>O52</f>
        <v/>
      </c>
      <c r="Z52" s="68" t="n">
        <v>2</v>
      </c>
      <c r="AA52" s="68">
        <f>Z52*P52</f>
        <v/>
      </c>
      <c r="AB52" s="355">
        <f>B52*C52*7.85*0.001*X52*0.001*AA52</f>
        <v/>
      </c>
      <c r="AC52" s="355">
        <f>B52*C52*7.85*0.001*Y52*0.001*AA52</f>
        <v/>
      </c>
      <c r="AD52" s="68">
        <f>B52</f>
        <v/>
      </c>
      <c r="AE52" s="68">
        <f>C52</f>
        <v/>
      </c>
      <c r="AF52" s="178">
        <f>M52-AE52*2-2</f>
        <v/>
      </c>
      <c r="AG52" s="178">
        <f>(N52-AE52)/E52+1</f>
        <v/>
      </c>
      <c r="AH52" s="178">
        <f>IF(MOD(K52-C52,E52)&lt;(E52-T52),ROUNDDOWN((K52-C52)/E52+1,0),ROUNDUP((K52-C52)/E52+1,0))</f>
        <v/>
      </c>
      <c r="AI52" s="178">
        <f>AG52*P52</f>
        <v/>
      </c>
      <c r="AJ52" s="178">
        <f>AH52*P52</f>
        <v/>
      </c>
      <c r="AK52" s="356">
        <f>AD52*AE52*7.85*0.001*AF52*0.001*AI52</f>
        <v/>
      </c>
      <c r="AL52" s="356">
        <f>AD52*AE52*7.85*0.001*AF52*0.001*AJ52</f>
        <v/>
      </c>
      <c r="AM52" s="68" t="n">
        <v>6</v>
      </c>
      <c r="AN52" s="68">
        <f>(M52-G52*(AQ52-1))/2</f>
        <v/>
      </c>
      <c r="AO52" s="247">
        <f>(M52-G52*(AR52-1))/2</f>
        <v/>
      </c>
      <c r="AP52" s="68" t="n">
        <v>1025</v>
      </c>
      <c r="AQ52" s="68">
        <f>IF(INT(M52/G52+1)/2=INT(INT(M52/G52+1)/2),INT(M52/G52)+1,INT(M52/G52))</f>
        <v/>
      </c>
      <c r="AR52" s="178">
        <f>IF(AN52&lt;=0.2*G52,AQ52-2,AQ52)</f>
        <v/>
      </c>
      <c r="AS52" s="350">
        <f>AM52*AM52*7.85*AP52*0.001*0.001*AR52*P52</f>
        <v/>
      </c>
      <c r="AT52" s="178">
        <f>AR52*P52</f>
        <v/>
      </c>
      <c r="AU52" s="20">
        <f>K52*L52</f>
        <v/>
      </c>
      <c r="AV52" s="20">
        <f>LEFT(H52,3)</f>
        <v/>
      </c>
    </row>
    <row r="53" ht="22.5" customFormat="1" customHeight="1" s="20">
      <c r="A53" s="178" t="inlineStr">
        <is>
          <t>G</t>
        </is>
      </c>
      <c r="B53" s="178" t="n">
        <v>25</v>
      </c>
      <c r="C53" s="178" t="n">
        <v>5</v>
      </c>
      <c r="D53" s="178" t="inlineStr">
        <is>
          <t>/</t>
        </is>
      </c>
      <c r="E53" s="178" t="n">
        <v>30</v>
      </c>
      <c r="F53" s="178" t="inlineStr">
        <is>
          <t>/</t>
        </is>
      </c>
      <c r="G53" s="178" t="n">
        <v>100</v>
      </c>
      <c r="H53" s="168" t="inlineStr">
        <is>
          <t>P10-C402-F2#</t>
        </is>
      </c>
      <c r="I53" s="168" t="inlineStr">
        <is>
          <t>#</t>
        </is>
      </c>
      <c r="J53" s="168" t="n">
        <v>1975</v>
      </c>
      <c r="K53" s="168" t="n">
        <v>1000</v>
      </c>
      <c r="L53" s="168" t="n">
        <v>29</v>
      </c>
      <c r="M53" s="59">
        <f>J53</f>
        <v/>
      </c>
      <c r="N53" s="59">
        <f>K53</f>
        <v/>
      </c>
      <c r="O53" s="59">
        <f>(AH53-1)*30+5</f>
        <v/>
      </c>
      <c r="P53" s="59">
        <f>L53</f>
        <v/>
      </c>
      <c r="Q53" s="352">
        <f>AB53+AK53+AS53</f>
        <v/>
      </c>
      <c r="R53" s="353">
        <f>AC53+AL53+AS53</f>
        <v/>
      </c>
      <c r="S53" s="353" t="n">
        <v>6</v>
      </c>
      <c r="T53" s="353" t="n">
        <v>6</v>
      </c>
      <c r="U53" s="354">
        <f>IF(AND(MOD(K53-C53,E53)&gt;S53,MOD(K53-C53,E53)&lt;(E53-T53)),"单边留","")</f>
        <v/>
      </c>
      <c r="V53" s="68">
        <f>B53</f>
        <v/>
      </c>
      <c r="W53" s="68">
        <f>C53</f>
        <v/>
      </c>
      <c r="X53" s="68">
        <f>N53</f>
        <v/>
      </c>
      <c r="Y53" s="68">
        <f>O53</f>
        <v/>
      </c>
      <c r="Z53" s="68" t="n">
        <v>2</v>
      </c>
      <c r="AA53" s="68">
        <f>Z53*P53</f>
        <v/>
      </c>
      <c r="AB53" s="355">
        <f>B53*C53*7.85*0.001*X53*0.001*AA53</f>
        <v/>
      </c>
      <c r="AC53" s="355">
        <f>B53*C53*7.85*0.001*Y53*0.001*AA53</f>
        <v/>
      </c>
      <c r="AD53" s="68">
        <f>B53</f>
        <v/>
      </c>
      <c r="AE53" s="68">
        <f>C53</f>
        <v/>
      </c>
      <c r="AF53" s="178">
        <f>M53-AE53*2-2</f>
        <v/>
      </c>
      <c r="AG53" s="178">
        <f>(N53-AE53)/E53+1</f>
        <v/>
      </c>
      <c r="AH53" s="178">
        <f>IF(MOD(K53-C53,E53)&lt;(E53-T53),ROUNDDOWN((K53-C53)/E53+1,0),ROUNDUP((K53-C53)/E53+1,0))</f>
        <v/>
      </c>
      <c r="AI53" s="178">
        <f>AG53*P53</f>
        <v/>
      </c>
      <c r="AJ53" s="178">
        <f>AH53*P53</f>
        <v/>
      </c>
      <c r="AK53" s="356">
        <f>AD53*AE53*7.85*0.001*AF53*0.001*AI53</f>
        <v/>
      </c>
      <c r="AL53" s="356">
        <f>AD53*AE53*7.85*0.001*AF53*0.001*AJ53</f>
        <v/>
      </c>
      <c r="AM53" s="68" t="n">
        <v>6</v>
      </c>
      <c r="AN53" s="68">
        <f>(M53-G53*(AQ53-1))/2</f>
        <v/>
      </c>
      <c r="AO53" s="247">
        <f>(M53-G53*(AR53-1))/2</f>
        <v/>
      </c>
      <c r="AP53" s="68" t="n">
        <v>1025</v>
      </c>
      <c r="AQ53" s="68">
        <f>IF(INT(M53/G53+1)/2=INT(INT(M53/G53+1)/2),INT(M53/G53)+1,INT(M53/G53))</f>
        <v/>
      </c>
      <c r="AR53" s="178">
        <f>IF(AN53&lt;=0.2*G53,AQ53-2,AQ53)</f>
        <v/>
      </c>
      <c r="AS53" s="350">
        <f>AM53*AM53*7.85*AP53*0.001*0.001*AR53*P53</f>
        <v/>
      </c>
      <c r="AT53" s="178">
        <f>AR53*P53</f>
        <v/>
      </c>
      <c r="AU53" s="20">
        <f>K53*L53</f>
        <v/>
      </c>
      <c r="AV53" s="20">
        <f>LEFT(H53,3)</f>
        <v/>
      </c>
    </row>
    <row r="54" ht="22.5" customFormat="1" customHeight="1" s="20">
      <c r="A54" s="178" t="inlineStr">
        <is>
          <t>G</t>
        </is>
      </c>
      <c r="B54" s="178" t="n">
        <v>25</v>
      </c>
      <c r="C54" s="178" t="n">
        <v>5</v>
      </c>
      <c r="D54" s="178" t="inlineStr">
        <is>
          <t>/</t>
        </is>
      </c>
      <c r="E54" s="178" t="n">
        <v>30</v>
      </c>
      <c r="F54" s="178" t="inlineStr">
        <is>
          <t>/</t>
        </is>
      </c>
      <c r="G54" s="178" t="n">
        <v>100</v>
      </c>
      <c r="H54" s="168" t="inlineStr">
        <is>
          <t>P10-C402-F7#</t>
        </is>
      </c>
      <c r="I54" s="168" t="inlineStr">
        <is>
          <t>#</t>
        </is>
      </c>
      <c r="J54" s="168" t="n">
        <v>978</v>
      </c>
      <c r="K54" s="168" t="n">
        <v>1000</v>
      </c>
      <c r="L54" s="168" t="n">
        <v>1</v>
      </c>
      <c r="M54" s="59">
        <f>J54</f>
        <v/>
      </c>
      <c r="N54" s="59">
        <f>K54</f>
        <v/>
      </c>
      <c r="O54" s="59">
        <f>(AH54-1)*30+5</f>
        <v/>
      </c>
      <c r="P54" s="59">
        <f>L54</f>
        <v/>
      </c>
      <c r="Q54" s="352">
        <f>AB54+AK54+AS54</f>
        <v/>
      </c>
      <c r="R54" s="353">
        <f>AC54+AL54+AS54</f>
        <v/>
      </c>
      <c r="S54" s="353" t="n">
        <v>6</v>
      </c>
      <c r="T54" s="353" t="n">
        <v>6</v>
      </c>
      <c r="U54" s="354">
        <f>IF(AND(MOD(K54-C54,E54)&gt;S54,MOD(K54-C54,E54)&lt;(E54-T54)),"单边留","")</f>
        <v/>
      </c>
      <c r="V54" s="68">
        <f>B54</f>
        <v/>
      </c>
      <c r="W54" s="68">
        <f>C54</f>
        <v/>
      </c>
      <c r="X54" s="68">
        <f>N54</f>
        <v/>
      </c>
      <c r="Y54" s="68">
        <f>O54</f>
        <v/>
      </c>
      <c r="Z54" s="68" t="n">
        <v>2</v>
      </c>
      <c r="AA54" s="68">
        <f>Z54*P54</f>
        <v/>
      </c>
      <c r="AB54" s="355">
        <f>B54*C54*7.85*0.001*X54*0.001*AA54</f>
        <v/>
      </c>
      <c r="AC54" s="355">
        <f>B54*C54*7.85*0.001*Y54*0.001*AA54</f>
        <v/>
      </c>
      <c r="AD54" s="68">
        <f>B54</f>
        <v/>
      </c>
      <c r="AE54" s="68">
        <f>C54</f>
        <v/>
      </c>
      <c r="AF54" s="178">
        <f>M54-AE54*2-2</f>
        <v/>
      </c>
      <c r="AG54" s="178">
        <f>(N54-AE54)/E54+1</f>
        <v/>
      </c>
      <c r="AH54" s="178">
        <f>IF(MOD(K54-C54,E54)&lt;(E54-T54),ROUNDDOWN((K54-C54)/E54+1,0),ROUNDUP((K54-C54)/E54+1,0))</f>
        <v/>
      </c>
      <c r="AI54" s="178">
        <f>AG54*P54</f>
        <v/>
      </c>
      <c r="AJ54" s="178">
        <f>AH54*P54</f>
        <v/>
      </c>
      <c r="AK54" s="356">
        <f>AD54*AE54*7.85*0.001*AF54*0.001*AI54</f>
        <v/>
      </c>
      <c r="AL54" s="356">
        <f>AD54*AE54*7.85*0.001*AF54*0.001*AJ54</f>
        <v/>
      </c>
      <c r="AM54" s="68" t="n">
        <v>6</v>
      </c>
      <c r="AN54" s="68">
        <f>(M54-G54*(AQ54-1))/2</f>
        <v/>
      </c>
      <c r="AO54" s="247">
        <f>(M54-G54*(AR54-1))/2</f>
        <v/>
      </c>
      <c r="AP54" s="68" t="n">
        <v>1025</v>
      </c>
      <c r="AQ54" s="68">
        <f>IF(INT(M54/G54+1)/2=INT(INT(M54/G54+1)/2),INT(M54/G54)+1,INT(M54/G54))</f>
        <v/>
      </c>
      <c r="AR54" s="178">
        <f>IF(AN54&lt;=0.2*G54,AQ54-2,AQ54)</f>
        <v/>
      </c>
      <c r="AS54" s="350">
        <f>AM54*AM54*7.85*AP54*0.001*0.001*AR54*P54</f>
        <v/>
      </c>
      <c r="AT54" s="178">
        <f>AR54*P54</f>
        <v/>
      </c>
      <c r="AU54" s="20">
        <f>K54*L54</f>
        <v/>
      </c>
      <c r="AV54" s="20">
        <f>LEFT(H54,3)</f>
        <v/>
      </c>
    </row>
    <row r="55" ht="22.5" customFormat="1" customHeight="1" s="20">
      <c r="A55" s="178" t="inlineStr">
        <is>
          <t>G</t>
        </is>
      </c>
      <c r="B55" s="178" t="n">
        <v>25</v>
      </c>
      <c r="C55" s="178" t="n">
        <v>5</v>
      </c>
      <c r="D55" s="178" t="inlineStr">
        <is>
          <t>/</t>
        </is>
      </c>
      <c r="E55" s="178" t="n">
        <v>30</v>
      </c>
      <c r="F55" s="178" t="inlineStr">
        <is>
          <t>/</t>
        </is>
      </c>
      <c r="G55" s="178" t="n">
        <v>100</v>
      </c>
      <c r="H55" s="168" t="inlineStr">
        <is>
          <t>P10-C402-F4#</t>
        </is>
      </c>
      <c r="I55" s="168" t="inlineStr">
        <is>
          <t>#</t>
        </is>
      </c>
      <c r="J55" s="168" t="n">
        <v>1993</v>
      </c>
      <c r="K55" s="168" t="n">
        <v>1517</v>
      </c>
      <c r="L55" s="168" t="n">
        <v>1</v>
      </c>
      <c r="M55" s="59">
        <f>J55</f>
        <v/>
      </c>
      <c r="N55" s="59">
        <f>K55</f>
        <v/>
      </c>
      <c r="O55" s="59">
        <f>(AH55-1)*30+5</f>
        <v/>
      </c>
      <c r="P55" s="59">
        <f>L55</f>
        <v/>
      </c>
      <c r="Q55" s="352">
        <f>AB55+AK55+AS55</f>
        <v/>
      </c>
      <c r="R55" s="353">
        <f>AC55+AL55+AS55</f>
        <v/>
      </c>
      <c r="S55" s="353" t="n">
        <v>6</v>
      </c>
      <c r="T55" s="353" t="n">
        <v>6</v>
      </c>
      <c r="U55" s="354">
        <f>IF(AND(MOD(K55-C55,E55)&gt;S55,MOD(K55-C55,E55)&lt;(E55-T55)),"单边留","")</f>
        <v/>
      </c>
      <c r="V55" s="68">
        <f>B55</f>
        <v/>
      </c>
      <c r="W55" s="68">
        <f>C55</f>
        <v/>
      </c>
      <c r="X55" s="68">
        <f>N55</f>
        <v/>
      </c>
      <c r="Y55" s="68">
        <f>O55</f>
        <v/>
      </c>
      <c r="Z55" s="68" t="n">
        <v>2</v>
      </c>
      <c r="AA55" s="68">
        <f>Z55*P55</f>
        <v/>
      </c>
      <c r="AB55" s="355">
        <f>B55*C55*7.85*0.001*X55*0.001*AA55</f>
        <v/>
      </c>
      <c r="AC55" s="355">
        <f>B55*C55*7.85*0.001*Y55*0.001*AA55</f>
        <v/>
      </c>
      <c r="AD55" s="68">
        <f>B55</f>
        <v/>
      </c>
      <c r="AE55" s="68">
        <f>C55</f>
        <v/>
      </c>
      <c r="AF55" s="178">
        <f>M55-AE55*2-2</f>
        <v/>
      </c>
      <c r="AG55" s="178">
        <f>(N55-AE55)/E55+1</f>
        <v/>
      </c>
      <c r="AH55" s="178">
        <f>IF(MOD(K55-C55,E55)&lt;(E55-T55),ROUNDDOWN((K55-C55)/E55+1,0),ROUNDUP((K55-C55)/E55+1,0))</f>
        <v/>
      </c>
      <c r="AI55" s="178">
        <f>AG55*P55</f>
        <v/>
      </c>
      <c r="AJ55" s="178">
        <f>AH55*P55</f>
        <v/>
      </c>
      <c r="AK55" s="356">
        <f>AD55*AE55*7.85*0.001*AF55*0.001*AI55</f>
        <v/>
      </c>
      <c r="AL55" s="356">
        <f>AD55*AE55*7.85*0.001*AF55*0.001*AJ55</f>
        <v/>
      </c>
      <c r="AM55" s="68" t="n">
        <v>6</v>
      </c>
      <c r="AN55" s="68">
        <f>(M55-G55*(AQ55-1))/2</f>
        <v/>
      </c>
      <c r="AO55" s="247">
        <f>(M55-G55*(AR55-1))/2</f>
        <v/>
      </c>
      <c r="AP55" s="68" t="n">
        <v>1025</v>
      </c>
      <c r="AQ55" s="68">
        <f>IF(INT(M55/G55+1)/2=INT(INT(M55/G55+1)/2),INT(M55/G55)+1,INT(M55/G55))</f>
        <v/>
      </c>
      <c r="AR55" s="178">
        <f>IF(AN55&lt;=0.2*G55,AQ55-2,AQ55)</f>
        <v/>
      </c>
      <c r="AS55" s="350">
        <f>AM55*AM55*7.85*AP55*0.001*0.001*AR55*P55</f>
        <v/>
      </c>
      <c r="AT55" s="178">
        <f>AR55*P55</f>
        <v/>
      </c>
      <c r="AU55" s="20">
        <f>K55*L55</f>
        <v/>
      </c>
      <c r="AV55" s="20">
        <f>LEFT(H55,3)</f>
        <v/>
      </c>
    </row>
    <row r="56" ht="22.5" customFormat="1" customHeight="1" s="20">
      <c r="A56" s="178" t="inlineStr">
        <is>
          <t>G</t>
        </is>
      </c>
      <c r="B56" s="178" t="n">
        <v>25</v>
      </c>
      <c r="C56" s="178" t="n">
        <v>5</v>
      </c>
      <c r="D56" s="178" t="inlineStr">
        <is>
          <t>/</t>
        </is>
      </c>
      <c r="E56" s="178" t="n">
        <v>30</v>
      </c>
      <c r="F56" s="178" t="inlineStr">
        <is>
          <t>/</t>
        </is>
      </c>
      <c r="G56" s="178" t="n">
        <v>100</v>
      </c>
      <c r="H56" s="168" t="inlineStr">
        <is>
          <t>P11-C402-G1#</t>
        </is>
      </c>
      <c r="I56" s="168" t="inlineStr">
        <is>
          <t>#</t>
        </is>
      </c>
      <c r="J56" s="168" t="n">
        <v>1969</v>
      </c>
      <c r="K56" s="168" t="n">
        <v>804</v>
      </c>
      <c r="L56" s="168" t="n">
        <v>1</v>
      </c>
      <c r="M56" s="59">
        <f>J56</f>
        <v/>
      </c>
      <c r="N56" s="59">
        <f>K56</f>
        <v/>
      </c>
      <c r="O56" s="59">
        <f>(AH56-1)*30+5</f>
        <v/>
      </c>
      <c r="P56" s="59">
        <f>L56</f>
        <v/>
      </c>
      <c r="Q56" s="352">
        <f>AB56+AK56+AS56</f>
        <v/>
      </c>
      <c r="R56" s="353">
        <f>AC56+AL56+AS56</f>
        <v/>
      </c>
      <c r="S56" s="353" t="n">
        <v>6</v>
      </c>
      <c r="T56" s="353" t="n">
        <v>6</v>
      </c>
      <c r="U56" s="354">
        <f>IF(AND(MOD(K56-C56,E56)&gt;S56,MOD(K56-C56,E56)&lt;(E56-T56)),"单边留","")</f>
        <v/>
      </c>
      <c r="V56" s="68">
        <f>B56</f>
        <v/>
      </c>
      <c r="W56" s="68">
        <f>C56</f>
        <v/>
      </c>
      <c r="X56" s="68">
        <f>N56</f>
        <v/>
      </c>
      <c r="Y56" s="68">
        <f>O56</f>
        <v/>
      </c>
      <c r="Z56" s="68" t="n">
        <v>2</v>
      </c>
      <c r="AA56" s="68">
        <f>Z56*P56</f>
        <v/>
      </c>
      <c r="AB56" s="355">
        <f>B56*C56*7.85*0.001*X56*0.001*AA56</f>
        <v/>
      </c>
      <c r="AC56" s="355">
        <f>B56*C56*7.85*0.001*Y56*0.001*AA56</f>
        <v/>
      </c>
      <c r="AD56" s="68">
        <f>B56</f>
        <v/>
      </c>
      <c r="AE56" s="68">
        <f>C56</f>
        <v/>
      </c>
      <c r="AF56" s="178">
        <f>M56-AE56*2-2</f>
        <v/>
      </c>
      <c r="AG56" s="178">
        <f>(N56-AE56)/E56+1</f>
        <v/>
      </c>
      <c r="AH56" s="178">
        <f>IF(MOD(K56-C56,E56)&lt;(E56-T56),ROUNDDOWN((K56-C56)/E56+1,0),ROUNDUP((K56-C56)/E56+1,0))</f>
        <v/>
      </c>
      <c r="AI56" s="178">
        <f>AG56*P56</f>
        <v/>
      </c>
      <c r="AJ56" s="178">
        <f>AH56*P56</f>
        <v/>
      </c>
      <c r="AK56" s="356">
        <f>AD56*AE56*7.85*0.001*AF56*0.001*AI56</f>
        <v/>
      </c>
      <c r="AL56" s="356">
        <f>AD56*AE56*7.85*0.001*AF56*0.001*AJ56</f>
        <v/>
      </c>
      <c r="AM56" s="68" t="n">
        <v>6</v>
      </c>
      <c r="AN56" s="68">
        <f>(M56-G56*(AQ56-1))/2</f>
        <v/>
      </c>
      <c r="AO56" s="247">
        <f>(M56-G56*(AR56-1))/2</f>
        <v/>
      </c>
      <c r="AP56" s="68" t="n">
        <v>1025</v>
      </c>
      <c r="AQ56" s="68">
        <f>IF(INT(M56/G56+1)/2=INT(INT(M56/G56+1)/2),INT(M56/G56)+1,INT(M56/G56))</f>
        <v/>
      </c>
      <c r="AR56" s="178">
        <f>IF(AN56&lt;=0.2*G56,AQ56-2,AQ56)</f>
        <v/>
      </c>
      <c r="AS56" s="350">
        <f>AM56*AM56*7.85*AP56*0.001*0.001*AR56*P56</f>
        <v/>
      </c>
      <c r="AT56" s="178">
        <f>AR56*P56</f>
        <v/>
      </c>
      <c r="AU56" s="20">
        <f>K56*L56</f>
        <v/>
      </c>
      <c r="AV56" s="20">
        <f>LEFT(H56,3)</f>
        <v/>
      </c>
    </row>
    <row r="57" ht="22.5" customFormat="1" customHeight="1" s="20">
      <c r="A57" s="178" t="inlineStr">
        <is>
          <t>G</t>
        </is>
      </c>
      <c r="B57" s="178" t="n">
        <v>25</v>
      </c>
      <c r="C57" s="178" t="n">
        <v>5</v>
      </c>
      <c r="D57" s="178" t="inlineStr">
        <is>
          <t>/</t>
        </is>
      </c>
      <c r="E57" s="178" t="n">
        <v>30</v>
      </c>
      <c r="F57" s="178" t="inlineStr">
        <is>
          <t>/</t>
        </is>
      </c>
      <c r="G57" s="178" t="n">
        <v>100</v>
      </c>
      <c r="H57" s="168" t="inlineStr">
        <is>
          <t>P11-C402-G2#</t>
        </is>
      </c>
      <c r="I57" s="168" t="inlineStr">
        <is>
          <t>#</t>
        </is>
      </c>
      <c r="J57" s="168" t="n">
        <v>1975</v>
      </c>
      <c r="K57" s="168" t="n">
        <v>1000</v>
      </c>
      <c r="L57" s="168" t="n">
        <v>9</v>
      </c>
      <c r="M57" s="59">
        <f>J57</f>
        <v/>
      </c>
      <c r="N57" s="59">
        <f>K57</f>
        <v/>
      </c>
      <c r="O57" s="59">
        <f>(AH57-1)*30+5</f>
        <v/>
      </c>
      <c r="P57" s="59">
        <f>L57</f>
        <v/>
      </c>
      <c r="Q57" s="352">
        <f>AB57+AK57+AS57</f>
        <v/>
      </c>
      <c r="R57" s="353">
        <f>AC57+AL57+AS57</f>
        <v/>
      </c>
      <c r="S57" s="353" t="n">
        <v>6</v>
      </c>
      <c r="T57" s="353" t="n">
        <v>6</v>
      </c>
      <c r="U57" s="354">
        <f>IF(AND(MOD(K57-C57,E57)&gt;S57,MOD(K57-C57,E57)&lt;(E57-T57)),"单边留","")</f>
        <v/>
      </c>
      <c r="V57" s="68">
        <f>B57</f>
        <v/>
      </c>
      <c r="W57" s="68">
        <f>C57</f>
        <v/>
      </c>
      <c r="X57" s="68">
        <f>N57</f>
        <v/>
      </c>
      <c r="Y57" s="68">
        <f>O57</f>
        <v/>
      </c>
      <c r="Z57" s="68" t="n">
        <v>2</v>
      </c>
      <c r="AA57" s="68">
        <f>Z57*P57</f>
        <v/>
      </c>
      <c r="AB57" s="355">
        <f>B57*C57*7.85*0.001*X57*0.001*AA57</f>
        <v/>
      </c>
      <c r="AC57" s="355">
        <f>B57*C57*7.85*0.001*Y57*0.001*AA57</f>
        <v/>
      </c>
      <c r="AD57" s="68">
        <f>B57</f>
        <v/>
      </c>
      <c r="AE57" s="68">
        <f>C57</f>
        <v/>
      </c>
      <c r="AF57" s="178">
        <f>M57-AE57*2-2</f>
        <v/>
      </c>
      <c r="AG57" s="178">
        <f>(N57-AE57)/E57+1</f>
        <v/>
      </c>
      <c r="AH57" s="178">
        <f>IF(MOD(K57-C57,E57)&lt;(E57-T57),ROUNDDOWN((K57-C57)/E57+1,0),ROUNDUP((K57-C57)/E57+1,0))</f>
        <v/>
      </c>
      <c r="AI57" s="178">
        <f>AG57*P57</f>
        <v/>
      </c>
      <c r="AJ57" s="178">
        <f>AH57*P57</f>
        <v/>
      </c>
      <c r="AK57" s="356">
        <f>AD57*AE57*7.85*0.001*AF57*0.001*AI57</f>
        <v/>
      </c>
      <c r="AL57" s="356">
        <f>AD57*AE57*7.85*0.001*AF57*0.001*AJ57</f>
        <v/>
      </c>
      <c r="AM57" s="68" t="n">
        <v>6</v>
      </c>
      <c r="AN57" s="68">
        <f>(M57-G57*(AQ57-1))/2</f>
        <v/>
      </c>
      <c r="AO57" s="247">
        <f>(M57-G57*(AR57-1))/2</f>
        <v/>
      </c>
      <c r="AP57" s="68" t="n">
        <v>1025</v>
      </c>
      <c r="AQ57" s="68">
        <f>IF(INT(M57/G57+1)/2=INT(INT(M57/G57+1)/2),INT(M57/G57)+1,INT(M57/G57))</f>
        <v/>
      </c>
      <c r="AR57" s="178">
        <f>IF(AN57&lt;=0.2*G57,AQ57-2,AQ57)</f>
        <v/>
      </c>
      <c r="AS57" s="350">
        <f>AM57*AM57*7.85*AP57*0.001*0.001*AR57*P57</f>
        <v/>
      </c>
      <c r="AT57" s="178">
        <f>AR57*P57</f>
        <v/>
      </c>
      <c r="AU57" s="20">
        <f>K57*L57</f>
        <v/>
      </c>
      <c r="AV57" s="20">
        <f>LEFT(H57,3)</f>
        <v/>
      </c>
    </row>
    <row r="58" ht="22.5" customFormat="1" customHeight="1" s="20">
      <c r="A58" s="178" t="inlineStr">
        <is>
          <t>G</t>
        </is>
      </c>
      <c r="B58" s="178" t="n">
        <v>25</v>
      </c>
      <c r="C58" s="178" t="n">
        <v>5</v>
      </c>
      <c r="D58" s="178" t="inlineStr">
        <is>
          <t>/</t>
        </is>
      </c>
      <c r="E58" s="178" t="n">
        <v>30</v>
      </c>
      <c r="F58" s="178" t="inlineStr">
        <is>
          <t>/</t>
        </is>
      </c>
      <c r="G58" s="178" t="n">
        <v>100</v>
      </c>
      <c r="H58" s="168" t="inlineStr">
        <is>
          <t>P12-C402-H2#</t>
        </is>
      </c>
      <c r="I58" s="168" t="inlineStr">
        <is>
          <t>#</t>
        </is>
      </c>
      <c r="J58" s="168" t="n">
        <v>1975</v>
      </c>
      <c r="K58" s="168" t="n">
        <v>1000</v>
      </c>
      <c r="L58" s="168" t="n">
        <v>12</v>
      </c>
      <c r="M58" s="59">
        <f>J58</f>
        <v/>
      </c>
      <c r="N58" s="59">
        <f>K58</f>
        <v/>
      </c>
      <c r="O58" s="59">
        <f>(AH58-1)*30+5</f>
        <v/>
      </c>
      <c r="P58" s="59">
        <f>L58</f>
        <v/>
      </c>
      <c r="Q58" s="352">
        <f>AB58+AK58+AS58</f>
        <v/>
      </c>
      <c r="R58" s="353">
        <f>AC58+AL58+AS58</f>
        <v/>
      </c>
      <c r="S58" s="353" t="n">
        <v>6</v>
      </c>
      <c r="T58" s="353" t="n">
        <v>6</v>
      </c>
      <c r="U58" s="354">
        <f>IF(AND(MOD(K58-C58,E58)&gt;S58,MOD(K58-C58,E58)&lt;(E58-T58)),"单边留","")</f>
        <v/>
      </c>
      <c r="V58" s="68">
        <f>B58</f>
        <v/>
      </c>
      <c r="W58" s="68">
        <f>C58</f>
        <v/>
      </c>
      <c r="X58" s="68">
        <f>N58</f>
        <v/>
      </c>
      <c r="Y58" s="68">
        <f>O58</f>
        <v/>
      </c>
      <c r="Z58" s="68" t="n">
        <v>2</v>
      </c>
      <c r="AA58" s="68">
        <f>Z58*P58</f>
        <v/>
      </c>
      <c r="AB58" s="355">
        <f>B58*C58*7.85*0.001*X58*0.001*AA58</f>
        <v/>
      </c>
      <c r="AC58" s="355">
        <f>B58*C58*7.85*0.001*Y58*0.001*AA58</f>
        <v/>
      </c>
      <c r="AD58" s="68">
        <f>B58</f>
        <v/>
      </c>
      <c r="AE58" s="68">
        <f>C58</f>
        <v/>
      </c>
      <c r="AF58" s="178">
        <f>M58-AE58*2-2</f>
        <v/>
      </c>
      <c r="AG58" s="178">
        <f>(N58-AE58)/E58+1</f>
        <v/>
      </c>
      <c r="AH58" s="178">
        <f>IF(MOD(K58-C58,E58)&lt;(E58-T58),ROUNDDOWN((K58-C58)/E58+1,0),ROUNDUP((K58-C58)/E58+1,0))</f>
        <v/>
      </c>
      <c r="AI58" s="178">
        <f>AG58*P58</f>
        <v/>
      </c>
      <c r="AJ58" s="178">
        <f>AH58*P58</f>
        <v/>
      </c>
      <c r="AK58" s="356">
        <f>AD58*AE58*7.85*0.001*AF58*0.001*AI58</f>
        <v/>
      </c>
      <c r="AL58" s="356">
        <f>AD58*AE58*7.85*0.001*AF58*0.001*AJ58</f>
        <v/>
      </c>
      <c r="AM58" s="68" t="n">
        <v>6</v>
      </c>
      <c r="AN58" s="68">
        <f>(M58-G58*(AQ58-1))/2</f>
        <v/>
      </c>
      <c r="AO58" s="247">
        <f>(M58-G58*(AR58-1))/2</f>
        <v/>
      </c>
      <c r="AP58" s="68" t="n">
        <v>1025</v>
      </c>
      <c r="AQ58" s="68">
        <f>IF(INT(M58/G58+1)/2=INT(INT(M58/G58+1)/2),INT(M58/G58)+1,INT(M58/G58))</f>
        <v/>
      </c>
      <c r="AR58" s="178">
        <f>IF(AN58&lt;=0.2*G58,AQ58-2,AQ58)</f>
        <v/>
      </c>
      <c r="AS58" s="350">
        <f>AM58*AM58*7.85*AP58*0.001*0.001*AR58*P58</f>
        <v/>
      </c>
      <c r="AT58" s="178">
        <f>AR58*P58</f>
        <v/>
      </c>
      <c r="AU58" s="20">
        <f>K58*L58</f>
        <v/>
      </c>
      <c r="AV58" s="20">
        <f>LEFT(H58,3)</f>
        <v/>
      </c>
    </row>
    <row r="59" ht="22.5" customFormat="1" customHeight="1" s="20">
      <c r="A59" s="178" t="inlineStr">
        <is>
          <t>G</t>
        </is>
      </c>
      <c r="B59" s="178" t="n">
        <v>25</v>
      </c>
      <c r="C59" s="178" t="n">
        <v>5</v>
      </c>
      <c r="D59" s="178" t="inlineStr">
        <is>
          <t>/</t>
        </is>
      </c>
      <c r="E59" s="178" t="n">
        <v>30</v>
      </c>
      <c r="F59" s="178" t="inlineStr">
        <is>
          <t>/</t>
        </is>
      </c>
      <c r="G59" s="178" t="n">
        <v>100</v>
      </c>
      <c r="H59" s="168" t="inlineStr">
        <is>
          <t>P12-C402-H1#</t>
        </is>
      </c>
      <c r="I59" s="168" t="inlineStr">
        <is>
          <t>#</t>
        </is>
      </c>
      <c r="J59" s="168" t="n">
        <v>1977</v>
      </c>
      <c r="K59" s="168" t="n">
        <v>1070</v>
      </c>
      <c r="L59" s="168" t="n">
        <v>1</v>
      </c>
      <c r="M59" s="59">
        <f>J59</f>
        <v/>
      </c>
      <c r="N59" s="59">
        <f>K59</f>
        <v/>
      </c>
      <c r="O59" s="59">
        <f>(AH59-1)*30+5</f>
        <v/>
      </c>
      <c r="P59" s="59">
        <f>L59</f>
        <v/>
      </c>
      <c r="Q59" s="352">
        <f>AB59+AK59+AS59</f>
        <v/>
      </c>
      <c r="R59" s="353">
        <f>AC59+AL59+AS59</f>
        <v/>
      </c>
      <c r="S59" s="353" t="n">
        <v>6</v>
      </c>
      <c r="T59" s="353" t="n">
        <v>6</v>
      </c>
      <c r="U59" s="354">
        <f>IF(AND(MOD(K59-C59,E59)&gt;S59,MOD(K59-C59,E59)&lt;(E59-T59)),"单边留","")</f>
        <v/>
      </c>
      <c r="V59" s="68">
        <f>B59</f>
        <v/>
      </c>
      <c r="W59" s="68">
        <f>C59</f>
        <v/>
      </c>
      <c r="X59" s="68">
        <f>N59</f>
        <v/>
      </c>
      <c r="Y59" s="68">
        <f>O59</f>
        <v/>
      </c>
      <c r="Z59" s="68" t="n">
        <v>2</v>
      </c>
      <c r="AA59" s="68">
        <f>Z59*P59</f>
        <v/>
      </c>
      <c r="AB59" s="355">
        <f>B59*C59*7.85*0.001*X59*0.001*AA59</f>
        <v/>
      </c>
      <c r="AC59" s="355">
        <f>B59*C59*7.85*0.001*Y59*0.001*AA59</f>
        <v/>
      </c>
      <c r="AD59" s="68">
        <f>B59</f>
        <v/>
      </c>
      <c r="AE59" s="68">
        <f>C59</f>
        <v/>
      </c>
      <c r="AF59" s="178">
        <f>M59-AE59*2-2</f>
        <v/>
      </c>
      <c r="AG59" s="178">
        <f>(N59-AE59)/E59+1</f>
        <v/>
      </c>
      <c r="AH59" s="178">
        <f>IF(MOD(K59-C59,E59)&lt;(E59-T59),ROUNDDOWN((K59-C59)/E59+1,0),ROUNDUP((K59-C59)/E59+1,0))</f>
        <v/>
      </c>
      <c r="AI59" s="178">
        <f>AG59*P59</f>
        <v/>
      </c>
      <c r="AJ59" s="178">
        <f>AH59*P59</f>
        <v/>
      </c>
      <c r="AK59" s="356">
        <f>AD59*AE59*7.85*0.001*AF59*0.001*AI59</f>
        <v/>
      </c>
      <c r="AL59" s="356">
        <f>AD59*AE59*7.85*0.001*AF59*0.001*AJ59</f>
        <v/>
      </c>
      <c r="AM59" s="68" t="n">
        <v>6</v>
      </c>
      <c r="AN59" s="68">
        <f>(M59-G59*(AQ59-1))/2</f>
        <v/>
      </c>
      <c r="AO59" s="247">
        <f>(M59-G59*(AR59-1))/2</f>
        <v/>
      </c>
      <c r="AP59" s="68" t="n">
        <v>1025</v>
      </c>
      <c r="AQ59" s="68">
        <f>IF(INT(M59/G59+1)/2=INT(INT(M59/G59+1)/2),INT(M59/G59)+1,INT(M59/G59))</f>
        <v/>
      </c>
      <c r="AR59" s="178">
        <f>IF(AN59&lt;=0.2*G59,AQ59-2,AQ59)</f>
        <v/>
      </c>
      <c r="AS59" s="350">
        <f>AM59*AM59*7.85*AP59*0.001*0.001*AR59*P59</f>
        <v/>
      </c>
      <c r="AT59" s="178">
        <f>AR59*P59</f>
        <v/>
      </c>
      <c r="AU59" s="20">
        <f>K59*L59</f>
        <v/>
      </c>
      <c r="AV59" s="20">
        <f>LEFT(H59,3)</f>
        <v/>
      </c>
    </row>
    <row r="60" ht="22.5" customFormat="1" customHeight="1" s="20">
      <c r="A60" s="178" t="inlineStr">
        <is>
          <t>G</t>
        </is>
      </c>
      <c r="B60" s="178" t="n">
        <v>25</v>
      </c>
      <c r="C60" s="178" t="n">
        <v>5</v>
      </c>
      <c r="D60" s="178" t="inlineStr">
        <is>
          <t>/</t>
        </is>
      </c>
      <c r="E60" s="178" t="n">
        <v>30</v>
      </c>
      <c r="F60" s="178" t="inlineStr">
        <is>
          <t>/</t>
        </is>
      </c>
      <c r="G60" s="178" t="n">
        <v>100</v>
      </c>
      <c r="H60" s="168" t="inlineStr">
        <is>
          <t>P13-C402-J2#</t>
        </is>
      </c>
      <c r="I60" s="168" t="inlineStr">
        <is>
          <t>#</t>
        </is>
      </c>
      <c r="J60" s="168" t="n">
        <v>1975</v>
      </c>
      <c r="K60" s="168" t="n">
        <v>1000</v>
      </c>
      <c r="L60" s="168" t="n">
        <v>31</v>
      </c>
      <c r="M60" s="59">
        <f>J60</f>
        <v/>
      </c>
      <c r="N60" s="59">
        <f>K60</f>
        <v/>
      </c>
      <c r="O60" s="59">
        <f>(AH60-1)*30+5</f>
        <v/>
      </c>
      <c r="P60" s="59">
        <f>L60</f>
        <v/>
      </c>
      <c r="Q60" s="352">
        <f>AB60+AK60+AS60</f>
        <v/>
      </c>
      <c r="R60" s="353">
        <f>AC60+AL60+AS60</f>
        <v/>
      </c>
      <c r="S60" s="353" t="n">
        <v>6</v>
      </c>
      <c r="T60" s="353" t="n">
        <v>6</v>
      </c>
      <c r="U60" s="354">
        <f>IF(AND(MOD(K60-C60,E60)&gt;S60,MOD(K60-C60,E60)&lt;(E60-T60)),"单边留","")</f>
        <v/>
      </c>
      <c r="V60" s="68">
        <f>B60</f>
        <v/>
      </c>
      <c r="W60" s="68">
        <f>C60</f>
        <v/>
      </c>
      <c r="X60" s="68">
        <f>N60</f>
        <v/>
      </c>
      <c r="Y60" s="68">
        <f>O60</f>
        <v/>
      </c>
      <c r="Z60" s="68" t="n">
        <v>2</v>
      </c>
      <c r="AA60" s="68">
        <f>Z60*P60</f>
        <v/>
      </c>
      <c r="AB60" s="355">
        <f>B60*C60*7.85*0.001*X60*0.001*AA60</f>
        <v/>
      </c>
      <c r="AC60" s="355">
        <f>B60*C60*7.85*0.001*Y60*0.001*AA60</f>
        <v/>
      </c>
      <c r="AD60" s="68">
        <f>B60</f>
        <v/>
      </c>
      <c r="AE60" s="68">
        <f>C60</f>
        <v/>
      </c>
      <c r="AF60" s="178">
        <f>M60-AE60*2-2</f>
        <v/>
      </c>
      <c r="AG60" s="178">
        <f>(N60-AE60)/E60+1</f>
        <v/>
      </c>
      <c r="AH60" s="178">
        <f>IF(MOD(K60-C60,E60)&lt;(E60-T60),ROUNDDOWN((K60-C60)/E60+1,0),ROUNDUP((K60-C60)/E60+1,0))</f>
        <v/>
      </c>
      <c r="AI60" s="178">
        <f>AG60*P60</f>
        <v/>
      </c>
      <c r="AJ60" s="178">
        <f>AH60*P60</f>
        <v/>
      </c>
      <c r="AK60" s="356">
        <f>AD60*AE60*7.85*0.001*AF60*0.001*AI60</f>
        <v/>
      </c>
      <c r="AL60" s="356">
        <f>AD60*AE60*7.85*0.001*AF60*0.001*AJ60</f>
        <v/>
      </c>
      <c r="AM60" s="68" t="n">
        <v>6</v>
      </c>
      <c r="AN60" s="68">
        <f>(M60-G60*(AQ60-1))/2</f>
        <v/>
      </c>
      <c r="AO60" s="247">
        <f>(M60-G60*(AR60-1))/2</f>
        <v/>
      </c>
      <c r="AP60" s="68" t="n">
        <v>1025</v>
      </c>
      <c r="AQ60" s="68">
        <f>IF(INT(M60/G60+1)/2=INT(INT(M60/G60+1)/2),INT(M60/G60)+1,INT(M60/G60))</f>
        <v/>
      </c>
      <c r="AR60" s="178">
        <f>IF(AN60&lt;=0.2*G60,AQ60-2,AQ60)</f>
        <v/>
      </c>
      <c r="AS60" s="350">
        <f>AM60*AM60*7.85*AP60*0.001*0.001*AR60*P60</f>
        <v/>
      </c>
      <c r="AT60" s="178">
        <f>AR60*P60</f>
        <v/>
      </c>
      <c r="AU60" s="20">
        <f>K60*L60</f>
        <v/>
      </c>
      <c r="AV60" s="20">
        <f>LEFT(H60,3)</f>
        <v/>
      </c>
    </row>
    <row r="61" ht="22.5" customFormat="1" customHeight="1" s="20">
      <c r="A61" s="178" t="inlineStr">
        <is>
          <t>G</t>
        </is>
      </c>
      <c r="B61" s="178" t="n">
        <v>25</v>
      </c>
      <c r="C61" s="178" t="n">
        <v>5</v>
      </c>
      <c r="D61" s="178" t="inlineStr">
        <is>
          <t>/</t>
        </is>
      </c>
      <c r="E61" s="178" t="n">
        <v>30</v>
      </c>
      <c r="F61" s="178" t="inlineStr">
        <is>
          <t>/</t>
        </is>
      </c>
      <c r="G61" s="178" t="n">
        <v>100</v>
      </c>
      <c r="H61" s="168" t="inlineStr">
        <is>
          <t>P13-C402-J4#</t>
        </is>
      </c>
      <c r="I61" s="168" t="inlineStr">
        <is>
          <t>#</t>
        </is>
      </c>
      <c r="J61" s="168" t="n">
        <v>978</v>
      </c>
      <c r="K61" s="168" t="n">
        <v>1000</v>
      </c>
      <c r="L61" s="168" t="n">
        <v>2</v>
      </c>
      <c r="M61" s="59">
        <f>J61</f>
        <v/>
      </c>
      <c r="N61" s="59">
        <f>K61</f>
        <v/>
      </c>
      <c r="O61" s="59">
        <f>(AH61-1)*30+5</f>
        <v/>
      </c>
      <c r="P61" s="59">
        <f>L61</f>
        <v/>
      </c>
      <c r="Q61" s="352">
        <f>AB61+AK61+AS61</f>
        <v/>
      </c>
      <c r="R61" s="353">
        <f>AC61+AL61+AS61</f>
        <v/>
      </c>
      <c r="S61" s="353" t="n">
        <v>6</v>
      </c>
      <c r="T61" s="353" t="n">
        <v>6</v>
      </c>
      <c r="U61" s="354">
        <f>IF(AND(MOD(K61-C61,E61)&gt;S61,MOD(K61-C61,E61)&lt;(E61-T61)),"单边留","")</f>
        <v/>
      </c>
      <c r="V61" s="68">
        <f>B61</f>
        <v/>
      </c>
      <c r="W61" s="68">
        <f>C61</f>
        <v/>
      </c>
      <c r="X61" s="68">
        <f>N61</f>
        <v/>
      </c>
      <c r="Y61" s="68">
        <f>O61</f>
        <v/>
      </c>
      <c r="Z61" s="68" t="n">
        <v>2</v>
      </c>
      <c r="AA61" s="68">
        <f>Z61*P61</f>
        <v/>
      </c>
      <c r="AB61" s="355">
        <f>B61*C61*7.85*0.001*X61*0.001*AA61</f>
        <v/>
      </c>
      <c r="AC61" s="355">
        <f>B61*C61*7.85*0.001*Y61*0.001*AA61</f>
        <v/>
      </c>
      <c r="AD61" s="68">
        <f>B61</f>
        <v/>
      </c>
      <c r="AE61" s="68">
        <f>C61</f>
        <v/>
      </c>
      <c r="AF61" s="178">
        <f>M61-AE61*2-2</f>
        <v/>
      </c>
      <c r="AG61" s="178">
        <f>(N61-AE61)/E61+1</f>
        <v/>
      </c>
      <c r="AH61" s="178">
        <f>IF(MOD(K61-C61,E61)&lt;(E61-T61),ROUNDDOWN((K61-C61)/E61+1,0),ROUNDUP((K61-C61)/E61+1,0))</f>
        <v/>
      </c>
      <c r="AI61" s="178">
        <f>AG61*P61</f>
        <v/>
      </c>
      <c r="AJ61" s="178">
        <f>AH61*P61</f>
        <v/>
      </c>
      <c r="AK61" s="356">
        <f>AD61*AE61*7.85*0.001*AF61*0.001*AI61</f>
        <v/>
      </c>
      <c r="AL61" s="356">
        <f>AD61*AE61*7.85*0.001*AF61*0.001*AJ61</f>
        <v/>
      </c>
      <c r="AM61" s="68" t="n">
        <v>6</v>
      </c>
      <c r="AN61" s="68">
        <f>(M61-G61*(AQ61-1))/2</f>
        <v/>
      </c>
      <c r="AO61" s="247">
        <f>(M61-G61*(AR61-1))/2</f>
        <v/>
      </c>
      <c r="AP61" s="68" t="n">
        <v>1025</v>
      </c>
      <c r="AQ61" s="68">
        <f>IF(INT(M61/G61+1)/2=INT(INT(M61/G61+1)/2),INT(M61/G61)+1,INT(M61/G61))</f>
        <v/>
      </c>
      <c r="AR61" s="178">
        <f>IF(AN61&lt;=0.2*G61,AQ61-2,AQ61)</f>
        <v/>
      </c>
      <c r="AS61" s="350">
        <f>AM61*AM61*7.85*AP61*0.001*0.001*AR61*P61</f>
        <v/>
      </c>
      <c r="AT61" s="178">
        <f>AR61*P61</f>
        <v/>
      </c>
      <c r="AU61" s="20">
        <f>K61*L61</f>
        <v/>
      </c>
      <c r="AV61" s="20">
        <f>LEFT(H61,3)</f>
        <v/>
      </c>
    </row>
    <row r="62" ht="22.5" customFormat="1" customHeight="1" s="20">
      <c r="A62" s="178" t="inlineStr">
        <is>
          <t>G</t>
        </is>
      </c>
      <c r="B62" s="178" t="n">
        <v>25</v>
      </c>
      <c r="C62" s="178" t="n">
        <v>5</v>
      </c>
      <c r="D62" s="178" t="inlineStr">
        <is>
          <t>/</t>
        </is>
      </c>
      <c r="E62" s="178" t="n">
        <v>30</v>
      </c>
      <c r="F62" s="178" t="inlineStr">
        <is>
          <t>/</t>
        </is>
      </c>
      <c r="G62" s="178" t="n">
        <v>100</v>
      </c>
      <c r="H62" s="168" t="inlineStr">
        <is>
          <t>P13-C402-J1#</t>
        </is>
      </c>
      <c r="I62" s="168" t="inlineStr">
        <is>
          <t>#</t>
        </is>
      </c>
      <c r="J62" s="168" t="n">
        <v>1983</v>
      </c>
      <c r="K62" s="168" t="n">
        <v>1266</v>
      </c>
      <c r="L62" s="168" t="n">
        <v>1</v>
      </c>
      <c r="M62" s="59">
        <f>J62</f>
        <v/>
      </c>
      <c r="N62" s="59">
        <f>K62</f>
        <v/>
      </c>
      <c r="O62" s="59">
        <f>(AH62-1)*30+5</f>
        <v/>
      </c>
      <c r="P62" s="59">
        <f>L62</f>
        <v/>
      </c>
      <c r="Q62" s="352">
        <f>AB62+AK62+AS62</f>
        <v/>
      </c>
      <c r="R62" s="353">
        <f>AC62+AL62+AS62</f>
        <v/>
      </c>
      <c r="S62" s="353" t="n">
        <v>6</v>
      </c>
      <c r="T62" s="353" t="n">
        <v>6</v>
      </c>
      <c r="U62" s="354">
        <f>IF(AND(MOD(K62-C62,E62)&gt;S62,MOD(K62-C62,E62)&lt;(E62-T62)),"单边留","")</f>
        <v/>
      </c>
      <c r="V62" s="68">
        <f>B62</f>
        <v/>
      </c>
      <c r="W62" s="68">
        <f>C62</f>
        <v/>
      </c>
      <c r="X62" s="68">
        <f>N62</f>
        <v/>
      </c>
      <c r="Y62" s="68">
        <f>O62</f>
        <v/>
      </c>
      <c r="Z62" s="68" t="n">
        <v>2</v>
      </c>
      <c r="AA62" s="68">
        <f>Z62*P62</f>
        <v/>
      </c>
      <c r="AB62" s="355">
        <f>B62*C62*7.85*0.001*X62*0.001*AA62</f>
        <v/>
      </c>
      <c r="AC62" s="355">
        <f>B62*C62*7.85*0.001*Y62*0.001*AA62</f>
        <v/>
      </c>
      <c r="AD62" s="68">
        <f>B62</f>
        <v/>
      </c>
      <c r="AE62" s="68">
        <f>C62</f>
        <v/>
      </c>
      <c r="AF62" s="178">
        <f>M62-AE62*2-2</f>
        <v/>
      </c>
      <c r="AG62" s="178">
        <f>(N62-AE62)/E62+1</f>
        <v/>
      </c>
      <c r="AH62" s="178">
        <f>IF(MOD(K62-C62,E62)&lt;(E62-T62),ROUNDDOWN((K62-C62)/E62+1,0),ROUNDUP((K62-C62)/E62+1,0))</f>
        <v/>
      </c>
      <c r="AI62" s="178">
        <f>AG62*P62</f>
        <v/>
      </c>
      <c r="AJ62" s="178">
        <f>AH62*P62</f>
        <v/>
      </c>
      <c r="AK62" s="356">
        <f>AD62*AE62*7.85*0.001*AF62*0.001*AI62</f>
        <v/>
      </c>
      <c r="AL62" s="356">
        <f>AD62*AE62*7.85*0.001*AF62*0.001*AJ62</f>
        <v/>
      </c>
      <c r="AM62" s="68" t="n">
        <v>6</v>
      </c>
      <c r="AN62" s="68">
        <f>(M62-G62*(AQ62-1))/2</f>
        <v/>
      </c>
      <c r="AO62" s="247">
        <f>(M62-G62*(AR62-1))/2</f>
        <v/>
      </c>
      <c r="AP62" s="68" t="n">
        <v>1025</v>
      </c>
      <c r="AQ62" s="68">
        <f>IF(INT(M62/G62+1)/2=INT(INT(M62/G62+1)/2),INT(M62/G62)+1,INT(M62/G62))</f>
        <v/>
      </c>
      <c r="AR62" s="178">
        <f>IF(AN62&lt;=0.2*G62,AQ62-2,AQ62)</f>
        <v/>
      </c>
      <c r="AS62" s="350">
        <f>AM62*AM62*7.85*AP62*0.001*0.001*AR62*P62</f>
        <v/>
      </c>
      <c r="AT62" s="178">
        <f>AR62*P62</f>
        <v/>
      </c>
      <c r="AU62" s="20">
        <f>K62*L62</f>
        <v/>
      </c>
      <c r="AV62" s="20">
        <f>LEFT(H62,3)</f>
        <v/>
      </c>
    </row>
    <row r="63" ht="22.5" customFormat="1" customHeight="1" s="20">
      <c r="A63" s="178" t="inlineStr">
        <is>
          <t>G</t>
        </is>
      </c>
      <c r="B63" s="178" t="n">
        <v>25</v>
      </c>
      <c r="C63" s="178" t="n">
        <v>5</v>
      </c>
      <c r="D63" s="178" t="inlineStr">
        <is>
          <t>/</t>
        </is>
      </c>
      <c r="E63" s="178" t="n">
        <v>30</v>
      </c>
      <c r="F63" s="178" t="inlineStr">
        <is>
          <t>/</t>
        </is>
      </c>
      <c r="G63" s="178" t="n">
        <v>100</v>
      </c>
      <c r="H63" s="168" t="inlineStr">
        <is>
          <t>P13-C402-J3#</t>
        </is>
      </c>
      <c r="I63" s="168" t="inlineStr">
        <is>
          <t>#</t>
        </is>
      </c>
      <c r="J63" s="168" t="n">
        <v>990</v>
      </c>
      <c r="K63" s="168" t="n">
        <v>1279</v>
      </c>
      <c r="L63" s="168" t="n">
        <v>1</v>
      </c>
      <c r="M63" s="59">
        <f>J63</f>
        <v/>
      </c>
      <c r="N63" s="59">
        <f>K63</f>
        <v/>
      </c>
      <c r="O63" s="59">
        <f>(AH63-1)*30+5</f>
        <v/>
      </c>
      <c r="P63" s="59">
        <f>L63</f>
        <v/>
      </c>
      <c r="Q63" s="352">
        <f>AB63+AK63+AS63</f>
        <v/>
      </c>
      <c r="R63" s="353">
        <f>AC63+AL63+AS63</f>
        <v/>
      </c>
      <c r="S63" s="353" t="n">
        <v>6</v>
      </c>
      <c r="T63" s="353" t="n">
        <v>6</v>
      </c>
      <c r="U63" s="354">
        <f>IF(AND(MOD(K63-C63,E63)&gt;S63,MOD(K63-C63,E63)&lt;(E63-T63)),"单边留","")</f>
        <v/>
      </c>
      <c r="V63" s="68">
        <f>B63</f>
        <v/>
      </c>
      <c r="W63" s="68">
        <f>C63</f>
        <v/>
      </c>
      <c r="X63" s="68">
        <f>N63</f>
        <v/>
      </c>
      <c r="Y63" s="68">
        <f>O63</f>
        <v/>
      </c>
      <c r="Z63" s="68" t="n">
        <v>2</v>
      </c>
      <c r="AA63" s="68">
        <f>Z63*P63</f>
        <v/>
      </c>
      <c r="AB63" s="355">
        <f>B63*C63*7.85*0.001*X63*0.001*AA63</f>
        <v/>
      </c>
      <c r="AC63" s="355">
        <f>B63*C63*7.85*0.001*Y63*0.001*AA63</f>
        <v/>
      </c>
      <c r="AD63" s="68">
        <f>B63</f>
        <v/>
      </c>
      <c r="AE63" s="68">
        <f>C63</f>
        <v/>
      </c>
      <c r="AF63" s="178">
        <f>M63-AE63*2-2</f>
        <v/>
      </c>
      <c r="AG63" s="178">
        <f>(N63-AE63)/E63+1</f>
        <v/>
      </c>
      <c r="AH63" s="178">
        <f>IF(MOD(K63-C63,E63)&lt;(E63-T63),ROUNDDOWN((K63-C63)/E63+1,0),ROUNDUP((K63-C63)/E63+1,0))</f>
        <v/>
      </c>
      <c r="AI63" s="178">
        <f>AG63*P63</f>
        <v/>
      </c>
      <c r="AJ63" s="178">
        <f>AH63*P63</f>
        <v/>
      </c>
      <c r="AK63" s="356">
        <f>AD63*AE63*7.85*0.001*AF63*0.001*AI63</f>
        <v/>
      </c>
      <c r="AL63" s="356">
        <f>AD63*AE63*7.85*0.001*AF63*0.001*AJ63</f>
        <v/>
      </c>
      <c r="AM63" s="68" t="n">
        <v>6</v>
      </c>
      <c r="AN63" s="68">
        <f>(M63-G63*(AQ63-1))/2</f>
        <v/>
      </c>
      <c r="AO63" s="247">
        <f>(M63-G63*(AR63-1))/2</f>
        <v/>
      </c>
      <c r="AP63" s="68" t="n">
        <v>1025</v>
      </c>
      <c r="AQ63" s="68">
        <f>IF(INT(M63/G63+1)/2=INT(INT(M63/G63+1)/2),INT(M63/G63)+1,INT(M63/G63))</f>
        <v/>
      </c>
      <c r="AR63" s="178">
        <f>IF(AN63&lt;=0.2*G63,AQ63-2,AQ63)</f>
        <v/>
      </c>
      <c r="AS63" s="350">
        <f>AM63*AM63*7.85*AP63*0.001*0.001*AR63*P63</f>
        <v/>
      </c>
      <c r="AT63" s="178">
        <f>AR63*P63</f>
        <v/>
      </c>
      <c r="AU63" s="20">
        <f>K63*L63</f>
        <v/>
      </c>
      <c r="AV63" s="20">
        <f>LEFT(H63,3)</f>
        <v/>
      </c>
    </row>
    <row r="64" ht="22.5" customFormat="1" customHeight="1" s="20">
      <c r="A64" s="178" t="inlineStr">
        <is>
          <t>G</t>
        </is>
      </c>
      <c r="B64" s="178" t="n">
        <v>25</v>
      </c>
      <c r="C64" s="178" t="n">
        <v>5</v>
      </c>
      <c r="D64" s="178" t="inlineStr">
        <is>
          <t>/</t>
        </is>
      </c>
      <c r="E64" s="178" t="n">
        <v>30</v>
      </c>
      <c r="F64" s="178" t="inlineStr">
        <is>
          <t>/</t>
        </is>
      </c>
      <c r="G64" s="178" t="n">
        <v>100</v>
      </c>
      <c r="H64" s="168" t="inlineStr">
        <is>
          <t>P14-C402-K4#</t>
        </is>
      </c>
      <c r="I64" s="168" t="inlineStr">
        <is>
          <t>#</t>
        </is>
      </c>
      <c r="J64" s="168" t="n">
        <v>1968</v>
      </c>
      <c r="K64" s="168" t="n">
        <v>758</v>
      </c>
      <c r="L64" s="168" t="n">
        <v>1</v>
      </c>
      <c r="M64" s="59">
        <f>J64</f>
        <v/>
      </c>
      <c r="N64" s="59">
        <f>K64</f>
        <v/>
      </c>
      <c r="O64" s="59">
        <f>(AH64-1)*30+5</f>
        <v/>
      </c>
      <c r="P64" s="59">
        <f>L64</f>
        <v/>
      </c>
      <c r="Q64" s="352">
        <f>AB64+AK64+AS64</f>
        <v/>
      </c>
      <c r="R64" s="353">
        <f>AC64+AL64+AS64</f>
        <v/>
      </c>
      <c r="S64" s="353" t="n">
        <v>6</v>
      </c>
      <c r="T64" s="353" t="n">
        <v>6</v>
      </c>
      <c r="U64" s="354">
        <f>IF(AND(MOD(K64-C64,E64)&gt;S64,MOD(K64-C64,E64)&lt;(E64-T64)),"单边留","")</f>
        <v/>
      </c>
      <c r="V64" s="68">
        <f>B64</f>
        <v/>
      </c>
      <c r="W64" s="68">
        <f>C64</f>
        <v/>
      </c>
      <c r="X64" s="68">
        <f>N64</f>
        <v/>
      </c>
      <c r="Y64" s="68">
        <f>O64</f>
        <v/>
      </c>
      <c r="Z64" s="68" t="n">
        <v>2</v>
      </c>
      <c r="AA64" s="68">
        <f>Z64*P64</f>
        <v/>
      </c>
      <c r="AB64" s="355">
        <f>B64*C64*7.85*0.001*X64*0.001*AA64</f>
        <v/>
      </c>
      <c r="AC64" s="355">
        <f>B64*C64*7.85*0.001*Y64*0.001*AA64</f>
        <v/>
      </c>
      <c r="AD64" s="68">
        <f>B64</f>
        <v/>
      </c>
      <c r="AE64" s="68">
        <f>C64</f>
        <v/>
      </c>
      <c r="AF64" s="178">
        <f>M64-AE64*2-2</f>
        <v/>
      </c>
      <c r="AG64" s="178">
        <f>(N64-AE64)/E64+1</f>
        <v/>
      </c>
      <c r="AH64" s="178">
        <f>IF(MOD(K64-C64,E64)&lt;(E64-T64),ROUNDDOWN((K64-C64)/E64+1,0),ROUNDUP((K64-C64)/E64+1,0))</f>
        <v/>
      </c>
      <c r="AI64" s="178">
        <f>AG64*P64</f>
        <v/>
      </c>
      <c r="AJ64" s="178">
        <f>AH64*P64</f>
        <v/>
      </c>
      <c r="AK64" s="356">
        <f>AD64*AE64*7.85*0.001*AF64*0.001*AI64</f>
        <v/>
      </c>
      <c r="AL64" s="356">
        <f>AD64*AE64*7.85*0.001*AF64*0.001*AJ64</f>
        <v/>
      </c>
      <c r="AM64" s="68" t="n">
        <v>6</v>
      </c>
      <c r="AN64" s="68">
        <f>(M64-G64*(AQ64-1))/2</f>
        <v/>
      </c>
      <c r="AO64" s="247">
        <f>(M64-G64*(AR64-1))/2</f>
        <v/>
      </c>
      <c r="AP64" s="68" t="n">
        <v>1025</v>
      </c>
      <c r="AQ64" s="68">
        <f>IF(INT(M64/G64+1)/2=INT(INT(M64/G64+1)/2),INT(M64/G64)+1,INT(M64/G64))</f>
        <v/>
      </c>
      <c r="AR64" s="178">
        <f>IF(AN64&lt;=0.2*G64,AQ64-2,AQ64)</f>
        <v/>
      </c>
      <c r="AS64" s="350">
        <f>AM64*AM64*7.85*AP64*0.001*0.001*AR64*P64</f>
        <v/>
      </c>
      <c r="AT64" s="178">
        <f>AR64*P64</f>
        <v/>
      </c>
      <c r="AU64" s="20">
        <f>K64*L64</f>
        <v/>
      </c>
      <c r="AV64" s="20">
        <f>LEFT(H64,3)</f>
        <v/>
      </c>
    </row>
    <row r="65" ht="22.5" customFormat="1" customHeight="1" s="20">
      <c r="A65" s="178" t="inlineStr">
        <is>
          <t>G</t>
        </is>
      </c>
      <c r="B65" s="178" t="n">
        <v>25</v>
      </c>
      <c r="C65" s="178" t="n">
        <v>5</v>
      </c>
      <c r="D65" s="178" t="inlineStr">
        <is>
          <t>/</t>
        </is>
      </c>
      <c r="E65" s="178" t="n">
        <v>30</v>
      </c>
      <c r="F65" s="178" t="inlineStr">
        <is>
          <t>/</t>
        </is>
      </c>
      <c r="G65" s="178" t="n">
        <v>100</v>
      </c>
      <c r="H65" s="168" t="inlineStr">
        <is>
          <t>P14-C402-K1#</t>
        </is>
      </c>
      <c r="I65" s="168" t="inlineStr">
        <is>
          <t>#</t>
        </is>
      </c>
      <c r="J65" s="168" t="n">
        <v>1975</v>
      </c>
      <c r="K65" s="168" t="n">
        <v>1000</v>
      </c>
      <c r="L65" s="168" t="n">
        <v>29</v>
      </c>
      <c r="M65" s="59">
        <f>J65</f>
        <v/>
      </c>
      <c r="N65" s="59">
        <f>K65</f>
        <v/>
      </c>
      <c r="O65" s="59">
        <f>(AH65-1)*30+5</f>
        <v/>
      </c>
      <c r="P65" s="59">
        <f>L65</f>
        <v/>
      </c>
      <c r="Q65" s="352">
        <f>AB65+AK65+AS65</f>
        <v/>
      </c>
      <c r="R65" s="353">
        <f>AC65+AL65+AS65</f>
        <v/>
      </c>
      <c r="S65" s="353" t="n">
        <v>6</v>
      </c>
      <c r="T65" s="353" t="n">
        <v>6</v>
      </c>
      <c r="U65" s="354">
        <f>IF(AND(MOD(K65-C65,E65)&gt;S65,MOD(K65-C65,E65)&lt;(E65-T65)),"单边留","")</f>
        <v/>
      </c>
      <c r="V65" s="68">
        <f>B65</f>
        <v/>
      </c>
      <c r="W65" s="68">
        <f>C65</f>
        <v/>
      </c>
      <c r="X65" s="68">
        <f>N65</f>
        <v/>
      </c>
      <c r="Y65" s="68">
        <f>O65</f>
        <v/>
      </c>
      <c r="Z65" s="68" t="n">
        <v>2</v>
      </c>
      <c r="AA65" s="68">
        <f>Z65*P65</f>
        <v/>
      </c>
      <c r="AB65" s="355">
        <f>B65*C65*7.85*0.001*X65*0.001*AA65</f>
        <v/>
      </c>
      <c r="AC65" s="355">
        <f>B65*C65*7.85*0.001*Y65*0.001*AA65</f>
        <v/>
      </c>
      <c r="AD65" s="68">
        <f>B65</f>
        <v/>
      </c>
      <c r="AE65" s="68">
        <f>C65</f>
        <v/>
      </c>
      <c r="AF65" s="178">
        <f>M65-AE65*2-2</f>
        <v/>
      </c>
      <c r="AG65" s="178">
        <f>(N65-AE65)/E65+1</f>
        <v/>
      </c>
      <c r="AH65" s="178">
        <f>IF(MOD(K65-C65,E65)&lt;(E65-T65),ROUNDDOWN((K65-C65)/E65+1,0),ROUNDUP((K65-C65)/E65+1,0))</f>
        <v/>
      </c>
      <c r="AI65" s="178">
        <f>AG65*P65</f>
        <v/>
      </c>
      <c r="AJ65" s="178">
        <f>AH65*P65</f>
        <v/>
      </c>
      <c r="AK65" s="356">
        <f>AD65*AE65*7.85*0.001*AF65*0.001*AI65</f>
        <v/>
      </c>
      <c r="AL65" s="356">
        <f>AD65*AE65*7.85*0.001*AF65*0.001*AJ65</f>
        <v/>
      </c>
      <c r="AM65" s="68" t="n">
        <v>6</v>
      </c>
      <c r="AN65" s="68">
        <f>(M65-G65*(AQ65-1))/2</f>
        <v/>
      </c>
      <c r="AO65" s="247">
        <f>(M65-G65*(AR65-1))/2</f>
        <v/>
      </c>
      <c r="AP65" s="68" t="n">
        <v>1025</v>
      </c>
      <c r="AQ65" s="68">
        <f>IF(INT(M65/G65+1)/2=INT(INT(M65/G65+1)/2),INT(M65/G65)+1,INT(M65/G65))</f>
        <v/>
      </c>
      <c r="AR65" s="178">
        <f>IF(AN65&lt;=0.2*G65,AQ65-2,AQ65)</f>
        <v/>
      </c>
      <c r="AS65" s="350">
        <f>AM65*AM65*7.85*AP65*0.001*0.001*AR65*P65</f>
        <v/>
      </c>
      <c r="AT65" s="178">
        <f>AR65*P65</f>
        <v/>
      </c>
      <c r="AU65" s="20">
        <f>K65*L65</f>
        <v/>
      </c>
      <c r="AV65" s="20">
        <f>LEFT(H65,3)</f>
        <v/>
      </c>
    </row>
    <row r="66" ht="22.5" customFormat="1" customHeight="1" s="20">
      <c r="A66" s="178" t="inlineStr">
        <is>
          <t>G</t>
        </is>
      </c>
      <c r="B66" s="178" t="n">
        <v>25</v>
      </c>
      <c r="C66" s="178" t="n">
        <v>5</v>
      </c>
      <c r="D66" s="178" t="inlineStr">
        <is>
          <t>/</t>
        </is>
      </c>
      <c r="E66" s="178" t="n">
        <v>30</v>
      </c>
      <c r="F66" s="178" t="inlineStr">
        <is>
          <t>/</t>
        </is>
      </c>
      <c r="G66" s="178" t="n">
        <v>100</v>
      </c>
      <c r="H66" s="168" t="inlineStr">
        <is>
          <t>P14-C402-K2#</t>
        </is>
      </c>
      <c r="I66" s="168" t="inlineStr">
        <is>
          <t>#</t>
        </is>
      </c>
      <c r="J66" s="168" t="n">
        <v>1975</v>
      </c>
      <c r="K66" s="168" t="n">
        <v>1017</v>
      </c>
      <c r="L66" s="168" t="n">
        <v>1</v>
      </c>
      <c r="M66" s="59">
        <f>J66</f>
        <v/>
      </c>
      <c r="N66" s="59">
        <f>K66</f>
        <v/>
      </c>
      <c r="O66" s="59">
        <f>(AH66-1)*30+5</f>
        <v/>
      </c>
      <c r="P66" s="59">
        <f>L66</f>
        <v/>
      </c>
      <c r="Q66" s="352">
        <f>AB66+AK66+AS66</f>
        <v/>
      </c>
      <c r="R66" s="353">
        <f>AC66+AL66+AS66</f>
        <v/>
      </c>
      <c r="S66" s="353" t="n">
        <v>6</v>
      </c>
      <c r="T66" s="353" t="n">
        <v>6</v>
      </c>
      <c r="U66" s="354">
        <f>IF(AND(MOD(K66-C66,E66)&gt;S66,MOD(K66-C66,E66)&lt;(E66-T66)),"单边留","")</f>
        <v/>
      </c>
      <c r="V66" s="68">
        <f>B66</f>
        <v/>
      </c>
      <c r="W66" s="68">
        <f>C66</f>
        <v/>
      </c>
      <c r="X66" s="68">
        <f>N66</f>
        <v/>
      </c>
      <c r="Y66" s="68">
        <f>O66</f>
        <v/>
      </c>
      <c r="Z66" s="68" t="n">
        <v>2</v>
      </c>
      <c r="AA66" s="68">
        <f>Z66*P66</f>
        <v/>
      </c>
      <c r="AB66" s="355">
        <f>B66*C66*7.85*0.001*X66*0.001*AA66</f>
        <v/>
      </c>
      <c r="AC66" s="355">
        <f>B66*C66*7.85*0.001*Y66*0.001*AA66</f>
        <v/>
      </c>
      <c r="AD66" s="68">
        <f>B66</f>
        <v/>
      </c>
      <c r="AE66" s="68">
        <f>C66</f>
        <v/>
      </c>
      <c r="AF66" s="178">
        <f>M66-AE66*2-2</f>
        <v/>
      </c>
      <c r="AG66" s="178">
        <f>(N66-AE66)/E66+1</f>
        <v/>
      </c>
      <c r="AH66" s="178">
        <f>IF(MOD(K66-C66,E66)&lt;(E66-T66),ROUNDDOWN((K66-C66)/E66+1,0),ROUNDUP((K66-C66)/E66+1,0))</f>
        <v/>
      </c>
      <c r="AI66" s="178">
        <f>AG66*P66</f>
        <v/>
      </c>
      <c r="AJ66" s="178">
        <f>AH66*P66</f>
        <v/>
      </c>
      <c r="AK66" s="356">
        <f>AD66*AE66*7.85*0.001*AF66*0.001*AI66</f>
        <v/>
      </c>
      <c r="AL66" s="356">
        <f>AD66*AE66*7.85*0.001*AF66*0.001*AJ66</f>
        <v/>
      </c>
      <c r="AM66" s="68" t="n">
        <v>6</v>
      </c>
      <c r="AN66" s="68">
        <f>(M66-G66*(AQ66-1))/2</f>
        <v/>
      </c>
      <c r="AO66" s="247">
        <f>(M66-G66*(AR66-1))/2</f>
        <v/>
      </c>
      <c r="AP66" s="68" t="n">
        <v>1025</v>
      </c>
      <c r="AQ66" s="68">
        <f>IF(INT(M66/G66+1)/2=INT(INT(M66/G66+1)/2),INT(M66/G66)+1,INT(M66/G66))</f>
        <v/>
      </c>
      <c r="AR66" s="178">
        <f>IF(AN66&lt;=0.2*G66,AQ66-2,AQ66)</f>
        <v/>
      </c>
      <c r="AS66" s="350">
        <f>AM66*AM66*7.85*AP66*0.001*0.001*AR66*P66</f>
        <v/>
      </c>
      <c r="AT66" s="178">
        <f>AR66*P66</f>
        <v/>
      </c>
      <c r="AU66" s="20">
        <f>K66*L66</f>
        <v/>
      </c>
      <c r="AV66" s="20">
        <f>LEFT(H66,3)</f>
        <v/>
      </c>
    </row>
    <row r="67" ht="22.5" customFormat="1" customHeight="1" s="20">
      <c r="A67" s="178" t="inlineStr">
        <is>
          <t>G</t>
        </is>
      </c>
      <c r="B67" s="178" t="n">
        <v>25</v>
      </c>
      <c r="C67" s="178" t="n">
        <v>5</v>
      </c>
      <c r="D67" s="178" t="inlineStr">
        <is>
          <t>/</t>
        </is>
      </c>
      <c r="E67" s="178" t="n">
        <v>30</v>
      </c>
      <c r="F67" s="178" t="inlineStr">
        <is>
          <t>/</t>
        </is>
      </c>
      <c r="G67" s="178" t="n">
        <v>100</v>
      </c>
      <c r="H67" s="168" t="inlineStr">
        <is>
          <t>P14-C402-K6#</t>
        </is>
      </c>
      <c r="I67" s="168" t="inlineStr">
        <is>
          <t>#</t>
        </is>
      </c>
      <c r="J67" s="168" t="n">
        <v>978</v>
      </c>
      <c r="K67" s="168" t="n">
        <v>1000</v>
      </c>
      <c r="L67" s="168" t="n">
        <v>2</v>
      </c>
      <c r="M67" s="59">
        <f>J67</f>
        <v/>
      </c>
      <c r="N67" s="59">
        <f>K67</f>
        <v/>
      </c>
      <c r="O67" s="59">
        <f>(AH67-1)*30+5</f>
        <v/>
      </c>
      <c r="P67" s="59">
        <f>L67</f>
        <v/>
      </c>
      <c r="Q67" s="352">
        <f>AB67+AK67+AS67</f>
        <v/>
      </c>
      <c r="R67" s="353">
        <f>AC67+AL67+AS67</f>
        <v/>
      </c>
      <c r="S67" s="353" t="n">
        <v>6</v>
      </c>
      <c r="T67" s="353" t="n">
        <v>6</v>
      </c>
      <c r="U67" s="354">
        <f>IF(AND(MOD(K67-C67,E67)&gt;S67,MOD(K67-C67,E67)&lt;(E67-T67)),"单边留","")</f>
        <v/>
      </c>
      <c r="V67" s="68">
        <f>B67</f>
        <v/>
      </c>
      <c r="W67" s="68">
        <f>C67</f>
        <v/>
      </c>
      <c r="X67" s="68">
        <f>N67</f>
        <v/>
      </c>
      <c r="Y67" s="68">
        <f>O67</f>
        <v/>
      </c>
      <c r="Z67" s="68" t="n">
        <v>2</v>
      </c>
      <c r="AA67" s="68">
        <f>Z67*P67</f>
        <v/>
      </c>
      <c r="AB67" s="355">
        <f>B67*C67*7.85*0.001*X67*0.001*AA67</f>
        <v/>
      </c>
      <c r="AC67" s="355">
        <f>B67*C67*7.85*0.001*Y67*0.001*AA67</f>
        <v/>
      </c>
      <c r="AD67" s="68">
        <f>B67</f>
        <v/>
      </c>
      <c r="AE67" s="68">
        <f>C67</f>
        <v/>
      </c>
      <c r="AF67" s="178">
        <f>M67-AE67*2-2</f>
        <v/>
      </c>
      <c r="AG67" s="178">
        <f>(N67-AE67)/E67+1</f>
        <v/>
      </c>
      <c r="AH67" s="178">
        <f>IF(MOD(K67-C67,E67)&lt;(E67-T67),ROUNDDOWN((K67-C67)/E67+1,0),ROUNDUP((K67-C67)/E67+1,0))</f>
        <v/>
      </c>
      <c r="AI67" s="178">
        <f>AG67*P67</f>
        <v/>
      </c>
      <c r="AJ67" s="178">
        <f>AH67*P67</f>
        <v/>
      </c>
      <c r="AK67" s="356">
        <f>AD67*AE67*7.85*0.001*AF67*0.001*AI67</f>
        <v/>
      </c>
      <c r="AL67" s="356">
        <f>AD67*AE67*7.85*0.001*AF67*0.001*AJ67</f>
        <v/>
      </c>
      <c r="AM67" s="68" t="n">
        <v>6</v>
      </c>
      <c r="AN67" s="68">
        <f>(M67-G67*(AQ67-1))/2</f>
        <v/>
      </c>
      <c r="AO67" s="247">
        <f>(M67-G67*(AR67-1))/2</f>
        <v/>
      </c>
      <c r="AP67" s="68" t="n">
        <v>1025</v>
      </c>
      <c r="AQ67" s="68">
        <f>IF(INT(M67/G67+1)/2=INT(INT(M67/G67+1)/2),INT(M67/G67)+1,INT(M67/G67))</f>
        <v/>
      </c>
      <c r="AR67" s="178">
        <f>IF(AN67&lt;=0.2*G67,AQ67-2,AQ67)</f>
        <v/>
      </c>
      <c r="AS67" s="350">
        <f>AM67*AM67*7.85*AP67*0.001*0.001*AR67*P67</f>
        <v/>
      </c>
      <c r="AT67" s="178">
        <f>AR67*P67</f>
        <v/>
      </c>
      <c r="AU67" s="20">
        <f>K67*L67</f>
        <v/>
      </c>
      <c r="AV67" s="20">
        <f>LEFT(H67,3)</f>
        <v/>
      </c>
    </row>
    <row r="68" ht="22.5" customFormat="1" customHeight="1" s="20">
      <c r="A68" s="178" t="inlineStr">
        <is>
          <t>G</t>
        </is>
      </c>
      <c r="B68" s="178" t="n">
        <v>25</v>
      </c>
      <c r="C68" s="178" t="n">
        <v>5</v>
      </c>
      <c r="D68" s="178" t="inlineStr">
        <is>
          <t>/</t>
        </is>
      </c>
      <c r="E68" s="178" t="n">
        <v>30</v>
      </c>
      <c r="F68" s="178" t="inlineStr">
        <is>
          <t>/</t>
        </is>
      </c>
      <c r="G68" s="178" t="n">
        <v>100</v>
      </c>
      <c r="H68" s="168" t="inlineStr">
        <is>
          <t>P14-C402-K5#</t>
        </is>
      </c>
      <c r="I68" s="168" t="inlineStr">
        <is>
          <t>#</t>
        </is>
      </c>
      <c r="J68" s="168" t="n">
        <v>990</v>
      </c>
      <c r="K68" s="168" t="n">
        <v>1278</v>
      </c>
      <c r="L68" s="168" t="n">
        <v>1</v>
      </c>
      <c r="M68" s="59">
        <f>J68</f>
        <v/>
      </c>
      <c r="N68" s="59">
        <f>K68</f>
        <v/>
      </c>
      <c r="O68" s="59">
        <f>(AH68-1)*30+5</f>
        <v/>
      </c>
      <c r="P68" s="59">
        <f>L68</f>
        <v/>
      </c>
      <c r="Q68" s="352">
        <f>AB68+AK68+AS68</f>
        <v/>
      </c>
      <c r="R68" s="353">
        <f>AC68+AL68+AS68</f>
        <v/>
      </c>
      <c r="S68" s="353" t="n">
        <v>6</v>
      </c>
      <c r="T68" s="353" t="n">
        <v>6</v>
      </c>
      <c r="U68" s="354">
        <f>IF(AND(MOD(K68-C68,E68)&gt;S68,MOD(K68-C68,E68)&lt;(E68-T68)),"单边留","")</f>
        <v/>
      </c>
      <c r="V68" s="68">
        <f>B68</f>
        <v/>
      </c>
      <c r="W68" s="68">
        <f>C68</f>
        <v/>
      </c>
      <c r="X68" s="68">
        <f>N68</f>
        <v/>
      </c>
      <c r="Y68" s="68">
        <f>O68</f>
        <v/>
      </c>
      <c r="Z68" s="68" t="n">
        <v>2</v>
      </c>
      <c r="AA68" s="68">
        <f>Z68*P68</f>
        <v/>
      </c>
      <c r="AB68" s="355">
        <f>B68*C68*7.85*0.001*X68*0.001*AA68</f>
        <v/>
      </c>
      <c r="AC68" s="355">
        <f>B68*C68*7.85*0.001*Y68*0.001*AA68</f>
        <v/>
      </c>
      <c r="AD68" s="68">
        <f>B68</f>
        <v/>
      </c>
      <c r="AE68" s="68">
        <f>C68</f>
        <v/>
      </c>
      <c r="AF68" s="178">
        <f>M68-AE68*2-2</f>
        <v/>
      </c>
      <c r="AG68" s="178">
        <f>(N68-AE68)/E68+1</f>
        <v/>
      </c>
      <c r="AH68" s="178">
        <f>IF(MOD(K68-C68,E68)&lt;(E68-T68),ROUNDDOWN((K68-C68)/E68+1,0),ROUNDUP((K68-C68)/E68+1,0))</f>
        <v/>
      </c>
      <c r="AI68" s="178">
        <f>AG68*P68</f>
        <v/>
      </c>
      <c r="AJ68" s="178">
        <f>AH68*P68</f>
        <v/>
      </c>
      <c r="AK68" s="356">
        <f>AD68*AE68*7.85*0.001*AF68*0.001*AI68</f>
        <v/>
      </c>
      <c r="AL68" s="356">
        <f>AD68*AE68*7.85*0.001*AF68*0.001*AJ68</f>
        <v/>
      </c>
      <c r="AM68" s="68" t="n">
        <v>6</v>
      </c>
      <c r="AN68" s="68">
        <f>(M68-G68*(AQ68-1))/2</f>
        <v/>
      </c>
      <c r="AO68" s="247">
        <f>(M68-G68*(AR68-1))/2</f>
        <v/>
      </c>
      <c r="AP68" s="68" t="n">
        <v>1025</v>
      </c>
      <c r="AQ68" s="68">
        <f>IF(INT(M68/G68+1)/2=INT(INT(M68/G68+1)/2),INT(M68/G68)+1,INT(M68/G68))</f>
        <v/>
      </c>
      <c r="AR68" s="178">
        <f>IF(AN68&lt;=0.2*G68,AQ68-2,AQ68)</f>
        <v/>
      </c>
      <c r="AS68" s="350">
        <f>AM68*AM68*7.85*AP68*0.001*0.001*AR68*P68</f>
        <v/>
      </c>
      <c r="AT68" s="178">
        <f>AR68*P68</f>
        <v/>
      </c>
      <c r="AU68" s="20">
        <f>K68*L68</f>
        <v/>
      </c>
      <c r="AV68" s="20">
        <f>LEFT(H68,3)</f>
        <v/>
      </c>
    </row>
    <row r="69" ht="22.5" customFormat="1" customHeight="1" s="20">
      <c r="A69" s="178" t="inlineStr">
        <is>
          <t>G</t>
        </is>
      </c>
      <c r="B69" s="178" t="n">
        <v>25</v>
      </c>
      <c r="C69" s="178" t="n">
        <v>5</v>
      </c>
      <c r="D69" s="178" t="inlineStr">
        <is>
          <t>/</t>
        </is>
      </c>
      <c r="E69" s="178" t="n">
        <v>30</v>
      </c>
      <c r="F69" s="178" t="inlineStr">
        <is>
          <t>/</t>
        </is>
      </c>
      <c r="G69" s="178" t="n">
        <v>100</v>
      </c>
      <c r="H69" s="168" t="inlineStr">
        <is>
          <t>P14-C402-K3#</t>
        </is>
      </c>
      <c r="I69" s="168" t="inlineStr">
        <is>
          <t>#</t>
        </is>
      </c>
      <c r="J69" s="168" t="n">
        <v>1992</v>
      </c>
      <c r="K69" s="168" t="n">
        <v>1479</v>
      </c>
      <c r="L69" s="168" t="n">
        <v>1</v>
      </c>
      <c r="M69" s="59">
        <f>J69</f>
        <v/>
      </c>
      <c r="N69" s="59">
        <f>K69</f>
        <v/>
      </c>
      <c r="O69" s="59">
        <f>(AH69-1)*30+5</f>
        <v/>
      </c>
      <c r="P69" s="59">
        <f>L69</f>
        <v/>
      </c>
      <c r="Q69" s="352">
        <f>AB69+AK69+AS69</f>
        <v/>
      </c>
      <c r="R69" s="353">
        <f>AC69+AL69+AS69</f>
        <v/>
      </c>
      <c r="S69" s="353" t="n">
        <v>6</v>
      </c>
      <c r="T69" s="353" t="n">
        <v>6</v>
      </c>
      <c r="U69" s="354">
        <f>IF(AND(MOD(K69-C69,E69)&gt;S69,MOD(K69-C69,E69)&lt;(E69-T69)),"单边留","")</f>
        <v/>
      </c>
      <c r="V69" s="68">
        <f>B69</f>
        <v/>
      </c>
      <c r="W69" s="68">
        <f>C69</f>
        <v/>
      </c>
      <c r="X69" s="68">
        <f>N69</f>
        <v/>
      </c>
      <c r="Y69" s="68">
        <f>O69</f>
        <v/>
      </c>
      <c r="Z69" s="68" t="n">
        <v>2</v>
      </c>
      <c r="AA69" s="68">
        <f>Z69*P69</f>
        <v/>
      </c>
      <c r="AB69" s="355">
        <f>B69*C69*7.85*0.001*X69*0.001*AA69</f>
        <v/>
      </c>
      <c r="AC69" s="355">
        <f>B69*C69*7.85*0.001*Y69*0.001*AA69</f>
        <v/>
      </c>
      <c r="AD69" s="68">
        <f>B69</f>
        <v/>
      </c>
      <c r="AE69" s="68">
        <f>C69</f>
        <v/>
      </c>
      <c r="AF69" s="178">
        <f>M69-AE69*2-2</f>
        <v/>
      </c>
      <c r="AG69" s="178">
        <f>(N69-AE69)/E69+1</f>
        <v/>
      </c>
      <c r="AH69" s="178">
        <f>IF(MOD(K69-C69,E69)&lt;(E69-T69),ROUNDDOWN((K69-C69)/E69+1,0),ROUNDUP((K69-C69)/E69+1,0))</f>
        <v/>
      </c>
      <c r="AI69" s="178">
        <f>AG69*P69</f>
        <v/>
      </c>
      <c r="AJ69" s="178">
        <f>AH69*P69</f>
        <v/>
      </c>
      <c r="AK69" s="356">
        <f>AD69*AE69*7.85*0.001*AF69*0.001*AI69</f>
        <v/>
      </c>
      <c r="AL69" s="356">
        <f>AD69*AE69*7.85*0.001*AF69*0.001*AJ69</f>
        <v/>
      </c>
      <c r="AM69" s="68" t="n">
        <v>6</v>
      </c>
      <c r="AN69" s="68">
        <f>(M69-G69*(AQ69-1))/2</f>
        <v/>
      </c>
      <c r="AO69" s="247">
        <f>(M69-G69*(AR69-1))/2</f>
        <v/>
      </c>
      <c r="AP69" s="68" t="n">
        <v>1025</v>
      </c>
      <c r="AQ69" s="68">
        <f>IF(INT(M69/G69+1)/2=INT(INT(M69/G69+1)/2),INT(M69/G69)+1,INT(M69/G69))</f>
        <v/>
      </c>
      <c r="AR69" s="178">
        <f>IF(AN69&lt;=0.2*G69,AQ69-2,AQ69)</f>
        <v/>
      </c>
      <c r="AS69" s="350">
        <f>AM69*AM69*7.85*AP69*0.001*0.001*AR69*P69</f>
        <v/>
      </c>
      <c r="AT69" s="178">
        <f>AR69*P69</f>
        <v/>
      </c>
      <c r="AU69" s="20">
        <f>K69*L69</f>
        <v/>
      </c>
      <c r="AV69" s="20">
        <f>LEFT(H69,3)</f>
        <v/>
      </c>
    </row>
    <row r="70" ht="22.5" customFormat="1" customHeight="1" s="20">
      <c r="A70" s="178" t="inlineStr">
        <is>
          <t>G</t>
        </is>
      </c>
      <c r="B70" s="178" t="n">
        <v>25</v>
      </c>
      <c r="C70" s="178" t="n">
        <v>5</v>
      </c>
      <c r="D70" s="178" t="inlineStr">
        <is>
          <t>/</t>
        </is>
      </c>
      <c r="E70" s="178" t="n">
        <v>30</v>
      </c>
      <c r="F70" s="178" t="inlineStr">
        <is>
          <t>/</t>
        </is>
      </c>
      <c r="G70" s="178" t="n">
        <v>100</v>
      </c>
      <c r="H70" s="168" t="inlineStr">
        <is>
          <t>P15-C402-L1#</t>
        </is>
      </c>
      <c r="I70" s="168" t="inlineStr">
        <is>
          <t>#</t>
        </is>
      </c>
      <c r="J70" s="168" t="n">
        <v>1970</v>
      </c>
      <c r="K70" s="168" t="n">
        <v>828</v>
      </c>
      <c r="L70" s="168" t="n">
        <v>1</v>
      </c>
      <c r="M70" s="59">
        <f>J70</f>
        <v/>
      </c>
      <c r="N70" s="59">
        <f>K70</f>
        <v/>
      </c>
      <c r="O70" s="59">
        <f>(AH70-1)*30+5</f>
        <v/>
      </c>
      <c r="P70" s="59">
        <f>L70</f>
        <v/>
      </c>
      <c r="Q70" s="352">
        <f>AB70+AK70+AS70</f>
        <v/>
      </c>
      <c r="R70" s="353">
        <f>AC70+AL70+AS70</f>
        <v/>
      </c>
      <c r="S70" s="353" t="n">
        <v>6</v>
      </c>
      <c r="T70" s="353" t="n">
        <v>6</v>
      </c>
      <c r="U70" s="354">
        <f>IF(AND(MOD(K70-C70,E70)&gt;S70,MOD(K70-C70,E70)&lt;(E70-T70)),"单边留","")</f>
        <v/>
      </c>
      <c r="V70" s="68">
        <f>B70</f>
        <v/>
      </c>
      <c r="W70" s="68">
        <f>C70</f>
        <v/>
      </c>
      <c r="X70" s="68">
        <f>N70</f>
        <v/>
      </c>
      <c r="Y70" s="68">
        <f>O70</f>
        <v/>
      </c>
      <c r="Z70" s="68" t="n">
        <v>2</v>
      </c>
      <c r="AA70" s="68">
        <f>Z70*P70</f>
        <v/>
      </c>
      <c r="AB70" s="355">
        <f>B70*C70*7.85*0.001*X70*0.001*AA70</f>
        <v/>
      </c>
      <c r="AC70" s="355">
        <f>B70*C70*7.85*0.001*Y70*0.001*AA70</f>
        <v/>
      </c>
      <c r="AD70" s="68">
        <f>B70</f>
        <v/>
      </c>
      <c r="AE70" s="68">
        <f>C70</f>
        <v/>
      </c>
      <c r="AF70" s="178">
        <f>M70-AE70*2-2</f>
        <v/>
      </c>
      <c r="AG70" s="178">
        <f>(N70-AE70)/E70+1</f>
        <v/>
      </c>
      <c r="AH70" s="178">
        <f>IF(MOD(K70-C70,E70)&lt;(E70-T70),ROUNDDOWN((K70-C70)/E70+1,0),ROUNDUP((K70-C70)/E70+1,0))</f>
        <v/>
      </c>
      <c r="AI70" s="178">
        <f>AG70*P70</f>
        <v/>
      </c>
      <c r="AJ70" s="178">
        <f>AH70*P70</f>
        <v/>
      </c>
      <c r="AK70" s="356">
        <f>AD70*AE70*7.85*0.001*AF70*0.001*AI70</f>
        <v/>
      </c>
      <c r="AL70" s="356">
        <f>AD70*AE70*7.85*0.001*AF70*0.001*AJ70</f>
        <v/>
      </c>
      <c r="AM70" s="68" t="n">
        <v>6</v>
      </c>
      <c r="AN70" s="68">
        <f>(M70-G70*(AQ70-1))/2</f>
        <v/>
      </c>
      <c r="AO70" s="247">
        <f>(M70-G70*(AR70-1))/2</f>
        <v/>
      </c>
      <c r="AP70" s="68" t="n">
        <v>1025</v>
      </c>
      <c r="AQ70" s="68">
        <f>IF(INT(M70/G70+1)/2=INT(INT(M70/G70+1)/2),INT(M70/G70)+1,INT(M70/G70))</f>
        <v/>
      </c>
      <c r="AR70" s="178">
        <f>IF(AN70&lt;=0.2*G70,AQ70-2,AQ70)</f>
        <v/>
      </c>
      <c r="AS70" s="350">
        <f>AM70*AM70*7.85*AP70*0.001*0.001*AR70*P70</f>
        <v/>
      </c>
      <c r="AT70" s="178">
        <f>AR70*P70</f>
        <v/>
      </c>
      <c r="AU70" s="20">
        <f>K70*L70</f>
        <v/>
      </c>
      <c r="AV70" s="20">
        <f>LEFT(H70,3)</f>
        <v/>
      </c>
    </row>
    <row r="71" ht="22.5" customFormat="1" customHeight="1" s="20">
      <c r="A71" s="178" t="inlineStr">
        <is>
          <t>G</t>
        </is>
      </c>
      <c r="B71" s="178" t="n">
        <v>25</v>
      </c>
      <c r="C71" s="178" t="n">
        <v>5</v>
      </c>
      <c r="D71" s="178" t="inlineStr">
        <is>
          <t>/</t>
        </is>
      </c>
      <c r="E71" s="178" t="n">
        <v>30</v>
      </c>
      <c r="F71" s="178" t="inlineStr">
        <is>
          <t>/</t>
        </is>
      </c>
      <c r="G71" s="178" t="n">
        <v>100</v>
      </c>
      <c r="H71" s="168" t="inlineStr">
        <is>
          <t>P15-C402-L2#</t>
        </is>
      </c>
      <c r="I71" s="168" t="inlineStr">
        <is>
          <t>#</t>
        </is>
      </c>
      <c r="J71" s="168" t="n">
        <v>1975</v>
      </c>
      <c r="K71" s="168" t="n">
        <v>1000</v>
      </c>
      <c r="L71" s="168" t="n">
        <v>10</v>
      </c>
      <c r="M71" s="59">
        <f>J71</f>
        <v/>
      </c>
      <c r="N71" s="59">
        <f>K71</f>
        <v/>
      </c>
      <c r="O71" s="59">
        <f>(AH71-1)*30+5</f>
        <v/>
      </c>
      <c r="P71" s="59">
        <f>L71</f>
        <v/>
      </c>
      <c r="Q71" s="352">
        <f>AB71+AK71+AS71</f>
        <v/>
      </c>
      <c r="R71" s="353">
        <f>AC71+AL71+AS71</f>
        <v/>
      </c>
      <c r="S71" s="353" t="n">
        <v>6</v>
      </c>
      <c r="T71" s="353" t="n">
        <v>6</v>
      </c>
      <c r="U71" s="354">
        <f>IF(AND(MOD(K71-C71,E71)&gt;S71,MOD(K71-C71,E71)&lt;(E71-T71)),"单边留","")</f>
        <v/>
      </c>
      <c r="V71" s="68">
        <f>B71</f>
        <v/>
      </c>
      <c r="W71" s="68">
        <f>C71</f>
        <v/>
      </c>
      <c r="X71" s="68">
        <f>N71</f>
        <v/>
      </c>
      <c r="Y71" s="68">
        <f>O71</f>
        <v/>
      </c>
      <c r="Z71" s="68" t="n">
        <v>2</v>
      </c>
      <c r="AA71" s="68">
        <f>Z71*P71</f>
        <v/>
      </c>
      <c r="AB71" s="355">
        <f>B71*C71*7.85*0.001*X71*0.001*AA71</f>
        <v/>
      </c>
      <c r="AC71" s="355">
        <f>B71*C71*7.85*0.001*Y71*0.001*AA71</f>
        <v/>
      </c>
      <c r="AD71" s="68">
        <f>B71</f>
        <v/>
      </c>
      <c r="AE71" s="68">
        <f>C71</f>
        <v/>
      </c>
      <c r="AF71" s="178">
        <f>M71-AE71*2-2</f>
        <v/>
      </c>
      <c r="AG71" s="178">
        <f>(N71-AE71)/E71+1</f>
        <v/>
      </c>
      <c r="AH71" s="178">
        <f>IF(MOD(K71-C71,E71)&lt;(E71-T71),ROUNDDOWN((K71-C71)/E71+1,0),ROUNDUP((K71-C71)/E71+1,0))</f>
        <v/>
      </c>
      <c r="AI71" s="178">
        <f>AG71*P71</f>
        <v/>
      </c>
      <c r="AJ71" s="178">
        <f>AH71*P71</f>
        <v/>
      </c>
      <c r="AK71" s="356">
        <f>AD71*AE71*7.85*0.001*AF71*0.001*AI71</f>
        <v/>
      </c>
      <c r="AL71" s="356">
        <f>AD71*AE71*7.85*0.001*AF71*0.001*AJ71</f>
        <v/>
      </c>
      <c r="AM71" s="68" t="n">
        <v>6</v>
      </c>
      <c r="AN71" s="68">
        <f>(M71-G71*(AQ71-1))/2</f>
        <v/>
      </c>
      <c r="AO71" s="247">
        <f>(M71-G71*(AR71-1))/2</f>
        <v/>
      </c>
      <c r="AP71" s="68" t="n">
        <v>1025</v>
      </c>
      <c r="AQ71" s="68">
        <f>IF(INT(M71/G71+1)/2=INT(INT(M71/G71+1)/2),INT(M71/G71)+1,INT(M71/G71))</f>
        <v/>
      </c>
      <c r="AR71" s="178">
        <f>IF(AN71&lt;=0.2*G71,AQ71-2,AQ71)</f>
        <v/>
      </c>
      <c r="AS71" s="350">
        <f>AM71*AM71*7.85*AP71*0.001*0.001*AR71*P71</f>
        <v/>
      </c>
      <c r="AT71" s="178">
        <f>AR71*P71</f>
        <v/>
      </c>
      <c r="AU71" s="20">
        <f>K71*L71</f>
        <v/>
      </c>
      <c r="AV71" s="20">
        <f>LEFT(H71,3)</f>
        <v/>
      </c>
    </row>
    <row r="72" ht="22.5" customFormat="1" customHeight="1" s="20">
      <c r="A72" s="178" t="inlineStr">
        <is>
          <t>G</t>
        </is>
      </c>
      <c r="B72" s="178" t="n">
        <v>25</v>
      </c>
      <c r="C72" s="178" t="n">
        <v>5</v>
      </c>
      <c r="D72" s="178" t="inlineStr">
        <is>
          <t>/</t>
        </is>
      </c>
      <c r="E72" s="178" t="n">
        <v>30</v>
      </c>
      <c r="F72" s="178" t="inlineStr">
        <is>
          <t>/</t>
        </is>
      </c>
      <c r="G72" s="178" t="n">
        <v>100</v>
      </c>
      <c r="H72" s="168" t="inlineStr">
        <is>
          <t>P16-C402-M1#</t>
        </is>
      </c>
      <c r="I72" s="168" t="inlineStr">
        <is>
          <t>#</t>
        </is>
      </c>
      <c r="J72" s="168" t="n">
        <v>1970</v>
      </c>
      <c r="K72" s="168" t="n">
        <v>824</v>
      </c>
      <c r="L72" s="168" t="n">
        <v>1</v>
      </c>
      <c r="M72" s="59">
        <f>J72</f>
        <v/>
      </c>
      <c r="N72" s="59">
        <f>K72</f>
        <v/>
      </c>
      <c r="O72" s="59">
        <f>(AH72-1)*30+5</f>
        <v/>
      </c>
      <c r="P72" s="59">
        <f>L72</f>
        <v/>
      </c>
      <c r="Q72" s="352">
        <f>AB72+AK72+AS72</f>
        <v/>
      </c>
      <c r="R72" s="353">
        <f>AC72+AL72+AS72</f>
        <v/>
      </c>
      <c r="S72" s="353" t="n">
        <v>6</v>
      </c>
      <c r="T72" s="353" t="n">
        <v>6</v>
      </c>
      <c r="U72" s="354">
        <f>IF(AND(MOD(K72-C72,E72)&gt;S72,MOD(K72-C72,E72)&lt;(E72-T72)),"单边留","")</f>
        <v/>
      </c>
      <c r="V72" s="68">
        <f>B72</f>
        <v/>
      </c>
      <c r="W72" s="68">
        <f>C72</f>
        <v/>
      </c>
      <c r="X72" s="68">
        <f>N72</f>
        <v/>
      </c>
      <c r="Y72" s="68">
        <f>O72</f>
        <v/>
      </c>
      <c r="Z72" s="68" t="n">
        <v>2</v>
      </c>
      <c r="AA72" s="68">
        <f>Z72*P72</f>
        <v/>
      </c>
      <c r="AB72" s="355">
        <f>B72*C72*7.85*0.001*X72*0.001*AA72</f>
        <v/>
      </c>
      <c r="AC72" s="355">
        <f>B72*C72*7.85*0.001*Y72*0.001*AA72</f>
        <v/>
      </c>
      <c r="AD72" s="68">
        <f>B72</f>
        <v/>
      </c>
      <c r="AE72" s="68">
        <f>C72</f>
        <v/>
      </c>
      <c r="AF72" s="178">
        <f>M72-AE72*2-2</f>
        <v/>
      </c>
      <c r="AG72" s="178">
        <f>(N72-AE72)/E72+1</f>
        <v/>
      </c>
      <c r="AH72" s="178">
        <f>IF(MOD(K72-C72,E72)&lt;(E72-T72),ROUNDDOWN((K72-C72)/E72+1,0),ROUNDUP((K72-C72)/E72+1,0))</f>
        <v/>
      </c>
      <c r="AI72" s="178">
        <f>AG72*P72</f>
        <v/>
      </c>
      <c r="AJ72" s="178">
        <f>AH72*P72</f>
        <v/>
      </c>
      <c r="AK72" s="356">
        <f>AD72*AE72*7.85*0.001*AF72*0.001*AI72</f>
        <v/>
      </c>
      <c r="AL72" s="356">
        <f>AD72*AE72*7.85*0.001*AF72*0.001*AJ72</f>
        <v/>
      </c>
      <c r="AM72" s="68" t="n">
        <v>6</v>
      </c>
      <c r="AN72" s="68">
        <f>(M72-G72*(AQ72-1))/2</f>
        <v/>
      </c>
      <c r="AO72" s="247">
        <f>(M72-G72*(AR72-1))/2</f>
        <v/>
      </c>
      <c r="AP72" s="68" t="n">
        <v>1025</v>
      </c>
      <c r="AQ72" s="68">
        <f>IF(INT(M72/G72+1)/2=INT(INT(M72/G72+1)/2),INT(M72/G72)+1,INT(M72/G72))</f>
        <v/>
      </c>
      <c r="AR72" s="178">
        <f>IF(AN72&lt;=0.2*G72,AQ72-2,AQ72)</f>
        <v/>
      </c>
      <c r="AS72" s="350">
        <f>AM72*AM72*7.85*AP72*0.001*0.001*AR72*P72</f>
        <v/>
      </c>
      <c r="AT72" s="178">
        <f>AR72*P72</f>
        <v/>
      </c>
      <c r="AU72" s="20">
        <f>K72*L72</f>
        <v/>
      </c>
      <c r="AV72" s="20">
        <f>LEFT(H72,3)</f>
        <v/>
      </c>
    </row>
    <row r="73" ht="22.5" customFormat="1" customHeight="1" s="20">
      <c r="A73" s="178" t="inlineStr">
        <is>
          <t>G</t>
        </is>
      </c>
      <c r="B73" s="178" t="n">
        <v>25</v>
      </c>
      <c r="C73" s="178" t="n">
        <v>5</v>
      </c>
      <c r="D73" s="178" t="inlineStr">
        <is>
          <t>/</t>
        </is>
      </c>
      <c r="E73" s="178" t="n">
        <v>30</v>
      </c>
      <c r="F73" s="178" t="inlineStr">
        <is>
          <t>/</t>
        </is>
      </c>
      <c r="G73" s="178" t="n">
        <v>100</v>
      </c>
      <c r="H73" s="168" t="inlineStr">
        <is>
          <t>P16-C402-M2#</t>
        </is>
      </c>
      <c r="I73" s="168" t="inlineStr">
        <is>
          <t>#</t>
        </is>
      </c>
      <c r="J73" s="168" t="n">
        <v>1975</v>
      </c>
      <c r="K73" s="168" t="n">
        <v>1000</v>
      </c>
      <c r="L73" s="168" t="n">
        <v>10</v>
      </c>
      <c r="M73" s="59">
        <f>J73</f>
        <v/>
      </c>
      <c r="N73" s="59">
        <f>K73</f>
        <v/>
      </c>
      <c r="O73" s="59">
        <f>(AH73-1)*30+5</f>
        <v/>
      </c>
      <c r="P73" s="59">
        <f>L73</f>
        <v/>
      </c>
      <c r="Q73" s="352">
        <f>AB73+AK73+AS73</f>
        <v/>
      </c>
      <c r="R73" s="353">
        <f>AC73+AL73+AS73</f>
        <v/>
      </c>
      <c r="S73" s="353" t="n">
        <v>6</v>
      </c>
      <c r="T73" s="353" t="n">
        <v>6</v>
      </c>
      <c r="U73" s="354">
        <f>IF(AND(MOD(K73-C73,E73)&gt;S73,MOD(K73-C73,E73)&lt;(E73-T73)),"单边留","")</f>
        <v/>
      </c>
      <c r="V73" s="68">
        <f>B73</f>
        <v/>
      </c>
      <c r="W73" s="68">
        <f>C73</f>
        <v/>
      </c>
      <c r="X73" s="68">
        <f>N73</f>
        <v/>
      </c>
      <c r="Y73" s="68">
        <f>O73</f>
        <v/>
      </c>
      <c r="Z73" s="68" t="n">
        <v>2</v>
      </c>
      <c r="AA73" s="68">
        <f>Z73*P73</f>
        <v/>
      </c>
      <c r="AB73" s="355">
        <f>B73*C73*7.85*0.001*X73*0.001*AA73</f>
        <v/>
      </c>
      <c r="AC73" s="355">
        <f>B73*C73*7.85*0.001*Y73*0.001*AA73</f>
        <v/>
      </c>
      <c r="AD73" s="68">
        <f>B73</f>
        <v/>
      </c>
      <c r="AE73" s="68">
        <f>C73</f>
        <v/>
      </c>
      <c r="AF73" s="178">
        <f>M73-AE73*2-2</f>
        <v/>
      </c>
      <c r="AG73" s="178">
        <f>(N73-AE73)/E73+1</f>
        <v/>
      </c>
      <c r="AH73" s="178">
        <f>IF(MOD(K73-C73,E73)&lt;(E73-T73),ROUNDDOWN((K73-C73)/E73+1,0),ROUNDUP((K73-C73)/E73+1,0))</f>
        <v/>
      </c>
      <c r="AI73" s="178">
        <f>AG73*P73</f>
        <v/>
      </c>
      <c r="AJ73" s="178">
        <f>AH73*P73</f>
        <v/>
      </c>
      <c r="AK73" s="356">
        <f>AD73*AE73*7.85*0.001*AF73*0.001*AI73</f>
        <v/>
      </c>
      <c r="AL73" s="356">
        <f>AD73*AE73*7.85*0.001*AF73*0.001*AJ73</f>
        <v/>
      </c>
      <c r="AM73" s="68" t="n">
        <v>6</v>
      </c>
      <c r="AN73" s="68">
        <f>(M73-G73*(AQ73-1))/2</f>
        <v/>
      </c>
      <c r="AO73" s="247">
        <f>(M73-G73*(AR73-1))/2</f>
        <v/>
      </c>
      <c r="AP73" s="68" t="n">
        <v>1025</v>
      </c>
      <c r="AQ73" s="68">
        <f>IF(INT(M73/G73+1)/2=INT(INT(M73/G73+1)/2),INT(M73/G73)+1,INT(M73/G73))</f>
        <v/>
      </c>
      <c r="AR73" s="178">
        <f>IF(AN73&lt;=0.2*G73,AQ73-2,AQ73)</f>
        <v/>
      </c>
      <c r="AS73" s="350">
        <f>AM73*AM73*7.85*AP73*0.001*0.001*AR73*P73</f>
        <v/>
      </c>
      <c r="AT73" s="178">
        <f>AR73*P73</f>
        <v/>
      </c>
      <c r="AU73" s="20">
        <f>K73*L73</f>
        <v/>
      </c>
      <c r="AV73" s="20">
        <f>LEFT(H73,3)</f>
        <v/>
      </c>
    </row>
    <row r="74" ht="22.5" customFormat="1" customHeight="1" s="20">
      <c r="A74" s="178" t="inlineStr">
        <is>
          <t>G</t>
        </is>
      </c>
      <c r="B74" s="178" t="n">
        <v>25</v>
      </c>
      <c r="C74" s="178" t="n">
        <v>5</v>
      </c>
      <c r="D74" s="178" t="inlineStr">
        <is>
          <t>/</t>
        </is>
      </c>
      <c r="E74" s="178" t="n">
        <v>30</v>
      </c>
      <c r="F74" s="178" t="inlineStr">
        <is>
          <t>/</t>
        </is>
      </c>
      <c r="G74" s="178" t="n">
        <v>100</v>
      </c>
      <c r="H74" s="168" t="inlineStr">
        <is>
          <t>P17-C402-N3#</t>
        </is>
      </c>
      <c r="I74" s="168" t="inlineStr">
        <is>
          <t>#</t>
        </is>
      </c>
      <c r="J74" s="168" t="n">
        <v>1968</v>
      </c>
      <c r="K74" s="168" t="n">
        <v>762</v>
      </c>
      <c r="L74" s="168" t="n">
        <v>1</v>
      </c>
      <c r="M74" s="59">
        <f>J74</f>
        <v/>
      </c>
      <c r="N74" s="59">
        <f>K74</f>
        <v/>
      </c>
      <c r="O74" s="59">
        <f>(AH74-1)*30+5</f>
        <v/>
      </c>
      <c r="P74" s="59">
        <f>L74</f>
        <v/>
      </c>
      <c r="Q74" s="352">
        <f>AB74+AK74+AS74</f>
        <v/>
      </c>
      <c r="R74" s="353">
        <f>AC74+AL74+AS74</f>
        <v/>
      </c>
      <c r="S74" s="353" t="n">
        <v>6</v>
      </c>
      <c r="T74" s="353" t="n">
        <v>6</v>
      </c>
      <c r="U74" s="354">
        <f>IF(AND(MOD(K74-C74,E74)&gt;S74,MOD(K74-C74,E74)&lt;(E74-T74)),"单边留","")</f>
        <v/>
      </c>
      <c r="V74" s="68">
        <f>B74</f>
        <v/>
      </c>
      <c r="W74" s="68">
        <f>C74</f>
        <v/>
      </c>
      <c r="X74" s="68">
        <f>N74</f>
        <v/>
      </c>
      <c r="Y74" s="68">
        <f>O74</f>
        <v/>
      </c>
      <c r="Z74" s="68" t="n">
        <v>2</v>
      </c>
      <c r="AA74" s="68">
        <f>Z74*P74</f>
        <v/>
      </c>
      <c r="AB74" s="355">
        <f>B74*C74*7.85*0.001*X74*0.001*AA74</f>
        <v/>
      </c>
      <c r="AC74" s="355">
        <f>B74*C74*7.85*0.001*Y74*0.001*AA74</f>
        <v/>
      </c>
      <c r="AD74" s="68">
        <f>B74</f>
        <v/>
      </c>
      <c r="AE74" s="68">
        <f>C74</f>
        <v/>
      </c>
      <c r="AF74" s="178">
        <f>M74-AE74*2-2</f>
        <v/>
      </c>
      <c r="AG74" s="178">
        <f>(N74-AE74)/E74+1</f>
        <v/>
      </c>
      <c r="AH74" s="178">
        <f>IF(MOD(K74-C74,E74)&lt;(E74-T74),ROUNDDOWN((K74-C74)/E74+1,0),ROUNDUP((K74-C74)/E74+1,0))</f>
        <v/>
      </c>
      <c r="AI74" s="178">
        <f>AG74*P74</f>
        <v/>
      </c>
      <c r="AJ74" s="178">
        <f>AH74*P74</f>
        <v/>
      </c>
      <c r="AK74" s="356">
        <f>AD74*AE74*7.85*0.001*AF74*0.001*AI74</f>
        <v/>
      </c>
      <c r="AL74" s="356">
        <f>AD74*AE74*7.85*0.001*AF74*0.001*AJ74</f>
        <v/>
      </c>
      <c r="AM74" s="68" t="n">
        <v>6</v>
      </c>
      <c r="AN74" s="68">
        <f>(M74-G74*(AQ74-1))/2</f>
        <v/>
      </c>
      <c r="AO74" s="247">
        <f>(M74-G74*(AR74-1))/2</f>
        <v/>
      </c>
      <c r="AP74" s="68" t="n">
        <v>1025</v>
      </c>
      <c r="AQ74" s="68">
        <f>IF(INT(M74/G74+1)/2=INT(INT(M74/G74+1)/2),INT(M74/G74)+1,INT(M74/G74))</f>
        <v/>
      </c>
      <c r="AR74" s="178">
        <f>IF(AN74&lt;=0.2*G74,AQ74-2,AQ74)</f>
        <v/>
      </c>
      <c r="AS74" s="350">
        <f>AM74*AM74*7.85*AP74*0.001*0.001*AR74*P74</f>
        <v/>
      </c>
      <c r="AT74" s="178">
        <f>AR74*P74</f>
        <v/>
      </c>
      <c r="AU74" s="20">
        <f>K74*L74</f>
        <v/>
      </c>
      <c r="AV74" s="20">
        <f>LEFT(H74,3)</f>
        <v/>
      </c>
    </row>
    <row r="75" ht="22.5" customFormat="1" customHeight="1" s="20">
      <c r="A75" s="178" t="inlineStr">
        <is>
          <t>G</t>
        </is>
      </c>
      <c r="B75" s="178" t="n">
        <v>25</v>
      </c>
      <c r="C75" s="178" t="n">
        <v>5</v>
      </c>
      <c r="D75" s="178" t="inlineStr">
        <is>
          <t>/</t>
        </is>
      </c>
      <c r="E75" s="178" t="n">
        <v>30</v>
      </c>
      <c r="F75" s="178" t="inlineStr">
        <is>
          <t>/</t>
        </is>
      </c>
      <c r="G75" s="178" t="n">
        <v>100</v>
      </c>
      <c r="H75" s="168" t="inlineStr">
        <is>
          <t>P17-C402-N2#</t>
        </is>
      </c>
      <c r="I75" s="168" t="inlineStr">
        <is>
          <t>#</t>
        </is>
      </c>
      <c r="J75" s="168" t="n">
        <v>1975</v>
      </c>
      <c r="K75" s="168" t="n">
        <v>1000</v>
      </c>
      <c r="L75" s="168" t="n">
        <v>29</v>
      </c>
      <c r="M75" s="59">
        <f>J75</f>
        <v/>
      </c>
      <c r="N75" s="59">
        <f>K75</f>
        <v/>
      </c>
      <c r="O75" s="59">
        <f>(AH75-1)*30+5</f>
        <v/>
      </c>
      <c r="P75" s="59">
        <f>L75</f>
        <v/>
      </c>
      <c r="Q75" s="352">
        <f>AB75+AK75+AS75</f>
        <v/>
      </c>
      <c r="R75" s="353">
        <f>AC75+AL75+AS75</f>
        <v/>
      </c>
      <c r="S75" s="353" t="n">
        <v>6</v>
      </c>
      <c r="T75" s="353" t="n">
        <v>6</v>
      </c>
      <c r="U75" s="354">
        <f>IF(AND(MOD(K75-C75,E75)&gt;S75,MOD(K75-C75,E75)&lt;(E75-T75)),"单边留","")</f>
        <v/>
      </c>
      <c r="V75" s="68">
        <f>B75</f>
        <v/>
      </c>
      <c r="W75" s="68">
        <f>C75</f>
        <v/>
      </c>
      <c r="X75" s="68">
        <f>N75</f>
        <v/>
      </c>
      <c r="Y75" s="68">
        <f>O75</f>
        <v/>
      </c>
      <c r="Z75" s="68" t="n">
        <v>2</v>
      </c>
      <c r="AA75" s="68">
        <f>Z75*P75</f>
        <v/>
      </c>
      <c r="AB75" s="355">
        <f>B75*C75*7.85*0.001*X75*0.001*AA75</f>
        <v/>
      </c>
      <c r="AC75" s="355">
        <f>B75*C75*7.85*0.001*Y75*0.001*AA75</f>
        <v/>
      </c>
      <c r="AD75" s="68">
        <f>B75</f>
        <v/>
      </c>
      <c r="AE75" s="68">
        <f>C75</f>
        <v/>
      </c>
      <c r="AF75" s="178">
        <f>M75-AE75*2-2</f>
        <v/>
      </c>
      <c r="AG75" s="178">
        <f>(N75-AE75)/E75+1</f>
        <v/>
      </c>
      <c r="AH75" s="178">
        <f>IF(MOD(K75-C75,E75)&lt;(E75-T75),ROUNDDOWN((K75-C75)/E75+1,0),ROUNDUP((K75-C75)/E75+1,0))</f>
        <v/>
      </c>
      <c r="AI75" s="178">
        <f>AG75*P75</f>
        <v/>
      </c>
      <c r="AJ75" s="178">
        <f>AH75*P75</f>
        <v/>
      </c>
      <c r="AK75" s="356">
        <f>AD75*AE75*7.85*0.001*AF75*0.001*AI75</f>
        <v/>
      </c>
      <c r="AL75" s="356">
        <f>AD75*AE75*7.85*0.001*AF75*0.001*AJ75</f>
        <v/>
      </c>
      <c r="AM75" s="68" t="n">
        <v>6</v>
      </c>
      <c r="AN75" s="68">
        <f>(M75-G75*(AQ75-1))/2</f>
        <v/>
      </c>
      <c r="AO75" s="247">
        <f>(M75-G75*(AR75-1))/2</f>
        <v/>
      </c>
      <c r="AP75" s="68" t="n">
        <v>1025</v>
      </c>
      <c r="AQ75" s="68">
        <f>IF(INT(M75/G75+1)/2=INT(INT(M75/G75+1)/2),INT(M75/G75)+1,INT(M75/G75))</f>
        <v/>
      </c>
      <c r="AR75" s="178">
        <f>IF(AN75&lt;=0.2*G75,AQ75-2,AQ75)</f>
        <v/>
      </c>
      <c r="AS75" s="350">
        <f>AM75*AM75*7.85*AP75*0.001*0.001*AR75*P75</f>
        <v/>
      </c>
      <c r="AT75" s="178">
        <f>AR75*P75</f>
        <v/>
      </c>
      <c r="AU75" s="20">
        <f>K75*L75</f>
        <v/>
      </c>
      <c r="AV75" s="20">
        <f>LEFT(H75,3)</f>
        <v/>
      </c>
    </row>
    <row r="76" ht="22.5" customFormat="1" customHeight="1" s="20">
      <c r="A76" s="178" t="inlineStr">
        <is>
          <t>G</t>
        </is>
      </c>
      <c r="B76" s="178" t="n">
        <v>25</v>
      </c>
      <c r="C76" s="178" t="n">
        <v>5</v>
      </c>
      <c r="D76" s="178" t="inlineStr">
        <is>
          <t>/</t>
        </is>
      </c>
      <c r="E76" s="178" t="n">
        <v>30</v>
      </c>
      <c r="F76" s="178" t="inlineStr">
        <is>
          <t>/</t>
        </is>
      </c>
      <c r="G76" s="178" t="n">
        <v>100</v>
      </c>
      <c r="H76" s="168" t="inlineStr">
        <is>
          <t>P17-C402-N6#</t>
        </is>
      </c>
      <c r="I76" s="168" t="inlineStr">
        <is>
          <t>#</t>
        </is>
      </c>
      <c r="J76" s="168" t="n">
        <v>978</v>
      </c>
      <c r="K76" s="168" t="n">
        <v>1000</v>
      </c>
      <c r="L76" s="168" t="n">
        <v>2</v>
      </c>
      <c r="M76" s="59">
        <f>J76</f>
        <v/>
      </c>
      <c r="N76" s="59">
        <f>K76</f>
        <v/>
      </c>
      <c r="O76" s="59">
        <f>(AH76-1)*30+5</f>
        <v/>
      </c>
      <c r="P76" s="59">
        <f>L76</f>
        <v/>
      </c>
      <c r="Q76" s="352">
        <f>AB76+AK76+AS76</f>
        <v/>
      </c>
      <c r="R76" s="353">
        <f>AC76+AL76+AS76</f>
        <v/>
      </c>
      <c r="S76" s="353" t="n">
        <v>6</v>
      </c>
      <c r="T76" s="353" t="n">
        <v>6</v>
      </c>
      <c r="U76" s="354">
        <f>IF(AND(MOD(K76-C76,E76)&gt;S76,MOD(K76-C76,E76)&lt;(E76-T76)),"单边留","")</f>
        <v/>
      </c>
      <c r="V76" s="68">
        <f>B76</f>
        <v/>
      </c>
      <c r="W76" s="68">
        <f>C76</f>
        <v/>
      </c>
      <c r="X76" s="68">
        <f>N76</f>
        <v/>
      </c>
      <c r="Y76" s="68">
        <f>O76</f>
        <v/>
      </c>
      <c r="Z76" s="68" t="n">
        <v>2</v>
      </c>
      <c r="AA76" s="68">
        <f>Z76*P76</f>
        <v/>
      </c>
      <c r="AB76" s="355">
        <f>B76*C76*7.85*0.001*X76*0.001*AA76</f>
        <v/>
      </c>
      <c r="AC76" s="355">
        <f>B76*C76*7.85*0.001*Y76*0.001*AA76</f>
        <v/>
      </c>
      <c r="AD76" s="68">
        <f>B76</f>
        <v/>
      </c>
      <c r="AE76" s="68">
        <f>C76</f>
        <v/>
      </c>
      <c r="AF76" s="178">
        <f>M76-AE76*2-2</f>
        <v/>
      </c>
      <c r="AG76" s="178">
        <f>(N76-AE76)/E76+1</f>
        <v/>
      </c>
      <c r="AH76" s="178">
        <f>IF(MOD(K76-C76,E76)&lt;(E76-T76),ROUNDDOWN((K76-C76)/E76+1,0),ROUNDUP((K76-C76)/E76+1,0))</f>
        <v/>
      </c>
      <c r="AI76" s="178">
        <f>AG76*P76</f>
        <v/>
      </c>
      <c r="AJ76" s="178">
        <f>AH76*P76</f>
        <v/>
      </c>
      <c r="AK76" s="356">
        <f>AD76*AE76*7.85*0.001*AF76*0.001*AI76</f>
        <v/>
      </c>
      <c r="AL76" s="356">
        <f>AD76*AE76*7.85*0.001*AF76*0.001*AJ76</f>
        <v/>
      </c>
      <c r="AM76" s="68" t="n">
        <v>6</v>
      </c>
      <c r="AN76" s="68">
        <f>(M76-G76*(AQ76-1))/2</f>
        <v/>
      </c>
      <c r="AO76" s="247">
        <f>(M76-G76*(AR76-1))/2</f>
        <v/>
      </c>
      <c r="AP76" s="68" t="n">
        <v>1025</v>
      </c>
      <c r="AQ76" s="68">
        <f>IF(INT(M76/G76+1)/2=INT(INT(M76/G76+1)/2),INT(M76/G76)+1,INT(M76/G76))</f>
        <v/>
      </c>
      <c r="AR76" s="178">
        <f>IF(AN76&lt;=0.2*G76,AQ76-2,AQ76)</f>
        <v/>
      </c>
      <c r="AS76" s="350">
        <f>AM76*AM76*7.85*AP76*0.001*0.001*AR76*P76</f>
        <v/>
      </c>
      <c r="AT76" s="178">
        <f>AR76*P76</f>
        <v/>
      </c>
      <c r="AU76" s="20">
        <f>K76*L76</f>
        <v/>
      </c>
      <c r="AV76" s="20">
        <f>LEFT(H76,3)</f>
        <v/>
      </c>
    </row>
    <row r="77" ht="22.5" customFormat="1" customHeight="1" s="20">
      <c r="A77" s="178" t="inlineStr">
        <is>
          <t>G</t>
        </is>
      </c>
      <c r="B77" s="178" t="n">
        <v>25</v>
      </c>
      <c r="C77" s="178" t="n">
        <v>5</v>
      </c>
      <c r="D77" s="178" t="inlineStr">
        <is>
          <t>/</t>
        </is>
      </c>
      <c r="E77" s="178" t="n">
        <v>30</v>
      </c>
      <c r="F77" s="178" t="inlineStr">
        <is>
          <t>/</t>
        </is>
      </c>
      <c r="G77" s="178" t="n">
        <v>100</v>
      </c>
      <c r="H77" s="168" t="inlineStr">
        <is>
          <t>P17-C402-N4#</t>
        </is>
      </c>
      <c r="I77" s="168" t="inlineStr">
        <is>
          <t>#</t>
        </is>
      </c>
      <c r="J77" s="168" t="n">
        <v>1982</v>
      </c>
      <c r="K77" s="168" t="n">
        <v>1238</v>
      </c>
      <c r="L77" s="168" t="n">
        <v>1</v>
      </c>
      <c r="M77" s="59">
        <f>J77</f>
        <v/>
      </c>
      <c r="N77" s="59">
        <f>K77</f>
        <v/>
      </c>
      <c r="O77" s="59">
        <f>(AH77-1)*30+5</f>
        <v/>
      </c>
      <c r="P77" s="59">
        <f>L77</f>
        <v/>
      </c>
      <c r="Q77" s="352">
        <f>AB77+AK77+AS77</f>
        <v/>
      </c>
      <c r="R77" s="353">
        <f>AC77+AL77+AS77</f>
        <v/>
      </c>
      <c r="S77" s="353" t="n">
        <v>6</v>
      </c>
      <c r="T77" s="353" t="n">
        <v>6</v>
      </c>
      <c r="U77" s="354">
        <f>IF(AND(MOD(K77-C77,E77)&gt;S77,MOD(K77-C77,E77)&lt;(E77-T77)),"单边留","")</f>
        <v/>
      </c>
      <c r="V77" s="68">
        <f>B77</f>
        <v/>
      </c>
      <c r="W77" s="68">
        <f>C77</f>
        <v/>
      </c>
      <c r="X77" s="68">
        <f>N77</f>
        <v/>
      </c>
      <c r="Y77" s="68">
        <f>O77</f>
        <v/>
      </c>
      <c r="Z77" s="68" t="n">
        <v>2</v>
      </c>
      <c r="AA77" s="68">
        <f>Z77*P77</f>
        <v/>
      </c>
      <c r="AB77" s="355">
        <f>B77*C77*7.85*0.001*X77*0.001*AA77</f>
        <v/>
      </c>
      <c r="AC77" s="355">
        <f>B77*C77*7.85*0.001*Y77*0.001*AA77</f>
        <v/>
      </c>
      <c r="AD77" s="68">
        <f>B77</f>
        <v/>
      </c>
      <c r="AE77" s="68">
        <f>C77</f>
        <v/>
      </c>
      <c r="AF77" s="178">
        <f>M77-AE77*2-2</f>
        <v/>
      </c>
      <c r="AG77" s="178">
        <f>(N77-AE77)/E77+1</f>
        <v/>
      </c>
      <c r="AH77" s="178">
        <f>IF(MOD(K77-C77,E77)&lt;(E77-T77),ROUNDDOWN((K77-C77)/E77+1,0),ROUNDUP((K77-C77)/E77+1,0))</f>
        <v/>
      </c>
      <c r="AI77" s="178">
        <f>AG77*P77</f>
        <v/>
      </c>
      <c r="AJ77" s="178">
        <f>AH77*P77</f>
        <v/>
      </c>
      <c r="AK77" s="356">
        <f>AD77*AE77*7.85*0.001*AF77*0.001*AI77</f>
        <v/>
      </c>
      <c r="AL77" s="356">
        <f>AD77*AE77*7.85*0.001*AF77*0.001*AJ77</f>
        <v/>
      </c>
      <c r="AM77" s="68" t="n">
        <v>6</v>
      </c>
      <c r="AN77" s="68">
        <f>(M77-G77*(AQ77-1))/2</f>
        <v/>
      </c>
      <c r="AO77" s="247">
        <f>(M77-G77*(AR77-1))/2</f>
        <v/>
      </c>
      <c r="AP77" s="68" t="n">
        <v>1025</v>
      </c>
      <c r="AQ77" s="68">
        <f>IF(INT(M77/G77+1)/2=INT(INT(M77/G77+1)/2),INT(M77/G77)+1,INT(M77/G77))</f>
        <v/>
      </c>
      <c r="AR77" s="178">
        <f>IF(AN77&lt;=0.2*G77,AQ77-2,AQ77)</f>
        <v/>
      </c>
      <c r="AS77" s="350">
        <f>AM77*AM77*7.85*AP77*0.001*0.001*AR77*P77</f>
        <v/>
      </c>
      <c r="AT77" s="178">
        <f>AR77*P77</f>
        <v/>
      </c>
      <c r="AU77" s="20">
        <f>K77*L77</f>
        <v/>
      </c>
      <c r="AV77" s="20">
        <f>LEFT(H77,3)</f>
        <v/>
      </c>
    </row>
    <row r="78" ht="22.5" customFormat="1" customHeight="1" s="20">
      <c r="A78" s="178" t="inlineStr">
        <is>
          <t>G</t>
        </is>
      </c>
      <c r="B78" s="178" t="n">
        <v>25</v>
      </c>
      <c r="C78" s="178" t="n">
        <v>5</v>
      </c>
      <c r="D78" s="178" t="inlineStr">
        <is>
          <t>/</t>
        </is>
      </c>
      <c r="E78" s="178" t="n">
        <v>30</v>
      </c>
      <c r="F78" s="178" t="inlineStr">
        <is>
          <t>/</t>
        </is>
      </c>
      <c r="G78" s="178" t="n">
        <v>100</v>
      </c>
      <c r="H78" s="168" t="inlineStr">
        <is>
          <t>P17-C402-N1#</t>
        </is>
      </c>
      <c r="I78" s="168" t="inlineStr">
        <is>
          <t>#</t>
        </is>
      </c>
      <c r="J78" s="168" t="n">
        <v>1983</v>
      </c>
      <c r="K78" s="168" t="n">
        <v>1254</v>
      </c>
      <c r="L78" s="168" t="n">
        <v>1</v>
      </c>
      <c r="M78" s="59">
        <f>J78</f>
        <v/>
      </c>
      <c r="N78" s="59">
        <f>K78</f>
        <v/>
      </c>
      <c r="O78" s="59">
        <f>(AH78-1)*30+5</f>
        <v/>
      </c>
      <c r="P78" s="59">
        <f>L78</f>
        <v/>
      </c>
      <c r="Q78" s="352">
        <f>AB78+AK78+AS78</f>
        <v/>
      </c>
      <c r="R78" s="353">
        <f>AC78+AL78+AS78</f>
        <v/>
      </c>
      <c r="S78" s="353" t="n">
        <v>6</v>
      </c>
      <c r="T78" s="353" t="n">
        <v>6</v>
      </c>
      <c r="U78" s="354">
        <f>IF(AND(MOD(K78-C78,E78)&gt;S78,MOD(K78-C78,E78)&lt;(E78-T78)),"单边留","")</f>
        <v/>
      </c>
      <c r="V78" s="68">
        <f>B78</f>
        <v/>
      </c>
      <c r="W78" s="68">
        <f>C78</f>
        <v/>
      </c>
      <c r="X78" s="68">
        <f>N78</f>
        <v/>
      </c>
      <c r="Y78" s="68">
        <f>O78</f>
        <v/>
      </c>
      <c r="Z78" s="68" t="n">
        <v>2</v>
      </c>
      <c r="AA78" s="68">
        <f>Z78*P78</f>
        <v/>
      </c>
      <c r="AB78" s="355">
        <f>B78*C78*7.85*0.001*X78*0.001*AA78</f>
        <v/>
      </c>
      <c r="AC78" s="355">
        <f>B78*C78*7.85*0.001*Y78*0.001*AA78</f>
        <v/>
      </c>
      <c r="AD78" s="68">
        <f>B78</f>
        <v/>
      </c>
      <c r="AE78" s="68">
        <f>C78</f>
        <v/>
      </c>
      <c r="AF78" s="178">
        <f>M78-AE78*2-2</f>
        <v/>
      </c>
      <c r="AG78" s="178">
        <f>(N78-AE78)/E78+1</f>
        <v/>
      </c>
      <c r="AH78" s="178">
        <f>IF(MOD(K78-C78,E78)&lt;(E78-T78),ROUNDDOWN((K78-C78)/E78+1,0),ROUNDUP((K78-C78)/E78+1,0))</f>
        <v/>
      </c>
      <c r="AI78" s="178">
        <f>AG78*P78</f>
        <v/>
      </c>
      <c r="AJ78" s="178">
        <f>AH78*P78</f>
        <v/>
      </c>
      <c r="AK78" s="356">
        <f>AD78*AE78*7.85*0.001*AF78*0.001*AI78</f>
        <v/>
      </c>
      <c r="AL78" s="356">
        <f>AD78*AE78*7.85*0.001*AF78*0.001*AJ78</f>
        <v/>
      </c>
      <c r="AM78" s="68" t="n">
        <v>6</v>
      </c>
      <c r="AN78" s="68">
        <f>(M78-G78*(AQ78-1))/2</f>
        <v/>
      </c>
      <c r="AO78" s="247">
        <f>(M78-G78*(AR78-1))/2</f>
        <v/>
      </c>
      <c r="AP78" s="68" t="n">
        <v>1025</v>
      </c>
      <c r="AQ78" s="68">
        <f>IF(INT(M78/G78+1)/2=INT(INT(M78/G78+1)/2),INT(M78/G78)+1,INT(M78/G78))</f>
        <v/>
      </c>
      <c r="AR78" s="178">
        <f>IF(AN78&lt;=0.2*G78,AQ78-2,AQ78)</f>
        <v/>
      </c>
      <c r="AS78" s="350">
        <f>AM78*AM78*7.85*AP78*0.001*0.001*AR78*P78</f>
        <v/>
      </c>
      <c r="AT78" s="178">
        <f>AR78*P78</f>
        <v/>
      </c>
      <c r="AU78" s="20">
        <f>K78*L78</f>
        <v/>
      </c>
      <c r="AV78" s="20">
        <f>LEFT(H78,3)</f>
        <v/>
      </c>
    </row>
    <row r="79" ht="22.5" customFormat="1" customHeight="1" s="20">
      <c r="A79" s="178" t="inlineStr">
        <is>
          <t>G</t>
        </is>
      </c>
      <c r="B79" s="178" t="n">
        <v>25</v>
      </c>
      <c r="C79" s="178" t="n">
        <v>5</v>
      </c>
      <c r="D79" s="178" t="inlineStr">
        <is>
          <t>/</t>
        </is>
      </c>
      <c r="E79" s="178" t="n">
        <v>30</v>
      </c>
      <c r="F79" s="178" t="inlineStr">
        <is>
          <t>/</t>
        </is>
      </c>
      <c r="G79" s="178" t="n">
        <v>100</v>
      </c>
      <c r="H79" s="168" t="inlineStr">
        <is>
          <t>P17-C402-N5#</t>
        </is>
      </c>
      <c r="I79" s="168" t="inlineStr">
        <is>
          <t>#</t>
        </is>
      </c>
      <c r="J79" s="168" t="n">
        <v>990</v>
      </c>
      <c r="K79" s="168" t="n">
        <v>1278</v>
      </c>
      <c r="L79" s="168" t="n">
        <v>1</v>
      </c>
      <c r="M79" s="59">
        <f>J79</f>
        <v/>
      </c>
      <c r="N79" s="59">
        <f>K79</f>
        <v/>
      </c>
      <c r="O79" s="59">
        <f>(AH79-1)*30+5</f>
        <v/>
      </c>
      <c r="P79" s="59">
        <f>L79</f>
        <v/>
      </c>
      <c r="Q79" s="352">
        <f>AB79+AK79+AS79</f>
        <v/>
      </c>
      <c r="R79" s="353">
        <f>AC79+AL79+AS79</f>
        <v/>
      </c>
      <c r="S79" s="353" t="n">
        <v>6</v>
      </c>
      <c r="T79" s="353" t="n">
        <v>6</v>
      </c>
      <c r="U79" s="354">
        <f>IF(AND(MOD(K79-C79,E79)&gt;S79,MOD(K79-C79,E79)&lt;(E79-T79)),"单边留","")</f>
        <v/>
      </c>
      <c r="V79" s="68">
        <f>B79</f>
        <v/>
      </c>
      <c r="W79" s="68">
        <f>C79</f>
        <v/>
      </c>
      <c r="X79" s="68">
        <f>N79</f>
        <v/>
      </c>
      <c r="Y79" s="68">
        <f>O79</f>
        <v/>
      </c>
      <c r="Z79" s="68" t="n">
        <v>2</v>
      </c>
      <c r="AA79" s="68">
        <f>Z79*P79</f>
        <v/>
      </c>
      <c r="AB79" s="355">
        <f>B79*C79*7.85*0.001*X79*0.001*AA79</f>
        <v/>
      </c>
      <c r="AC79" s="355">
        <f>B79*C79*7.85*0.001*Y79*0.001*AA79</f>
        <v/>
      </c>
      <c r="AD79" s="68">
        <f>B79</f>
        <v/>
      </c>
      <c r="AE79" s="68">
        <f>C79</f>
        <v/>
      </c>
      <c r="AF79" s="178">
        <f>M79-AE79*2-2</f>
        <v/>
      </c>
      <c r="AG79" s="178">
        <f>(N79-AE79)/E79+1</f>
        <v/>
      </c>
      <c r="AH79" s="178">
        <f>IF(MOD(K79-C79,E79)&lt;(E79-T79),ROUNDDOWN((K79-C79)/E79+1,0),ROUNDUP((K79-C79)/E79+1,0))</f>
        <v/>
      </c>
      <c r="AI79" s="178">
        <f>AG79*P79</f>
        <v/>
      </c>
      <c r="AJ79" s="178">
        <f>AH79*P79</f>
        <v/>
      </c>
      <c r="AK79" s="356">
        <f>AD79*AE79*7.85*0.001*AF79*0.001*AI79</f>
        <v/>
      </c>
      <c r="AL79" s="356">
        <f>AD79*AE79*7.85*0.001*AF79*0.001*AJ79</f>
        <v/>
      </c>
      <c r="AM79" s="68" t="n">
        <v>6</v>
      </c>
      <c r="AN79" s="68">
        <f>(M79-G79*(AQ79-1))/2</f>
        <v/>
      </c>
      <c r="AO79" s="247">
        <f>(M79-G79*(AR79-1))/2</f>
        <v/>
      </c>
      <c r="AP79" s="68" t="n">
        <v>1025</v>
      </c>
      <c r="AQ79" s="68">
        <f>IF(INT(M79/G79+1)/2=INT(INT(M79/G79+1)/2),INT(M79/G79)+1,INT(M79/G79))</f>
        <v/>
      </c>
      <c r="AR79" s="178">
        <f>IF(AN79&lt;=0.2*G79,AQ79-2,AQ79)</f>
        <v/>
      </c>
      <c r="AS79" s="350">
        <f>AM79*AM79*7.85*AP79*0.001*0.001*AR79*P79</f>
        <v/>
      </c>
      <c r="AT79" s="178">
        <f>AR79*P79</f>
        <v/>
      </c>
      <c r="AU79" s="20">
        <f>K79*L79</f>
        <v/>
      </c>
      <c r="AV79" s="20">
        <f>LEFT(H79,3)</f>
        <v/>
      </c>
    </row>
    <row r="80" ht="22.5" customFormat="1" customHeight="1" s="20">
      <c r="A80" s="178" t="inlineStr">
        <is>
          <t>G</t>
        </is>
      </c>
      <c r="B80" s="178" t="n">
        <v>25</v>
      </c>
      <c r="C80" s="178" t="n">
        <v>5</v>
      </c>
      <c r="D80" s="178" t="inlineStr">
        <is>
          <t>/</t>
        </is>
      </c>
      <c r="E80" s="178" t="n">
        <v>30</v>
      </c>
      <c r="F80" s="178" t="inlineStr">
        <is>
          <t>/</t>
        </is>
      </c>
      <c r="G80" s="178" t="n">
        <v>100</v>
      </c>
      <c r="H80" s="168" t="inlineStr">
        <is>
          <t>P18-C402-P1#</t>
        </is>
      </c>
      <c r="I80" s="168" t="inlineStr">
        <is>
          <t>#</t>
        </is>
      </c>
      <c r="J80" s="168" t="n">
        <v>1970</v>
      </c>
      <c r="K80" s="168" t="n">
        <v>824</v>
      </c>
      <c r="L80" s="168" t="n">
        <v>1</v>
      </c>
      <c r="M80" s="59">
        <f>J80</f>
        <v/>
      </c>
      <c r="N80" s="59">
        <f>K80</f>
        <v/>
      </c>
      <c r="O80" s="59">
        <f>(AH80-1)*30+5</f>
        <v/>
      </c>
      <c r="P80" s="59">
        <f>L80</f>
        <v/>
      </c>
      <c r="Q80" s="352">
        <f>AB80+AK80+AS80</f>
        <v/>
      </c>
      <c r="R80" s="353">
        <f>AC80+AL80+AS80</f>
        <v/>
      </c>
      <c r="S80" s="353" t="n">
        <v>6</v>
      </c>
      <c r="T80" s="353" t="n">
        <v>6</v>
      </c>
      <c r="U80" s="354">
        <f>IF(AND(MOD(K80-C80,E80)&gt;S80,MOD(K80-C80,E80)&lt;(E80-T80)),"单边留","")</f>
        <v/>
      </c>
      <c r="V80" s="68">
        <f>B80</f>
        <v/>
      </c>
      <c r="W80" s="68">
        <f>C80</f>
        <v/>
      </c>
      <c r="X80" s="68">
        <f>N80</f>
        <v/>
      </c>
      <c r="Y80" s="68">
        <f>O80</f>
        <v/>
      </c>
      <c r="Z80" s="68" t="n">
        <v>2</v>
      </c>
      <c r="AA80" s="68">
        <f>Z80*P80</f>
        <v/>
      </c>
      <c r="AB80" s="355">
        <f>B80*C80*7.85*0.001*X80*0.001*AA80</f>
        <v/>
      </c>
      <c r="AC80" s="355">
        <f>B80*C80*7.85*0.001*Y80*0.001*AA80</f>
        <v/>
      </c>
      <c r="AD80" s="68">
        <f>B80</f>
        <v/>
      </c>
      <c r="AE80" s="68">
        <f>C80</f>
        <v/>
      </c>
      <c r="AF80" s="178">
        <f>M80-AE80*2-2</f>
        <v/>
      </c>
      <c r="AG80" s="178">
        <f>(N80-AE80)/E80+1</f>
        <v/>
      </c>
      <c r="AH80" s="178">
        <f>IF(MOD(K80-C80,E80)&lt;(E80-T80),ROUNDDOWN((K80-C80)/E80+1,0),ROUNDUP((K80-C80)/E80+1,0))</f>
        <v/>
      </c>
      <c r="AI80" s="178">
        <f>AG80*P80</f>
        <v/>
      </c>
      <c r="AJ80" s="178">
        <f>AH80*P80</f>
        <v/>
      </c>
      <c r="AK80" s="356">
        <f>AD80*AE80*7.85*0.001*AF80*0.001*AI80</f>
        <v/>
      </c>
      <c r="AL80" s="356">
        <f>AD80*AE80*7.85*0.001*AF80*0.001*AJ80</f>
        <v/>
      </c>
      <c r="AM80" s="68" t="n">
        <v>6</v>
      </c>
      <c r="AN80" s="68">
        <f>(M80-G80*(AQ80-1))/2</f>
        <v/>
      </c>
      <c r="AO80" s="247">
        <f>(M80-G80*(AR80-1))/2</f>
        <v/>
      </c>
      <c r="AP80" s="68" t="n">
        <v>1025</v>
      </c>
      <c r="AQ80" s="68">
        <f>IF(INT(M80/G80+1)/2=INT(INT(M80/G80+1)/2),INT(M80/G80)+1,INT(M80/G80))</f>
        <v/>
      </c>
      <c r="AR80" s="178">
        <f>IF(AN80&lt;=0.2*G80,AQ80-2,AQ80)</f>
        <v/>
      </c>
      <c r="AS80" s="350">
        <f>AM80*AM80*7.85*AP80*0.001*0.001*AR80*P80</f>
        <v/>
      </c>
      <c r="AT80" s="178">
        <f>AR80*P80</f>
        <v/>
      </c>
      <c r="AU80" s="20">
        <f>K80*L80</f>
        <v/>
      </c>
      <c r="AV80" s="20">
        <f>LEFT(H80,3)</f>
        <v/>
      </c>
    </row>
    <row r="81" ht="22.5" customFormat="1" customHeight="1" s="20">
      <c r="A81" s="178" t="inlineStr">
        <is>
          <t>G</t>
        </is>
      </c>
      <c r="B81" s="178" t="n">
        <v>25</v>
      </c>
      <c r="C81" s="178" t="n">
        <v>5</v>
      </c>
      <c r="D81" s="178" t="inlineStr">
        <is>
          <t>/</t>
        </is>
      </c>
      <c r="E81" s="178" t="n">
        <v>30</v>
      </c>
      <c r="F81" s="178" t="inlineStr">
        <is>
          <t>/</t>
        </is>
      </c>
      <c r="G81" s="178" t="n">
        <v>100</v>
      </c>
      <c r="H81" s="168" t="inlineStr">
        <is>
          <t>P18-C402-P2#</t>
        </is>
      </c>
      <c r="I81" s="168" t="inlineStr">
        <is>
          <t>#</t>
        </is>
      </c>
      <c r="J81" s="168" t="n">
        <v>1975</v>
      </c>
      <c r="K81" s="168" t="n">
        <v>1000</v>
      </c>
      <c r="L81" s="168" t="n">
        <v>10</v>
      </c>
      <c r="M81" s="59">
        <f>J81</f>
        <v/>
      </c>
      <c r="N81" s="59">
        <f>K81</f>
        <v/>
      </c>
      <c r="O81" s="59">
        <f>(AH81-1)*30+5</f>
        <v/>
      </c>
      <c r="P81" s="59">
        <f>L81</f>
        <v/>
      </c>
      <c r="Q81" s="352">
        <f>AB81+AK81+AS81</f>
        <v/>
      </c>
      <c r="R81" s="353">
        <f>AC81+AL81+AS81</f>
        <v/>
      </c>
      <c r="S81" s="353" t="n">
        <v>6</v>
      </c>
      <c r="T81" s="353" t="n">
        <v>6</v>
      </c>
      <c r="U81" s="354">
        <f>IF(AND(MOD(K81-C81,E81)&gt;S81,MOD(K81-C81,E81)&lt;(E81-T81)),"单边留","")</f>
        <v/>
      </c>
      <c r="V81" s="68">
        <f>B81</f>
        <v/>
      </c>
      <c r="W81" s="68">
        <f>C81</f>
        <v/>
      </c>
      <c r="X81" s="68">
        <f>N81</f>
        <v/>
      </c>
      <c r="Y81" s="68">
        <f>O81</f>
        <v/>
      </c>
      <c r="Z81" s="68" t="n">
        <v>2</v>
      </c>
      <c r="AA81" s="68">
        <f>Z81*P81</f>
        <v/>
      </c>
      <c r="AB81" s="355">
        <f>B81*C81*7.85*0.001*X81*0.001*AA81</f>
        <v/>
      </c>
      <c r="AC81" s="355">
        <f>B81*C81*7.85*0.001*Y81*0.001*AA81</f>
        <v/>
      </c>
      <c r="AD81" s="68">
        <f>B81</f>
        <v/>
      </c>
      <c r="AE81" s="68">
        <f>C81</f>
        <v/>
      </c>
      <c r="AF81" s="178">
        <f>M81-AE81*2-2</f>
        <v/>
      </c>
      <c r="AG81" s="178">
        <f>(N81-AE81)/E81+1</f>
        <v/>
      </c>
      <c r="AH81" s="178">
        <f>IF(MOD(K81-C81,E81)&lt;(E81-T81),ROUNDDOWN((K81-C81)/E81+1,0),ROUNDUP((K81-C81)/E81+1,0))</f>
        <v/>
      </c>
      <c r="AI81" s="178">
        <f>AG81*P81</f>
        <v/>
      </c>
      <c r="AJ81" s="178">
        <f>AH81*P81</f>
        <v/>
      </c>
      <c r="AK81" s="356">
        <f>AD81*AE81*7.85*0.001*AF81*0.001*AI81</f>
        <v/>
      </c>
      <c r="AL81" s="356">
        <f>AD81*AE81*7.85*0.001*AF81*0.001*AJ81</f>
        <v/>
      </c>
      <c r="AM81" s="68" t="n">
        <v>6</v>
      </c>
      <c r="AN81" s="68">
        <f>(M81-G81*(AQ81-1))/2</f>
        <v/>
      </c>
      <c r="AO81" s="247">
        <f>(M81-G81*(AR81-1))/2</f>
        <v/>
      </c>
      <c r="AP81" s="68" t="n">
        <v>1025</v>
      </c>
      <c r="AQ81" s="68">
        <f>IF(INT(M81/G81+1)/2=INT(INT(M81/G81+1)/2),INT(M81/G81)+1,INT(M81/G81))</f>
        <v/>
      </c>
      <c r="AR81" s="178">
        <f>IF(AN81&lt;=0.2*G81,AQ81-2,AQ81)</f>
        <v/>
      </c>
      <c r="AS81" s="350">
        <f>AM81*AM81*7.85*AP81*0.001*0.001*AR81*P81</f>
        <v/>
      </c>
      <c r="AT81" s="178">
        <f>AR81*P81</f>
        <v/>
      </c>
      <c r="AU81" s="20">
        <f>K81*L81</f>
        <v/>
      </c>
      <c r="AV81" s="20">
        <f>LEFT(H81,3)</f>
        <v/>
      </c>
    </row>
    <row r="82" ht="22.5" customFormat="1" customHeight="1" s="20">
      <c r="A82" s="178" t="inlineStr">
        <is>
          <t>G</t>
        </is>
      </c>
      <c r="B82" s="178" t="n">
        <v>25</v>
      </c>
      <c r="C82" s="178" t="n">
        <v>5</v>
      </c>
      <c r="D82" s="178" t="inlineStr">
        <is>
          <t>/</t>
        </is>
      </c>
      <c r="E82" s="178" t="n">
        <v>30</v>
      </c>
      <c r="F82" s="178" t="inlineStr">
        <is>
          <t>/</t>
        </is>
      </c>
      <c r="G82" s="178" t="n">
        <v>100</v>
      </c>
      <c r="H82" s="168" t="inlineStr">
        <is>
          <t>P19-C402-Q1#</t>
        </is>
      </c>
      <c r="I82" s="168" t="inlineStr">
        <is>
          <t>#</t>
        </is>
      </c>
      <c r="J82" s="168" t="n">
        <v>1970</v>
      </c>
      <c r="K82" s="168" t="n">
        <v>837</v>
      </c>
      <c r="L82" s="168" t="n">
        <v>1</v>
      </c>
      <c r="M82" s="59">
        <f>J82</f>
        <v/>
      </c>
      <c r="N82" s="59">
        <f>K82</f>
        <v/>
      </c>
      <c r="O82" s="59">
        <f>(AH82-1)*30+5</f>
        <v/>
      </c>
      <c r="P82" s="59">
        <f>L82</f>
        <v/>
      </c>
      <c r="Q82" s="352">
        <f>AB82+AK82+AS82</f>
        <v/>
      </c>
      <c r="R82" s="353">
        <f>AC82+AL82+AS82</f>
        <v/>
      </c>
      <c r="S82" s="353" t="n">
        <v>6</v>
      </c>
      <c r="T82" s="353" t="n">
        <v>6</v>
      </c>
      <c r="U82" s="354">
        <f>IF(AND(MOD(K82-C82,E82)&gt;S82,MOD(K82-C82,E82)&lt;(E82-T82)),"单边留","")</f>
        <v/>
      </c>
      <c r="V82" s="68">
        <f>B82</f>
        <v/>
      </c>
      <c r="W82" s="68">
        <f>C82</f>
        <v/>
      </c>
      <c r="X82" s="68">
        <f>N82</f>
        <v/>
      </c>
      <c r="Y82" s="68">
        <f>O82</f>
        <v/>
      </c>
      <c r="Z82" s="68" t="n">
        <v>2</v>
      </c>
      <c r="AA82" s="68">
        <f>Z82*P82</f>
        <v/>
      </c>
      <c r="AB82" s="355">
        <f>B82*C82*7.85*0.001*X82*0.001*AA82</f>
        <v/>
      </c>
      <c r="AC82" s="355">
        <f>B82*C82*7.85*0.001*Y82*0.001*AA82</f>
        <v/>
      </c>
      <c r="AD82" s="68">
        <f>B82</f>
        <v/>
      </c>
      <c r="AE82" s="68">
        <f>C82</f>
        <v/>
      </c>
      <c r="AF82" s="178">
        <f>M82-AE82*2-2</f>
        <v/>
      </c>
      <c r="AG82" s="178">
        <f>(N82-AE82)/E82+1</f>
        <v/>
      </c>
      <c r="AH82" s="178">
        <f>IF(MOD(K82-C82,E82)&lt;(E82-T82),ROUNDDOWN((K82-C82)/E82+1,0),ROUNDUP((K82-C82)/E82+1,0))</f>
        <v/>
      </c>
      <c r="AI82" s="178">
        <f>AG82*P82</f>
        <v/>
      </c>
      <c r="AJ82" s="178">
        <f>AH82*P82</f>
        <v/>
      </c>
      <c r="AK82" s="356">
        <f>AD82*AE82*7.85*0.001*AF82*0.001*AI82</f>
        <v/>
      </c>
      <c r="AL82" s="356">
        <f>AD82*AE82*7.85*0.001*AF82*0.001*AJ82</f>
        <v/>
      </c>
      <c r="AM82" s="68" t="n">
        <v>6</v>
      </c>
      <c r="AN82" s="68">
        <f>(M82-G82*(AQ82-1))/2</f>
        <v/>
      </c>
      <c r="AO82" s="247">
        <f>(M82-G82*(AR82-1))/2</f>
        <v/>
      </c>
      <c r="AP82" s="68" t="n">
        <v>1025</v>
      </c>
      <c r="AQ82" s="68">
        <f>IF(INT(M82/G82+1)/2=INT(INT(M82/G82+1)/2),INT(M82/G82)+1,INT(M82/G82))</f>
        <v/>
      </c>
      <c r="AR82" s="178">
        <f>IF(AN82&lt;=0.2*G82,AQ82-2,AQ82)</f>
        <v/>
      </c>
      <c r="AS82" s="350">
        <f>AM82*AM82*7.85*AP82*0.001*0.001*AR82*P82</f>
        <v/>
      </c>
      <c r="AT82" s="178">
        <f>AR82*P82</f>
        <v/>
      </c>
      <c r="AU82" s="20">
        <f>K82*L82</f>
        <v/>
      </c>
      <c r="AV82" s="20">
        <f>LEFT(H82,3)</f>
        <v/>
      </c>
    </row>
    <row r="83" ht="22.5" customFormat="1" customHeight="1" s="20">
      <c r="A83" s="178" t="inlineStr">
        <is>
          <t>G</t>
        </is>
      </c>
      <c r="B83" s="178" t="n">
        <v>25</v>
      </c>
      <c r="C83" s="178" t="n">
        <v>5</v>
      </c>
      <c r="D83" s="178" t="inlineStr">
        <is>
          <t>/</t>
        </is>
      </c>
      <c r="E83" s="178" t="n">
        <v>30</v>
      </c>
      <c r="F83" s="178" t="inlineStr">
        <is>
          <t>/</t>
        </is>
      </c>
      <c r="G83" s="178" t="n">
        <v>100</v>
      </c>
      <c r="H83" s="168" t="inlineStr">
        <is>
          <t>P19-C402-Q7#</t>
        </is>
      </c>
      <c r="I83" s="168" t="inlineStr">
        <is>
          <t>#</t>
        </is>
      </c>
      <c r="J83" s="168" t="n">
        <v>1974</v>
      </c>
      <c r="K83" s="168" t="n">
        <v>968</v>
      </c>
      <c r="L83" s="168" t="n">
        <v>1</v>
      </c>
      <c r="M83" s="59">
        <f>J83</f>
        <v/>
      </c>
      <c r="N83" s="59">
        <f>K83</f>
        <v/>
      </c>
      <c r="O83" s="59">
        <f>(AH83-1)*30+5</f>
        <v/>
      </c>
      <c r="P83" s="59">
        <f>L83</f>
        <v/>
      </c>
      <c r="Q83" s="352">
        <f>AB83+AK83+AS83</f>
        <v/>
      </c>
      <c r="R83" s="353">
        <f>AC83+AL83+AS83</f>
        <v/>
      </c>
      <c r="S83" s="353" t="n">
        <v>6</v>
      </c>
      <c r="T83" s="353" t="n">
        <v>6</v>
      </c>
      <c r="U83" s="354">
        <f>IF(AND(MOD(K83-C83,E83)&gt;S83,MOD(K83-C83,E83)&lt;(E83-T83)),"单边留","")</f>
        <v/>
      </c>
      <c r="V83" s="68">
        <f>B83</f>
        <v/>
      </c>
      <c r="W83" s="68">
        <f>C83</f>
        <v/>
      </c>
      <c r="X83" s="68">
        <f>N83</f>
        <v/>
      </c>
      <c r="Y83" s="68">
        <f>O83</f>
        <v/>
      </c>
      <c r="Z83" s="68" t="n">
        <v>2</v>
      </c>
      <c r="AA83" s="68">
        <f>Z83*P83</f>
        <v/>
      </c>
      <c r="AB83" s="355">
        <f>B83*C83*7.85*0.001*X83*0.001*AA83</f>
        <v/>
      </c>
      <c r="AC83" s="355">
        <f>B83*C83*7.85*0.001*Y83*0.001*AA83</f>
        <v/>
      </c>
      <c r="AD83" s="68">
        <f>B83</f>
        <v/>
      </c>
      <c r="AE83" s="68">
        <f>C83</f>
        <v/>
      </c>
      <c r="AF83" s="178">
        <f>M83-AE83*2-2</f>
        <v/>
      </c>
      <c r="AG83" s="178">
        <f>(N83-AE83)/E83+1</f>
        <v/>
      </c>
      <c r="AH83" s="178">
        <f>IF(MOD(K83-C83,E83)&lt;(E83-T83),ROUNDDOWN((K83-C83)/E83+1,0),ROUNDUP((K83-C83)/E83+1,0))</f>
        <v/>
      </c>
      <c r="AI83" s="178">
        <f>AG83*P83</f>
        <v/>
      </c>
      <c r="AJ83" s="178">
        <f>AH83*P83</f>
        <v/>
      </c>
      <c r="AK83" s="356">
        <f>AD83*AE83*7.85*0.001*AF83*0.001*AI83</f>
        <v/>
      </c>
      <c r="AL83" s="356">
        <f>AD83*AE83*7.85*0.001*AF83*0.001*AJ83</f>
        <v/>
      </c>
      <c r="AM83" s="68" t="n">
        <v>6</v>
      </c>
      <c r="AN83" s="68">
        <f>(M83-G83*(AQ83-1))/2</f>
        <v/>
      </c>
      <c r="AO83" s="247">
        <f>(M83-G83*(AR83-1))/2</f>
        <v/>
      </c>
      <c r="AP83" s="68" t="n">
        <v>1025</v>
      </c>
      <c r="AQ83" s="68">
        <f>IF(INT(M83/G83+1)/2=INT(INT(M83/G83+1)/2),INT(M83/G83)+1,INT(M83/G83))</f>
        <v/>
      </c>
      <c r="AR83" s="178">
        <f>IF(AN83&lt;=0.2*G83,AQ83-2,AQ83)</f>
        <v/>
      </c>
      <c r="AS83" s="350">
        <f>AM83*AM83*7.85*AP83*0.001*0.001*AR83*P83</f>
        <v/>
      </c>
      <c r="AT83" s="178">
        <f>AR83*P83</f>
        <v/>
      </c>
      <c r="AU83" s="20">
        <f>K83*L83</f>
        <v/>
      </c>
      <c r="AV83" s="20">
        <f>LEFT(H83,3)</f>
        <v/>
      </c>
    </row>
    <row r="84" ht="22.5" customFormat="1" customHeight="1" s="20">
      <c r="A84" s="178" t="inlineStr">
        <is>
          <t>G</t>
        </is>
      </c>
      <c r="B84" s="178" t="n">
        <v>25</v>
      </c>
      <c r="C84" s="178" t="n">
        <v>5</v>
      </c>
      <c r="D84" s="178" t="inlineStr">
        <is>
          <t>/</t>
        </is>
      </c>
      <c r="E84" s="178" t="n">
        <v>30</v>
      </c>
      <c r="F84" s="178" t="inlineStr">
        <is>
          <t>/</t>
        </is>
      </c>
      <c r="G84" s="178" t="n">
        <v>100</v>
      </c>
      <c r="H84" s="168" t="inlineStr">
        <is>
          <t>P19-C402-Q2#</t>
        </is>
      </c>
      <c r="I84" s="168" t="inlineStr">
        <is>
          <t>#</t>
        </is>
      </c>
      <c r="J84" s="168" t="n">
        <v>1975</v>
      </c>
      <c r="K84" s="168" t="n">
        <v>1000</v>
      </c>
      <c r="L84" s="168" t="n">
        <v>21</v>
      </c>
      <c r="M84" s="59">
        <f>J84</f>
        <v/>
      </c>
      <c r="N84" s="59">
        <f>K84</f>
        <v/>
      </c>
      <c r="O84" s="59">
        <f>(AH84-1)*30+5</f>
        <v/>
      </c>
      <c r="P84" s="59">
        <f>L84</f>
        <v/>
      </c>
      <c r="Q84" s="352">
        <f>AB84+AK84+AS84</f>
        <v/>
      </c>
      <c r="R84" s="353">
        <f>AC84+AL84+AS84</f>
        <v/>
      </c>
      <c r="S84" s="353" t="n">
        <v>6</v>
      </c>
      <c r="T84" s="353" t="n">
        <v>6</v>
      </c>
      <c r="U84" s="354">
        <f>IF(AND(MOD(K84-C84,E84)&gt;S84,MOD(K84-C84,E84)&lt;(E84-T84)),"单边留","")</f>
        <v/>
      </c>
      <c r="V84" s="68">
        <f>B84</f>
        <v/>
      </c>
      <c r="W84" s="68">
        <f>C84</f>
        <v/>
      </c>
      <c r="X84" s="68">
        <f>N84</f>
        <v/>
      </c>
      <c r="Y84" s="68">
        <f>O84</f>
        <v/>
      </c>
      <c r="Z84" s="68" t="n">
        <v>2</v>
      </c>
      <c r="AA84" s="68">
        <f>Z84*P84</f>
        <v/>
      </c>
      <c r="AB84" s="355">
        <f>B84*C84*7.85*0.001*X84*0.001*AA84</f>
        <v/>
      </c>
      <c r="AC84" s="355">
        <f>B84*C84*7.85*0.001*Y84*0.001*AA84</f>
        <v/>
      </c>
      <c r="AD84" s="68">
        <f>B84</f>
        <v/>
      </c>
      <c r="AE84" s="68">
        <f>C84</f>
        <v/>
      </c>
      <c r="AF84" s="178">
        <f>M84-AE84*2-2</f>
        <v/>
      </c>
      <c r="AG84" s="178">
        <f>(N84-AE84)/E84+1</f>
        <v/>
      </c>
      <c r="AH84" s="178">
        <f>IF(MOD(K84-C84,E84)&lt;(E84-T84),ROUNDDOWN((K84-C84)/E84+1,0),ROUNDUP((K84-C84)/E84+1,0))</f>
        <v/>
      </c>
      <c r="AI84" s="178">
        <f>AG84*P84</f>
        <v/>
      </c>
      <c r="AJ84" s="178">
        <f>AH84*P84</f>
        <v/>
      </c>
      <c r="AK84" s="356">
        <f>AD84*AE84*7.85*0.001*AF84*0.001*AI84</f>
        <v/>
      </c>
      <c r="AL84" s="356">
        <f>AD84*AE84*7.85*0.001*AF84*0.001*AJ84</f>
        <v/>
      </c>
      <c r="AM84" s="68" t="n">
        <v>6</v>
      </c>
      <c r="AN84" s="68">
        <f>(M84-G84*(AQ84-1))/2</f>
        <v/>
      </c>
      <c r="AO84" s="247">
        <f>(M84-G84*(AR84-1))/2</f>
        <v/>
      </c>
      <c r="AP84" s="68" t="n">
        <v>1025</v>
      </c>
      <c r="AQ84" s="68">
        <f>IF(INT(M84/G84+1)/2=INT(INT(M84/G84+1)/2),INT(M84/G84)+1,INT(M84/G84))</f>
        <v/>
      </c>
      <c r="AR84" s="178">
        <f>IF(AN84&lt;=0.2*G84,AQ84-2,AQ84)</f>
        <v/>
      </c>
      <c r="AS84" s="350">
        <f>AM84*AM84*7.85*AP84*0.001*0.001*AR84*P84</f>
        <v/>
      </c>
      <c r="AT84" s="178">
        <f>AR84*P84</f>
        <v/>
      </c>
      <c r="AU84" s="20">
        <f>K84*L84</f>
        <v/>
      </c>
      <c r="AV84" s="20">
        <f>LEFT(H84,3)</f>
        <v/>
      </c>
    </row>
    <row r="85" ht="22.5" customFormat="1" customHeight="1" s="20">
      <c r="A85" s="178" t="inlineStr">
        <is>
          <t>G</t>
        </is>
      </c>
      <c r="B85" s="178" t="n">
        <v>25</v>
      </c>
      <c r="C85" s="178" t="n">
        <v>5</v>
      </c>
      <c r="D85" s="178" t="inlineStr">
        <is>
          <t>/</t>
        </is>
      </c>
      <c r="E85" s="178" t="n">
        <v>30</v>
      </c>
      <c r="F85" s="178" t="inlineStr">
        <is>
          <t>/</t>
        </is>
      </c>
      <c r="G85" s="178" t="n">
        <v>100</v>
      </c>
      <c r="H85" s="168" t="inlineStr">
        <is>
          <t>P19-C402-Q5#</t>
        </is>
      </c>
      <c r="I85" s="168" t="inlineStr">
        <is>
          <t>#</t>
        </is>
      </c>
      <c r="J85" s="168" t="n">
        <v>1975</v>
      </c>
      <c r="K85" s="168" t="n">
        <v>1000</v>
      </c>
      <c r="L85" s="168" t="n">
        <v>1</v>
      </c>
      <c r="M85" s="59">
        <f>J85</f>
        <v/>
      </c>
      <c r="N85" s="59">
        <f>K85</f>
        <v/>
      </c>
      <c r="O85" s="59">
        <f>(AH85-1)*30+5</f>
        <v/>
      </c>
      <c r="P85" s="59">
        <f>L85</f>
        <v/>
      </c>
      <c r="Q85" s="352">
        <f>AB85+AK85+AS85</f>
        <v/>
      </c>
      <c r="R85" s="353">
        <f>AC85+AL85+AS85</f>
        <v/>
      </c>
      <c r="S85" s="353" t="n">
        <v>6</v>
      </c>
      <c r="T85" s="353" t="n">
        <v>6</v>
      </c>
      <c r="U85" s="354">
        <f>IF(AND(MOD(K85-C85,E85)&gt;S85,MOD(K85-C85,E85)&lt;(E85-T85)),"单边留","")</f>
        <v/>
      </c>
      <c r="V85" s="68">
        <f>B85</f>
        <v/>
      </c>
      <c r="W85" s="68">
        <f>C85</f>
        <v/>
      </c>
      <c r="X85" s="68">
        <f>N85</f>
        <v/>
      </c>
      <c r="Y85" s="68">
        <f>O85</f>
        <v/>
      </c>
      <c r="Z85" s="68" t="n">
        <v>2</v>
      </c>
      <c r="AA85" s="68">
        <f>Z85*P85</f>
        <v/>
      </c>
      <c r="AB85" s="355">
        <f>B85*C85*7.85*0.001*X85*0.001*AA85</f>
        <v/>
      </c>
      <c r="AC85" s="355">
        <f>B85*C85*7.85*0.001*Y85*0.001*AA85</f>
        <v/>
      </c>
      <c r="AD85" s="68">
        <f>B85</f>
        <v/>
      </c>
      <c r="AE85" s="68">
        <f>C85</f>
        <v/>
      </c>
      <c r="AF85" s="178">
        <f>M85-AE85*2-2</f>
        <v/>
      </c>
      <c r="AG85" s="178">
        <f>(N85-AE85)/E85+1</f>
        <v/>
      </c>
      <c r="AH85" s="178">
        <f>IF(MOD(K85-C85,E85)&lt;(E85-T85),ROUNDDOWN((K85-C85)/E85+1,0),ROUNDUP((K85-C85)/E85+1,0))</f>
        <v/>
      </c>
      <c r="AI85" s="178">
        <f>AG85*P85</f>
        <v/>
      </c>
      <c r="AJ85" s="178">
        <f>AH85*P85</f>
        <v/>
      </c>
      <c r="AK85" s="356">
        <f>AD85*AE85*7.85*0.001*AF85*0.001*AI85</f>
        <v/>
      </c>
      <c r="AL85" s="356">
        <f>AD85*AE85*7.85*0.001*AF85*0.001*AJ85</f>
        <v/>
      </c>
      <c r="AM85" s="68" t="n">
        <v>6</v>
      </c>
      <c r="AN85" s="68">
        <f>(M85-G85*(AQ85-1))/2</f>
        <v/>
      </c>
      <c r="AO85" s="247">
        <f>(M85-G85*(AR85-1))/2</f>
        <v/>
      </c>
      <c r="AP85" s="68" t="n">
        <v>1025</v>
      </c>
      <c r="AQ85" s="68">
        <f>IF(INT(M85/G85+1)/2=INT(INT(M85/G85+1)/2),INT(M85/G85)+1,INT(M85/G85))</f>
        <v/>
      </c>
      <c r="AR85" s="178">
        <f>IF(AN85&lt;=0.2*G85,AQ85-2,AQ85)</f>
        <v/>
      </c>
      <c r="AS85" s="350">
        <f>AM85*AM85*7.85*AP85*0.001*0.001*AR85*P85</f>
        <v/>
      </c>
      <c r="AT85" s="178">
        <f>AR85*P85</f>
        <v/>
      </c>
      <c r="AU85" s="20">
        <f>K85*L85</f>
        <v/>
      </c>
      <c r="AV85" s="20">
        <f>LEFT(H85,3)</f>
        <v/>
      </c>
    </row>
    <row r="86" ht="22.5" customFormat="1" customHeight="1" s="20">
      <c r="A86" s="178" t="inlineStr">
        <is>
          <t>G</t>
        </is>
      </c>
      <c r="B86" s="178" t="n">
        <v>25</v>
      </c>
      <c r="C86" s="178" t="n">
        <v>5</v>
      </c>
      <c r="D86" s="178" t="inlineStr">
        <is>
          <t>/</t>
        </is>
      </c>
      <c r="E86" s="178" t="n">
        <v>30</v>
      </c>
      <c r="F86" s="178" t="inlineStr">
        <is>
          <t>/</t>
        </is>
      </c>
      <c r="G86" s="178" t="n">
        <v>100</v>
      </c>
      <c r="H86" s="168" t="inlineStr">
        <is>
          <t>P19-C402-Q4#</t>
        </is>
      </c>
      <c r="I86" s="168" t="inlineStr">
        <is>
          <t>#</t>
        </is>
      </c>
      <c r="J86" s="168" t="n">
        <v>978</v>
      </c>
      <c r="K86" s="168" t="n">
        <v>1000</v>
      </c>
      <c r="L86" s="168" t="n">
        <v>2</v>
      </c>
      <c r="M86" s="59">
        <f>J86</f>
        <v/>
      </c>
      <c r="N86" s="59">
        <f>K86</f>
        <v/>
      </c>
      <c r="O86" s="59">
        <f>(AH86-1)*30+5</f>
        <v/>
      </c>
      <c r="P86" s="59">
        <f>L86</f>
        <v/>
      </c>
      <c r="Q86" s="352">
        <f>AB86+AK86+AS86</f>
        <v/>
      </c>
      <c r="R86" s="353">
        <f>AC86+AL86+AS86</f>
        <v/>
      </c>
      <c r="S86" s="353" t="n">
        <v>6</v>
      </c>
      <c r="T86" s="353" t="n">
        <v>6</v>
      </c>
      <c r="U86" s="354">
        <f>IF(AND(MOD(K86-C86,E86)&gt;S86,MOD(K86-C86,E86)&lt;(E86-T86)),"单边留","")</f>
        <v/>
      </c>
      <c r="V86" s="68">
        <f>B86</f>
        <v/>
      </c>
      <c r="W86" s="68">
        <f>C86</f>
        <v/>
      </c>
      <c r="X86" s="68">
        <f>N86</f>
        <v/>
      </c>
      <c r="Y86" s="68">
        <f>O86</f>
        <v/>
      </c>
      <c r="Z86" s="68" t="n">
        <v>2</v>
      </c>
      <c r="AA86" s="68">
        <f>Z86*P86</f>
        <v/>
      </c>
      <c r="AB86" s="355">
        <f>B86*C86*7.85*0.001*X86*0.001*AA86</f>
        <v/>
      </c>
      <c r="AC86" s="355">
        <f>B86*C86*7.85*0.001*Y86*0.001*AA86</f>
        <v/>
      </c>
      <c r="AD86" s="68">
        <f>B86</f>
        <v/>
      </c>
      <c r="AE86" s="68">
        <f>C86</f>
        <v/>
      </c>
      <c r="AF86" s="178">
        <f>M86-AE86*2-2</f>
        <v/>
      </c>
      <c r="AG86" s="178">
        <f>(N86-AE86)/E86+1</f>
        <v/>
      </c>
      <c r="AH86" s="178">
        <f>IF(MOD(K86-C86,E86)&lt;(E86-T86),ROUNDDOWN((K86-C86)/E86+1,0),ROUNDUP((K86-C86)/E86+1,0))</f>
        <v/>
      </c>
      <c r="AI86" s="178">
        <f>AG86*P86</f>
        <v/>
      </c>
      <c r="AJ86" s="178">
        <f>AH86*P86</f>
        <v/>
      </c>
      <c r="AK86" s="356">
        <f>AD86*AE86*7.85*0.001*AF86*0.001*AI86</f>
        <v/>
      </c>
      <c r="AL86" s="356">
        <f>AD86*AE86*7.85*0.001*AF86*0.001*AJ86</f>
        <v/>
      </c>
      <c r="AM86" s="68" t="n">
        <v>6</v>
      </c>
      <c r="AN86" s="68">
        <f>(M86-G86*(AQ86-1))/2</f>
        <v/>
      </c>
      <c r="AO86" s="247">
        <f>(M86-G86*(AR86-1))/2</f>
        <v/>
      </c>
      <c r="AP86" s="68" t="n">
        <v>1025</v>
      </c>
      <c r="AQ86" s="68">
        <f>IF(INT(M86/G86+1)/2=INT(INT(M86/G86+1)/2),INT(M86/G86)+1,INT(M86/G86))</f>
        <v/>
      </c>
      <c r="AR86" s="178">
        <f>IF(AN86&lt;=0.2*G86,AQ86-2,AQ86)</f>
        <v/>
      </c>
      <c r="AS86" s="350">
        <f>AM86*AM86*7.85*AP86*0.001*0.001*AR86*P86</f>
        <v/>
      </c>
      <c r="AT86" s="178">
        <f>AR86*P86</f>
        <v/>
      </c>
      <c r="AU86" s="20">
        <f>K86*L86</f>
        <v/>
      </c>
      <c r="AV86" s="20">
        <f>LEFT(H86,3)</f>
        <v/>
      </c>
    </row>
    <row r="87" ht="22.5" customFormat="1" customHeight="1" s="20">
      <c r="A87" s="178" t="inlineStr">
        <is>
          <t>G</t>
        </is>
      </c>
      <c r="B87" s="178" t="n">
        <v>25</v>
      </c>
      <c r="C87" s="178" t="n">
        <v>5</v>
      </c>
      <c r="D87" s="178" t="inlineStr">
        <is>
          <t>/</t>
        </is>
      </c>
      <c r="E87" s="178" t="n">
        <v>30</v>
      </c>
      <c r="F87" s="178" t="inlineStr">
        <is>
          <t>/</t>
        </is>
      </c>
      <c r="G87" s="178" t="n">
        <v>100</v>
      </c>
      <c r="H87" s="168" t="inlineStr">
        <is>
          <t>P19-C402-Q3#</t>
        </is>
      </c>
      <c r="I87" s="168" t="inlineStr">
        <is>
          <t>#</t>
        </is>
      </c>
      <c r="J87" s="168" t="n">
        <v>990</v>
      </c>
      <c r="K87" s="168" t="n">
        <v>1278</v>
      </c>
      <c r="L87" s="168" t="n">
        <v>1</v>
      </c>
      <c r="M87" s="59">
        <f>J87</f>
        <v/>
      </c>
      <c r="N87" s="59">
        <f>K87</f>
        <v/>
      </c>
      <c r="O87" s="59">
        <f>(AH87-1)*30+5</f>
        <v/>
      </c>
      <c r="P87" s="59">
        <f>L87</f>
        <v/>
      </c>
      <c r="Q87" s="352">
        <f>AB87+AK87+AS87</f>
        <v/>
      </c>
      <c r="R87" s="353">
        <f>AC87+AL87+AS87</f>
        <v/>
      </c>
      <c r="S87" s="353" t="n">
        <v>6</v>
      </c>
      <c r="T87" s="353" t="n">
        <v>6</v>
      </c>
      <c r="U87" s="354">
        <f>IF(AND(MOD(K87-C87,E87)&gt;S87,MOD(K87-C87,E87)&lt;(E87-T87)),"单边留","")</f>
        <v/>
      </c>
      <c r="V87" s="68">
        <f>B87</f>
        <v/>
      </c>
      <c r="W87" s="68">
        <f>C87</f>
        <v/>
      </c>
      <c r="X87" s="68">
        <f>N87</f>
        <v/>
      </c>
      <c r="Y87" s="68">
        <f>O87</f>
        <v/>
      </c>
      <c r="Z87" s="68" t="n">
        <v>2</v>
      </c>
      <c r="AA87" s="68">
        <f>Z87*P87</f>
        <v/>
      </c>
      <c r="AB87" s="355">
        <f>B87*C87*7.85*0.001*X87*0.001*AA87</f>
        <v/>
      </c>
      <c r="AC87" s="355">
        <f>B87*C87*7.85*0.001*Y87*0.001*AA87</f>
        <v/>
      </c>
      <c r="AD87" s="68">
        <f>B87</f>
        <v/>
      </c>
      <c r="AE87" s="68">
        <f>C87</f>
        <v/>
      </c>
      <c r="AF87" s="178">
        <f>M87-AE87*2-2</f>
        <v/>
      </c>
      <c r="AG87" s="178">
        <f>(N87-AE87)/E87+1</f>
        <v/>
      </c>
      <c r="AH87" s="178">
        <f>IF(MOD(K87-C87,E87)&lt;(E87-T87),ROUNDDOWN((K87-C87)/E87+1,0),ROUNDUP((K87-C87)/E87+1,0))</f>
        <v/>
      </c>
      <c r="AI87" s="178">
        <f>AG87*P87</f>
        <v/>
      </c>
      <c r="AJ87" s="178">
        <f>AH87*P87</f>
        <v/>
      </c>
      <c r="AK87" s="356">
        <f>AD87*AE87*7.85*0.001*AF87*0.001*AI87</f>
        <v/>
      </c>
      <c r="AL87" s="356">
        <f>AD87*AE87*7.85*0.001*AF87*0.001*AJ87</f>
        <v/>
      </c>
      <c r="AM87" s="68" t="n">
        <v>6</v>
      </c>
      <c r="AN87" s="68">
        <f>(M87-G87*(AQ87-1))/2</f>
        <v/>
      </c>
      <c r="AO87" s="247">
        <f>(M87-G87*(AR87-1))/2</f>
        <v/>
      </c>
      <c r="AP87" s="68" t="n">
        <v>1025</v>
      </c>
      <c r="AQ87" s="68">
        <f>IF(INT(M87/G87+1)/2=INT(INT(M87/G87+1)/2),INT(M87/G87)+1,INT(M87/G87))</f>
        <v/>
      </c>
      <c r="AR87" s="178">
        <f>IF(AN87&lt;=0.2*G87,AQ87-2,AQ87)</f>
        <v/>
      </c>
      <c r="AS87" s="350">
        <f>AM87*AM87*7.85*AP87*0.001*0.001*AR87*P87</f>
        <v/>
      </c>
      <c r="AT87" s="178">
        <f>AR87*P87</f>
        <v/>
      </c>
      <c r="AU87" s="20">
        <f>K87*L87</f>
        <v/>
      </c>
      <c r="AV87" s="20">
        <f>LEFT(H87,3)</f>
        <v/>
      </c>
    </row>
    <row r="88" ht="22.5" customFormat="1" customHeight="1" s="20">
      <c r="A88" s="178" t="inlineStr">
        <is>
          <t>G</t>
        </is>
      </c>
      <c r="B88" s="178" t="n">
        <v>25</v>
      </c>
      <c r="C88" s="178" t="n">
        <v>5</v>
      </c>
      <c r="D88" s="178" t="inlineStr">
        <is>
          <t>/</t>
        </is>
      </c>
      <c r="E88" s="178" t="n">
        <v>30</v>
      </c>
      <c r="F88" s="178" t="inlineStr">
        <is>
          <t>/</t>
        </is>
      </c>
      <c r="G88" s="178" t="n">
        <v>100</v>
      </c>
      <c r="H88" s="168" t="inlineStr">
        <is>
          <t>P19-C402-Q6#</t>
        </is>
      </c>
      <c r="I88" s="168" t="inlineStr">
        <is>
          <t>#</t>
        </is>
      </c>
      <c r="J88" s="168" t="n">
        <v>1992</v>
      </c>
      <c r="K88" s="168" t="n">
        <v>1496</v>
      </c>
      <c r="L88" s="168" t="n">
        <v>1</v>
      </c>
      <c r="M88" s="59">
        <f>J88</f>
        <v/>
      </c>
      <c r="N88" s="59">
        <f>K88</f>
        <v/>
      </c>
      <c r="O88" s="59">
        <f>(AH88-1)*30+5</f>
        <v/>
      </c>
      <c r="P88" s="59">
        <f>L88</f>
        <v/>
      </c>
      <c r="Q88" s="352">
        <f>AB88+AK88+AS88</f>
        <v/>
      </c>
      <c r="R88" s="353">
        <f>AC88+AL88+AS88</f>
        <v/>
      </c>
      <c r="S88" s="353" t="n">
        <v>6</v>
      </c>
      <c r="T88" s="353" t="n">
        <v>6</v>
      </c>
      <c r="U88" s="354">
        <f>IF(AND(MOD(K88-C88,E88)&gt;S88,MOD(K88-C88,E88)&lt;(E88-T88)),"单边留","")</f>
        <v/>
      </c>
      <c r="V88" s="68">
        <f>B88</f>
        <v/>
      </c>
      <c r="W88" s="68">
        <f>C88</f>
        <v/>
      </c>
      <c r="X88" s="68">
        <f>N88</f>
        <v/>
      </c>
      <c r="Y88" s="68">
        <f>O88</f>
        <v/>
      </c>
      <c r="Z88" s="68" t="n">
        <v>2</v>
      </c>
      <c r="AA88" s="68">
        <f>Z88*P88</f>
        <v/>
      </c>
      <c r="AB88" s="355">
        <f>B88*C88*7.85*0.001*X88*0.001*AA88</f>
        <v/>
      </c>
      <c r="AC88" s="355">
        <f>B88*C88*7.85*0.001*Y88*0.001*AA88</f>
        <v/>
      </c>
      <c r="AD88" s="68">
        <f>B88</f>
        <v/>
      </c>
      <c r="AE88" s="68">
        <f>C88</f>
        <v/>
      </c>
      <c r="AF88" s="178">
        <f>M88-AE88*2-2</f>
        <v/>
      </c>
      <c r="AG88" s="178">
        <f>(N88-AE88)/E88+1</f>
        <v/>
      </c>
      <c r="AH88" s="178">
        <f>IF(MOD(K88-C88,E88)&lt;(E88-T88),ROUNDDOWN((K88-C88)/E88+1,0),ROUNDUP((K88-C88)/E88+1,0))</f>
        <v/>
      </c>
      <c r="AI88" s="178">
        <f>AG88*P88</f>
        <v/>
      </c>
      <c r="AJ88" s="178">
        <f>AH88*P88</f>
        <v/>
      </c>
      <c r="AK88" s="356">
        <f>AD88*AE88*7.85*0.001*AF88*0.001*AI88</f>
        <v/>
      </c>
      <c r="AL88" s="356">
        <f>AD88*AE88*7.85*0.001*AF88*0.001*AJ88</f>
        <v/>
      </c>
      <c r="AM88" s="68" t="n">
        <v>6</v>
      </c>
      <c r="AN88" s="68">
        <f>(M88-G88*(AQ88-1))/2</f>
        <v/>
      </c>
      <c r="AO88" s="247">
        <f>(M88-G88*(AR88-1))/2</f>
        <v/>
      </c>
      <c r="AP88" s="68" t="n">
        <v>1025</v>
      </c>
      <c r="AQ88" s="68">
        <f>IF(INT(M88/G88+1)/2=INT(INT(M88/G88+1)/2),INT(M88/G88)+1,INT(M88/G88))</f>
        <v/>
      </c>
      <c r="AR88" s="178">
        <f>IF(AN88&lt;=0.2*G88,AQ88-2,AQ88)</f>
        <v/>
      </c>
      <c r="AS88" s="350">
        <f>AM88*AM88*7.85*AP88*0.001*0.001*AR88*P88</f>
        <v/>
      </c>
      <c r="AT88" s="178">
        <f>AR88*P88</f>
        <v/>
      </c>
      <c r="AU88" s="20">
        <f>K88*L88</f>
        <v/>
      </c>
      <c r="AV88" s="20">
        <f>LEFT(H88,3)</f>
        <v/>
      </c>
    </row>
    <row r="89" ht="22.5" customFormat="1" customHeight="1" s="20">
      <c r="A89" s="178" t="inlineStr">
        <is>
          <t>G</t>
        </is>
      </c>
      <c r="B89" s="178" t="n">
        <v>25</v>
      </c>
      <c r="C89" s="178" t="n">
        <v>5</v>
      </c>
      <c r="D89" s="178" t="inlineStr">
        <is>
          <t>/</t>
        </is>
      </c>
      <c r="E89" s="178" t="n">
        <v>30</v>
      </c>
      <c r="F89" s="178" t="inlineStr">
        <is>
          <t>/</t>
        </is>
      </c>
      <c r="G89" s="178" t="n">
        <v>100</v>
      </c>
      <c r="H89" s="168" t="inlineStr">
        <is>
          <t>P20-C402-R5#</t>
        </is>
      </c>
      <c r="I89" s="168" t="inlineStr">
        <is>
          <t>#</t>
        </is>
      </c>
      <c r="J89" s="168" t="n">
        <v>1964</v>
      </c>
      <c r="K89" s="168" t="n">
        <v>511</v>
      </c>
      <c r="L89" s="168" t="n">
        <v>1</v>
      </c>
      <c r="M89" s="59">
        <f>J89</f>
        <v/>
      </c>
      <c r="N89" s="59">
        <f>K89</f>
        <v/>
      </c>
      <c r="O89" s="59">
        <f>(AH89-1)*30+5</f>
        <v/>
      </c>
      <c r="P89" s="59">
        <f>L89</f>
        <v/>
      </c>
      <c r="Q89" s="352">
        <f>AB89+AK89+AS89</f>
        <v/>
      </c>
      <c r="R89" s="353">
        <f>AC89+AL89+AS89</f>
        <v/>
      </c>
      <c r="S89" s="353" t="n">
        <v>6</v>
      </c>
      <c r="T89" s="353" t="n">
        <v>6</v>
      </c>
      <c r="U89" s="354">
        <f>IF(AND(MOD(K89-C89,E89)&gt;S89,MOD(K89-C89,E89)&lt;(E89-T89)),"单边留","")</f>
        <v/>
      </c>
      <c r="V89" s="68">
        <f>B89</f>
        <v/>
      </c>
      <c r="W89" s="68">
        <f>C89</f>
        <v/>
      </c>
      <c r="X89" s="68">
        <f>N89</f>
        <v/>
      </c>
      <c r="Y89" s="68">
        <f>O89</f>
        <v/>
      </c>
      <c r="Z89" s="68" t="n">
        <v>2</v>
      </c>
      <c r="AA89" s="68">
        <f>Z89*P89</f>
        <v/>
      </c>
      <c r="AB89" s="355">
        <f>B89*C89*7.85*0.001*X89*0.001*AA89</f>
        <v/>
      </c>
      <c r="AC89" s="355">
        <f>B89*C89*7.85*0.001*Y89*0.001*AA89</f>
        <v/>
      </c>
      <c r="AD89" s="68">
        <f>B89</f>
        <v/>
      </c>
      <c r="AE89" s="68">
        <f>C89</f>
        <v/>
      </c>
      <c r="AF89" s="178">
        <f>M89-AE89*2-2</f>
        <v/>
      </c>
      <c r="AG89" s="178">
        <f>(N89-AE89)/E89+1</f>
        <v/>
      </c>
      <c r="AH89" s="178">
        <f>IF(MOD(K89-C89,E89)&lt;(E89-T89),ROUNDDOWN((K89-C89)/E89+1,0),ROUNDUP((K89-C89)/E89+1,0))</f>
        <v/>
      </c>
      <c r="AI89" s="178">
        <f>AG89*P89</f>
        <v/>
      </c>
      <c r="AJ89" s="178">
        <f>AH89*P89</f>
        <v/>
      </c>
      <c r="AK89" s="356">
        <f>AD89*AE89*7.85*0.001*AF89*0.001*AI89</f>
        <v/>
      </c>
      <c r="AL89" s="356">
        <f>AD89*AE89*7.85*0.001*AF89*0.001*AJ89</f>
        <v/>
      </c>
      <c r="AM89" s="68" t="n">
        <v>6</v>
      </c>
      <c r="AN89" s="68">
        <f>(M89-G89*(AQ89-1))/2</f>
        <v/>
      </c>
      <c r="AO89" s="247">
        <f>(M89-G89*(AR89-1))/2</f>
        <v/>
      </c>
      <c r="AP89" s="68" t="n">
        <v>1025</v>
      </c>
      <c r="AQ89" s="68">
        <f>IF(INT(M89/G89+1)/2=INT(INT(M89/G89+1)/2),INT(M89/G89)+1,INT(M89/G89))</f>
        <v/>
      </c>
      <c r="AR89" s="178">
        <f>IF(AN89&lt;=0.2*G89,AQ89-2,AQ89)</f>
        <v/>
      </c>
      <c r="AS89" s="350">
        <f>AM89*AM89*7.85*AP89*0.001*0.001*AR89*P89</f>
        <v/>
      </c>
      <c r="AT89" s="178">
        <f>AR89*P89</f>
        <v/>
      </c>
      <c r="AU89" s="20">
        <f>K89*L89</f>
        <v/>
      </c>
      <c r="AV89" s="20">
        <f>LEFT(H89,3)</f>
        <v/>
      </c>
    </row>
    <row r="90" ht="22.5" customFormat="1" customHeight="1" s="20">
      <c r="A90" s="178" t="inlineStr">
        <is>
          <t>G</t>
        </is>
      </c>
      <c r="B90" s="178" t="n">
        <v>25</v>
      </c>
      <c r="C90" s="178" t="n">
        <v>5</v>
      </c>
      <c r="D90" s="178" t="inlineStr">
        <is>
          <t>/</t>
        </is>
      </c>
      <c r="E90" s="178" t="n">
        <v>30</v>
      </c>
      <c r="F90" s="178" t="inlineStr">
        <is>
          <t>/</t>
        </is>
      </c>
      <c r="G90" s="178" t="n">
        <v>100</v>
      </c>
      <c r="H90" s="168" t="inlineStr">
        <is>
          <t>P20-C402-R1#</t>
        </is>
      </c>
      <c r="I90" s="168" t="inlineStr">
        <is>
          <t>#</t>
        </is>
      </c>
      <c r="J90" s="168" t="n">
        <v>1966</v>
      </c>
      <c r="K90" s="168" t="n">
        <v>627</v>
      </c>
      <c r="L90" s="168" t="n">
        <v>1</v>
      </c>
      <c r="M90" s="59">
        <f>J90</f>
        <v/>
      </c>
      <c r="N90" s="59">
        <f>K90</f>
        <v/>
      </c>
      <c r="O90" s="59">
        <f>(AH90-1)*30+5</f>
        <v/>
      </c>
      <c r="P90" s="59">
        <f>L90</f>
        <v/>
      </c>
      <c r="Q90" s="352">
        <f>AB90+AK90+AS90</f>
        <v/>
      </c>
      <c r="R90" s="353">
        <f>AC90+AL90+AS90</f>
        <v/>
      </c>
      <c r="S90" s="353" t="n">
        <v>6</v>
      </c>
      <c r="T90" s="353" t="n">
        <v>6</v>
      </c>
      <c r="U90" s="354">
        <f>IF(AND(MOD(K90-C90,E90)&gt;S90,MOD(K90-C90,E90)&lt;(E90-T90)),"单边留","")</f>
        <v/>
      </c>
      <c r="V90" s="68">
        <f>B90</f>
        <v/>
      </c>
      <c r="W90" s="68">
        <f>C90</f>
        <v/>
      </c>
      <c r="X90" s="68">
        <f>N90</f>
        <v/>
      </c>
      <c r="Y90" s="68">
        <f>O90</f>
        <v/>
      </c>
      <c r="Z90" s="68" t="n">
        <v>2</v>
      </c>
      <c r="AA90" s="68">
        <f>Z90*P90</f>
        <v/>
      </c>
      <c r="AB90" s="355">
        <f>B90*C90*7.85*0.001*X90*0.001*AA90</f>
        <v/>
      </c>
      <c r="AC90" s="355">
        <f>B90*C90*7.85*0.001*Y90*0.001*AA90</f>
        <v/>
      </c>
      <c r="AD90" s="68">
        <f>B90</f>
        <v/>
      </c>
      <c r="AE90" s="68">
        <f>C90</f>
        <v/>
      </c>
      <c r="AF90" s="178">
        <f>M90-AE90*2-2</f>
        <v/>
      </c>
      <c r="AG90" s="178">
        <f>(N90-AE90)/E90+1</f>
        <v/>
      </c>
      <c r="AH90" s="178">
        <f>IF(MOD(K90-C90,E90)&lt;(E90-T90),ROUNDDOWN((K90-C90)/E90+1,0),ROUNDUP((K90-C90)/E90+1,0))</f>
        <v/>
      </c>
      <c r="AI90" s="178">
        <f>AG90*P90</f>
        <v/>
      </c>
      <c r="AJ90" s="178">
        <f>AH90*P90</f>
        <v/>
      </c>
      <c r="AK90" s="356">
        <f>AD90*AE90*7.85*0.001*AF90*0.001*AI90</f>
        <v/>
      </c>
      <c r="AL90" s="356">
        <f>AD90*AE90*7.85*0.001*AF90*0.001*AJ90</f>
        <v/>
      </c>
      <c r="AM90" s="68" t="n">
        <v>6</v>
      </c>
      <c r="AN90" s="68">
        <f>(M90-G90*(AQ90-1))/2</f>
        <v/>
      </c>
      <c r="AO90" s="247">
        <f>(M90-G90*(AR90-1))/2</f>
        <v/>
      </c>
      <c r="AP90" s="68" t="n">
        <v>1025</v>
      </c>
      <c r="AQ90" s="68">
        <f>IF(INT(M90/G90+1)/2=INT(INT(M90/G90+1)/2),INT(M90/G90)+1,INT(M90/G90))</f>
        <v/>
      </c>
      <c r="AR90" s="178">
        <f>IF(AN90&lt;=0.2*G90,AQ90-2,AQ90)</f>
        <v/>
      </c>
      <c r="AS90" s="350">
        <f>AM90*AM90*7.85*AP90*0.001*0.001*AR90*P90</f>
        <v/>
      </c>
      <c r="AT90" s="178">
        <f>AR90*P90</f>
        <v/>
      </c>
      <c r="AU90" s="20">
        <f>K90*L90</f>
        <v/>
      </c>
      <c r="AV90" s="20">
        <f>LEFT(H90,3)</f>
        <v/>
      </c>
    </row>
    <row r="91" ht="22.5" customFormat="1" customHeight="1" s="20">
      <c r="A91" s="178" t="inlineStr">
        <is>
          <t>G</t>
        </is>
      </c>
      <c r="B91" s="178" t="n">
        <v>25</v>
      </c>
      <c r="C91" s="178" t="n">
        <v>5</v>
      </c>
      <c r="D91" s="178" t="inlineStr">
        <is>
          <t>/</t>
        </is>
      </c>
      <c r="E91" s="178" t="n">
        <v>30</v>
      </c>
      <c r="F91" s="178" t="inlineStr">
        <is>
          <t>/</t>
        </is>
      </c>
      <c r="G91" s="178" t="n">
        <v>100</v>
      </c>
      <c r="H91" s="168" t="inlineStr">
        <is>
          <t>P20-C402-R8#</t>
        </is>
      </c>
      <c r="I91" s="168" t="inlineStr">
        <is>
          <t>#</t>
        </is>
      </c>
      <c r="J91" s="168" t="n">
        <v>1973</v>
      </c>
      <c r="K91" s="168" t="n">
        <v>968</v>
      </c>
      <c r="L91" s="168" t="n">
        <v>1</v>
      </c>
      <c r="M91" s="59">
        <f>J91</f>
        <v/>
      </c>
      <c r="N91" s="59">
        <f>K91</f>
        <v/>
      </c>
      <c r="O91" s="59">
        <f>(AH91-1)*30+5</f>
        <v/>
      </c>
      <c r="P91" s="59">
        <f>L91</f>
        <v/>
      </c>
      <c r="Q91" s="352">
        <f>AB91+AK91+AS91</f>
        <v/>
      </c>
      <c r="R91" s="353">
        <f>AC91+AL91+AS91</f>
        <v/>
      </c>
      <c r="S91" s="353" t="n">
        <v>6</v>
      </c>
      <c r="T91" s="353" t="n">
        <v>6</v>
      </c>
      <c r="U91" s="354">
        <f>IF(AND(MOD(K91-C91,E91)&gt;S91,MOD(K91-C91,E91)&lt;(E91-T91)),"单边留","")</f>
        <v/>
      </c>
      <c r="V91" s="68">
        <f>B91</f>
        <v/>
      </c>
      <c r="W91" s="68">
        <f>C91</f>
        <v/>
      </c>
      <c r="X91" s="68">
        <f>N91</f>
        <v/>
      </c>
      <c r="Y91" s="68">
        <f>O91</f>
        <v/>
      </c>
      <c r="Z91" s="68" t="n">
        <v>2</v>
      </c>
      <c r="AA91" s="68">
        <f>Z91*P91</f>
        <v/>
      </c>
      <c r="AB91" s="355">
        <f>B91*C91*7.85*0.001*X91*0.001*AA91</f>
        <v/>
      </c>
      <c r="AC91" s="355">
        <f>B91*C91*7.85*0.001*Y91*0.001*AA91</f>
        <v/>
      </c>
      <c r="AD91" s="68">
        <f>B91</f>
        <v/>
      </c>
      <c r="AE91" s="68">
        <f>C91</f>
        <v/>
      </c>
      <c r="AF91" s="178">
        <f>M91-AE91*2-2</f>
        <v/>
      </c>
      <c r="AG91" s="178">
        <f>(N91-AE91)/E91+1</f>
        <v/>
      </c>
      <c r="AH91" s="178">
        <f>IF(MOD(K91-C91,E91)&lt;(E91-T91),ROUNDDOWN((K91-C91)/E91+1,0),ROUNDUP((K91-C91)/E91+1,0))</f>
        <v/>
      </c>
      <c r="AI91" s="178">
        <f>AG91*P91</f>
        <v/>
      </c>
      <c r="AJ91" s="178">
        <f>AH91*P91</f>
        <v/>
      </c>
      <c r="AK91" s="356">
        <f>AD91*AE91*7.85*0.001*AF91*0.001*AI91</f>
        <v/>
      </c>
      <c r="AL91" s="356">
        <f>AD91*AE91*7.85*0.001*AF91*0.001*AJ91</f>
        <v/>
      </c>
      <c r="AM91" s="68" t="n">
        <v>6</v>
      </c>
      <c r="AN91" s="68">
        <f>(M91-G91*(AQ91-1))/2</f>
        <v/>
      </c>
      <c r="AO91" s="247">
        <f>(M91-G91*(AR91-1))/2</f>
        <v/>
      </c>
      <c r="AP91" s="68" t="n">
        <v>1025</v>
      </c>
      <c r="AQ91" s="68">
        <f>IF(INT(M91/G91+1)/2=INT(INT(M91/G91+1)/2),INT(M91/G91)+1,INT(M91/G91))</f>
        <v/>
      </c>
      <c r="AR91" s="178">
        <f>IF(AN91&lt;=0.2*G91,AQ91-2,AQ91)</f>
        <v/>
      </c>
      <c r="AS91" s="350">
        <f>AM91*AM91*7.85*AP91*0.001*0.001*AR91*P91</f>
        <v/>
      </c>
      <c r="AT91" s="178">
        <f>AR91*P91</f>
        <v/>
      </c>
      <c r="AU91" s="20">
        <f>K91*L91</f>
        <v/>
      </c>
      <c r="AV91" s="20">
        <f>LEFT(H91,3)</f>
        <v/>
      </c>
    </row>
    <row r="92" ht="22.5" customFormat="1" customHeight="1" s="20">
      <c r="A92" s="178" t="inlineStr">
        <is>
          <t>G</t>
        </is>
      </c>
      <c r="B92" s="178" t="n">
        <v>25</v>
      </c>
      <c r="C92" s="178" t="n">
        <v>5</v>
      </c>
      <c r="D92" s="178" t="inlineStr">
        <is>
          <t>/</t>
        </is>
      </c>
      <c r="E92" s="178" t="n">
        <v>30</v>
      </c>
      <c r="F92" s="178" t="inlineStr">
        <is>
          <t>/</t>
        </is>
      </c>
      <c r="G92" s="178" t="n">
        <v>100</v>
      </c>
      <c r="H92" s="168" t="inlineStr">
        <is>
          <t>P20-C402-R7#</t>
        </is>
      </c>
      <c r="I92" s="168" t="inlineStr">
        <is>
          <t>#</t>
        </is>
      </c>
      <c r="J92" s="168" t="n">
        <v>1974</v>
      </c>
      <c r="K92" s="168" t="n">
        <v>988</v>
      </c>
      <c r="L92" s="168" t="n">
        <v>1</v>
      </c>
      <c r="M92" s="59">
        <f>J92</f>
        <v/>
      </c>
      <c r="N92" s="59">
        <f>K92</f>
        <v/>
      </c>
      <c r="O92" s="59">
        <f>(AH92-1)*30+5</f>
        <v/>
      </c>
      <c r="P92" s="59">
        <f>L92</f>
        <v/>
      </c>
      <c r="Q92" s="352">
        <f>AB92+AK92+AS92</f>
        <v/>
      </c>
      <c r="R92" s="353">
        <f>AC92+AL92+AS92</f>
        <v/>
      </c>
      <c r="S92" s="353" t="n">
        <v>6</v>
      </c>
      <c r="T92" s="353" t="n">
        <v>6</v>
      </c>
      <c r="U92" s="354">
        <f>IF(AND(MOD(K92-C92,E92)&gt;S92,MOD(K92-C92,E92)&lt;(E92-T92)),"单边留","")</f>
        <v/>
      </c>
      <c r="V92" s="68">
        <f>B92</f>
        <v/>
      </c>
      <c r="W92" s="68">
        <f>C92</f>
        <v/>
      </c>
      <c r="X92" s="68">
        <f>N92</f>
        <v/>
      </c>
      <c r="Y92" s="68">
        <f>O92</f>
        <v/>
      </c>
      <c r="Z92" s="68" t="n">
        <v>2</v>
      </c>
      <c r="AA92" s="68">
        <f>Z92*P92</f>
        <v/>
      </c>
      <c r="AB92" s="355">
        <f>B92*C92*7.85*0.001*X92*0.001*AA92</f>
        <v/>
      </c>
      <c r="AC92" s="355">
        <f>B92*C92*7.85*0.001*Y92*0.001*AA92</f>
        <v/>
      </c>
      <c r="AD92" s="68">
        <f>B92</f>
        <v/>
      </c>
      <c r="AE92" s="68">
        <f>C92</f>
        <v/>
      </c>
      <c r="AF92" s="178">
        <f>M92-AE92*2-2</f>
        <v/>
      </c>
      <c r="AG92" s="178">
        <f>(N92-AE92)/E92+1</f>
        <v/>
      </c>
      <c r="AH92" s="178">
        <f>IF(MOD(K92-C92,E92)&lt;(E92-T92),ROUNDDOWN((K92-C92)/E92+1,0),ROUNDUP((K92-C92)/E92+1,0))</f>
        <v/>
      </c>
      <c r="AI92" s="178">
        <f>AG92*P92</f>
        <v/>
      </c>
      <c r="AJ92" s="178">
        <f>AH92*P92</f>
        <v/>
      </c>
      <c r="AK92" s="356">
        <f>AD92*AE92*7.85*0.001*AF92*0.001*AI92</f>
        <v/>
      </c>
      <c r="AL92" s="356">
        <f>AD92*AE92*7.85*0.001*AF92*0.001*AJ92</f>
        <v/>
      </c>
      <c r="AM92" s="68" t="n">
        <v>6</v>
      </c>
      <c r="AN92" s="68">
        <f>(M92-G92*(AQ92-1))/2</f>
        <v/>
      </c>
      <c r="AO92" s="247">
        <f>(M92-G92*(AR92-1))/2</f>
        <v/>
      </c>
      <c r="AP92" s="68" t="n">
        <v>1025</v>
      </c>
      <c r="AQ92" s="68">
        <f>IF(INT(M92/G92+1)/2=INT(INT(M92/G92+1)/2),INT(M92/G92)+1,INT(M92/G92))</f>
        <v/>
      </c>
      <c r="AR92" s="178">
        <f>IF(AN92&lt;=0.2*G92,AQ92-2,AQ92)</f>
        <v/>
      </c>
      <c r="AS92" s="350">
        <f>AM92*AM92*7.85*AP92*0.001*0.001*AR92*P92</f>
        <v/>
      </c>
      <c r="AT92" s="178">
        <f>AR92*P92</f>
        <v/>
      </c>
      <c r="AU92" s="20">
        <f>K92*L92</f>
        <v/>
      </c>
      <c r="AV92" s="20">
        <f>LEFT(H92,3)</f>
        <v/>
      </c>
    </row>
    <row r="93" ht="22.5" customFormat="1" customHeight="1" s="20">
      <c r="A93" s="178" t="inlineStr">
        <is>
          <t>G</t>
        </is>
      </c>
      <c r="B93" s="178" t="n">
        <v>25</v>
      </c>
      <c r="C93" s="178" t="n">
        <v>5</v>
      </c>
      <c r="D93" s="178" t="inlineStr">
        <is>
          <t>/</t>
        </is>
      </c>
      <c r="E93" s="178" t="n">
        <v>30</v>
      </c>
      <c r="F93" s="178" t="inlineStr">
        <is>
          <t>/</t>
        </is>
      </c>
      <c r="G93" s="178" t="n">
        <v>100</v>
      </c>
      <c r="H93" s="168" t="inlineStr">
        <is>
          <t>P20-C402-R2#</t>
        </is>
      </c>
      <c r="I93" s="168" t="inlineStr">
        <is>
          <t>#</t>
        </is>
      </c>
      <c r="J93" s="168" t="n">
        <v>1975</v>
      </c>
      <c r="K93" s="168" t="n">
        <v>1000</v>
      </c>
      <c r="L93" s="168" t="n">
        <v>22</v>
      </c>
      <c r="M93" s="59">
        <f>J93</f>
        <v/>
      </c>
      <c r="N93" s="59">
        <f>K93</f>
        <v/>
      </c>
      <c r="O93" s="59">
        <f>(AH93-1)*30+5</f>
        <v/>
      </c>
      <c r="P93" s="59">
        <f>L93</f>
        <v/>
      </c>
      <c r="Q93" s="352">
        <f>AB93+AK93+AS93</f>
        <v/>
      </c>
      <c r="R93" s="353">
        <f>AC93+AL93+AS93</f>
        <v/>
      </c>
      <c r="S93" s="353" t="n">
        <v>6</v>
      </c>
      <c r="T93" s="353" t="n">
        <v>6</v>
      </c>
      <c r="U93" s="354">
        <f>IF(AND(MOD(K93-C93,E93)&gt;S93,MOD(K93-C93,E93)&lt;(E93-T93)),"单边留","")</f>
        <v/>
      </c>
      <c r="V93" s="68">
        <f>B93</f>
        <v/>
      </c>
      <c r="W93" s="68">
        <f>C93</f>
        <v/>
      </c>
      <c r="X93" s="68">
        <f>N93</f>
        <v/>
      </c>
      <c r="Y93" s="68">
        <f>O93</f>
        <v/>
      </c>
      <c r="Z93" s="68" t="n">
        <v>2</v>
      </c>
      <c r="AA93" s="68">
        <f>Z93*P93</f>
        <v/>
      </c>
      <c r="AB93" s="355">
        <f>B93*C93*7.85*0.001*X93*0.001*AA93</f>
        <v/>
      </c>
      <c r="AC93" s="355">
        <f>B93*C93*7.85*0.001*Y93*0.001*AA93</f>
        <v/>
      </c>
      <c r="AD93" s="68">
        <f>B93</f>
        <v/>
      </c>
      <c r="AE93" s="68">
        <f>C93</f>
        <v/>
      </c>
      <c r="AF93" s="178">
        <f>M93-AE93*2-2</f>
        <v/>
      </c>
      <c r="AG93" s="178">
        <f>(N93-AE93)/E93+1</f>
        <v/>
      </c>
      <c r="AH93" s="178">
        <f>IF(MOD(K93-C93,E93)&lt;(E93-T93),ROUNDDOWN((K93-C93)/E93+1,0),ROUNDUP((K93-C93)/E93+1,0))</f>
        <v/>
      </c>
      <c r="AI93" s="178">
        <f>AG93*P93</f>
        <v/>
      </c>
      <c r="AJ93" s="178">
        <f>AH93*P93</f>
        <v/>
      </c>
      <c r="AK93" s="356">
        <f>AD93*AE93*7.85*0.001*AF93*0.001*AI93</f>
        <v/>
      </c>
      <c r="AL93" s="356">
        <f>AD93*AE93*7.85*0.001*AF93*0.001*AJ93</f>
        <v/>
      </c>
      <c r="AM93" s="68" t="n">
        <v>6</v>
      </c>
      <c r="AN93" s="68">
        <f>(M93-G93*(AQ93-1))/2</f>
        <v/>
      </c>
      <c r="AO93" s="247">
        <f>(M93-G93*(AR93-1))/2</f>
        <v/>
      </c>
      <c r="AP93" s="68" t="n">
        <v>1025</v>
      </c>
      <c r="AQ93" s="68">
        <f>IF(INT(M93/G93+1)/2=INT(INT(M93/G93+1)/2),INT(M93/G93)+1,INT(M93/G93))</f>
        <v/>
      </c>
      <c r="AR93" s="178">
        <f>IF(AN93&lt;=0.2*G93,AQ93-2,AQ93)</f>
        <v/>
      </c>
      <c r="AS93" s="350">
        <f>AM93*AM93*7.85*AP93*0.001*0.001*AR93*P93</f>
        <v/>
      </c>
      <c r="AT93" s="178">
        <f>AR93*P93</f>
        <v/>
      </c>
      <c r="AU93" s="20">
        <f>K93*L93</f>
        <v/>
      </c>
      <c r="AV93" s="20">
        <f>LEFT(H93,3)</f>
        <v/>
      </c>
    </row>
    <row r="94" ht="22.5" customFormat="1" customHeight="1" s="20">
      <c r="A94" s="178" t="inlineStr">
        <is>
          <t>G</t>
        </is>
      </c>
      <c r="B94" s="178" t="n">
        <v>25</v>
      </c>
      <c r="C94" s="178" t="n">
        <v>5</v>
      </c>
      <c r="D94" s="178" t="inlineStr">
        <is>
          <t>/</t>
        </is>
      </c>
      <c r="E94" s="178" t="n">
        <v>30</v>
      </c>
      <c r="F94" s="178" t="inlineStr">
        <is>
          <t>/</t>
        </is>
      </c>
      <c r="G94" s="178" t="n">
        <v>100</v>
      </c>
      <c r="H94" s="168" t="inlineStr">
        <is>
          <t>P20-C402-R6#</t>
        </is>
      </c>
      <c r="I94" s="168" t="inlineStr">
        <is>
          <t>#</t>
        </is>
      </c>
      <c r="J94" s="168" t="n">
        <v>1975</v>
      </c>
      <c r="K94" s="168" t="n">
        <v>1000</v>
      </c>
      <c r="L94" s="168" t="n">
        <v>1</v>
      </c>
      <c r="M94" s="59">
        <f>J94</f>
        <v/>
      </c>
      <c r="N94" s="59">
        <f>K94</f>
        <v/>
      </c>
      <c r="O94" s="59">
        <f>(AH94-1)*30+5</f>
        <v/>
      </c>
      <c r="P94" s="59">
        <f>L94</f>
        <v/>
      </c>
      <c r="Q94" s="352">
        <f>AB94+AK94+AS94</f>
        <v/>
      </c>
      <c r="R94" s="353">
        <f>AC94+AL94+AS94</f>
        <v/>
      </c>
      <c r="S94" s="353" t="n">
        <v>6</v>
      </c>
      <c r="T94" s="353" t="n">
        <v>6</v>
      </c>
      <c r="U94" s="354">
        <f>IF(AND(MOD(K94-C94,E94)&gt;S94,MOD(K94-C94,E94)&lt;(E94-T94)),"单边留","")</f>
        <v/>
      </c>
      <c r="V94" s="68">
        <f>B94</f>
        <v/>
      </c>
      <c r="W94" s="68">
        <f>C94</f>
        <v/>
      </c>
      <c r="X94" s="68">
        <f>N94</f>
        <v/>
      </c>
      <c r="Y94" s="68">
        <f>O94</f>
        <v/>
      </c>
      <c r="Z94" s="68" t="n">
        <v>2</v>
      </c>
      <c r="AA94" s="68">
        <f>Z94*P94</f>
        <v/>
      </c>
      <c r="AB94" s="355">
        <f>B94*C94*7.85*0.001*X94*0.001*AA94</f>
        <v/>
      </c>
      <c r="AC94" s="355">
        <f>B94*C94*7.85*0.001*Y94*0.001*AA94</f>
        <v/>
      </c>
      <c r="AD94" s="68">
        <f>B94</f>
        <v/>
      </c>
      <c r="AE94" s="68">
        <f>C94</f>
        <v/>
      </c>
      <c r="AF94" s="178">
        <f>M94-AE94*2-2</f>
        <v/>
      </c>
      <c r="AG94" s="178">
        <f>(N94-AE94)/E94+1</f>
        <v/>
      </c>
      <c r="AH94" s="178">
        <f>IF(MOD(K94-C94,E94)&lt;(E94-T94),ROUNDDOWN((K94-C94)/E94+1,0),ROUNDUP((K94-C94)/E94+1,0))</f>
        <v/>
      </c>
      <c r="AI94" s="178">
        <f>AG94*P94</f>
        <v/>
      </c>
      <c r="AJ94" s="178">
        <f>AH94*P94</f>
        <v/>
      </c>
      <c r="AK94" s="356">
        <f>AD94*AE94*7.85*0.001*AF94*0.001*AI94</f>
        <v/>
      </c>
      <c r="AL94" s="356">
        <f>AD94*AE94*7.85*0.001*AF94*0.001*AJ94</f>
        <v/>
      </c>
      <c r="AM94" s="68" t="n">
        <v>6</v>
      </c>
      <c r="AN94" s="68">
        <f>(M94-G94*(AQ94-1))/2</f>
        <v/>
      </c>
      <c r="AO94" s="247">
        <f>(M94-G94*(AR94-1))/2</f>
        <v/>
      </c>
      <c r="AP94" s="68" t="n">
        <v>1025</v>
      </c>
      <c r="AQ94" s="68">
        <f>IF(INT(M94/G94+1)/2=INT(INT(M94/G94+1)/2),INT(M94/G94)+1,INT(M94/G94))</f>
        <v/>
      </c>
      <c r="AR94" s="178">
        <f>IF(AN94&lt;=0.2*G94,AQ94-2,AQ94)</f>
        <v/>
      </c>
      <c r="AS94" s="350">
        <f>AM94*AM94*7.85*AP94*0.001*0.001*AR94*P94</f>
        <v/>
      </c>
      <c r="AT94" s="178">
        <f>AR94*P94</f>
        <v/>
      </c>
      <c r="AU94" s="20">
        <f>K94*L94</f>
        <v/>
      </c>
      <c r="AV94" s="20">
        <f>LEFT(H94,3)</f>
        <v/>
      </c>
    </row>
    <row r="95" ht="22.5" customFormat="1" customHeight="1" s="20">
      <c r="A95" s="178" t="inlineStr">
        <is>
          <t>G</t>
        </is>
      </c>
      <c r="B95" s="178" t="n">
        <v>25</v>
      </c>
      <c r="C95" s="178" t="n">
        <v>5</v>
      </c>
      <c r="D95" s="178" t="inlineStr">
        <is>
          <t>/</t>
        </is>
      </c>
      <c r="E95" s="178" t="n">
        <v>30</v>
      </c>
      <c r="F95" s="178" t="inlineStr">
        <is>
          <t>/</t>
        </is>
      </c>
      <c r="G95" s="178" t="n">
        <v>100</v>
      </c>
      <c r="H95" s="168" t="inlineStr">
        <is>
          <t>P20-C402-R4#</t>
        </is>
      </c>
      <c r="I95" s="168" t="inlineStr">
        <is>
          <t>#</t>
        </is>
      </c>
      <c r="J95" s="168" t="n">
        <v>978</v>
      </c>
      <c r="K95" s="168" t="n">
        <v>1000</v>
      </c>
      <c r="L95" s="168" t="n">
        <v>2</v>
      </c>
      <c r="M95" s="59">
        <f>J95</f>
        <v/>
      </c>
      <c r="N95" s="59">
        <f>K95</f>
        <v/>
      </c>
      <c r="O95" s="59">
        <f>(AH95-1)*30+5</f>
        <v/>
      </c>
      <c r="P95" s="59">
        <f>L95</f>
        <v/>
      </c>
      <c r="Q95" s="352">
        <f>AB95+AK95+AS95</f>
        <v/>
      </c>
      <c r="R95" s="353">
        <f>AC95+AL95+AS95</f>
        <v/>
      </c>
      <c r="S95" s="353" t="n">
        <v>6</v>
      </c>
      <c r="T95" s="353" t="n">
        <v>6</v>
      </c>
      <c r="U95" s="354">
        <f>IF(AND(MOD(K95-C95,E95)&gt;S95,MOD(K95-C95,E95)&lt;(E95-T95)),"单边留","")</f>
        <v/>
      </c>
      <c r="V95" s="68">
        <f>B95</f>
        <v/>
      </c>
      <c r="W95" s="68">
        <f>C95</f>
        <v/>
      </c>
      <c r="X95" s="68">
        <f>N95</f>
        <v/>
      </c>
      <c r="Y95" s="68">
        <f>O95</f>
        <v/>
      </c>
      <c r="Z95" s="68" t="n">
        <v>2</v>
      </c>
      <c r="AA95" s="68">
        <f>Z95*P95</f>
        <v/>
      </c>
      <c r="AB95" s="355">
        <f>B95*C95*7.85*0.001*X95*0.001*AA95</f>
        <v/>
      </c>
      <c r="AC95" s="355">
        <f>B95*C95*7.85*0.001*Y95*0.001*AA95</f>
        <v/>
      </c>
      <c r="AD95" s="68">
        <f>B95</f>
        <v/>
      </c>
      <c r="AE95" s="68">
        <f>C95</f>
        <v/>
      </c>
      <c r="AF95" s="178">
        <f>M95-AE95*2-2</f>
        <v/>
      </c>
      <c r="AG95" s="178">
        <f>(N95-AE95)/E95+1</f>
        <v/>
      </c>
      <c r="AH95" s="178">
        <f>IF(MOD(K95-C95,E95)&lt;(E95-T95),ROUNDDOWN((K95-C95)/E95+1,0),ROUNDUP((K95-C95)/E95+1,0))</f>
        <v/>
      </c>
      <c r="AI95" s="178">
        <f>AG95*P95</f>
        <v/>
      </c>
      <c r="AJ95" s="178">
        <f>AH95*P95</f>
        <v/>
      </c>
      <c r="AK95" s="356">
        <f>AD95*AE95*7.85*0.001*AF95*0.001*AI95</f>
        <v/>
      </c>
      <c r="AL95" s="356">
        <f>AD95*AE95*7.85*0.001*AF95*0.001*AJ95</f>
        <v/>
      </c>
      <c r="AM95" s="68" t="n">
        <v>6</v>
      </c>
      <c r="AN95" s="68">
        <f>(M95-G95*(AQ95-1))/2</f>
        <v/>
      </c>
      <c r="AO95" s="247">
        <f>(M95-G95*(AR95-1))/2</f>
        <v/>
      </c>
      <c r="AP95" s="68" t="n">
        <v>1025</v>
      </c>
      <c r="AQ95" s="68">
        <f>IF(INT(M95/G95+1)/2=INT(INT(M95/G95+1)/2),INT(M95/G95)+1,INT(M95/G95))</f>
        <v/>
      </c>
      <c r="AR95" s="178">
        <f>IF(AN95&lt;=0.2*G95,AQ95-2,AQ95)</f>
        <v/>
      </c>
      <c r="AS95" s="350">
        <f>AM95*AM95*7.85*AP95*0.001*0.001*AR95*P95</f>
        <v/>
      </c>
      <c r="AT95" s="178">
        <f>AR95*P95</f>
        <v/>
      </c>
      <c r="AU95" s="20">
        <f>K95*L95</f>
        <v/>
      </c>
      <c r="AV95" s="20">
        <f>LEFT(H95,3)</f>
        <v/>
      </c>
    </row>
    <row r="96" ht="22.5" customFormat="1" customHeight="1" s="20">
      <c r="A96" s="178" t="inlineStr">
        <is>
          <t>G</t>
        </is>
      </c>
      <c r="B96" s="178" t="n">
        <v>25</v>
      </c>
      <c r="C96" s="178" t="n">
        <v>5</v>
      </c>
      <c r="D96" s="178" t="inlineStr">
        <is>
          <t>/</t>
        </is>
      </c>
      <c r="E96" s="178" t="n">
        <v>30</v>
      </c>
      <c r="F96" s="178" t="inlineStr">
        <is>
          <t>/</t>
        </is>
      </c>
      <c r="G96" s="178" t="n">
        <v>100</v>
      </c>
      <c r="H96" s="168" t="inlineStr">
        <is>
          <t>P20-C402-R3#</t>
        </is>
      </c>
      <c r="I96" s="168" t="inlineStr">
        <is>
          <t>#</t>
        </is>
      </c>
      <c r="J96" s="168" t="n">
        <v>990</v>
      </c>
      <c r="K96" s="168" t="n">
        <v>1278</v>
      </c>
      <c r="L96" s="168" t="n">
        <v>1</v>
      </c>
      <c r="M96" s="59">
        <f>J96</f>
        <v/>
      </c>
      <c r="N96" s="59">
        <f>K96</f>
        <v/>
      </c>
      <c r="O96" s="59">
        <f>(AH96-1)*30+5</f>
        <v/>
      </c>
      <c r="P96" s="59">
        <f>L96</f>
        <v/>
      </c>
      <c r="Q96" s="352">
        <f>AB96+AK96+AS96</f>
        <v/>
      </c>
      <c r="R96" s="353">
        <f>AC96+AL96+AS96</f>
        <v/>
      </c>
      <c r="S96" s="353" t="n">
        <v>6</v>
      </c>
      <c r="T96" s="353" t="n">
        <v>6</v>
      </c>
      <c r="U96" s="354">
        <f>IF(AND(MOD(K96-C96,E96)&gt;S96,MOD(K96-C96,E96)&lt;(E96-T96)),"单边留","")</f>
        <v/>
      </c>
      <c r="V96" s="68">
        <f>B96</f>
        <v/>
      </c>
      <c r="W96" s="68">
        <f>C96</f>
        <v/>
      </c>
      <c r="X96" s="68">
        <f>N96</f>
        <v/>
      </c>
      <c r="Y96" s="68">
        <f>O96</f>
        <v/>
      </c>
      <c r="Z96" s="68" t="n">
        <v>2</v>
      </c>
      <c r="AA96" s="68">
        <f>Z96*P96</f>
        <v/>
      </c>
      <c r="AB96" s="355">
        <f>B96*C96*7.85*0.001*X96*0.001*AA96</f>
        <v/>
      </c>
      <c r="AC96" s="355">
        <f>B96*C96*7.85*0.001*Y96*0.001*AA96</f>
        <v/>
      </c>
      <c r="AD96" s="68">
        <f>B96</f>
        <v/>
      </c>
      <c r="AE96" s="68">
        <f>C96</f>
        <v/>
      </c>
      <c r="AF96" s="178">
        <f>M96-AE96*2-2</f>
        <v/>
      </c>
      <c r="AG96" s="178">
        <f>(N96-AE96)/E96+1</f>
        <v/>
      </c>
      <c r="AH96" s="178">
        <f>IF(MOD(K96-C96,E96)&lt;(E96-T96),ROUNDDOWN((K96-C96)/E96+1,0),ROUNDUP((K96-C96)/E96+1,0))</f>
        <v/>
      </c>
      <c r="AI96" s="178">
        <f>AG96*P96</f>
        <v/>
      </c>
      <c r="AJ96" s="178">
        <f>AH96*P96</f>
        <v/>
      </c>
      <c r="AK96" s="356">
        <f>AD96*AE96*7.85*0.001*AF96*0.001*AI96</f>
        <v/>
      </c>
      <c r="AL96" s="356">
        <f>AD96*AE96*7.85*0.001*AF96*0.001*AJ96</f>
        <v/>
      </c>
      <c r="AM96" s="68" t="n">
        <v>6</v>
      </c>
      <c r="AN96" s="68">
        <f>(M96-G96*(AQ96-1))/2</f>
        <v/>
      </c>
      <c r="AO96" s="247">
        <f>(M96-G96*(AR96-1))/2</f>
        <v/>
      </c>
      <c r="AP96" s="68" t="n">
        <v>1025</v>
      </c>
      <c r="AQ96" s="68">
        <f>IF(INT(M96/G96+1)/2=INT(INT(M96/G96+1)/2),INT(M96/G96)+1,INT(M96/G96))</f>
        <v/>
      </c>
      <c r="AR96" s="178">
        <f>IF(AN96&lt;=0.2*G96,AQ96-2,AQ96)</f>
        <v/>
      </c>
      <c r="AS96" s="350">
        <f>AM96*AM96*7.85*AP96*0.001*0.001*AR96*P96</f>
        <v/>
      </c>
      <c r="AT96" s="178">
        <f>AR96*P96</f>
        <v/>
      </c>
      <c r="AU96" s="20">
        <f>K96*L96</f>
        <v/>
      </c>
      <c r="AV96" s="20">
        <f>LEFT(H96,3)</f>
        <v/>
      </c>
    </row>
    <row r="97" ht="22.5" customFormat="1" customHeight="1" s="20">
      <c r="A97" s="178" t="inlineStr">
        <is>
          <t>G</t>
        </is>
      </c>
      <c r="B97" s="178" t="n">
        <v>25</v>
      </c>
      <c r="C97" s="178" t="n">
        <v>5</v>
      </c>
      <c r="D97" s="178" t="inlineStr">
        <is>
          <t>/</t>
        </is>
      </c>
      <c r="E97" s="178" t="n">
        <v>30</v>
      </c>
      <c r="F97" s="178" t="inlineStr">
        <is>
          <t>/</t>
        </is>
      </c>
      <c r="G97" s="178" t="n">
        <v>100</v>
      </c>
      <c r="H97" s="168" t="inlineStr">
        <is>
          <t>P21-C402-S1#</t>
        </is>
      </c>
      <c r="I97" s="168" t="inlineStr">
        <is>
          <t>#</t>
        </is>
      </c>
      <c r="J97" s="168" t="n">
        <v>1970</v>
      </c>
      <c r="K97" s="168" t="n">
        <v>824</v>
      </c>
      <c r="L97" s="168" t="n">
        <v>1</v>
      </c>
      <c r="M97" s="59">
        <f>J97</f>
        <v/>
      </c>
      <c r="N97" s="59">
        <f>K97</f>
        <v/>
      </c>
      <c r="O97" s="59">
        <f>(AH97-1)*30+5</f>
        <v/>
      </c>
      <c r="P97" s="59">
        <f>L97</f>
        <v/>
      </c>
      <c r="Q97" s="352">
        <f>AB97+AK97+AS97</f>
        <v/>
      </c>
      <c r="R97" s="353">
        <f>AC97+AL97+AS97</f>
        <v/>
      </c>
      <c r="S97" s="353" t="n">
        <v>6</v>
      </c>
      <c r="T97" s="353" t="n">
        <v>6</v>
      </c>
      <c r="U97" s="354">
        <f>IF(AND(MOD(K97-C97,E97)&gt;S97,MOD(K97-C97,E97)&lt;(E97-T97)),"单边留","")</f>
        <v/>
      </c>
      <c r="V97" s="68">
        <f>B97</f>
        <v/>
      </c>
      <c r="W97" s="68">
        <f>C97</f>
        <v/>
      </c>
      <c r="X97" s="68">
        <f>N97</f>
        <v/>
      </c>
      <c r="Y97" s="68">
        <f>O97</f>
        <v/>
      </c>
      <c r="Z97" s="68" t="n">
        <v>2</v>
      </c>
      <c r="AA97" s="68">
        <f>Z97*P97</f>
        <v/>
      </c>
      <c r="AB97" s="355">
        <f>B97*C97*7.85*0.001*X97*0.001*AA97</f>
        <v/>
      </c>
      <c r="AC97" s="355">
        <f>B97*C97*7.85*0.001*Y97*0.001*AA97</f>
        <v/>
      </c>
      <c r="AD97" s="68">
        <f>B97</f>
        <v/>
      </c>
      <c r="AE97" s="68">
        <f>C97</f>
        <v/>
      </c>
      <c r="AF97" s="178">
        <f>M97-AE97*2-2</f>
        <v/>
      </c>
      <c r="AG97" s="178">
        <f>(N97-AE97)/E97+1</f>
        <v/>
      </c>
      <c r="AH97" s="178">
        <f>IF(MOD(K97-C97,E97)&lt;(E97-T97),ROUNDDOWN((K97-C97)/E97+1,0),ROUNDUP((K97-C97)/E97+1,0))</f>
        <v/>
      </c>
      <c r="AI97" s="178">
        <f>AG97*P97</f>
        <v/>
      </c>
      <c r="AJ97" s="178">
        <f>AH97*P97</f>
        <v/>
      </c>
      <c r="AK97" s="356">
        <f>AD97*AE97*7.85*0.001*AF97*0.001*AI97</f>
        <v/>
      </c>
      <c r="AL97" s="356">
        <f>AD97*AE97*7.85*0.001*AF97*0.001*AJ97</f>
        <v/>
      </c>
      <c r="AM97" s="68" t="n">
        <v>6</v>
      </c>
      <c r="AN97" s="68">
        <f>(M97-G97*(AQ97-1))/2</f>
        <v/>
      </c>
      <c r="AO97" s="247">
        <f>(M97-G97*(AR97-1))/2</f>
        <v/>
      </c>
      <c r="AP97" s="68" t="n">
        <v>1025</v>
      </c>
      <c r="AQ97" s="68">
        <f>IF(INT(M97/G97+1)/2=INT(INT(M97/G97+1)/2),INT(M97/G97)+1,INT(M97/G97))</f>
        <v/>
      </c>
      <c r="AR97" s="178">
        <f>IF(AN97&lt;=0.2*G97,AQ97-2,AQ97)</f>
        <v/>
      </c>
      <c r="AS97" s="350">
        <f>AM97*AM97*7.85*AP97*0.001*0.001*AR97*P97</f>
        <v/>
      </c>
      <c r="AT97" s="178">
        <f>AR97*P97</f>
        <v/>
      </c>
      <c r="AU97" s="20">
        <f>K97*L97</f>
        <v/>
      </c>
      <c r="AV97" s="20">
        <f>LEFT(H97,3)</f>
        <v/>
      </c>
    </row>
    <row r="98" ht="22.5" customFormat="1" customHeight="1" s="20">
      <c r="A98" s="178" t="inlineStr">
        <is>
          <t>G</t>
        </is>
      </c>
      <c r="B98" s="178" t="n">
        <v>25</v>
      </c>
      <c r="C98" s="178" t="n">
        <v>5</v>
      </c>
      <c r="D98" s="178" t="inlineStr">
        <is>
          <t>/</t>
        </is>
      </c>
      <c r="E98" s="178" t="n">
        <v>30</v>
      </c>
      <c r="F98" s="178" t="inlineStr">
        <is>
          <t>/</t>
        </is>
      </c>
      <c r="G98" s="178" t="n">
        <v>100</v>
      </c>
      <c r="H98" s="168" t="inlineStr">
        <is>
          <t>P21-C402-S2#</t>
        </is>
      </c>
      <c r="I98" s="168" t="inlineStr">
        <is>
          <t>#</t>
        </is>
      </c>
      <c r="J98" s="168" t="n">
        <v>1975</v>
      </c>
      <c r="K98" s="168" t="n">
        <v>1000</v>
      </c>
      <c r="L98" s="168" t="n">
        <v>10</v>
      </c>
      <c r="M98" s="59">
        <f>J98</f>
        <v/>
      </c>
      <c r="N98" s="59">
        <f>K98</f>
        <v/>
      </c>
      <c r="O98" s="59">
        <f>(AH98-1)*30+5</f>
        <v/>
      </c>
      <c r="P98" s="59">
        <f>L98</f>
        <v/>
      </c>
      <c r="Q98" s="352">
        <f>AB98+AK98+AS98</f>
        <v/>
      </c>
      <c r="R98" s="353">
        <f>AC98+AL98+AS98</f>
        <v/>
      </c>
      <c r="S98" s="353" t="n">
        <v>6</v>
      </c>
      <c r="T98" s="353" t="n">
        <v>6</v>
      </c>
      <c r="U98" s="354">
        <f>IF(AND(MOD(K98-C98,E98)&gt;S98,MOD(K98-C98,E98)&lt;(E98-T98)),"单边留","")</f>
        <v/>
      </c>
      <c r="V98" s="68">
        <f>B98</f>
        <v/>
      </c>
      <c r="W98" s="68">
        <f>C98</f>
        <v/>
      </c>
      <c r="X98" s="68">
        <f>N98</f>
        <v/>
      </c>
      <c r="Y98" s="68">
        <f>O98</f>
        <v/>
      </c>
      <c r="Z98" s="68" t="n">
        <v>2</v>
      </c>
      <c r="AA98" s="68">
        <f>Z98*P98</f>
        <v/>
      </c>
      <c r="AB98" s="355">
        <f>B98*C98*7.85*0.001*X98*0.001*AA98</f>
        <v/>
      </c>
      <c r="AC98" s="355">
        <f>B98*C98*7.85*0.001*Y98*0.001*AA98</f>
        <v/>
      </c>
      <c r="AD98" s="68">
        <f>B98</f>
        <v/>
      </c>
      <c r="AE98" s="68">
        <f>C98</f>
        <v/>
      </c>
      <c r="AF98" s="178">
        <f>M98-AE98*2-2</f>
        <v/>
      </c>
      <c r="AG98" s="178">
        <f>(N98-AE98)/E98+1</f>
        <v/>
      </c>
      <c r="AH98" s="178">
        <f>IF(MOD(K98-C98,E98)&lt;(E98-T98),ROUNDDOWN((K98-C98)/E98+1,0),ROUNDUP((K98-C98)/E98+1,0))</f>
        <v/>
      </c>
      <c r="AI98" s="178">
        <f>AG98*P98</f>
        <v/>
      </c>
      <c r="AJ98" s="178">
        <f>AH98*P98</f>
        <v/>
      </c>
      <c r="AK98" s="356">
        <f>AD98*AE98*7.85*0.001*AF98*0.001*AI98</f>
        <v/>
      </c>
      <c r="AL98" s="356">
        <f>AD98*AE98*7.85*0.001*AF98*0.001*AJ98</f>
        <v/>
      </c>
      <c r="AM98" s="68" t="n">
        <v>6</v>
      </c>
      <c r="AN98" s="68">
        <f>(M98-G98*(AQ98-1))/2</f>
        <v/>
      </c>
      <c r="AO98" s="247">
        <f>(M98-G98*(AR98-1))/2</f>
        <v/>
      </c>
      <c r="AP98" s="68" t="n">
        <v>1025</v>
      </c>
      <c r="AQ98" s="68">
        <f>IF(INT(M98/G98+1)/2=INT(INT(M98/G98+1)/2),INT(M98/G98)+1,INT(M98/G98))</f>
        <v/>
      </c>
      <c r="AR98" s="178">
        <f>IF(AN98&lt;=0.2*G98,AQ98-2,AQ98)</f>
        <v/>
      </c>
      <c r="AS98" s="350">
        <f>AM98*AM98*7.85*AP98*0.001*0.001*AR98*P98</f>
        <v/>
      </c>
      <c r="AT98" s="178">
        <f>AR98*P98</f>
        <v/>
      </c>
      <c r="AU98" s="20">
        <f>K98*L98</f>
        <v/>
      </c>
      <c r="AV98" s="20">
        <f>LEFT(H98,3)</f>
        <v/>
      </c>
    </row>
    <row r="99" ht="22.5" customFormat="1" customHeight="1" s="20">
      <c r="A99" s="178" t="inlineStr">
        <is>
          <t>G</t>
        </is>
      </c>
      <c r="B99" s="178" t="n">
        <v>25</v>
      </c>
      <c r="C99" s="178" t="n">
        <v>5</v>
      </c>
      <c r="D99" s="178" t="inlineStr">
        <is>
          <t>/</t>
        </is>
      </c>
      <c r="E99" s="178" t="n">
        <v>30</v>
      </c>
      <c r="F99" s="178" t="inlineStr">
        <is>
          <t>/</t>
        </is>
      </c>
      <c r="G99" s="178" t="n">
        <v>100</v>
      </c>
      <c r="H99" s="168" t="inlineStr">
        <is>
          <t>P22-C402-T2#</t>
        </is>
      </c>
      <c r="I99" s="168" t="inlineStr">
        <is>
          <t>#</t>
        </is>
      </c>
      <c r="J99" s="168" t="n">
        <v>1975</v>
      </c>
      <c r="K99" s="168" t="n">
        <v>1000</v>
      </c>
      <c r="L99" s="168" t="n">
        <v>6</v>
      </c>
      <c r="M99" s="59">
        <f>J99</f>
        <v/>
      </c>
      <c r="N99" s="59">
        <f>K99</f>
        <v/>
      </c>
      <c r="O99" s="59">
        <f>(AH99-1)*30+5</f>
        <v/>
      </c>
      <c r="P99" s="59">
        <f>L99</f>
        <v/>
      </c>
      <c r="Q99" s="352">
        <f>AB99+AK99+AS99</f>
        <v/>
      </c>
      <c r="R99" s="353">
        <f>AC99+AL99+AS99</f>
        <v/>
      </c>
      <c r="S99" s="353" t="n">
        <v>6</v>
      </c>
      <c r="T99" s="353" t="n">
        <v>6</v>
      </c>
      <c r="U99" s="354">
        <f>IF(AND(MOD(K99-C99,E99)&gt;S99,MOD(K99-C99,E99)&lt;(E99-T99)),"单边留","")</f>
        <v/>
      </c>
      <c r="V99" s="68">
        <f>B99</f>
        <v/>
      </c>
      <c r="W99" s="68">
        <f>C99</f>
        <v/>
      </c>
      <c r="X99" s="68">
        <f>N99</f>
        <v/>
      </c>
      <c r="Y99" s="68">
        <f>O99</f>
        <v/>
      </c>
      <c r="Z99" s="68" t="n">
        <v>2</v>
      </c>
      <c r="AA99" s="68">
        <f>Z99*P99</f>
        <v/>
      </c>
      <c r="AB99" s="355">
        <f>B99*C99*7.85*0.001*X99*0.001*AA99</f>
        <v/>
      </c>
      <c r="AC99" s="355">
        <f>B99*C99*7.85*0.001*Y99*0.001*AA99</f>
        <v/>
      </c>
      <c r="AD99" s="68">
        <f>B99</f>
        <v/>
      </c>
      <c r="AE99" s="68">
        <f>C99</f>
        <v/>
      </c>
      <c r="AF99" s="178">
        <f>M99-AE99*2-2</f>
        <v/>
      </c>
      <c r="AG99" s="178">
        <f>(N99-AE99)/E99+1</f>
        <v/>
      </c>
      <c r="AH99" s="178">
        <f>IF(MOD(K99-C99,E99)&lt;(E99-T99),ROUNDDOWN((K99-C99)/E99+1,0),ROUNDUP((K99-C99)/E99+1,0))</f>
        <v/>
      </c>
      <c r="AI99" s="178">
        <f>AG99*P99</f>
        <v/>
      </c>
      <c r="AJ99" s="178">
        <f>AH99*P99</f>
        <v/>
      </c>
      <c r="AK99" s="356">
        <f>AD99*AE99*7.85*0.001*AF99*0.001*AI99</f>
        <v/>
      </c>
      <c r="AL99" s="356">
        <f>AD99*AE99*7.85*0.001*AF99*0.001*AJ99</f>
        <v/>
      </c>
      <c r="AM99" s="68" t="n">
        <v>6</v>
      </c>
      <c r="AN99" s="68">
        <f>(M99-G99*(AQ99-1))/2</f>
        <v/>
      </c>
      <c r="AO99" s="247">
        <f>(M99-G99*(AR99-1))/2</f>
        <v/>
      </c>
      <c r="AP99" s="68" t="n">
        <v>1025</v>
      </c>
      <c r="AQ99" s="68">
        <f>IF(INT(M99/G99+1)/2=INT(INT(M99/G99+1)/2),INT(M99/G99)+1,INT(M99/G99))</f>
        <v/>
      </c>
      <c r="AR99" s="178">
        <f>IF(AN99&lt;=0.2*G99,AQ99-2,AQ99)</f>
        <v/>
      </c>
      <c r="AS99" s="350">
        <f>AM99*AM99*7.85*AP99*0.001*0.001*AR99*P99</f>
        <v/>
      </c>
      <c r="AT99" s="178">
        <f>AR99*P99</f>
        <v/>
      </c>
      <c r="AU99" s="20">
        <f>K99*L99</f>
        <v/>
      </c>
      <c r="AV99" s="20">
        <f>LEFT(H99,3)</f>
        <v/>
      </c>
    </row>
    <row r="100" ht="22.5" customFormat="1" customHeight="1" s="20">
      <c r="A100" s="178" t="inlineStr">
        <is>
          <t>G</t>
        </is>
      </c>
      <c r="B100" s="178" t="n">
        <v>25</v>
      </c>
      <c r="C100" s="178" t="n">
        <v>5</v>
      </c>
      <c r="D100" s="178" t="inlineStr">
        <is>
          <t>/</t>
        </is>
      </c>
      <c r="E100" s="178" t="n">
        <v>30</v>
      </c>
      <c r="F100" s="178" t="inlineStr">
        <is>
          <t>/</t>
        </is>
      </c>
      <c r="G100" s="178" t="n">
        <v>100</v>
      </c>
      <c r="H100" s="168" t="inlineStr">
        <is>
          <t>P22-C402-T1#</t>
        </is>
      </c>
      <c r="I100" s="168" t="inlineStr">
        <is>
          <t>#</t>
        </is>
      </c>
      <c r="J100" s="168" t="n">
        <v>1983</v>
      </c>
      <c r="K100" s="168" t="n">
        <v>1267</v>
      </c>
      <c r="L100" s="168" t="n">
        <v>1</v>
      </c>
      <c r="M100" s="59">
        <f>J100</f>
        <v/>
      </c>
      <c r="N100" s="59">
        <f>K100</f>
        <v/>
      </c>
      <c r="O100" s="59">
        <f>(AH100-1)*30+5</f>
        <v/>
      </c>
      <c r="P100" s="59">
        <f>L100</f>
        <v/>
      </c>
      <c r="Q100" s="352">
        <f>AB100+AK100+AS100</f>
        <v/>
      </c>
      <c r="R100" s="353">
        <f>AC100+AL100+AS100</f>
        <v/>
      </c>
      <c r="S100" s="353" t="n">
        <v>6</v>
      </c>
      <c r="T100" s="353" t="n">
        <v>6</v>
      </c>
      <c r="U100" s="354">
        <f>IF(AND(MOD(K100-C100,E100)&gt;S100,MOD(K100-C100,E100)&lt;(E100-T100)),"单边留","")</f>
        <v/>
      </c>
      <c r="V100" s="68">
        <f>B100</f>
        <v/>
      </c>
      <c r="W100" s="68">
        <f>C100</f>
        <v/>
      </c>
      <c r="X100" s="68">
        <f>N100</f>
        <v/>
      </c>
      <c r="Y100" s="68">
        <f>O100</f>
        <v/>
      </c>
      <c r="Z100" s="68" t="n">
        <v>2</v>
      </c>
      <c r="AA100" s="68">
        <f>Z100*P100</f>
        <v/>
      </c>
      <c r="AB100" s="355">
        <f>B100*C100*7.85*0.001*X100*0.001*AA100</f>
        <v/>
      </c>
      <c r="AC100" s="355">
        <f>B100*C100*7.85*0.001*Y100*0.001*AA100</f>
        <v/>
      </c>
      <c r="AD100" s="68">
        <f>B100</f>
        <v/>
      </c>
      <c r="AE100" s="68">
        <f>C100</f>
        <v/>
      </c>
      <c r="AF100" s="178">
        <f>M100-AE100*2-2</f>
        <v/>
      </c>
      <c r="AG100" s="178">
        <f>(N100-AE100)/E100+1</f>
        <v/>
      </c>
      <c r="AH100" s="178">
        <f>IF(MOD(K100-C100,E100)&lt;(E100-T100),ROUNDDOWN((K100-C100)/E100+1,0),ROUNDUP((K100-C100)/E100+1,0))</f>
        <v/>
      </c>
      <c r="AI100" s="178">
        <f>AG100*P100</f>
        <v/>
      </c>
      <c r="AJ100" s="178">
        <f>AH100*P100</f>
        <v/>
      </c>
      <c r="AK100" s="356">
        <f>AD100*AE100*7.85*0.001*AF100*0.001*AI100</f>
        <v/>
      </c>
      <c r="AL100" s="356">
        <f>AD100*AE100*7.85*0.001*AF100*0.001*AJ100</f>
        <v/>
      </c>
      <c r="AM100" s="68" t="n">
        <v>6</v>
      </c>
      <c r="AN100" s="68">
        <f>(M100-G100*(AQ100-1))/2</f>
        <v/>
      </c>
      <c r="AO100" s="247">
        <f>(M100-G100*(AR100-1))/2</f>
        <v/>
      </c>
      <c r="AP100" s="68" t="n">
        <v>1025</v>
      </c>
      <c r="AQ100" s="68">
        <f>IF(INT(M100/G100+1)/2=INT(INT(M100/G100+1)/2),INT(M100/G100)+1,INT(M100/G100))</f>
        <v/>
      </c>
      <c r="AR100" s="178">
        <f>IF(AN100&lt;=0.2*G100,AQ100-2,AQ100)</f>
        <v/>
      </c>
      <c r="AS100" s="350">
        <f>AM100*AM100*7.85*AP100*0.001*0.001*AR100*P100</f>
        <v/>
      </c>
      <c r="AT100" s="178">
        <f>AR100*P100</f>
        <v/>
      </c>
      <c r="AU100" s="20">
        <f>K100*L100</f>
        <v/>
      </c>
      <c r="AV100" s="20">
        <f>LEFT(H100,3)</f>
        <v/>
      </c>
    </row>
    <row r="101" ht="22.5" customFormat="1" customHeight="1" s="20">
      <c r="A101" s="178" t="inlineStr">
        <is>
          <t>G</t>
        </is>
      </c>
      <c r="B101" s="178" t="n">
        <v>25</v>
      </c>
      <c r="C101" s="178" t="n">
        <v>5</v>
      </c>
      <c r="D101" s="178" t="inlineStr">
        <is>
          <t>/</t>
        </is>
      </c>
      <c r="E101" s="178" t="n">
        <v>30</v>
      </c>
      <c r="F101" s="178" t="inlineStr">
        <is>
          <t>/</t>
        </is>
      </c>
      <c r="G101" s="178" t="n">
        <v>100</v>
      </c>
      <c r="H101" s="168" t="inlineStr">
        <is>
          <t>P23-C402-W1#</t>
        </is>
      </c>
      <c r="I101" s="168" t="inlineStr">
        <is>
          <t>#</t>
        </is>
      </c>
      <c r="J101" s="168" t="n">
        <v>1966</v>
      </c>
      <c r="K101" s="168" t="n">
        <v>627</v>
      </c>
      <c r="L101" s="168" t="n">
        <v>1</v>
      </c>
      <c r="M101" s="59">
        <f>J101</f>
        <v/>
      </c>
      <c r="N101" s="59">
        <f>K101</f>
        <v/>
      </c>
      <c r="O101" s="59">
        <f>(AH101-1)*30+5</f>
        <v/>
      </c>
      <c r="P101" s="59">
        <f>L101</f>
        <v/>
      </c>
      <c r="Q101" s="352">
        <f>AB101+AK101+AS101</f>
        <v/>
      </c>
      <c r="R101" s="353">
        <f>AC101+AL101+AS101</f>
        <v/>
      </c>
      <c r="S101" s="353" t="n">
        <v>6</v>
      </c>
      <c r="T101" s="353" t="n">
        <v>6</v>
      </c>
      <c r="U101" s="354">
        <f>IF(AND(MOD(K101-C101,E101)&gt;S101,MOD(K101-C101,E101)&lt;(E101-T101)),"单边留","")</f>
        <v/>
      </c>
      <c r="V101" s="68">
        <f>B101</f>
        <v/>
      </c>
      <c r="W101" s="68">
        <f>C101</f>
        <v/>
      </c>
      <c r="X101" s="68">
        <f>N101</f>
        <v/>
      </c>
      <c r="Y101" s="68">
        <f>O101</f>
        <v/>
      </c>
      <c r="Z101" s="68" t="n">
        <v>2</v>
      </c>
      <c r="AA101" s="68">
        <f>Z101*P101</f>
        <v/>
      </c>
      <c r="AB101" s="355">
        <f>B101*C101*7.85*0.001*X101*0.001*AA101</f>
        <v/>
      </c>
      <c r="AC101" s="355">
        <f>B101*C101*7.85*0.001*Y101*0.001*AA101</f>
        <v/>
      </c>
      <c r="AD101" s="68">
        <f>B101</f>
        <v/>
      </c>
      <c r="AE101" s="68">
        <f>C101</f>
        <v/>
      </c>
      <c r="AF101" s="178">
        <f>M101-AE101*2-2</f>
        <v/>
      </c>
      <c r="AG101" s="178">
        <f>(N101-AE101)/E101+1</f>
        <v/>
      </c>
      <c r="AH101" s="178">
        <f>IF(MOD(K101-C101,E101)&lt;(E101-T101),ROUNDDOWN((K101-C101)/E101+1,0),ROUNDUP((K101-C101)/E101+1,0))</f>
        <v/>
      </c>
      <c r="AI101" s="178">
        <f>AG101*P101</f>
        <v/>
      </c>
      <c r="AJ101" s="178">
        <f>AH101*P101</f>
        <v/>
      </c>
      <c r="AK101" s="356">
        <f>AD101*AE101*7.85*0.001*AF101*0.001*AI101</f>
        <v/>
      </c>
      <c r="AL101" s="356">
        <f>AD101*AE101*7.85*0.001*AF101*0.001*AJ101</f>
        <v/>
      </c>
      <c r="AM101" s="68" t="n">
        <v>6</v>
      </c>
      <c r="AN101" s="68">
        <f>(M101-G101*(AQ101-1))/2</f>
        <v/>
      </c>
      <c r="AO101" s="247">
        <f>(M101-G101*(AR101-1))/2</f>
        <v/>
      </c>
      <c r="AP101" s="68" t="n">
        <v>1025</v>
      </c>
      <c r="AQ101" s="68">
        <f>IF(INT(M101/G101+1)/2=INT(INT(M101/G101+1)/2),INT(M101/G101)+1,INT(M101/G101))</f>
        <v/>
      </c>
      <c r="AR101" s="178">
        <f>IF(AN101&lt;=0.2*G101,AQ101-2,AQ101)</f>
        <v/>
      </c>
      <c r="AS101" s="350">
        <f>AM101*AM101*7.85*AP101*0.001*0.001*AR101*P101</f>
        <v/>
      </c>
      <c r="AT101" s="178">
        <f>AR101*P101</f>
        <v/>
      </c>
      <c r="AU101" s="20">
        <f>K101*L101</f>
        <v/>
      </c>
      <c r="AV101" s="20">
        <f>LEFT(H101,3)</f>
        <v/>
      </c>
    </row>
    <row r="102" ht="22.5" customFormat="1" customHeight="1" s="20">
      <c r="A102" s="178" t="inlineStr">
        <is>
          <t>G</t>
        </is>
      </c>
      <c r="B102" s="178" t="n">
        <v>25</v>
      </c>
      <c r="C102" s="178" t="n">
        <v>5</v>
      </c>
      <c r="D102" s="178" t="inlineStr">
        <is>
          <t>/</t>
        </is>
      </c>
      <c r="E102" s="178" t="n">
        <v>30</v>
      </c>
      <c r="F102" s="178" t="inlineStr">
        <is>
          <t>/</t>
        </is>
      </c>
      <c r="G102" s="178" t="n">
        <v>100</v>
      </c>
      <c r="H102" s="168" t="inlineStr">
        <is>
          <t>P23-C402-W6#</t>
        </is>
      </c>
      <c r="I102" s="168" t="inlineStr">
        <is>
          <t>#</t>
        </is>
      </c>
      <c r="J102" s="168" t="n">
        <v>1967</v>
      </c>
      <c r="K102" s="168" t="n">
        <v>700</v>
      </c>
      <c r="L102" s="168" t="n">
        <v>1</v>
      </c>
      <c r="M102" s="59">
        <f>J102</f>
        <v/>
      </c>
      <c r="N102" s="59">
        <f>K102</f>
        <v/>
      </c>
      <c r="O102" s="59">
        <f>(AH102-1)*30+5</f>
        <v/>
      </c>
      <c r="P102" s="59">
        <f>L102</f>
        <v/>
      </c>
      <c r="Q102" s="352">
        <f>AB102+AK102+AS102</f>
        <v/>
      </c>
      <c r="R102" s="353">
        <f>AC102+AL102+AS102</f>
        <v/>
      </c>
      <c r="S102" s="353" t="n">
        <v>6</v>
      </c>
      <c r="T102" s="353" t="n">
        <v>6</v>
      </c>
      <c r="U102" s="354">
        <f>IF(AND(MOD(K102-C102,E102)&gt;S102,MOD(K102-C102,E102)&lt;(E102-T102)),"单边留","")</f>
        <v/>
      </c>
      <c r="V102" s="68">
        <f>B102</f>
        <v/>
      </c>
      <c r="W102" s="68">
        <f>C102</f>
        <v/>
      </c>
      <c r="X102" s="68">
        <f>N102</f>
        <v/>
      </c>
      <c r="Y102" s="68">
        <f>O102</f>
        <v/>
      </c>
      <c r="Z102" s="68" t="n">
        <v>2</v>
      </c>
      <c r="AA102" s="68">
        <f>Z102*P102</f>
        <v/>
      </c>
      <c r="AB102" s="355">
        <f>B102*C102*7.85*0.001*X102*0.001*AA102</f>
        <v/>
      </c>
      <c r="AC102" s="355">
        <f>B102*C102*7.85*0.001*Y102*0.001*AA102</f>
        <v/>
      </c>
      <c r="AD102" s="68">
        <f>B102</f>
        <v/>
      </c>
      <c r="AE102" s="68">
        <f>C102</f>
        <v/>
      </c>
      <c r="AF102" s="178">
        <f>M102-AE102*2-2</f>
        <v/>
      </c>
      <c r="AG102" s="178">
        <f>(N102-AE102)/E102+1</f>
        <v/>
      </c>
      <c r="AH102" s="178">
        <f>IF(MOD(K102-C102,E102)&lt;(E102-T102),ROUNDDOWN((K102-C102)/E102+1,0),ROUNDUP((K102-C102)/E102+1,0))</f>
        <v/>
      </c>
      <c r="AI102" s="178">
        <f>AG102*P102</f>
        <v/>
      </c>
      <c r="AJ102" s="178">
        <f>AH102*P102</f>
        <v/>
      </c>
      <c r="AK102" s="356">
        <f>AD102*AE102*7.85*0.001*AF102*0.001*AI102</f>
        <v/>
      </c>
      <c r="AL102" s="356">
        <f>AD102*AE102*7.85*0.001*AF102*0.001*AJ102</f>
        <v/>
      </c>
      <c r="AM102" s="68" t="n">
        <v>6</v>
      </c>
      <c r="AN102" s="68">
        <f>(M102-G102*(AQ102-1))/2</f>
        <v/>
      </c>
      <c r="AO102" s="247">
        <f>(M102-G102*(AR102-1))/2</f>
        <v/>
      </c>
      <c r="AP102" s="68" t="n">
        <v>1025</v>
      </c>
      <c r="AQ102" s="68">
        <f>IF(INT(M102/G102+1)/2=INT(INT(M102/G102+1)/2),INT(M102/G102)+1,INT(M102/G102))</f>
        <v/>
      </c>
      <c r="AR102" s="178">
        <f>IF(AN102&lt;=0.2*G102,AQ102-2,AQ102)</f>
        <v/>
      </c>
      <c r="AS102" s="350">
        <f>AM102*AM102*7.85*AP102*0.001*0.001*AR102*P102</f>
        <v/>
      </c>
      <c r="AT102" s="178">
        <f>AR102*P102</f>
        <v/>
      </c>
      <c r="AU102" s="20">
        <f>K102*L102</f>
        <v/>
      </c>
      <c r="AV102" s="20">
        <f>LEFT(H102,3)</f>
        <v/>
      </c>
    </row>
    <row r="103" ht="22.5" customFormat="1" customHeight="1" s="20">
      <c r="A103" s="178" t="inlineStr">
        <is>
          <t>G</t>
        </is>
      </c>
      <c r="B103" s="178" t="n">
        <v>25</v>
      </c>
      <c r="C103" s="178" t="n">
        <v>5</v>
      </c>
      <c r="D103" s="178" t="inlineStr">
        <is>
          <t>/</t>
        </is>
      </c>
      <c r="E103" s="178" t="n">
        <v>30</v>
      </c>
      <c r="F103" s="178" t="inlineStr">
        <is>
          <t>/</t>
        </is>
      </c>
      <c r="G103" s="178" t="n">
        <v>100</v>
      </c>
      <c r="H103" s="168" t="inlineStr">
        <is>
          <t>P23-C402-W5#</t>
        </is>
      </c>
      <c r="I103" s="168" t="inlineStr">
        <is>
          <t>#</t>
        </is>
      </c>
      <c r="J103" s="168" t="n">
        <v>1969</v>
      </c>
      <c r="K103" s="168" t="n">
        <v>799</v>
      </c>
      <c r="L103" s="168" t="n">
        <v>1</v>
      </c>
      <c r="M103" s="59">
        <f>J103</f>
        <v/>
      </c>
      <c r="N103" s="59">
        <f>K103</f>
        <v/>
      </c>
      <c r="O103" s="59">
        <f>(AH103-1)*30+5</f>
        <v/>
      </c>
      <c r="P103" s="59">
        <f>L103</f>
        <v/>
      </c>
      <c r="Q103" s="352">
        <f>AB103+AK103+AS103</f>
        <v/>
      </c>
      <c r="R103" s="353">
        <f>AC103+AL103+AS103</f>
        <v/>
      </c>
      <c r="S103" s="353" t="n">
        <v>6</v>
      </c>
      <c r="T103" s="353" t="n">
        <v>6</v>
      </c>
      <c r="U103" s="354">
        <f>IF(AND(MOD(K103-C103,E103)&gt;S103,MOD(K103-C103,E103)&lt;(E103-T103)),"单边留","")</f>
        <v/>
      </c>
      <c r="V103" s="68">
        <f>B103</f>
        <v/>
      </c>
      <c r="W103" s="68">
        <f>C103</f>
        <v/>
      </c>
      <c r="X103" s="68">
        <f>N103</f>
        <v/>
      </c>
      <c r="Y103" s="68">
        <f>O103</f>
        <v/>
      </c>
      <c r="Z103" s="68" t="n">
        <v>2</v>
      </c>
      <c r="AA103" s="68">
        <f>Z103*P103</f>
        <v/>
      </c>
      <c r="AB103" s="355">
        <f>B103*C103*7.85*0.001*X103*0.001*AA103</f>
        <v/>
      </c>
      <c r="AC103" s="355">
        <f>B103*C103*7.85*0.001*Y103*0.001*AA103</f>
        <v/>
      </c>
      <c r="AD103" s="68">
        <f>B103</f>
        <v/>
      </c>
      <c r="AE103" s="68">
        <f>C103</f>
        <v/>
      </c>
      <c r="AF103" s="178">
        <f>M103-AE103*2-2</f>
        <v/>
      </c>
      <c r="AG103" s="178">
        <f>(N103-AE103)/E103+1</f>
        <v/>
      </c>
      <c r="AH103" s="178">
        <f>IF(MOD(K103-C103,E103)&lt;(E103-T103),ROUNDDOWN((K103-C103)/E103+1,0),ROUNDUP((K103-C103)/E103+1,0))</f>
        <v/>
      </c>
      <c r="AI103" s="178">
        <f>AG103*P103</f>
        <v/>
      </c>
      <c r="AJ103" s="178">
        <f>AH103*P103</f>
        <v/>
      </c>
      <c r="AK103" s="356">
        <f>AD103*AE103*7.85*0.001*AF103*0.001*AI103</f>
        <v/>
      </c>
      <c r="AL103" s="356">
        <f>AD103*AE103*7.85*0.001*AF103*0.001*AJ103</f>
        <v/>
      </c>
      <c r="AM103" s="68" t="n">
        <v>6</v>
      </c>
      <c r="AN103" s="68">
        <f>(M103-G103*(AQ103-1))/2</f>
        <v/>
      </c>
      <c r="AO103" s="247">
        <f>(M103-G103*(AR103-1))/2</f>
        <v/>
      </c>
      <c r="AP103" s="68" t="n">
        <v>1025</v>
      </c>
      <c r="AQ103" s="68">
        <f>IF(INT(M103/G103+1)/2=INT(INT(M103/G103+1)/2),INT(M103/G103)+1,INT(M103/G103))</f>
        <v/>
      </c>
      <c r="AR103" s="178">
        <f>IF(AN103&lt;=0.2*G103,AQ103-2,AQ103)</f>
        <v/>
      </c>
      <c r="AS103" s="350">
        <f>AM103*AM103*7.85*AP103*0.001*0.001*AR103*P103</f>
        <v/>
      </c>
      <c r="AT103" s="178">
        <f>AR103*P103</f>
        <v/>
      </c>
      <c r="AU103" s="20">
        <f>K103*L103</f>
        <v/>
      </c>
      <c r="AV103" s="20">
        <f>LEFT(H103,3)</f>
        <v/>
      </c>
    </row>
    <row r="104" ht="22.5" customFormat="1" customHeight="1" s="20">
      <c r="A104" s="178" t="inlineStr">
        <is>
          <t>G</t>
        </is>
      </c>
      <c r="B104" s="178" t="n">
        <v>25</v>
      </c>
      <c r="C104" s="178" t="n">
        <v>5</v>
      </c>
      <c r="D104" s="178" t="inlineStr">
        <is>
          <t>/</t>
        </is>
      </c>
      <c r="E104" s="178" t="n">
        <v>30</v>
      </c>
      <c r="F104" s="178" t="inlineStr">
        <is>
          <t>/</t>
        </is>
      </c>
      <c r="G104" s="178" t="n">
        <v>100</v>
      </c>
      <c r="H104" s="168" t="inlineStr">
        <is>
          <t>P23-C402-W8#</t>
        </is>
      </c>
      <c r="I104" s="168" t="inlineStr">
        <is>
          <t>#</t>
        </is>
      </c>
      <c r="J104" s="168" t="n">
        <v>1973</v>
      </c>
      <c r="K104" s="168" t="n">
        <v>968</v>
      </c>
      <c r="L104" s="168" t="n">
        <v>1</v>
      </c>
      <c r="M104" s="59">
        <f>J104</f>
        <v/>
      </c>
      <c r="N104" s="59">
        <f>K104</f>
        <v/>
      </c>
      <c r="O104" s="59">
        <f>(AH104-1)*30+5</f>
        <v/>
      </c>
      <c r="P104" s="59">
        <f>L104</f>
        <v/>
      </c>
      <c r="Q104" s="352">
        <f>AB104+AK104+AS104</f>
        <v/>
      </c>
      <c r="R104" s="353">
        <f>AC104+AL104+AS104</f>
        <v/>
      </c>
      <c r="S104" s="353" t="n">
        <v>6</v>
      </c>
      <c r="T104" s="353" t="n">
        <v>6</v>
      </c>
      <c r="U104" s="354">
        <f>IF(AND(MOD(K104-C104,E104)&gt;S104,MOD(K104-C104,E104)&lt;(E104-T104)),"单边留","")</f>
        <v/>
      </c>
      <c r="V104" s="68">
        <f>B104</f>
        <v/>
      </c>
      <c r="W104" s="68">
        <f>C104</f>
        <v/>
      </c>
      <c r="X104" s="68">
        <f>N104</f>
        <v/>
      </c>
      <c r="Y104" s="68">
        <f>O104</f>
        <v/>
      </c>
      <c r="Z104" s="68" t="n">
        <v>2</v>
      </c>
      <c r="AA104" s="68">
        <f>Z104*P104</f>
        <v/>
      </c>
      <c r="AB104" s="355">
        <f>B104*C104*7.85*0.001*X104*0.001*AA104</f>
        <v/>
      </c>
      <c r="AC104" s="355">
        <f>B104*C104*7.85*0.001*Y104*0.001*AA104</f>
        <v/>
      </c>
      <c r="AD104" s="68">
        <f>B104</f>
        <v/>
      </c>
      <c r="AE104" s="68">
        <f>C104</f>
        <v/>
      </c>
      <c r="AF104" s="178">
        <f>M104-AE104*2-2</f>
        <v/>
      </c>
      <c r="AG104" s="178">
        <f>(N104-AE104)/E104+1</f>
        <v/>
      </c>
      <c r="AH104" s="178">
        <f>IF(MOD(K104-C104,E104)&lt;(E104-T104),ROUNDDOWN((K104-C104)/E104+1,0),ROUNDUP((K104-C104)/E104+1,0))</f>
        <v/>
      </c>
      <c r="AI104" s="178">
        <f>AG104*P104</f>
        <v/>
      </c>
      <c r="AJ104" s="178">
        <f>AH104*P104</f>
        <v/>
      </c>
      <c r="AK104" s="356">
        <f>AD104*AE104*7.85*0.001*AF104*0.001*AI104</f>
        <v/>
      </c>
      <c r="AL104" s="356">
        <f>AD104*AE104*7.85*0.001*AF104*0.001*AJ104</f>
        <v/>
      </c>
      <c r="AM104" s="68" t="n">
        <v>6</v>
      </c>
      <c r="AN104" s="68">
        <f>(M104-G104*(AQ104-1))/2</f>
        <v/>
      </c>
      <c r="AO104" s="247">
        <f>(M104-G104*(AR104-1))/2</f>
        <v/>
      </c>
      <c r="AP104" s="68" t="n">
        <v>1025</v>
      </c>
      <c r="AQ104" s="68">
        <f>IF(INT(M104/G104+1)/2=INT(INT(M104/G104+1)/2),INT(M104/G104)+1,INT(M104/G104))</f>
        <v/>
      </c>
      <c r="AR104" s="178">
        <f>IF(AN104&lt;=0.2*G104,AQ104-2,AQ104)</f>
        <v/>
      </c>
      <c r="AS104" s="350">
        <f>AM104*AM104*7.85*AP104*0.001*0.001*AR104*P104</f>
        <v/>
      </c>
      <c r="AT104" s="178">
        <f>AR104*P104</f>
        <v/>
      </c>
      <c r="AU104" s="20">
        <f>K104*L104</f>
        <v/>
      </c>
      <c r="AV104" s="20">
        <f>LEFT(H104,3)</f>
        <v/>
      </c>
    </row>
    <row r="105" ht="22.5" customFormat="1" customHeight="1" s="20">
      <c r="A105" s="178" t="inlineStr">
        <is>
          <t>G</t>
        </is>
      </c>
      <c r="B105" s="178" t="n">
        <v>25</v>
      </c>
      <c r="C105" s="178" t="n">
        <v>5</v>
      </c>
      <c r="D105" s="178" t="inlineStr">
        <is>
          <t>/</t>
        </is>
      </c>
      <c r="E105" s="178" t="n">
        <v>30</v>
      </c>
      <c r="F105" s="178" t="inlineStr">
        <is>
          <t>/</t>
        </is>
      </c>
      <c r="G105" s="178" t="n">
        <v>100</v>
      </c>
      <c r="H105" s="168" t="inlineStr">
        <is>
          <t>P23-C402-W2#</t>
        </is>
      </c>
      <c r="I105" s="168" t="inlineStr">
        <is>
          <t>#</t>
        </is>
      </c>
      <c r="J105" s="168" t="n">
        <v>1975</v>
      </c>
      <c r="K105" s="168" t="n">
        <v>1000</v>
      </c>
      <c r="L105" s="168" t="n">
        <v>22</v>
      </c>
      <c r="M105" s="59">
        <f>J105</f>
        <v/>
      </c>
      <c r="N105" s="59">
        <f>K105</f>
        <v/>
      </c>
      <c r="O105" s="59">
        <f>(AH105-1)*30+5</f>
        <v/>
      </c>
      <c r="P105" s="59">
        <f>L105</f>
        <v/>
      </c>
      <c r="Q105" s="352">
        <f>AB105+AK105+AS105</f>
        <v/>
      </c>
      <c r="R105" s="353">
        <f>AC105+AL105+AS105</f>
        <v/>
      </c>
      <c r="S105" s="353" t="n">
        <v>6</v>
      </c>
      <c r="T105" s="353" t="n">
        <v>6</v>
      </c>
      <c r="U105" s="354">
        <f>IF(AND(MOD(K105-C105,E105)&gt;S105,MOD(K105-C105,E105)&lt;(E105-T105)),"单边留","")</f>
        <v/>
      </c>
      <c r="V105" s="68">
        <f>B105</f>
        <v/>
      </c>
      <c r="W105" s="68">
        <f>C105</f>
        <v/>
      </c>
      <c r="X105" s="68">
        <f>N105</f>
        <v/>
      </c>
      <c r="Y105" s="68">
        <f>O105</f>
        <v/>
      </c>
      <c r="Z105" s="68" t="n">
        <v>2</v>
      </c>
      <c r="AA105" s="68">
        <f>Z105*P105</f>
        <v/>
      </c>
      <c r="AB105" s="355">
        <f>B105*C105*7.85*0.001*X105*0.001*AA105</f>
        <v/>
      </c>
      <c r="AC105" s="355">
        <f>B105*C105*7.85*0.001*Y105*0.001*AA105</f>
        <v/>
      </c>
      <c r="AD105" s="68">
        <f>B105</f>
        <v/>
      </c>
      <c r="AE105" s="68">
        <f>C105</f>
        <v/>
      </c>
      <c r="AF105" s="178">
        <f>M105-AE105*2-2</f>
        <v/>
      </c>
      <c r="AG105" s="178">
        <f>(N105-AE105)/E105+1</f>
        <v/>
      </c>
      <c r="AH105" s="178">
        <f>IF(MOD(K105-C105,E105)&lt;(E105-T105),ROUNDDOWN((K105-C105)/E105+1,0),ROUNDUP((K105-C105)/E105+1,0))</f>
        <v/>
      </c>
      <c r="AI105" s="178">
        <f>AG105*P105</f>
        <v/>
      </c>
      <c r="AJ105" s="178">
        <f>AH105*P105</f>
        <v/>
      </c>
      <c r="AK105" s="356">
        <f>AD105*AE105*7.85*0.001*AF105*0.001*AI105</f>
        <v/>
      </c>
      <c r="AL105" s="356">
        <f>AD105*AE105*7.85*0.001*AF105*0.001*AJ105</f>
        <v/>
      </c>
      <c r="AM105" s="68" t="n">
        <v>6</v>
      </c>
      <c r="AN105" s="68">
        <f>(M105-G105*(AQ105-1))/2</f>
        <v/>
      </c>
      <c r="AO105" s="247">
        <f>(M105-G105*(AR105-1))/2</f>
        <v/>
      </c>
      <c r="AP105" s="68" t="n">
        <v>1025</v>
      </c>
      <c r="AQ105" s="68">
        <f>IF(INT(M105/G105+1)/2=INT(INT(M105/G105+1)/2),INT(M105/G105)+1,INT(M105/G105))</f>
        <v/>
      </c>
      <c r="AR105" s="178">
        <f>IF(AN105&lt;=0.2*G105,AQ105-2,AQ105)</f>
        <v/>
      </c>
      <c r="AS105" s="350">
        <f>AM105*AM105*7.85*AP105*0.001*0.001*AR105*P105</f>
        <v/>
      </c>
      <c r="AT105" s="178">
        <f>AR105*P105</f>
        <v/>
      </c>
      <c r="AU105" s="20">
        <f>K105*L105</f>
        <v/>
      </c>
      <c r="AV105" s="20">
        <f>LEFT(H105,3)</f>
        <v/>
      </c>
    </row>
    <row r="106" ht="22.5" customFormat="1" customHeight="1" s="20">
      <c r="A106" s="178" t="inlineStr">
        <is>
          <t>G</t>
        </is>
      </c>
      <c r="B106" s="178" t="n">
        <v>25</v>
      </c>
      <c r="C106" s="178" t="n">
        <v>5</v>
      </c>
      <c r="D106" s="178" t="inlineStr">
        <is>
          <t>/</t>
        </is>
      </c>
      <c r="E106" s="178" t="n">
        <v>30</v>
      </c>
      <c r="F106" s="178" t="inlineStr">
        <is>
          <t>/</t>
        </is>
      </c>
      <c r="G106" s="178" t="n">
        <v>100</v>
      </c>
      <c r="H106" s="168" t="inlineStr">
        <is>
          <t>P23-C402-W7#</t>
        </is>
      </c>
      <c r="I106" s="168" t="inlineStr">
        <is>
          <t>#</t>
        </is>
      </c>
      <c r="J106" s="168" t="n">
        <v>1975</v>
      </c>
      <c r="K106" s="168" t="n">
        <v>1000</v>
      </c>
      <c r="L106" s="168" t="n">
        <v>1</v>
      </c>
      <c r="M106" s="59">
        <f>J106</f>
        <v/>
      </c>
      <c r="N106" s="59">
        <f>K106</f>
        <v/>
      </c>
      <c r="O106" s="59">
        <f>(AH106-1)*30+5</f>
        <v/>
      </c>
      <c r="P106" s="59">
        <f>L106</f>
        <v/>
      </c>
      <c r="Q106" s="352">
        <f>AB106+AK106+AS106</f>
        <v/>
      </c>
      <c r="R106" s="353">
        <f>AC106+AL106+AS106</f>
        <v/>
      </c>
      <c r="S106" s="353" t="n">
        <v>6</v>
      </c>
      <c r="T106" s="353" t="n">
        <v>6</v>
      </c>
      <c r="U106" s="354">
        <f>IF(AND(MOD(K106-C106,E106)&gt;S106,MOD(K106-C106,E106)&lt;(E106-T106)),"单边留","")</f>
        <v/>
      </c>
      <c r="V106" s="68">
        <f>B106</f>
        <v/>
      </c>
      <c r="W106" s="68">
        <f>C106</f>
        <v/>
      </c>
      <c r="X106" s="68">
        <f>N106</f>
        <v/>
      </c>
      <c r="Y106" s="68">
        <f>O106</f>
        <v/>
      </c>
      <c r="Z106" s="68" t="n">
        <v>2</v>
      </c>
      <c r="AA106" s="68">
        <f>Z106*P106</f>
        <v/>
      </c>
      <c r="AB106" s="355">
        <f>B106*C106*7.85*0.001*X106*0.001*AA106</f>
        <v/>
      </c>
      <c r="AC106" s="355">
        <f>B106*C106*7.85*0.001*Y106*0.001*AA106</f>
        <v/>
      </c>
      <c r="AD106" s="68">
        <f>B106</f>
        <v/>
      </c>
      <c r="AE106" s="68">
        <f>C106</f>
        <v/>
      </c>
      <c r="AF106" s="178">
        <f>M106-AE106*2-2</f>
        <v/>
      </c>
      <c r="AG106" s="178">
        <f>(N106-AE106)/E106+1</f>
        <v/>
      </c>
      <c r="AH106" s="178">
        <f>IF(MOD(K106-C106,E106)&lt;(E106-T106),ROUNDDOWN((K106-C106)/E106+1,0),ROUNDUP((K106-C106)/E106+1,0))</f>
        <v/>
      </c>
      <c r="AI106" s="178">
        <f>AG106*P106</f>
        <v/>
      </c>
      <c r="AJ106" s="178">
        <f>AH106*P106</f>
        <v/>
      </c>
      <c r="AK106" s="356">
        <f>AD106*AE106*7.85*0.001*AF106*0.001*AI106</f>
        <v/>
      </c>
      <c r="AL106" s="356">
        <f>AD106*AE106*7.85*0.001*AF106*0.001*AJ106</f>
        <v/>
      </c>
      <c r="AM106" s="68" t="n">
        <v>6</v>
      </c>
      <c r="AN106" s="68">
        <f>(M106-G106*(AQ106-1))/2</f>
        <v/>
      </c>
      <c r="AO106" s="247">
        <f>(M106-G106*(AR106-1))/2</f>
        <v/>
      </c>
      <c r="AP106" s="68" t="n">
        <v>1025</v>
      </c>
      <c r="AQ106" s="68">
        <f>IF(INT(M106/G106+1)/2=INT(INT(M106/G106+1)/2),INT(M106/G106)+1,INT(M106/G106))</f>
        <v/>
      </c>
      <c r="AR106" s="178">
        <f>IF(AN106&lt;=0.2*G106,AQ106-2,AQ106)</f>
        <v/>
      </c>
      <c r="AS106" s="350">
        <f>AM106*AM106*7.85*AP106*0.001*0.001*AR106*P106</f>
        <v/>
      </c>
      <c r="AT106" s="178">
        <f>AR106*P106</f>
        <v/>
      </c>
      <c r="AU106" s="20">
        <f>K106*L106</f>
        <v/>
      </c>
      <c r="AV106" s="20">
        <f>LEFT(H106,3)</f>
        <v/>
      </c>
    </row>
    <row r="107" ht="22.5" customFormat="1" customHeight="1" s="20">
      <c r="A107" s="178" t="inlineStr">
        <is>
          <t>G</t>
        </is>
      </c>
      <c r="B107" s="178" t="n">
        <v>25</v>
      </c>
      <c r="C107" s="178" t="n">
        <v>5</v>
      </c>
      <c r="D107" s="178" t="inlineStr">
        <is>
          <t>/</t>
        </is>
      </c>
      <c r="E107" s="178" t="n">
        <v>30</v>
      </c>
      <c r="F107" s="178" t="inlineStr">
        <is>
          <t>/</t>
        </is>
      </c>
      <c r="G107" s="178" t="n">
        <v>100</v>
      </c>
      <c r="H107" s="168" t="inlineStr">
        <is>
          <t>P23-C402-W4#</t>
        </is>
      </c>
      <c r="I107" s="168" t="inlineStr">
        <is>
          <t>#</t>
        </is>
      </c>
      <c r="J107" s="168" t="n">
        <v>978</v>
      </c>
      <c r="K107" s="168" t="n">
        <v>1000</v>
      </c>
      <c r="L107" s="168" t="n">
        <v>2</v>
      </c>
      <c r="M107" s="59">
        <f>J107</f>
        <v/>
      </c>
      <c r="N107" s="59">
        <f>K107</f>
        <v/>
      </c>
      <c r="O107" s="59">
        <f>(AH107-1)*30+5</f>
        <v/>
      </c>
      <c r="P107" s="59">
        <f>L107</f>
        <v/>
      </c>
      <c r="Q107" s="352">
        <f>AB107+AK107+AS107</f>
        <v/>
      </c>
      <c r="R107" s="353">
        <f>AC107+AL107+AS107</f>
        <v/>
      </c>
      <c r="S107" s="353" t="n">
        <v>6</v>
      </c>
      <c r="T107" s="353" t="n">
        <v>6</v>
      </c>
      <c r="U107" s="354">
        <f>IF(AND(MOD(K107-C107,E107)&gt;S107,MOD(K107-C107,E107)&lt;(E107-T107)),"单边留","")</f>
        <v/>
      </c>
      <c r="V107" s="68">
        <f>B107</f>
        <v/>
      </c>
      <c r="W107" s="68">
        <f>C107</f>
        <v/>
      </c>
      <c r="X107" s="68">
        <f>N107</f>
        <v/>
      </c>
      <c r="Y107" s="68">
        <f>O107</f>
        <v/>
      </c>
      <c r="Z107" s="68" t="n">
        <v>2</v>
      </c>
      <c r="AA107" s="68">
        <f>Z107*P107</f>
        <v/>
      </c>
      <c r="AB107" s="355">
        <f>B107*C107*7.85*0.001*X107*0.001*AA107</f>
        <v/>
      </c>
      <c r="AC107" s="355">
        <f>B107*C107*7.85*0.001*Y107*0.001*AA107</f>
        <v/>
      </c>
      <c r="AD107" s="68">
        <f>B107</f>
        <v/>
      </c>
      <c r="AE107" s="68">
        <f>C107</f>
        <v/>
      </c>
      <c r="AF107" s="178">
        <f>M107-AE107*2-2</f>
        <v/>
      </c>
      <c r="AG107" s="178">
        <f>(N107-AE107)/E107+1</f>
        <v/>
      </c>
      <c r="AH107" s="178">
        <f>IF(MOD(K107-C107,E107)&lt;(E107-T107),ROUNDDOWN((K107-C107)/E107+1,0),ROUNDUP((K107-C107)/E107+1,0))</f>
        <v/>
      </c>
      <c r="AI107" s="178">
        <f>AG107*P107</f>
        <v/>
      </c>
      <c r="AJ107" s="178">
        <f>AH107*P107</f>
        <v/>
      </c>
      <c r="AK107" s="356">
        <f>AD107*AE107*7.85*0.001*AF107*0.001*AI107</f>
        <v/>
      </c>
      <c r="AL107" s="356">
        <f>AD107*AE107*7.85*0.001*AF107*0.001*AJ107</f>
        <v/>
      </c>
      <c r="AM107" s="68" t="n">
        <v>6</v>
      </c>
      <c r="AN107" s="68">
        <f>(M107-G107*(AQ107-1))/2</f>
        <v/>
      </c>
      <c r="AO107" s="247">
        <f>(M107-G107*(AR107-1))/2</f>
        <v/>
      </c>
      <c r="AP107" s="68" t="n">
        <v>1025</v>
      </c>
      <c r="AQ107" s="68">
        <f>IF(INT(M107/G107+1)/2=INT(INT(M107/G107+1)/2),INT(M107/G107)+1,INT(M107/G107))</f>
        <v/>
      </c>
      <c r="AR107" s="178">
        <f>IF(AN107&lt;=0.2*G107,AQ107-2,AQ107)</f>
        <v/>
      </c>
      <c r="AS107" s="350">
        <f>AM107*AM107*7.85*AP107*0.001*0.001*AR107*P107</f>
        <v/>
      </c>
      <c r="AT107" s="178">
        <f>AR107*P107</f>
        <v/>
      </c>
      <c r="AU107" s="20">
        <f>K107*L107</f>
        <v/>
      </c>
      <c r="AV107" s="20">
        <f>LEFT(H107,3)</f>
        <v/>
      </c>
    </row>
    <row r="108" ht="22.5" customFormat="1" customHeight="1" s="20">
      <c r="A108" s="178" t="inlineStr">
        <is>
          <t>G</t>
        </is>
      </c>
      <c r="B108" s="178" t="n">
        <v>25</v>
      </c>
      <c r="C108" s="178" t="n">
        <v>5</v>
      </c>
      <c r="D108" s="178" t="inlineStr">
        <is>
          <t>/</t>
        </is>
      </c>
      <c r="E108" s="178" t="n">
        <v>30</v>
      </c>
      <c r="F108" s="178" t="inlineStr">
        <is>
          <t>/</t>
        </is>
      </c>
      <c r="G108" s="178" t="n">
        <v>100</v>
      </c>
      <c r="H108" s="168" t="inlineStr">
        <is>
          <t>P23-C402-W3#</t>
        </is>
      </c>
      <c r="I108" s="168" t="inlineStr">
        <is>
          <t>#</t>
        </is>
      </c>
      <c r="J108" s="168" t="n">
        <v>990</v>
      </c>
      <c r="K108" s="168" t="n">
        <v>1278</v>
      </c>
      <c r="L108" s="168" t="n">
        <v>1</v>
      </c>
      <c r="M108" s="59">
        <f>J108</f>
        <v/>
      </c>
      <c r="N108" s="59">
        <f>K108</f>
        <v/>
      </c>
      <c r="O108" s="59">
        <f>(AH108-1)*30+5</f>
        <v/>
      </c>
      <c r="P108" s="59">
        <f>L108</f>
        <v/>
      </c>
      <c r="Q108" s="352">
        <f>AB108+AK108+AS108</f>
        <v/>
      </c>
      <c r="R108" s="353">
        <f>AC108+AL108+AS108</f>
        <v/>
      </c>
      <c r="S108" s="353" t="n">
        <v>6</v>
      </c>
      <c r="T108" s="353" t="n">
        <v>6</v>
      </c>
      <c r="U108" s="354">
        <f>IF(AND(MOD(K108-C108,E108)&gt;S108,MOD(K108-C108,E108)&lt;(E108-T108)),"单边留","")</f>
        <v/>
      </c>
      <c r="V108" s="68">
        <f>B108</f>
        <v/>
      </c>
      <c r="W108" s="68">
        <f>C108</f>
        <v/>
      </c>
      <c r="X108" s="68">
        <f>N108</f>
        <v/>
      </c>
      <c r="Y108" s="68">
        <f>O108</f>
        <v/>
      </c>
      <c r="Z108" s="68" t="n">
        <v>2</v>
      </c>
      <c r="AA108" s="68">
        <f>Z108*P108</f>
        <v/>
      </c>
      <c r="AB108" s="355">
        <f>B108*C108*7.85*0.001*X108*0.001*AA108</f>
        <v/>
      </c>
      <c r="AC108" s="355">
        <f>B108*C108*7.85*0.001*Y108*0.001*AA108</f>
        <v/>
      </c>
      <c r="AD108" s="68">
        <f>B108</f>
        <v/>
      </c>
      <c r="AE108" s="68">
        <f>C108</f>
        <v/>
      </c>
      <c r="AF108" s="178">
        <f>M108-AE108*2-2</f>
        <v/>
      </c>
      <c r="AG108" s="178">
        <f>(N108-AE108)/E108+1</f>
        <v/>
      </c>
      <c r="AH108" s="178">
        <f>IF(MOD(K108-C108,E108)&lt;(E108-T108),ROUNDDOWN((K108-C108)/E108+1,0),ROUNDUP((K108-C108)/E108+1,0))</f>
        <v/>
      </c>
      <c r="AI108" s="178">
        <f>AG108*P108</f>
        <v/>
      </c>
      <c r="AJ108" s="178">
        <f>AH108*P108</f>
        <v/>
      </c>
      <c r="AK108" s="356">
        <f>AD108*AE108*7.85*0.001*AF108*0.001*AI108</f>
        <v/>
      </c>
      <c r="AL108" s="356">
        <f>AD108*AE108*7.85*0.001*AF108*0.001*AJ108</f>
        <v/>
      </c>
      <c r="AM108" s="68" t="n">
        <v>6</v>
      </c>
      <c r="AN108" s="68">
        <f>(M108-G108*(AQ108-1))/2</f>
        <v/>
      </c>
      <c r="AO108" s="247">
        <f>(M108-G108*(AR108-1))/2</f>
        <v/>
      </c>
      <c r="AP108" s="68" t="n">
        <v>1025</v>
      </c>
      <c r="AQ108" s="68">
        <f>IF(INT(M108/G108+1)/2=INT(INT(M108/G108+1)/2),INT(M108/G108)+1,INT(M108/G108))</f>
        <v/>
      </c>
      <c r="AR108" s="178">
        <f>IF(AN108&lt;=0.2*G108,AQ108-2,AQ108)</f>
        <v/>
      </c>
      <c r="AS108" s="350">
        <f>AM108*AM108*7.85*AP108*0.001*0.001*AR108*P108</f>
        <v/>
      </c>
      <c r="AT108" s="178">
        <f>AR108*P108</f>
        <v/>
      </c>
      <c r="AU108" s="20">
        <f>K108*L108</f>
        <v/>
      </c>
      <c r="AV108" s="20">
        <f>LEFT(H108,3)</f>
        <v/>
      </c>
    </row>
    <row r="109" ht="22.5" customFormat="1" customHeight="1" s="20">
      <c r="A109" s="178" t="inlineStr">
        <is>
          <t>G</t>
        </is>
      </c>
      <c r="B109" s="178" t="n">
        <v>25</v>
      </c>
      <c r="C109" s="178" t="n">
        <v>5</v>
      </c>
      <c r="D109" s="178" t="inlineStr">
        <is>
          <t>/</t>
        </is>
      </c>
      <c r="E109" s="178" t="n">
        <v>30</v>
      </c>
      <c r="F109" s="178" t="inlineStr">
        <is>
          <t>/</t>
        </is>
      </c>
      <c r="G109" s="178" t="n">
        <v>100</v>
      </c>
      <c r="H109" s="168" t="inlineStr">
        <is>
          <t>P24-C403-A3#</t>
        </is>
      </c>
      <c r="I109" s="168" t="inlineStr">
        <is>
          <t>#</t>
        </is>
      </c>
      <c r="J109" s="168" t="n">
        <v>1548</v>
      </c>
      <c r="K109" s="168" t="n">
        <v>1237</v>
      </c>
      <c r="L109" s="168" t="n">
        <v>1</v>
      </c>
      <c r="M109" s="59">
        <f>J109</f>
        <v/>
      </c>
      <c r="N109" s="59">
        <f>K109</f>
        <v/>
      </c>
      <c r="O109" s="59">
        <f>(AH109-1)*30+5</f>
        <v/>
      </c>
      <c r="P109" s="59">
        <f>L109</f>
        <v/>
      </c>
      <c r="Q109" s="352">
        <f>AB109+AK109+AS109</f>
        <v/>
      </c>
      <c r="R109" s="353">
        <f>AC109+AL109+AS109</f>
        <v/>
      </c>
      <c r="S109" s="353" t="n">
        <v>6</v>
      </c>
      <c r="T109" s="353" t="n">
        <v>6</v>
      </c>
      <c r="U109" s="354">
        <f>IF(AND(MOD(K109-C109,E109)&gt;S109,MOD(K109-C109,E109)&lt;(E109-T109)),"单边留","")</f>
        <v/>
      </c>
      <c r="V109" s="68">
        <f>B109</f>
        <v/>
      </c>
      <c r="W109" s="68">
        <f>C109</f>
        <v/>
      </c>
      <c r="X109" s="68">
        <f>N109</f>
        <v/>
      </c>
      <c r="Y109" s="68">
        <f>O109</f>
        <v/>
      </c>
      <c r="Z109" s="68" t="n">
        <v>2</v>
      </c>
      <c r="AA109" s="68">
        <f>Z109*P109</f>
        <v/>
      </c>
      <c r="AB109" s="355">
        <f>B109*C109*7.85*0.001*X109*0.001*AA109</f>
        <v/>
      </c>
      <c r="AC109" s="355">
        <f>B109*C109*7.85*0.001*Y109*0.001*AA109</f>
        <v/>
      </c>
      <c r="AD109" s="68">
        <f>B109</f>
        <v/>
      </c>
      <c r="AE109" s="68">
        <f>C109</f>
        <v/>
      </c>
      <c r="AF109" s="178">
        <f>M109-AE109*2-2</f>
        <v/>
      </c>
      <c r="AG109" s="178">
        <f>(N109-AE109)/E109+1</f>
        <v/>
      </c>
      <c r="AH109" s="178">
        <f>IF(MOD(K109-C109,E109)&lt;(E109-T109),ROUNDDOWN((K109-C109)/E109+1,0),ROUNDUP((K109-C109)/E109+1,0))</f>
        <v/>
      </c>
      <c r="AI109" s="178">
        <f>AG109*P109</f>
        <v/>
      </c>
      <c r="AJ109" s="178">
        <f>AH109*P109</f>
        <v/>
      </c>
      <c r="AK109" s="356">
        <f>AD109*AE109*7.85*0.001*AF109*0.001*AI109</f>
        <v/>
      </c>
      <c r="AL109" s="356">
        <f>AD109*AE109*7.85*0.001*AF109*0.001*AJ109</f>
        <v/>
      </c>
      <c r="AM109" s="68" t="n">
        <v>6</v>
      </c>
      <c r="AN109" s="68">
        <f>(M109-G109*(AQ109-1))/2</f>
        <v/>
      </c>
      <c r="AO109" s="247">
        <f>(M109-G109*(AR109-1))/2</f>
        <v/>
      </c>
      <c r="AP109" s="68" t="n">
        <v>1025</v>
      </c>
      <c r="AQ109" s="68">
        <f>IF(INT(M109/G109+1)/2=INT(INT(M109/G109+1)/2),INT(M109/G109)+1,INT(M109/G109))</f>
        <v/>
      </c>
      <c r="AR109" s="178">
        <f>IF(AN109&lt;=0.2*G109,AQ109-2,AQ109)</f>
        <v/>
      </c>
      <c r="AS109" s="350">
        <f>AM109*AM109*7.85*AP109*0.001*0.001*AR109*P109</f>
        <v/>
      </c>
      <c r="AT109" s="178">
        <f>AR109*P109</f>
        <v/>
      </c>
      <c r="AU109" s="20">
        <f>K109*L109</f>
        <v/>
      </c>
      <c r="AV109" s="20">
        <f>LEFT(H109,3)</f>
        <v/>
      </c>
    </row>
    <row r="110" ht="22.5" customFormat="1" customHeight="1" s="20">
      <c r="A110" s="178" t="inlineStr">
        <is>
          <t>G</t>
        </is>
      </c>
      <c r="B110" s="178" t="n">
        <v>25</v>
      </c>
      <c r="C110" s="178" t="n">
        <v>5</v>
      </c>
      <c r="D110" s="178" t="inlineStr">
        <is>
          <t>/</t>
        </is>
      </c>
      <c r="E110" s="178" t="n">
        <v>30</v>
      </c>
      <c r="F110" s="178" t="inlineStr">
        <is>
          <t>/</t>
        </is>
      </c>
      <c r="G110" s="178" t="n">
        <v>100</v>
      </c>
      <c r="H110" s="168" t="inlineStr">
        <is>
          <t>P24-C403-A1#</t>
        </is>
      </c>
      <c r="I110" s="168" t="inlineStr">
        <is>
          <t>#</t>
        </is>
      </c>
      <c r="J110" s="168" t="n">
        <v>1579</v>
      </c>
      <c r="K110" s="168" t="n">
        <v>1000</v>
      </c>
      <c r="L110" s="168" t="n">
        <v>5</v>
      </c>
      <c r="M110" s="59">
        <f>J110</f>
        <v/>
      </c>
      <c r="N110" s="59">
        <f>K110</f>
        <v/>
      </c>
      <c r="O110" s="59">
        <f>(AH110-1)*30+5</f>
        <v/>
      </c>
      <c r="P110" s="59">
        <f>L110</f>
        <v/>
      </c>
      <c r="Q110" s="352">
        <f>AB110+AK110+AS110</f>
        <v/>
      </c>
      <c r="R110" s="353">
        <f>AC110+AL110+AS110</f>
        <v/>
      </c>
      <c r="S110" s="353" t="n">
        <v>6</v>
      </c>
      <c r="T110" s="353" t="n">
        <v>6</v>
      </c>
      <c r="U110" s="354">
        <f>IF(AND(MOD(K110-C110,E110)&gt;S110,MOD(K110-C110,E110)&lt;(E110-T110)),"单边留","")</f>
        <v/>
      </c>
      <c r="V110" s="68">
        <f>B110</f>
        <v/>
      </c>
      <c r="W110" s="68">
        <f>C110</f>
        <v/>
      </c>
      <c r="X110" s="68">
        <f>N110</f>
        <v/>
      </c>
      <c r="Y110" s="68">
        <f>O110</f>
        <v/>
      </c>
      <c r="Z110" s="68" t="n">
        <v>2</v>
      </c>
      <c r="AA110" s="68">
        <f>Z110*P110</f>
        <v/>
      </c>
      <c r="AB110" s="355">
        <f>B110*C110*7.85*0.001*X110*0.001*AA110</f>
        <v/>
      </c>
      <c r="AC110" s="355">
        <f>B110*C110*7.85*0.001*Y110*0.001*AA110</f>
        <v/>
      </c>
      <c r="AD110" s="68">
        <f>B110</f>
        <v/>
      </c>
      <c r="AE110" s="68">
        <f>C110</f>
        <v/>
      </c>
      <c r="AF110" s="178">
        <f>M110-AE110*2-2</f>
        <v/>
      </c>
      <c r="AG110" s="178">
        <f>(N110-AE110)/E110+1</f>
        <v/>
      </c>
      <c r="AH110" s="178">
        <f>IF(MOD(K110-C110,E110)&lt;(E110-T110),ROUNDDOWN((K110-C110)/E110+1,0),ROUNDUP((K110-C110)/E110+1,0))</f>
        <v/>
      </c>
      <c r="AI110" s="178">
        <f>AG110*P110</f>
        <v/>
      </c>
      <c r="AJ110" s="178">
        <f>AH110*P110</f>
        <v/>
      </c>
      <c r="AK110" s="356">
        <f>AD110*AE110*7.85*0.001*AF110*0.001*AI110</f>
        <v/>
      </c>
      <c r="AL110" s="356">
        <f>AD110*AE110*7.85*0.001*AF110*0.001*AJ110</f>
        <v/>
      </c>
      <c r="AM110" s="68" t="n">
        <v>6</v>
      </c>
      <c r="AN110" s="68">
        <f>(M110-G110*(AQ110-1))/2</f>
        <v/>
      </c>
      <c r="AO110" s="247">
        <f>(M110-G110*(AR110-1))/2</f>
        <v/>
      </c>
      <c r="AP110" s="68" t="n">
        <v>1025</v>
      </c>
      <c r="AQ110" s="68">
        <f>IF(INT(M110/G110+1)/2=INT(INT(M110/G110+1)/2),INT(M110/G110)+1,INT(M110/G110))</f>
        <v/>
      </c>
      <c r="AR110" s="178">
        <f>IF(AN110&lt;=0.2*G110,AQ110-2,AQ110)</f>
        <v/>
      </c>
      <c r="AS110" s="350">
        <f>AM110*AM110*7.85*AP110*0.001*0.001*AR110*P110</f>
        <v/>
      </c>
      <c r="AT110" s="178">
        <f>AR110*P110</f>
        <v/>
      </c>
      <c r="AU110" s="20">
        <f>K110*L110</f>
        <v/>
      </c>
      <c r="AV110" s="20">
        <f>LEFT(H110,3)</f>
        <v/>
      </c>
    </row>
    <row r="111" ht="22.5" customFormat="1" customHeight="1" s="20">
      <c r="A111" s="178" t="inlineStr">
        <is>
          <t>G</t>
        </is>
      </c>
      <c r="B111" s="178" t="n">
        <v>25</v>
      </c>
      <c r="C111" s="178" t="n">
        <v>5</v>
      </c>
      <c r="D111" s="178" t="inlineStr">
        <is>
          <t>/</t>
        </is>
      </c>
      <c r="E111" s="178" t="n">
        <v>30</v>
      </c>
      <c r="F111" s="178" t="inlineStr">
        <is>
          <t>/</t>
        </is>
      </c>
      <c r="G111" s="178" t="n">
        <v>100</v>
      </c>
      <c r="H111" s="168" t="inlineStr">
        <is>
          <t>P24-C403-A2#</t>
        </is>
      </c>
      <c r="I111" s="168" t="inlineStr">
        <is>
          <t>#</t>
        </is>
      </c>
      <c r="J111" s="168" t="n">
        <v>1585</v>
      </c>
      <c r="K111" s="168" t="n">
        <v>1139</v>
      </c>
      <c r="L111" s="168" t="n">
        <v>1</v>
      </c>
      <c r="M111" s="59">
        <f>J111</f>
        <v/>
      </c>
      <c r="N111" s="59">
        <f>K111</f>
        <v/>
      </c>
      <c r="O111" s="59">
        <f>(AH111-1)*30+5</f>
        <v/>
      </c>
      <c r="P111" s="59">
        <f>L111</f>
        <v/>
      </c>
      <c r="Q111" s="352">
        <f>AB111+AK111+AS111</f>
        <v/>
      </c>
      <c r="R111" s="353">
        <f>AC111+AL111+AS111</f>
        <v/>
      </c>
      <c r="S111" s="353" t="n">
        <v>6</v>
      </c>
      <c r="T111" s="353" t="n">
        <v>6</v>
      </c>
      <c r="U111" s="354">
        <f>IF(AND(MOD(K111-C111,E111)&gt;S111,MOD(K111-C111,E111)&lt;(E111-T111)),"单边留","")</f>
        <v/>
      </c>
      <c r="V111" s="68">
        <f>B111</f>
        <v/>
      </c>
      <c r="W111" s="68">
        <f>C111</f>
        <v/>
      </c>
      <c r="X111" s="68">
        <f>N111</f>
        <v/>
      </c>
      <c r="Y111" s="68">
        <f>O111</f>
        <v/>
      </c>
      <c r="Z111" s="68" t="n">
        <v>2</v>
      </c>
      <c r="AA111" s="68">
        <f>Z111*P111</f>
        <v/>
      </c>
      <c r="AB111" s="355">
        <f>B111*C111*7.85*0.001*X111*0.001*AA111</f>
        <v/>
      </c>
      <c r="AC111" s="355">
        <f>B111*C111*7.85*0.001*Y111*0.001*AA111</f>
        <v/>
      </c>
      <c r="AD111" s="68">
        <f>B111</f>
        <v/>
      </c>
      <c r="AE111" s="68">
        <f>C111</f>
        <v/>
      </c>
      <c r="AF111" s="178">
        <f>M111-AE111*2-2</f>
        <v/>
      </c>
      <c r="AG111" s="178">
        <f>(N111-AE111)/E111+1</f>
        <v/>
      </c>
      <c r="AH111" s="178">
        <f>IF(MOD(K111-C111,E111)&lt;(E111-T111),ROUNDDOWN((K111-C111)/E111+1,0),ROUNDUP((K111-C111)/E111+1,0))</f>
        <v/>
      </c>
      <c r="AI111" s="178">
        <f>AG111*P111</f>
        <v/>
      </c>
      <c r="AJ111" s="178">
        <f>AH111*P111</f>
        <v/>
      </c>
      <c r="AK111" s="356">
        <f>AD111*AE111*7.85*0.001*AF111*0.001*AI111</f>
        <v/>
      </c>
      <c r="AL111" s="356">
        <f>AD111*AE111*7.85*0.001*AF111*0.001*AJ111</f>
        <v/>
      </c>
      <c r="AM111" s="68" t="n">
        <v>6</v>
      </c>
      <c r="AN111" s="68">
        <f>(M111-G111*(AQ111-1))/2</f>
        <v/>
      </c>
      <c r="AO111" s="247">
        <f>(M111-G111*(AR111-1))/2</f>
        <v/>
      </c>
      <c r="AP111" s="68" t="n">
        <v>1025</v>
      </c>
      <c r="AQ111" s="68">
        <f>IF(INT(M111/G111+1)/2=INT(INT(M111/G111+1)/2),INT(M111/G111)+1,INT(M111/G111))</f>
        <v/>
      </c>
      <c r="AR111" s="178">
        <f>IF(AN111&lt;=0.2*G111,AQ111-2,AQ111)</f>
        <v/>
      </c>
      <c r="AS111" s="350">
        <f>AM111*AM111*7.85*AP111*0.001*0.001*AR111*P111</f>
        <v/>
      </c>
      <c r="AT111" s="178">
        <f>AR111*P111</f>
        <v/>
      </c>
      <c r="AU111" s="20">
        <f>K111*L111</f>
        <v/>
      </c>
      <c r="AV111" s="20">
        <f>LEFT(H111,3)</f>
        <v/>
      </c>
    </row>
    <row r="112" ht="22.5" customFormat="1" customHeight="1" s="20">
      <c r="A112" s="178" t="inlineStr">
        <is>
          <t>G</t>
        </is>
      </c>
      <c r="B112" s="178" t="n">
        <v>25</v>
      </c>
      <c r="C112" s="178" t="n">
        <v>5</v>
      </c>
      <c r="D112" s="178" t="inlineStr">
        <is>
          <t>/</t>
        </is>
      </c>
      <c r="E112" s="178" t="n">
        <v>30</v>
      </c>
      <c r="F112" s="178" t="inlineStr">
        <is>
          <t>/</t>
        </is>
      </c>
      <c r="G112" s="178" t="n">
        <v>100</v>
      </c>
      <c r="H112" s="168" t="inlineStr">
        <is>
          <t>P25-C403-B3#</t>
        </is>
      </c>
      <c r="I112" s="168" t="inlineStr">
        <is>
          <t>#</t>
        </is>
      </c>
      <c r="J112" s="168" t="n">
        <v>1549</v>
      </c>
      <c r="K112" s="168" t="n">
        <v>1238</v>
      </c>
      <c r="L112" s="168" t="n">
        <v>1</v>
      </c>
      <c r="M112" s="59">
        <f>J112</f>
        <v/>
      </c>
      <c r="N112" s="59">
        <f>K112</f>
        <v/>
      </c>
      <c r="O112" s="59">
        <f>(AH112-1)*30+5</f>
        <v/>
      </c>
      <c r="P112" s="59">
        <f>L112</f>
        <v/>
      </c>
      <c r="Q112" s="352">
        <f>AB112+AK112+AS112</f>
        <v/>
      </c>
      <c r="R112" s="353">
        <f>AC112+AL112+AS112</f>
        <v/>
      </c>
      <c r="S112" s="353" t="n">
        <v>6</v>
      </c>
      <c r="T112" s="353" t="n">
        <v>6</v>
      </c>
      <c r="U112" s="354">
        <f>IF(AND(MOD(K112-C112,E112)&gt;S112,MOD(K112-C112,E112)&lt;(E112-T112)),"单边留","")</f>
        <v/>
      </c>
      <c r="V112" s="68">
        <f>B112</f>
        <v/>
      </c>
      <c r="W112" s="68">
        <f>C112</f>
        <v/>
      </c>
      <c r="X112" s="68">
        <f>N112</f>
        <v/>
      </c>
      <c r="Y112" s="68">
        <f>O112</f>
        <v/>
      </c>
      <c r="Z112" s="68" t="n">
        <v>2</v>
      </c>
      <c r="AA112" s="68">
        <f>Z112*P112</f>
        <v/>
      </c>
      <c r="AB112" s="355">
        <f>B112*C112*7.85*0.001*X112*0.001*AA112</f>
        <v/>
      </c>
      <c r="AC112" s="355">
        <f>B112*C112*7.85*0.001*Y112*0.001*AA112</f>
        <v/>
      </c>
      <c r="AD112" s="68">
        <f>B112</f>
        <v/>
      </c>
      <c r="AE112" s="68">
        <f>C112</f>
        <v/>
      </c>
      <c r="AF112" s="178">
        <f>M112-AE112*2-2</f>
        <v/>
      </c>
      <c r="AG112" s="178">
        <f>(N112-AE112)/E112+1</f>
        <v/>
      </c>
      <c r="AH112" s="178">
        <f>IF(MOD(K112-C112,E112)&lt;(E112-T112),ROUNDDOWN((K112-C112)/E112+1,0),ROUNDUP((K112-C112)/E112+1,0))</f>
        <v/>
      </c>
      <c r="AI112" s="178">
        <f>AG112*P112</f>
        <v/>
      </c>
      <c r="AJ112" s="178">
        <f>AH112*P112</f>
        <v/>
      </c>
      <c r="AK112" s="356">
        <f>AD112*AE112*7.85*0.001*AF112*0.001*AI112</f>
        <v/>
      </c>
      <c r="AL112" s="356">
        <f>AD112*AE112*7.85*0.001*AF112*0.001*AJ112</f>
        <v/>
      </c>
      <c r="AM112" s="68" t="n">
        <v>6</v>
      </c>
      <c r="AN112" s="68">
        <f>(M112-G112*(AQ112-1))/2</f>
        <v/>
      </c>
      <c r="AO112" s="247">
        <f>(M112-G112*(AR112-1))/2</f>
        <v/>
      </c>
      <c r="AP112" s="68" t="n">
        <v>1025</v>
      </c>
      <c r="AQ112" s="68">
        <f>IF(INT(M112/G112+1)/2=INT(INT(M112/G112+1)/2),INT(M112/G112)+1,INT(M112/G112))</f>
        <v/>
      </c>
      <c r="AR112" s="178">
        <f>IF(AN112&lt;=0.2*G112,AQ112-2,AQ112)</f>
        <v/>
      </c>
      <c r="AS112" s="350">
        <f>AM112*AM112*7.85*AP112*0.001*0.001*AR112*P112</f>
        <v/>
      </c>
      <c r="AT112" s="178">
        <f>AR112*P112</f>
        <v/>
      </c>
      <c r="AU112" s="20">
        <f>K112*L112</f>
        <v/>
      </c>
      <c r="AV112" s="20">
        <f>LEFT(H112,3)</f>
        <v/>
      </c>
    </row>
    <row r="113" ht="22.5" customFormat="1" customHeight="1" s="20">
      <c r="A113" s="178" t="inlineStr">
        <is>
          <t>G</t>
        </is>
      </c>
      <c r="B113" s="178" t="n">
        <v>25</v>
      </c>
      <c r="C113" s="178" t="n">
        <v>5</v>
      </c>
      <c r="D113" s="178" t="inlineStr">
        <is>
          <t>/</t>
        </is>
      </c>
      <c r="E113" s="178" t="n">
        <v>30</v>
      </c>
      <c r="F113" s="178" t="inlineStr">
        <is>
          <t>/</t>
        </is>
      </c>
      <c r="G113" s="178" t="n">
        <v>100</v>
      </c>
      <c r="H113" s="168" t="inlineStr">
        <is>
          <t>P25-C403-B1#</t>
        </is>
      </c>
      <c r="I113" s="168" t="inlineStr">
        <is>
          <t>#</t>
        </is>
      </c>
      <c r="J113" s="168" t="n">
        <v>1579</v>
      </c>
      <c r="K113" s="168" t="n">
        <v>1000</v>
      </c>
      <c r="L113" s="168" t="n">
        <v>4</v>
      </c>
      <c r="M113" s="59">
        <f>J113</f>
        <v/>
      </c>
      <c r="N113" s="59">
        <f>K113</f>
        <v/>
      </c>
      <c r="O113" s="59">
        <f>(AH113-1)*30+5</f>
        <v/>
      </c>
      <c r="P113" s="59">
        <f>L113</f>
        <v/>
      </c>
      <c r="Q113" s="352">
        <f>AB113+AK113+AS113</f>
        <v/>
      </c>
      <c r="R113" s="353">
        <f>AC113+AL113+AS113</f>
        <v/>
      </c>
      <c r="S113" s="353" t="n">
        <v>6</v>
      </c>
      <c r="T113" s="353" t="n">
        <v>6</v>
      </c>
      <c r="U113" s="354">
        <f>IF(AND(MOD(K113-C113,E113)&gt;S113,MOD(K113-C113,E113)&lt;(E113-T113)),"单边留","")</f>
        <v/>
      </c>
      <c r="V113" s="68">
        <f>B113</f>
        <v/>
      </c>
      <c r="W113" s="68">
        <f>C113</f>
        <v/>
      </c>
      <c r="X113" s="68">
        <f>N113</f>
        <v/>
      </c>
      <c r="Y113" s="68">
        <f>O113</f>
        <v/>
      </c>
      <c r="Z113" s="68" t="n">
        <v>2</v>
      </c>
      <c r="AA113" s="68">
        <f>Z113*P113</f>
        <v/>
      </c>
      <c r="AB113" s="355">
        <f>B113*C113*7.85*0.001*X113*0.001*AA113</f>
        <v/>
      </c>
      <c r="AC113" s="355">
        <f>B113*C113*7.85*0.001*Y113*0.001*AA113</f>
        <v/>
      </c>
      <c r="AD113" s="68">
        <f>B113</f>
        <v/>
      </c>
      <c r="AE113" s="68">
        <f>C113</f>
        <v/>
      </c>
      <c r="AF113" s="178">
        <f>M113-AE113*2-2</f>
        <v/>
      </c>
      <c r="AG113" s="178">
        <f>(N113-AE113)/E113+1</f>
        <v/>
      </c>
      <c r="AH113" s="178">
        <f>IF(MOD(K113-C113,E113)&lt;(E113-T113),ROUNDDOWN((K113-C113)/E113+1,0),ROUNDUP((K113-C113)/E113+1,0))</f>
        <v/>
      </c>
      <c r="AI113" s="178">
        <f>AG113*P113</f>
        <v/>
      </c>
      <c r="AJ113" s="178">
        <f>AH113*P113</f>
        <v/>
      </c>
      <c r="AK113" s="356">
        <f>AD113*AE113*7.85*0.001*AF113*0.001*AI113</f>
        <v/>
      </c>
      <c r="AL113" s="356">
        <f>AD113*AE113*7.85*0.001*AF113*0.001*AJ113</f>
        <v/>
      </c>
      <c r="AM113" s="68" t="n">
        <v>6</v>
      </c>
      <c r="AN113" s="68">
        <f>(M113-G113*(AQ113-1))/2</f>
        <v/>
      </c>
      <c r="AO113" s="247">
        <f>(M113-G113*(AR113-1))/2</f>
        <v/>
      </c>
      <c r="AP113" s="68" t="n">
        <v>1025</v>
      </c>
      <c r="AQ113" s="68">
        <f>IF(INT(M113/G113+1)/2=INT(INT(M113/G113+1)/2),INT(M113/G113)+1,INT(M113/G113))</f>
        <v/>
      </c>
      <c r="AR113" s="178">
        <f>IF(AN113&lt;=0.2*G113,AQ113-2,AQ113)</f>
        <v/>
      </c>
      <c r="AS113" s="350">
        <f>AM113*AM113*7.85*AP113*0.001*0.001*AR113*P113</f>
        <v/>
      </c>
      <c r="AT113" s="178">
        <f>AR113*P113</f>
        <v/>
      </c>
      <c r="AU113" s="20">
        <f>K113*L113</f>
        <v/>
      </c>
      <c r="AV113" s="20">
        <f>LEFT(H113,3)</f>
        <v/>
      </c>
    </row>
    <row r="114" ht="22.5" customFormat="1" customHeight="1" s="20">
      <c r="A114" s="178" t="inlineStr">
        <is>
          <t>G</t>
        </is>
      </c>
      <c r="B114" s="178" t="n">
        <v>25</v>
      </c>
      <c r="C114" s="178" t="n">
        <v>5</v>
      </c>
      <c r="D114" s="178" t="inlineStr">
        <is>
          <t>/</t>
        </is>
      </c>
      <c r="E114" s="178" t="n">
        <v>30</v>
      </c>
      <c r="F114" s="178" t="inlineStr">
        <is>
          <t>/</t>
        </is>
      </c>
      <c r="G114" s="178" t="n">
        <v>100</v>
      </c>
      <c r="H114" s="168" t="inlineStr">
        <is>
          <t>P25-C403-B2#</t>
        </is>
      </c>
      <c r="I114" s="168" t="inlineStr">
        <is>
          <t>#</t>
        </is>
      </c>
      <c r="J114" s="168" t="n">
        <v>1602</v>
      </c>
      <c r="K114" s="168" t="n">
        <v>1461</v>
      </c>
      <c r="L114" s="168" t="n">
        <v>1</v>
      </c>
      <c r="M114" s="59">
        <f>J114</f>
        <v/>
      </c>
      <c r="N114" s="59">
        <f>K114</f>
        <v/>
      </c>
      <c r="O114" s="59">
        <f>(AH114-1)*30+5</f>
        <v/>
      </c>
      <c r="P114" s="59">
        <f>L114</f>
        <v/>
      </c>
      <c r="Q114" s="352">
        <f>AB114+AK114+AS114</f>
        <v/>
      </c>
      <c r="R114" s="353">
        <f>AC114+AL114+AS114</f>
        <v/>
      </c>
      <c r="S114" s="353" t="n">
        <v>6</v>
      </c>
      <c r="T114" s="353" t="n">
        <v>6</v>
      </c>
      <c r="U114" s="354">
        <f>IF(AND(MOD(K114-C114,E114)&gt;S114,MOD(K114-C114,E114)&lt;(E114-T114)),"单边留","")</f>
        <v/>
      </c>
      <c r="V114" s="68">
        <f>B114</f>
        <v/>
      </c>
      <c r="W114" s="68">
        <f>C114</f>
        <v/>
      </c>
      <c r="X114" s="68">
        <f>N114</f>
        <v/>
      </c>
      <c r="Y114" s="68">
        <f>O114</f>
        <v/>
      </c>
      <c r="Z114" s="68" t="n">
        <v>2</v>
      </c>
      <c r="AA114" s="68">
        <f>Z114*P114</f>
        <v/>
      </c>
      <c r="AB114" s="355">
        <f>B114*C114*7.85*0.001*X114*0.001*AA114</f>
        <v/>
      </c>
      <c r="AC114" s="355">
        <f>B114*C114*7.85*0.001*Y114*0.001*AA114</f>
        <v/>
      </c>
      <c r="AD114" s="68">
        <f>B114</f>
        <v/>
      </c>
      <c r="AE114" s="68">
        <f>C114</f>
        <v/>
      </c>
      <c r="AF114" s="178">
        <f>M114-AE114*2-2</f>
        <v/>
      </c>
      <c r="AG114" s="178">
        <f>(N114-AE114)/E114+1</f>
        <v/>
      </c>
      <c r="AH114" s="178">
        <f>IF(MOD(K114-C114,E114)&lt;(E114-T114),ROUNDDOWN((K114-C114)/E114+1,0),ROUNDUP((K114-C114)/E114+1,0))</f>
        <v/>
      </c>
      <c r="AI114" s="178">
        <f>AG114*P114</f>
        <v/>
      </c>
      <c r="AJ114" s="178">
        <f>AH114*P114</f>
        <v/>
      </c>
      <c r="AK114" s="356">
        <f>AD114*AE114*7.85*0.001*AF114*0.001*AI114</f>
        <v/>
      </c>
      <c r="AL114" s="356">
        <f>AD114*AE114*7.85*0.001*AF114*0.001*AJ114</f>
        <v/>
      </c>
      <c r="AM114" s="68" t="n">
        <v>6</v>
      </c>
      <c r="AN114" s="68">
        <f>(M114-G114*(AQ114-1))/2</f>
        <v/>
      </c>
      <c r="AO114" s="247">
        <f>(M114-G114*(AR114-1))/2</f>
        <v/>
      </c>
      <c r="AP114" s="68" t="n">
        <v>1025</v>
      </c>
      <c r="AQ114" s="68">
        <f>IF(INT(M114/G114+1)/2=INT(INT(M114/G114+1)/2),INT(M114/G114)+1,INT(M114/G114))</f>
        <v/>
      </c>
      <c r="AR114" s="178">
        <f>IF(AN114&lt;=0.2*G114,AQ114-2,AQ114)</f>
        <v/>
      </c>
      <c r="AS114" s="350">
        <f>AM114*AM114*7.85*AP114*0.001*0.001*AR114*P114</f>
        <v/>
      </c>
      <c r="AT114" s="178">
        <f>AR114*P114</f>
        <v/>
      </c>
      <c r="AU114" s="20">
        <f>K114*L114</f>
        <v/>
      </c>
      <c r="AV114" s="20">
        <f>LEFT(H114,3)</f>
        <v/>
      </c>
    </row>
    <row r="115" ht="22.5" customFormat="1" customHeight="1" s="20">
      <c r="A115" s="178" t="inlineStr">
        <is>
          <t>G</t>
        </is>
      </c>
      <c r="B115" s="178" t="n">
        <v>25</v>
      </c>
      <c r="C115" s="178" t="n">
        <v>5</v>
      </c>
      <c r="D115" s="178" t="inlineStr">
        <is>
          <t>/</t>
        </is>
      </c>
      <c r="E115" s="178" t="n">
        <v>30</v>
      </c>
      <c r="F115" s="178" t="inlineStr">
        <is>
          <t>/</t>
        </is>
      </c>
      <c r="G115" s="178" t="n">
        <v>100</v>
      </c>
      <c r="H115" s="168" t="inlineStr">
        <is>
          <t>P26-C403-C1#</t>
        </is>
      </c>
      <c r="I115" s="168" t="inlineStr">
        <is>
          <t>#</t>
        </is>
      </c>
      <c r="J115" s="168" t="n">
        <v>1579</v>
      </c>
      <c r="K115" s="168" t="n">
        <v>1000</v>
      </c>
      <c r="L115" s="168" t="n">
        <v>4</v>
      </c>
      <c r="M115" s="59">
        <f>J115</f>
        <v/>
      </c>
      <c r="N115" s="59">
        <f>K115</f>
        <v/>
      </c>
      <c r="O115" s="59">
        <f>(AH115-1)*30+5</f>
        <v/>
      </c>
      <c r="P115" s="59">
        <f>L115</f>
        <v/>
      </c>
      <c r="Q115" s="352">
        <f>AB115+AK115+AS115</f>
        <v/>
      </c>
      <c r="R115" s="353">
        <f>AC115+AL115+AS115</f>
        <v/>
      </c>
      <c r="S115" s="353" t="n">
        <v>6</v>
      </c>
      <c r="T115" s="353" t="n">
        <v>6</v>
      </c>
      <c r="U115" s="354">
        <f>IF(AND(MOD(K115-C115,E115)&gt;S115,MOD(K115-C115,E115)&lt;(E115-T115)),"单边留","")</f>
        <v/>
      </c>
      <c r="V115" s="68">
        <f>B115</f>
        <v/>
      </c>
      <c r="W115" s="68">
        <f>C115</f>
        <v/>
      </c>
      <c r="X115" s="68">
        <f>N115</f>
        <v/>
      </c>
      <c r="Y115" s="68">
        <f>O115</f>
        <v/>
      </c>
      <c r="Z115" s="68" t="n">
        <v>2</v>
      </c>
      <c r="AA115" s="68">
        <f>Z115*P115</f>
        <v/>
      </c>
      <c r="AB115" s="355">
        <f>B115*C115*7.85*0.001*X115*0.001*AA115</f>
        <v/>
      </c>
      <c r="AC115" s="355">
        <f>B115*C115*7.85*0.001*Y115*0.001*AA115</f>
        <v/>
      </c>
      <c r="AD115" s="68">
        <f>B115</f>
        <v/>
      </c>
      <c r="AE115" s="68">
        <f>C115</f>
        <v/>
      </c>
      <c r="AF115" s="178">
        <f>M115-AE115*2-2</f>
        <v/>
      </c>
      <c r="AG115" s="178">
        <f>(N115-AE115)/E115+1</f>
        <v/>
      </c>
      <c r="AH115" s="178">
        <f>IF(MOD(K115-C115,E115)&lt;(E115-T115),ROUNDDOWN((K115-C115)/E115+1,0),ROUNDUP((K115-C115)/E115+1,0))</f>
        <v/>
      </c>
      <c r="AI115" s="178">
        <f>AG115*P115</f>
        <v/>
      </c>
      <c r="AJ115" s="178">
        <f>AH115*P115</f>
        <v/>
      </c>
      <c r="AK115" s="356">
        <f>AD115*AE115*7.85*0.001*AF115*0.001*AI115</f>
        <v/>
      </c>
      <c r="AL115" s="356">
        <f>AD115*AE115*7.85*0.001*AF115*0.001*AJ115</f>
        <v/>
      </c>
      <c r="AM115" s="68" t="n">
        <v>6</v>
      </c>
      <c r="AN115" s="68">
        <f>(M115-G115*(AQ115-1))/2</f>
        <v/>
      </c>
      <c r="AO115" s="247">
        <f>(M115-G115*(AR115-1))/2</f>
        <v/>
      </c>
      <c r="AP115" s="68" t="n">
        <v>1025</v>
      </c>
      <c r="AQ115" s="68">
        <f>IF(INT(M115/G115+1)/2=INT(INT(M115/G115+1)/2),INT(M115/G115)+1,INT(M115/G115))</f>
        <v/>
      </c>
      <c r="AR115" s="178">
        <f>IF(AN115&lt;=0.2*G115,AQ115-2,AQ115)</f>
        <v/>
      </c>
      <c r="AS115" s="350">
        <f>AM115*AM115*7.85*AP115*0.001*0.001*AR115*P115</f>
        <v/>
      </c>
      <c r="AT115" s="178">
        <f>AR115*P115</f>
        <v/>
      </c>
      <c r="AU115" s="20">
        <f>K115*L115</f>
        <v/>
      </c>
      <c r="AV115" s="20">
        <f>LEFT(H115,3)</f>
        <v/>
      </c>
    </row>
    <row r="116" ht="22.5" customFormat="1" customHeight="1" s="20">
      <c r="A116" s="178" t="inlineStr">
        <is>
          <t>G</t>
        </is>
      </c>
      <c r="B116" s="178" t="n">
        <v>25</v>
      </c>
      <c r="C116" s="178" t="n">
        <v>5</v>
      </c>
      <c r="D116" s="178" t="inlineStr">
        <is>
          <t>/</t>
        </is>
      </c>
      <c r="E116" s="178" t="n">
        <v>30</v>
      </c>
      <c r="F116" s="178" t="inlineStr">
        <is>
          <t>/</t>
        </is>
      </c>
      <c r="G116" s="178" t="n">
        <v>100</v>
      </c>
      <c r="H116" s="168" t="inlineStr">
        <is>
          <t>P26-C403-C2#</t>
        </is>
      </c>
      <c r="I116" s="168" t="inlineStr">
        <is>
          <t>#</t>
        </is>
      </c>
      <c r="J116" s="168" t="n">
        <v>1587</v>
      </c>
      <c r="K116" s="168" t="n">
        <v>1183</v>
      </c>
      <c r="L116" s="168" t="n">
        <v>1</v>
      </c>
      <c r="M116" s="59">
        <f>J116</f>
        <v/>
      </c>
      <c r="N116" s="59">
        <f>K116</f>
        <v/>
      </c>
      <c r="O116" s="59">
        <f>(AH116-1)*30+5</f>
        <v/>
      </c>
      <c r="P116" s="59">
        <f>L116</f>
        <v/>
      </c>
      <c r="Q116" s="352">
        <f>AB116+AK116+AS116</f>
        <v/>
      </c>
      <c r="R116" s="353">
        <f>AC116+AL116+AS116</f>
        <v/>
      </c>
      <c r="S116" s="353" t="n">
        <v>6</v>
      </c>
      <c r="T116" s="353" t="n">
        <v>6</v>
      </c>
      <c r="U116" s="354">
        <f>IF(AND(MOD(K116-C116,E116)&gt;S116,MOD(K116-C116,E116)&lt;(E116-T116)),"单边留","")</f>
        <v/>
      </c>
      <c r="V116" s="68">
        <f>B116</f>
        <v/>
      </c>
      <c r="W116" s="68">
        <f>C116</f>
        <v/>
      </c>
      <c r="X116" s="68">
        <f>N116</f>
        <v/>
      </c>
      <c r="Y116" s="68">
        <f>O116</f>
        <v/>
      </c>
      <c r="Z116" s="68" t="n">
        <v>2</v>
      </c>
      <c r="AA116" s="68">
        <f>Z116*P116</f>
        <v/>
      </c>
      <c r="AB116" s="355">
        <f>B116*C116*7.85*0.001*X116*0.001*AA116</f>
        <v/>
      </c>
      <c r="AC116" s="355">
        <f>B116*C116*7.85*0.001*Y116*0.001*AA116</f>
        <v/>
      </c>
      <c r="AD116" s="68">
        <f>B116</f>
        <v/>
      </c>
      <c r="AE116" s="68">
        <f>C116</f>
        <v/>
      </c>
      <c r="AF116" s="178">
        <f>M116-AE116*2-2</f>
        <v/>
      </c>
      <c r="AG116" s="178">
        <f>(N116-AE116)/E116+1</f>
        <v/>
      </c>
      <c r="AH116" s="178">
        <f>IF(MOD(K116-C116,E116)&lt;(E116-T116),ROUNDDOWN((K116-C116)/E116+1,0),ROUNDUP((K116-C116)/E116+1,0))</f>
        <v/>
      </c>
      <c r="AI116" s="178">
        <f>AG116*P116</f>
        <v/>
      </c>
      <c r="AJ116" s="178">
        <f>AH116*P116</f>
        <v/>
      </c>
      <c r="AK116" s="356">
        <f>AD116*AE116*7.85*0.001*AF116*0.001*AI116</f>
        <v/>
      </c>
      <c r="AL116" s="356">
        <f>AD116*AE116*7.85*0.001*AF116*0.001*AJ116</f>
        <v/>
      </c>
      <c r="AM116" s="68" t="n">
        <v>6</v>
      </c>
      <c r="AN116" s="68">
        <f>(M116-G116*(AQ116-1))/2</f>
        <v/>
      </c>
      <c r="AO116" s="247">
        <f>(M116-G116*(AR116-1))/2</f>
        <v/>
      </c>
      <c r="AP116" s="68" t="n">
        <v>1025</v>
      </c>
      <c r="AQ116" s="68">
        <f>IF(INT(M116/G116+1)/2=INT(INT(M116/G116+1)/2),INT(M116/G116)+1,INT(M116/G116))</f>
        <v/>
      </c>
      <c r="AR116" s="178">
        <f>IF(AN116&lt;=0.2*G116,AQ116-2,AQ116)</f>
        <v/>
      </c>
      <c r="AS116" s="350">
        <f>AM116*AM116*7.85*AP116*0.001*0.001*AR116*P116</f>
        <v/>
      </c>
      <c r="AT116" s="178">
        <f>AR116*P116</f>
        <v/>
      </c>
      <c r="AU116" s="20">
        <f>K116*L116</f>
        <v/>
      </c>
      <c r="AV116" s="20">
        <f>LEFT(H116,3)</f>
        <v/>
      </c>
    </row>
    <row r="117" ht="22.5" customFormat="1" customHeight="1" s="20">
      <c r="A117" s="178" t="inlineStr">
        <is>
          <t>G</t>
        </is>
      </c>
      <c r="B117" s="178" t="n">
        <v>25</v>
      </c>
      <c r="C117" s="178" t="n">
        <v>5</v>
      </c>
      <c r="D117" s="178" t="inlineStr">
        <is>
          <t>/</t>
        </is>
      </c>
      <c r="E117" s="178" t="n">
        <v>30</v>
      </c>
      <c r="F117" s="178" t="inlineStr">
        <is>
          <t>/</t>
        </is>
      </c>
      <c r="G117" s="178" t="n">
        <v>100</v>
      </c>
      <c r="H117" s="168" t="inlineStr">
        <is>
          <t>P26-C403-C4#</t>
        </is>
      </c>
      <c r="I117" s="168" t="inlineStr">
        <is>
          <t>#</t>
        </is>
      </c>
      <c r="J117" s="168" t="n">
        <v>1470</v>
      </c>
      <c r="K117" s="168" t="n">
        <v>638</v>
      </c>
      <c r="L117" s="168" t="n">
        <v>1</v>
      </c>
      <c r="M117" s="59">
        <f>J117</f>
        <v/>
      </c>
      <c r="N117" s="59">
        <f>K117</f>
        <v/>
      </c>
      <c r="O117" s="59">
        <f>(AH117-1)*30+5</f>
        <v/>
      </c>
      <c r="P117" s="59">
        <f>L117</f>
        <v/>
      </c>
      <c r="Q117" s="352">
        <f>AB117+AK117+AS117</f>
        <v/>
      </c>
      <c r="R117" s="353">
        <f>AC117+AL117+AS117</f>
        <v/>
      </c>
      <c r="S117" s="353" t="n">
        <v>6</v>
      </c>
      <c r="T117" s="353" t="n">
        <v>6</v>
      </c>
      <c r="U117" s="354">
        <f>IF(AND(MOD(K117-C117,E117)&gt;S117,MOD(K117-C117,E117)&lt;(E117-T117)),"单边留","")</f>
        <v/>
      </c>
      <c r="V117" s="68">
        <f>B117</f>
        <v/>
      </c>
      <c r="W117" s="68">
        <f>C117</f>
        <v/>
      </c>
      <c r="X117" s="68">
        <f>N117</f>
        <v/>
      </c>
      <c r="Y117" s="68">
        <f>O117</f>
        <v/>
      </c>
      <c r="Z117" s="68" t="n">
        <v>2</v>
      </c>
      <c r="AA117" s="68">
        <f>Z117*P117</f>
        <v/>
      </c>
      <c r="AB117" s="355">
        <f>B117*C117*7.85*0.001*X117*0.001*AA117</f>
        <v/>
      </c>
      <c r="AC117" s="355">
        <f>B117*C117*7.85*0.001*Y117*0.001*AA117</f>
        <v/>
      </c>
      <c r="AD117" s="68">
        <f>B117</f>
        <v/>
      </c>
      <c r="AE117" s="68">
        <f>C117</f>
        <v/>
      </c>
      <c r="AF117" s="178">
        <f>M117-AE117*2-2</f>
        <v/>
      </c>
      <c r="AG117" s="178">
        <f>(N117-AE117)/E117+1</f>
        <v/>
      </c>
      <c r="AH117" s="178">
        <f>IF(MOD(K117-C117,E117)&lt;(E117-T117),ROUNDDOWN((K117-C117)/E117+1,0),ROUNDUP((K117-C117)/E117+1,0))</f>
        <v/>
      </c>
      <c r="AI117" s="178">
        <f>AG117*P117</f>
        <v/>
      </c>
      <c r="AJ117" s="178">
        <f>AH117*P117</f>
        <v/>
      </c>
      <c r="AK117" s="356">
        <f>AD117*AE117*7.85*0.001*AF117*0.001*AI117</f>
        <v/>
      </c>
      <c r="AL117" s="356">
        <f>AD117*AE117*7.85*0.001*AF117*0.001*AJ117</f>
        <v/>
      </c>
      <c r="AM117" s="68" t="n">
        <v>6</v>
      </c>
      <c r="AN117" s="68">
        <f>(M117-G117*(AQ117-1))/2</f>
        <v/>
      </c>
      <c r="AO117" s="247">
        <f>(M117-G117*(AR117-1))/2</f>
        <v/>
      </c>
      <c r="AP117" s="68" t="n">
        <v>1025</v>
      </c>
      <c r="AQ117" s="68">
        <f>IF(INT(M117/G117+1)/2=INT(INT(M117/G117+1)/2),INT(M117/G117)+1,INT(M117/G117))</f>
        <v/>
      </c>
      <c r="AR117" s="178">
        <f>IF(AN117&lt;=0.2*G117,AQ117-2,AQ117)</f>
        <v/>
      </c>
      <c r="AS117" s="350">
        <f>AM117*AM117*7.85*AP117*0.001*0.001*AR117*P117</f>
        <v/>
      </c>
      <c r="AT117" s="178">
        <f>AR117*P117</f>
        <v/>
      </c>
      <c r="AU117" s="20">
        <f>K117*L117</f>
        <v/>
      </c>
      <c r="AV117" s="20">
        <f>LEFT(H117,3)</f>
        <v/>
      </c>
    </row>
    <row r="118" ht="22.5" customFormat="1" customHeight="1" s="20">
      <c r="A118" s="178" t="inlineStr">
        <is>
          <t>G</t>
        </is>
      </c>
      <c r="B118" s="178" t="n">
        <v>25</v>
      </c>
      <c r="C118" s="178" t="n">
        <v>5</v>
      </c>
      <c r="D118" s="178" t="inlineStr">
        <is>
          <t>/</t>
        </is>
      </c>
      <c r="E118" s="178" t="n">
        <v>30</v>
      </c>
      <c r="F118" s="178" t="inlineStr">
        <is>
          <t>/</t>
        </is>
      </c>
      <c r="G118" s="178" t="n">
        <v>100</v>
      </c>
      <c r="H118" s="168" t="inlineStr">
        <is>
          <t>P26-C403-C3#</t>
        </is>
      </c>
      <c r="I118" s="168" t="inlineStr">
        <is>
          <t>#</t>
        </is>
      </c>
      <c r="J118" s="168" t="n">
        <v>1511</v>
      </c>
      <c r="K118" s="168" t="n">
        <v>1000</v>
      </c>
      <c r="L118" s="168" t="n">
        <v>1</v>
      </c>
      <c r="M118" s="59">
        <f>J118</f>
        <v/>
      </c>
      <c r="N118" s="59">
        <f>K118</f>
        <v/>
      </c>
      <c r="O118" s="59">
        <f>(AH118-1)*30+5</f>
        <v/>
      </c>
      <c r="P118" s="59">
        <f>L118</f>
        <v/>
      </c>
      <c r="Q118" s="352">
        <f>AB118+AK118+AS118</f>
        <v/>
      </c>
      <c r="R118" s="353">
        <f>AC118+AL118+AS118</f>
        <v/>
      </c>
      <c r="S118" s="353" t="n">
        <v>6</v>
      </c>
      <c r="T118" s="353" t="n">
        <v>6</v>
      </c>
      <c r="U118" s="354">
        <f>IF(AND(MOD(K118-C118,E118)&gt;S118,MOD(K118-C118,E118)&lt;(E118-T118)),"单边留","")</f>
        <v/>
      </c>
      <c r="V118" s="68">
        <f>B118</f>
        <v/>
      </c>
      <c r="W118" s="68">
        <f>C118</f>
        <v/>
      </c>
      <c r="X118" s="68">
        <f>N118</f>
        <v/>
      </c>
      <c r="Y118" s="68">
        <f>O118</f>
        <v/>
      </c>
      <c r="Z118" s="68" t="n">
        <v>2</v>
      </c>
      <c r="AA118" s="68">
        <f>Z118*P118</f>
        <v/>
      </c>
      <c r="AB118" s="355">
        <f>B118*C118*7.85*0.001*X118*0.001*AA118</f>
        <v/>
      </c>
      <c r="AC118" s="355">
        <f>B118*C118*7.85*0.001*Y118*0.001*AA118</f>
        <v/>
      </c>
      <c r="AD118" s="68">
        <f>B118</f>
        <v/>
      </c>
      <c r="AE118" s="68">
        <f>C118</f>
        <v/>
      </c>
      <c r="AF118" s="178">
        <f>M118-AE118*2-2</f>
        <v/>
      </c>
      <c r="AG118" s="178">
        <f>(N118-AE118)/E118+1</f>
        <v/>
      </c>
      <c r="AH118" s="178">
        <f>IF(MOD(K118-C118,E118)&lt;(E118-T118),ROUNDDOWN((K118-C118)/E118+1,0),ROUNDUP((K118-C118)/E118+1,0))</f>
        <v/>
      </c>
      <c r="AI118" s="178">
        <f>AG118*P118</f>
        <v/>
      </c>
      <c r="AJ118" s="178">
        <f>AH118*P118</f>
        <v/>
      </c>
      <c r="AK118" s="356">
        <f>AD118*AE118*7.85*0.001*AF118*0.001*AI118</f>
        <v/>
      </c>
      <c r="AL118" s="356">
        <f>AD118*AE118*7.85*0.001*AF118*0.001*AJ118</f>
        <v/>
      </c>
      <c r="AM118" s="68" t="n">
        <v>6</v>
      </c>
      <c r="AN118" s="68">
        <f>(M118-G118*(AQ118-1))/2</f>
        <v/>
      </c>
      <c r="AO118" s="247">
        <f>(M118-G118*(AR118-1))/2</f>
        <v/>
      </c>
      <c r="AP118" s="68" t="n">
        <v>1025</v>
      </c>
      <c r="AQ118" s="68">
        <f>IF(INT(M118/G118+1)/2=INT(INT(M118/G118+1)/2),INT(M118/G118)+1,INT(M118/G118))</f>
        <v/>
      </c>
      <c r="AR118" s="178">
        <f>IF(AN118&lt;=0.2*G118,AQ118-2,AQ118)</f>
        <v/>
      </c>
      <c r="AS118" s="350">
        <f>AM118*AM118*7.85*AP118*0.001*0.001*AR118*P118</f>
        <v/>
      </c>
      <c r="AT118" s="178">
        <f>AR118*P118</f>
        <v/>
      </c>
      <c r="AU118" s="20">
        <f>K118*L118</f>
        <v/>
      </c>
      <c r="AV118" s="20">
        <f>LEFT(H118,3)</f>
        <v/>
      </c>
    </row>
    <row r="119" ht="22.5" customFormat="1" customHeight="1" s="20">
      <c r="A119" s="178" t="inlineStr">
        <is>
          <t>G</t>
        </is>
      </c>
      <c r="B119" s="178" t="n">
        <v>25</v>
      </c>
      <c r="C119" s="178" t="n">
        <v>5</v>
      </c>
      <c r="D119" s="178" t="inlineStr">
        <is>
          <t>/</t>
        </is>
      </c>
      <c r="E119" s="178" t="n">
        <v>30</v>
      </c>
      <c r="F119" s="178" t="inlineStr">
        <is>
          <t>/</t>
        </is>
      </c>
      <c r="G119" s="178" t="n">
        <v>100</v>
      </c>
      <c r="H119" s="168" t="inlineStr">
        <is>
          <t>P27-C403-D1#</t>
        </is>
      </c>
      <c r="I119" s="168" t="inlineStr">
        <is>
          <t>#</t>
        </is>
      </c>
      <c r="J119" s="168" t="n">
        <v>1579</v>
      </c>
      <c r="K119" s="168" t="n">
        <v>1000</v>
      </c>
      <c r="L119" s="168" t="n">
        <v>16</v>
      </c>
      <c r="M119" s="59">
        <f>J119</f>
        <v/>
      </c>
      <c r="N119" s="59">
        <f>K119</f>
        <v/>
      </c>
      <c r="O119" s="59">
        <f>(AH119-1)*30+5</f>
        <v/>
      </c>
      <c r="P119" s="59">
        <f>L119</f>
        <v/>
      </c>
      <c r="Q119" s="352">
        <f>AB119+AK119+AS119</f>
        <v/>
      </c>
      <c r="R119" s="353">
        <f>AC119+AL119+AS119</f>
        <v/>
      </c>
      <c r="S119" s="353" t="n">
        <v>6</v>
      </c>
      <c r="T119" s="353" t="n">
        <v>6</v>
      </c>
      <c r="U119" s="354">
        <f>IF(AND(MOD(K119-C119,E119)&gt;S119,MOD(K119-C119,E119)&lt;(E119-T119)),"单边留","")</f>
        <v/>
      </c>
      <c r="V119" s="68">
        <f>B119</f>
        <v/>
      </c>
      <c r="W119" s="68">
        <f>C119</f>
        <v/>
      </c>
      <c r="X119" s="68">
        <f>N119</f>
        <v/>
      </c>
      <c r="Y119" s="68">
        <f>O119</f>
        <v/>
      </c>
      <c r="Z119" s="68" t="n">
        <v>2</v>
      </c>
      <c r="AA119" s="68">
        <f>Z119*P119</f>
        <v/>
      </c>
      <c r="AB119" s="355">
        <f>B119*C119*7.85*0.001*X119*0.001*AA119</f>
        <v/>
      </c>
      <c r="AC119" s="355">
        <f>B119*C119*7.85*0.001*Y119*0.001*AA119</f>
        <v/>
      </c>
      <c r="AD119" s="68">
        <f>B119</f>
        <v/>
      </c>
      <c r="AE119" s="68">
        <f>C119</f>
        <v/>
      </c>
      <c r="AF119" s="178">
        <f>M119-AE119*2-2</f>
        <v/>
      </c>
      <c r="AG119" s="178">
        <f>(N119-AE119)/E119+1</f>
        <v/>
      </c>
      <c r="AH119" s="178">
        <f>IF(MOD(K119-C119,E119)&lt;(E119-T119),ROUNDDOWN((K119-C119)/E119+1,0),ROUNDUP((K119-C119)/E119+1,0))</f>
        <v/>
      </c>
      <c r="AI119" s="178">
        <f>AG119*P119</f>
        <v/>
      </c>
      <c r="AJ119" s="178">
        <f>AH119*P119</f>
        <v/>
      </c>
      <c r="AK119" s="356">
        <f>AD119*AE119*7.85*0.001*AF119*0.001*AI119</f>
        <v/>
      </c>
      <c r="AL119" s="356">
        <f>AD119*AE119*7.85*0.001*AF119*0.001*AJ119</f>
        <v/>
      </c>
      <c r="AM119" s="68" t="n">
        <v>6</v>
      </c>
      <c r="AN119" s="68">
        <f>(M119-G119*(AQ119-1))/2</f>
        <v/>
      </c>
      <c r="AO119" s="247">
        <f>(M119-G119*(AR119-1))/2</f>
        <v/>
      </c>
      <c r="AP119" s="68" t="n">
        <v>1025</v>
      </c>
      <c r="AQ119" s="68">
        <f>IF(INT(M119/G119+1)/2=INT(INT(M119/G119+1)/2),INT(M119/G119)+1,INT(M119/G119))</f>
        <v/>
      </c>
      <c r="AR119" s="178">
        <f>IF(AN119&lt;=0.2*G119,AQ119-2,AQ119)</f>
        <v/>
      </c>
      <c r="AS119" s="350">
        <f>AM119*AM119*7.85*AP119*0.001*0.001*AR119*P119</f>
        <v/>
      </c>
      <c r="AT119" s="178">
        <f>AR119*P119</f>
        <v/>
      </c>
      <c r="AU119" s="20">
        <f>K119*L119</f>
        <v/>
      </c>
      <c r="AV119" s="20">
        <f>LEFT(H119,3)</f>
        <v/>
      </c>
    </row>
    <row r="120" ht="22.5" customFormat="1" customHeight="1" s="20">
      <c r="A120" s="178" t="inlineStr">
        <is>
          <t>G</t>
        </is>
      </c>
      <c r="B120" s="178" t="n">
        <v>25</v>
      </c>
      <c r="C120" s="178" t="n">
        <v>5</v>
      </c>
      <c r="D120" s="178" t="inlineStr">
        <is>
          <t>/</t>
        </is>
      </c>
      <c r="E120" s="178" t="n">
        <v>30</v>
      </c>
      <c r="F120" s="178" t="inlineStr">
        <is>
          <t>/</t>
        </is>
      </c>
      <c r="G120" s="178" t="n">
        <v>100</v>
      </c>
      <c r="H120" s="168" t="inlineStr">
        <is>
          <t>P27-C403-D2#</t>
        </is>
      </c>
      <c r="I120" s="168" t="inlineStr">
        <is>
          <t>#</t>
        </is>
      </c>
      <c r="J120" s="168" t="n">
        <v>1593</v>
      </c>
      <c r="K120" s="168" t="n">
        <v>1302</v>
      </c>
      <c r="L120" s="168" t="n">
        <v>2</v>
      </c>
      <c r="M120" s="59">
        <f>J120</f>
        <v/>
      </c>
      <c r="N120" s="59">
        <f>K120</f>
        <v/>
      </c>
      <c r="O120" s="59">
        <f>(AH120-1)*30+5</f>
        <v/>
      </c>
      <c r="P120" s="59">
        <f>L120</f>
        <v/>
      </c>
      <c r="Q120" s="352">
        <f>AB120+AK120+AS120</f>
        <v/>
      </c>
      <c r="R120" s="353">
        <f>AC120+AL120+AS120</f>
        <v/>
      </c>
      <c r="S120" s="353" t="n">
        <v>6</v>
      </c>
      <c r="T120" s="353" t="n">
        <v>6</v>
      </c>
      <c r="U120" s="354">
        <f>IF(AND(MOD(K120-C120,E120)&gt;S120,MOD(K120-C120,E120)&lt;(E120-T120)),"单边留","")</f>
        <v/>
      </c>
      <c r="V120" s="68">
        <f>B120</f>
        <v/>
      </c>
      <c r="W120" s="68">
        <f>C120</f>
        <v/>
      </c>
      <c r="X120" s="68">
        <f>N120</f>
        <v/>
      </c>
      <c r="Y120" s="68">
        <f>O120</f>
        <v/>
      </c>
      <c r="Z120" s="68" t="n">
        <v>2</v>
      </c>
      <c r="AA120" s="68">
        <f>Z120*P120</f>
        <v/>
      </c>
      <c r="AB120" s="355">
        <f>B120*C120*7.85*0.001*X120*0.001*AA120</f>
        <v/>
      </c>
      <c r="AC120" s="355">
        <f>B120*C120*7.85*0.001*Y120*0.001*AA120</f>
        <v/>
      </c>
      <c r="AD120" s="68">
        <f>B120</f>
        <v/>
      </c>
      <c r="AE120" s="68">
        <f>C120</f>
        <v/>
      </c>
      <c r="AF120" s="178">
        <f>M120-AE120*2-2</f>
        <v/>
      </c>
      <c r="AG120" s="178">
        <f>(N120-AE120)/E120+1</f>
        <v/>
      </c>
      <c r="AH120" s="178">
        <f>IF(MOD(K120-C120,E120)&lt;(E120-T120),ROUNDDOWN((K120-C120)/E120+1,0),ROUNDUP((K120-C120)/E120+1,0))</f>
        <v/>
      </c>
      <c r="AI120" s="178">
        <f>AG120*P120</f>
        <v/>
      </c>
      <c r="AJ120" s="178">
        <f>AH120*P120</f>
        <v/>
      </c>
      <c r="AK120" s="356">
        <f>AD120*AE120*7.85*0.001*AF120*0.001*AI120</f>
        <v/>
      </c>
      <c r="AL120" s="356">
        <f>AD120*AE120*7.85*0.001*AF120*0.001*AJ120</f>
        <v/>
      </c>
      <c r="AM120" s="68" t="n">
        <v>6</v>
      </c>
      <c r="AN120" s="68">
        <f>(M120-G120*(AQ120-1))/2</f>
        <v/>
      </c>
      <c r="AO120" s="247">
        <f>(M120-G120*(AR120-1))/2</f>
        <v/>
      </c>
      <c r="AP120" s="68" t="n">
        <v>1025</v>
      </c>
      <c r="AQ120" s="68">
        <f>IF(INT(M120/G120+1)/2=INT(INT(M120/G120+1)/2),INT(M120/G120)+1,INT(M120/G120))</f>
        <v/>
      </c>
      <c r="AR120" s="178">
        <f>IF(AN120&lt;=0.2*G120,AQ120-2,AQ120)</f>
        <v/>
      </c>
      <c r="AS120" s="350">
        <f>AM120*AM120*7.85*AP120*0.001*0.001*AR120*P120</f>
        <v/>
      </c>
      <c r="AT120" s="178">
        <f>AR120*P120</f>
        <v/>
      </c>
      <c r="AU120" s="20">
        <f>K120*L120</f>
        <v/>
      </c>
      <c r="AV120" s="20">
        <f>LEFT(H120,3)</f>
        <v/>
      </c>
    </row>
    <row r="121" ht="22.5" customFormat="1" customHeight="1" s="20">
      <c r="A121" s="178" t="inlineStr">
        <is>
          <t>G</t>
        </is>
      </c>
      <c r="B121" s="178" t="n">
        <v>25</v>
      </c>
      <c r="C121" s="178" t="n">
        <v>5</v>
      </c>
      <c r="D121" s="178" t="inlineStr">
        <is>
          <t>/</t>
        </is>
      </c>
      <c r="E121" s="178" t="n">
        <v>30</v>
      </c>
      <c r="F121" s="178" t="inlineStr">
        <is>
          <t>/</t>
        </is>
      </c>
      <c r="G121" s="178" t="n">
        <v>100</v>
      </c>
      <c r="H121" s="168" t="inlineStr">
        <is>
          <t>P27-C403-D3#</t>
        </is>
      </c>
      <c r="I121" s="168" t="inlineStr">
        <is>
          <t>#</t>
        </is>
      </c>
      <c r="J121" s="168" t="n">
        <v>1509</v>
      </c>
      <c r="K121" s="168" t="n">
        <v>1006</v>
      </c>
      <c r="L121" s="168" t="n">
        <v>1</v>
      </c>
      <c r="M121" s="59">
        <f>J121</f>
        <v/>
      </c>
      <c r="N121" s="59">
        <f>K121</f>
        <v/>
      </c>
      <c r="O121" s="59">
        <f>(AH121-1)*30+5</f>
        <v/>
      </c>
      <c r="P121" s="59">
        <f>L121</f>
        <v/>
      </c>
      <c r="Q121" s="352">
        <f>AB121+AK121+AS121</f>
        <v/>
      </c>
      <c r="R121" s="353">
        <f>AC121+AL121+AS121</f>
        <v/>
      </c>
      <c r="S121" s="353" t="n">
        <v>6</v>
      </c>
      <c r="T121" s="353" t="n">
        <v>6</v>
      </c>
      <c r="U121" s="354">
        <f>IF(AND(MOD(K121-C121,E121)&gt;S121,MOD(K121-C121,E121)&lt;(E121-T121)),"单边留","")</f>
        <v/>
      </c>
      <c r="V121" s="68">
        <f>B121</f>
        <v/>
      </c>
      <c r="W121" s="68">
        <f>C121</f>
        <v/>
      </c>
      <c r="X121" s="68">
        <f>N121</f>
        <v/>
      </c>
      <c r="Y121" s="68">
        <f>O121</f>
        <v/>
      </c>
      <c r="Z121" s="68" t="n">
        <v>2</v>
      </c>
      <c r="AA121" s="68">
        <f>Z121*P121</f>
        <v/>
      </c>
      <c r="AB121" s="355">
        <f>B121*C121*7.85*0.001*X121*0.001*AA121</f>
        <v/>
      </c>
      <c r="AC121" s="355">
        <f>B121*C121*7.85*0.001*Y121*0.001*AA121</f>
        <v/>
      </c>
      <c r="AD121" s="68">
        <f>B121</f>
        <v/>
      </c>
      <c r="AE121" s="68">
        <f>C121</f>
        <v/>
      </c>
      <c r="AF121" s="178">
        <f>M121-AE121*2-2</f>
        <v/>
      </c>
      <c r="AG121" s="178">
        <f>(N121-AE121)/E121+1</f>
        <v/>
      </c>
      <c r="AH121" s="178">
        <f>IF(MOD(K121-C121,E121)&lt;(E121-T121),ROUNDDOWN((K121-C121)/E121+1,0),ROUNDUP((K121-C121)/E121+1,0))</f>
        <v/>
      </c>
      <c r="AI121" s="178">
        <f>AG121*P121</f>
        <v/>
      </c>
      <c r="AJ121" s="178">
        <f>AH121*P121</f>
        <v/>
      </c>
      <c r="AK121" s="356">
        <f>AD121*AE121*7.85*0.001*AF121*0.001*AI121</f>
        <v/>
      </c>
      <c r="AL121" s="356">
        <f>AD121*AE121*7.85*0.001*AF121*0.001*AJ121</f>
        <v/>
      </c>
      <c r="AM121" s="68" t="n">
        <v>6</v>
      </c>
      <c r="AN121" s="68">
        <f>(M121-G121*(AQ121-1))/2</f>
        <v/>
      </c>
      <c r="AO121" s="247">
        <f>(M121-G121*(AR121-1))/2</f>
        <v/>
      </c>
      <c r="AP121" s="68" t="n">
        <v>1025</v>
      </c>
      <c r="AQ121" s="68">
        <f>IF(INT(M121/G121+1)/2=INT(INT(M121/G121+1)/2),INT(M121/G121)+1,INT(M121/G121))</f>
        <v/>
      </c>
      <c r="AR121" s="178">
        <f>IF(AN121&lt;=0.2*G121,AQ121-2,AQ121)</f>
        <v/>
      </c>
      <c r="AS121" s="350">
        <f>AM121*AM121*7.85*AP121*0.001*0.001*AR121*P121</f>
        <v/>
      </c>
      <c r="AT121" s="178">
        <f>AR121*P121</f>
        <v/>
      </c>
      <c r="AU121" s="20">
        <f>K121*L121</f>
        <v/>
      </c>
      <c r="AV121" s="20">
        <f>LEFT(H121,3)</f>
        <v/>
      </c>
    </row>
    <row r="122" ht="22.5" customFormat="1" customHeight="1" s="20">
      <c r="A122" s="178" t="inlineStr">
        <is>
          <t>G</t>
        </is>
      </c>
      <c r="B122" s="178" t="n">
        <v>25</v>
      </c>
      <c r="C122" s="178" t="n">
        <v>5</v>
      </c>
      <c r="D122" s="178" t="inlineStr">
        <is>
          <t>/</t>
        </is>
      </c>
      <c r="E122" s="178" t="n">
        <v>30</v>
      </c>
      <c r="F122" s="178" t="inlineStr">
        <is>
          <t>/</t>
        </is>
      </c>
      <c r="G122" s="178" t="n">
        <v>100</v>
      </c>
      <c r="H122" s="168" t="inlineStr">
        <is>
          <t>P27-C403-D4#</t>
        </is>
      </c>
      <c r="I122" s="168" t="inlineStr">
        <is>
          <t>#</t>
        </is>
      </c>
      <c r="J122" s="168" t="n">
        <v>1509</v>
      </c>
      <c r="K122" s="168" t="n">
        <v>1006</v>
      </c>
      <c r="L122" s="168" t="n">
        <v>1</v>
      </c>
      <c r="M122" s="59">
        <f>J122</f>
        <v/>
      </c>
      <c r="N122" s="59">
        <f>K122</f>
        <v/>
      </c>
      <c r="O122" s="59">
        <f>(AH122-1)*30+5</f>
        <v/>
      </c>
      <c r="P122" s="59">
        <f>L122</f>
        <v/>
      </c>
      <c r="Q122" s="352">
        <f>AB122+AK122+AS122</f>
        <v/>
      </c>
      <c r="R122" s="353">
        <f>AC122+AL122+AS122</f>
        <v/>
      </c>
      <c r="S122" s="353" t="n">
        <v>6</v>
      </c>
      <c r="T122" s="353" t="n">
        <v>6</v>
      </c>
      <c r="U122" s="354">
        <f>IF(AND(MOD(K122-C122,E122)&gt;S122,MOD(K122-C122,E122)&lt;(E122-T122)),"单边留","")</f>
        <v/>
      </c>
      <c r="V122" s="68">
        <f>B122</f>
        <v/>
      </c>
      <c r="W122" s="68">
        <f>C122</f>
        <v/>
      </c>
      <c r="X122" s="68">
        <f>N122</f>
        <v/>
      </c>
      <c r="Y122" s="68">
        <f>O122</f>
        <v/>
      </c>
      <c r="Z122" s="68" t="n">
        <v>2</v>
      </c>
      <c r="AA122" s="68">
        <f>Z122*P122</f>
        <v/>
      </c>
      <c r="AB122" s="355">
        <f>B122*C122*7.85*0.001*X122*0.001*AA122</f>
        <v/>
      </c>
      <c r="AC122" s="355">
        <f>B122*C122*7.85*0.001*Y122*0.001*AA122</f>
        <v/>
      </c>
      <c r="AD122" s="68">
        <f>B122</f>
        <v/>
      </c>
      <c r="AE122" s="68">
        <f>C122</f>
        <v/>
      </c>
      <c r="AF122" s="178">
        <f>M122-AE122*2-2</f>
        <v/>
      </c>
      <c r="AG122" s="178">
        <f>(N122-AE122)/E122+1</f>
        <v/>
      </c>
      <c r="AH122" s="178">
        <f>IF(MOD(K122-C122,E122)&lt;(E122-T122),ROUNDDOWN((K122-C122)/E122+1,0),ROUNDUP((K122-C122)/E122+1,0))</f>
        <v/>
      </c>
      <c r="AI122" s="178">
        <f>AG122*P122</f>
        <v/>
      </c>
      <c r="AJ122" s="178">
        <f>AH122*P122</f>
        <v/>
      </c>
      <c r="AK122" s="356">
        <f>AD122*AE122*7.85*0.001*AF122*0.001*AI122</f>
        <v/>
      </c>
      <c r="AL122" s="356">
        <f>AD122*AE122*7.85*0.001*AF122*0.001*AJ122</f>
        <v/>
      </c>
      <c r="AM122" s="68" t="n">
        <v>6</v>
      </c>
      <c r="AN122" s="68">
        <f>(M122-G122*(AQ122-1))/2</f>
        <v/>
      </c>
      <c r="AO122" s="247">
        <f>(M122-G122*(AR122-1))/2</f>
        <v/>
      </c>
      <c r="AP122" s="68" t="n">
        <v>1025</v>
      </c>
      <c r="AQ122" s="68">
        <f>IF(INT(M122/G122+1)/2=INT(INT(M122/G122+1)/2),INT(M122/G122)+1,INT(M122/G122))</f>
        <v/>
      </c>
      <c r="AR122" s="178">
        <f>IF(AN122&lt;=0.2*G122,AQ122-2,AQ122)</f>
        <v/>
      </c>
      <c r="AS122" s="350">
        <f>AM122*AM122*7.85*AP122*0.001*0.001*AR122*P122</f>
        <v/>
      </c>
      <c r="AT122" s="178">
        <f>AR122*P122</f>
        <v/>
      </c>
      <c r="AU122" s="20">
        <f>K122*L122</f>
        <v/>
      </c>
      <c r="AV122" s="20">
        <f>LEFT(H122,3)</f>
        <v/>
      </c>
    </row>
    <row r="123" ht="22.5" customFormat="1" customHeight="1" s="20">
      <c r="A123" s="178" t="inlineStr">
        <is>
          <t>G</t>
        </is>
      </c>
      <c r="B123" s="178" t="n">
        <v>25</v>
      </c>
      <c r="C123" s="178" t="n">
        <v>5</v>
      </c>
      <c r="D123" s="178" t="inlineStr">
        <is>
          <t>/</t>
        </is>
      </c>
      <c r="E123" s="178" t="n">
        <v>30</v>
      </c>
      <c r="F123" s="178" t="inlineStr">
        <is>
          <t>/</t>
        </is>
      </c>
      <c r="G123" s="178" t="n">
        <v>100</v>
      </c>
      <c r="H123" s="168" t="inlineStr">
        <is>
          <t>P28-C403-E1#</t>
        </is>
      </c>
      <c r="I123" s="168" t="inlineStr">
        <is>
          <t>#</t>
        </is>
      </c>
      <c r="J123" s="168" t="n">
        <v>1579</v>
      </c>
      <c r="K123" s="168" t="n">
        <v>1000</v>
      </c>
      <c r="L123" s="168" t="n">
        <v>15</v>
      </c>
      <c r="M123" s="59">
        <f>J123</f>
        <v/>
      </c>
      <c r="N123" s="59">
        <f>K123</f>
        <v/>
      </c>
      <c r="O123" s="59">
        <f>(AH123-1)*30+5</f>
        <v/>
      </c>
      <c r="P123" s="59">
        <f>L123</f>
        <v/>
      </c>
      <c r="Q123" s="352">
        <f>AB123+AK123+AS123</f>
        <v/>
      </c>
      <c r="R123" s="353">
        <f>AC123+AL123+AS123</f>
        <v/>
      </c>
      <c r="S123" s="353" t="n">
        <v>6</v>
      </c>
      <c r="T123" s="353" t="n">
        <v>6</v>
      </c>
      <c r="U123" s="354">
        <f>IF(AND(MOD(K123-C123,E123)&gt;S123,MOD(K123-C123,E123)&lt;(E123-T123)),"单边留","")</f>
        <v/>
      </c>
      <c r="V123" s="68">
        <f>B123</f>
        <v/>
      </c>
      <c r="W123" s="68">
        <f>C123</f>
        <v/>
      </c>
      <c r="X123" s="68">
        <f>N123</f>
        <v/>
      </c>
      <c r="Y123" s="68">
        <f>O123</f>
        <v/>
      </c>
      <c r="Z123" s="68" t="n">
        <v>2</v>
      </c>
      <c r="AA123" s="68">
        <f>Z123*P123</f>
        <v/>
      </c>
      <c r="AB123" s="355">
        <f>B123*C123*7.85*0.001*X123*0.001*AA123</f>
        <v/>
      </c>
      <c r="AC123" s="355">
        <f>B123*C123*7.85*0.001*Y123*0.001*AA123</f>
        <v/>
      </c>
      <c r="AD123" s="68">
        <f>B123</f>
        <v/>
      </c>
      <c r="AE123" s="68">
        <f>C123</f>
        <v/>
      </c>
      <c r="AF123" s="178">
        <f>M123-AE123*2-2</f>
        <v/>
      </c>
      <c r="AG123" s="178">
        <f>(N123-AE123)/E123+1</f>
        <v/>
      </c>
      <c r="AH123" s="178">
        <f>IF(MOD(K123-C123,E123)&lt;(E123-T123),ROUNDDOWN((K123-C123)/E123+1,0),ROUNDUP((K123-C123)/E123+1,0))</f>
        <v/>
      </c>
      <c r="AI123" s="178">
        <f>AG123*P123</f>
        <v/>
      </c>
      <c r="AJ123" s="178">
        <f>AH123*P123</f>
        <v/>
      </c>
      <c r="AK123" s="356">
        <f>AD123*AE123*7.85*0.001*AF123*0.001*AI123</f>
        <v/>
      </c>
      <c r="AL123" s="356">
        <f>AD123*AE123*7.85*0.001*AF123*0.001*AJ123</f>
        <v/>
      </c>
      <c r="AM123" s="68" t="n">
        <v>6</v>
      </c>
      <c r="AN123" s="68">
        <f>(M123-G123*(AQ123-1))/2</f>
        <v/>
      </c>
      <c r="AO123" s="247">
        <f>(M123-G123*(AR123-1))/2</f>
        <v/>
      </c>
      <c r="AP123" s="68" t="n">
        <v>1025</v>
      </c>
      <c r="AQ123" s="68">
        <f>IF(INT(M123/G123+1)/2=INT(INT(M123/G123+1)/2),INT(M123/G123)+1,INT(M123/G123))</f>
        <v/>
      </c>
      <c r="AR123" s="178">
        <f>IF(AN123&lt;=0.2*G123,AQ123-2,AQ123)</f>
        <v/>
      </c>
      <c r="AS123" s="350">
        <f>AM123*AM123*7.85*AP123*0.001*0.001*AR123*P123</f>
        <v/>
      </c>
      <c r="AT123" s="178">
        <f>AR123*P123</f>
        <v/>
      </c>
      <c r="AU123" s="20">
        <f>K123*L123</f>
        <v/>
      </c>
      <c r="AV123" s="20">
        <f>LEFT(H123,3)</f>
        <v/>
      </c>
    </row>
    <row r="124" ht="22.5" customFormat="1" customHeight="1" s="20">
      <c r="A124" s="178" t="inlineStr">
        <is>
          <t>G</t>
        </is>
      </c>
      <c r="B124" s="178" t="n">
        <v>25</v>
      </c>
      <c r="C124" s="178" t="n">
        <v>5</v>
      </c>
      <c r="D124" s="178" t="inlineStr">
        <is>
          <t>/</t>
        </is>
      </c>
      <c r="E124" s="178" t="n">
        <v>30</v>
      </c>
      <c r="F124" s="178" t="inlineStr">
        <is>
          <t>/</t>
        </is>
      </c>
      <c r="G124" s="178" t="n">
        <v>100</v>
      </c>
      <c r="H124" s="168" t="inlineStr">
        <is>
          <t>P28-C403-E2#</t>
        </is>
      </c>
      <c r="I124" s="168" t="inlineStr">
        <is>
          <t>#</t>
        </is>
      </c>
      <c r="J124" s="168" t="n">
        <v>1588</v>
      </c>
      <c r="K124" s="168" t="n">
        <v>1197</v>
      </c>
      <c r="L124" s="168" t="n">
        <v>1</v>
      </c>
      <c r="M124" s="59">
        <f>J124</f>
        <v/>
      </c>
      <c r="N124" s="59">
        <f>K124</f>
        <v/>
      </c>
      <c r="O124" s="59">
        <f>(AH124-1)*30+5</f>
        <v/>
      </c>
      <c r="P124" s="59">
        <f>L124</f>
        <v/>
      </c>
      <c r="Q124" s="352">
        <f>AB124+AK124+AS124</f>
        <v/>
      </c>
      <c r="R124" s="353">
        <f>AC124+AL124+AS124</f>
        <v/>
      </c>
      <c r="S124" s="353" t="n">
        <v>6</v>
      </c>
      <c r="T124" s="353" t="n">
        <v>6</v>
      </c>
      <c r="U124" s="354">
        <f>IF(AND(MOD(K124-C124,E124)&gt;S124,MOD(K124-C124,E124)&lt;(E124-T124)),"单边留","")</f>
        <v/>
      </c>
      <c r="V124" s="68">
        <f>B124</f>
        <v/>
      </c>
      <c r="W124" s="68">
        <f>C124</f>
        <v/>
      </c>
      <c r="X124" s="68">
        <f>N124</f>
        <v/>
      </c>
      <c r="Y124" s="68">
        <f>O124</f>
        <v/>
      </c>
      <c r="Z124" s="68" t="n">
        <v>2</v>
      </c>
      <c r="AA124" s="68">
        <f>Z124*P124</f>
        <v/>
      </c>
      <c r="AB124" s="355">
        <f>B124*C124*7.85*0.001*X124*0.001*AA124</f>
        <v/>
      </c>
      <c r="AC124" s="355">
        <f>B124*C124*7.85*0.001*Y124*0.001*AA124</f>
        <v/>
      </c>
      <c r="AD124" s="68">
        <f>B124</f>
        <v/>
      </c>
      <c r="AE124" s="68">
        <f>C124</f>
        <v/>
      </c>
      <c r="AF124" s="178">
        <f>M124-AE124*2-2</f>
        <v/>
      </c>
      <c r="AG124" s="178">
        <f>(N124-AE124)/E124+1</f>
        <v/>
      </c>
      <c r="AH124" s="178">
        <f>IF(MOD(K124-C124,E124)&lt;(E124-T124),ROUNDDOWN((K124-C124)/E124+1,0),ROUNDUP((K124-C124)/E124+1,0))</f>
        <v/>
      </c>
      <c r="AI124" s="178">
        <f>AG124*P124</f>
        <v/>
      </c>
      <c r="AJ124" s="178">
        <f>AH124*P124</f>
        <v/>
      </c>
      <c r="AK124" s="356">
        <f>AD124*AE124*7.85*0.001*AF124*0.001*AI124</f>
        <v/>
      </c>
      <c r="AL124" s="356">
        <f>AD124*AE124*7.85*0.001*AF124*0.001*AJ124</f>
        <v/>
      </c>
      <c r="AM124" s="68" t="n">
        <v>6</v>
      </c>
      <c r="AN124" s="68">
        <f>(M124-G124*(AQ124-1))/2</f>
        <v/>
      </c>
      <c r="AO124" s="247">
        <f>(M124-G124*(AR124-1))/2</f>
        <v/>
      </c>
      <c r="AP124" s="68" t="n">
        <v>1025</v>
      </c>
      <c r="AQ124" s="68">
        <f>IF(INT(M124/G124+1)/2=INT(INT(M124/G124+1)/2),INT(M124/G124)+1,INT(M124/G124))</f>
        <v/>
      </c>
      <c r="AR124" s="178">
        <f>IF(AN124&lt;=0.2*G124,AQ124-2,AQ124)</f>
        <v/>
      </c>
      <c r="AS124" s="350">
        <f>AM124*AM124*7.85*AP124*0.001*0.001*AR124*P124</f>
        <v/>
      </c>
      <c r="AT124" s="178">
        <f>AR124*P124</f>
        <v/>
      </c>
      <c r="AU124" s="20">
        <f>K124*L124</f>
        <v/>
      </c>
      <c r="AV124" s="20">
        <f>LEFT(H124,3)</f>
        <v/>
      </c>
    </row>
    <row r="125" ht="22.5" customFormat="1" customHeight="1" s="20">
      <c r="A125" s="178" t="inlineStr">
        <is>
          <t>G</t>
        </is>
      </c>
      <c r="B125" s="178" t="n">
        <v>25</v>
      </c>
      <c r="C125" s="178" t="n">
        <v>5</v>
      </c>
      <c r="D125" s="178" t="inlineStr">
        <is>
          <t>/</t>
        </is>
      </c>
      <c r="E125" s="178" t="n">
        <v>30</v>
      </c>
      <c r="F125" s="178" t="inlineStr">
        <is>
          <t>/</t>
        </is>
      </c>
      <c r="G125" s="178" t="n">
        <v>100</v>
      </c>
      <c r="H125" s="168" t="inlineStr">
        <is>
          <t>P28-C403-E4#</t>
        </is>
      </c>
      <c r="I125" s="168" t="inlineStr">
        <is>
          <t>#</t>
        </is>
      </c>
      <c r="J125" s="168" t="n">
        <v>1464</v>
      </c>
      <c r="K125" s="168" t="n">
        <v>661</v>
      </c>
      <c r="L125" s="168" t="n">
        <v>1</v>
      </c>
      <c r="M125" s="59">
        <f>J125</f>
        <v/>
      </c>
      <c r="N125" s="59">
        <f>K125</f>
        <v/>
      </c>
      <c r="O125" s="59">
        <f>(AH125-1)*30+5</f>
        <v/>
      </c>
      <c r="P125" s="59">
        <f>L125</f>
        <v/>
      </c>
      <c r="Q125" s="352">
        <f>AB125+AK125+AS125</f>
        <v/>
      </c>
      <c r="R125" s="353">
        <f>AC125+AL125+AS125</f>
        <v/>
      </c>
      <c r="S125" s="353" t="n">
        <v>6</v>
      </c>
      <c r="T125" s="353" t="n">
        <v>6</v>
      </c>
      <c r="U125" s="354">
        <f>IF(AND(MOD(K125-C125,E125)&gt;S125,MOD(K125-C125,E125)&lt;(E125-T125)),"单边留","")</f>
        <v/>
      </c>
      <c r="V125" s="68">
        <f>B125</f>
        <v/>
      </c>
      <c r="W125" s="68">
        <f>C125</f>
        <v/>
      </c>
      <c r="X125" s="68">
        <f>N125</f>
        <v/>
      </c>
      <c r="Y125" s="68">
        <f>O125</f>
        <v/>
      </c>
      <c r="Z125" s="68" t="n">
        <v>2</v>
      </c>
      <c r="AA125" s="68">
        <f>Z125*P125</f>
        <v/>
      </c>
      <c r="AB125" s="355">
        <f>B125*C125*7.85*0.001*X125*0.001*AA125</f>
        <v/>
      </c>
      <c r="AC125" s="355">
        <f>B125*C125*7.85*0.001*Y125*0.001*AA125</f>
        <v/>
      </c>
      <c r="AD125" s="68">
        <f>B125</f>
        <v/>
      </c>
      <c r="AE125" s="68">
        <f>C125</f>
        <v/>
      </c>
      <c r="AF125" s="178">
        <f>M125-AE125*2-2</f>
        <v/>
      </c>
      <c r="AG125" s="178">
        <f>(N125-AE125)/E125+1</f>
        <v/>
      </c>
      <c r="AH125" s="178">
        <f>IF(MOD(K125-C125,E125)&lt;(E125-T125),ROUNDDOWN((K125-C125)/E125+1,0),ROUNDUP((K125-C125)/E125+1,0))</f>
        <v/>
      </c>
      <c r="AI125" s="178">
        <f>AG125*P125</f>
        <v/>
      </c>
      <c r="AJ125" s="178">
        <f>AH125*P125</f>
        <v/>
      </c>
      <c r="AK125" s="356">
        <f>AD125*AE125*7.85*0.001*AF125*0.001*AI125</f>
        <v/>
      </c>
      <c r="AL125" s="356">
        <f>AD125*AE125*7.85*0.001*AF125*0.001*AJ125</f>
        <v/>
      </c>
      <c r="AM125" s="68" t="n">
        <v>6</v>
      </c>
      <c r="AN125" s="68">
        <f>(M125-G125*(AQ125-1))/2</f>
        <v/>
      </c>
      <c r="AO125" s="247">
        <f>(M125-G125*(AR125-1))/2</f>
        <v/>
      </c>
      <c r="AP125" s="68" t="n">
        <v>1025</v>
      </c>
      <c r="AQ125" s="68">
        <f>IF(INT(M125/G125+1)/2=INT(INT(M125/G125+1)/2),INT(M125/G125)+1,INT(M125/G125))</f>
        <v/>
      </c>
      <c r="AR125" s="178">
        <f>IF(AN125&lt;=0.2*G125,AQ125-2,AQ125)</f>
        <v/>
      </c>
      <c r="AS125" s="350">
        <f>AM125*AM125*7.85*AP125*0.001*0.001*AR125*P125</f>
        <v/>
      </c>
      <c r="AT125" s="178">
        <f>AR125*P125</f>
        <v/>
      </c>
      <c r="AU125" s="20">
        <f>K125*L125</f>
        <v/>
      </c>
      <c r="AV125" s="20">
        <f>LEFT(H125,3)</f>
        <v/>
      </c>
    </row>
    <row r="126" ht="22.5" customFormat="1" customHeight="1" s="20">
      <c r="A126" s="178" t="inlineStr">
        <is>
          <t>G</t>
        </is>
      </c>
      <c r="B126" s="178" t="n">
        <v>25</v>
      </c>
      <c r="C126" s="178" t="n">
        <v>5</v>
      </c>
      <c r="D126" s="178" t="inlineStr">
        <is>
          <t>/</t>
        </is>
      </c>
      <c r="E126" s="178" t="n">
        <v>30</v>
      </c>
      <c r="F126" s="178" t="inlineStr">
        <is>
          <t>/</t>
        </is>
      </c>
      <c r="G126" s="178" t="n">
        <v>100</v>
      </c>
      <c r="H126" s="168" t="inlineStr">
        <is>
          <t>P28-C403-E3#</t>
        </is>
      </c>
      <c r="I126" s="168" t="inlineStr">
        <is>
          <t>#</t>
        </is>
      </c>
      <c r="J126" s="168" t="n">
        <v>1509</v>
      </c>
      <c r="K126" s="168" t="n">
        <v>1000</v>
      </c>
      <c r="L126" s="168" t="n">
        <v>1</v>
      </c>
      <c r="M126" s="59">
        <f>J126</f>
        <v/>
      </c>
      <c r="N126" s="59">
        <f>K126</f>
        <v/>
      </c>
      <c r="O126" s="59">
        <f>(AH126-1)*30+5</f>
        <v/>
      </c>
      <c r="P126" s="59">
        <f>L126</f>
        <v/>
      </c>
      <c r="Q126" s="352">
        <f>AB126+AK126+AS126</f>
        <v/>
      </c>
      <c r="R126" s="353">
        <f>AC126+AL126+AS126</f>
        <v/>
      </c>
      <c r="S126" s="353" t="n">
        <v>6</v>
      </c>
      <c r="T126" s="353" t="n">
        <v>6</v>
      </c>
      <c r="U126" s="354">
        <f>IF(AND(MOD(K126-C126,E126)&gt;S126,MOD(K126-C126,E126)&lt;(E126-T126)),"单边留","")</f>
        <v/>
      </c>
      <c r="V126" s="68">
        <f>B126</f>
        <v/>
      </c>
      <c r="W126" s="68">
        <f>C126</f>
        <v/>
      </c>
      <c r="X126" s="68">
        <f>N126</f>
        <v/>
      </c>
      <c r="Y126" s="68">
        <f>O126</f>
        <v/>
      </c>
      <c r="Z126" s="68" t="n">
        <v>2</v>
      </c>
      <c r="AA126" s="68">
        <f>Z126*P126</f>
        <v/>
      </c>
      <c r="AB126" s="355">
        <f>B126*C126*7.85*0.001*X126*0.001*AA126</f>
        <v/>
      </c>
      <c r="AC126" s="355">
        <f>B126*C126*7.85*0.001*Y126*0.001*AA126</f>
        <v/>
      </c>
      <c r="AD126" s="68">
        <f>B126</f>
        <v/>
      </c>
      <c r="AE126" s="68">
        <f>C126</f>
        <v/>
      </c>
      <c r="AF126" s="178">
        <f>M126-AE126*2-2</f>
        <v/>
      </c>
      <c r="AG126" s="178">
        <f>(N126-AE126)/E126+1</f>
        <v/>
      </c>
      <c r="AH126" s="178">
        <f>IF(MOD(K126-C126,E126)&lt;(E126-T126),ROUNDDOWN((K126-C126)/E126+1,0),ROUNDUP((K126-C126)/E126+1,0))</f>
        <v/>
      </c>
      <c r="AI126" s="178">
        <f>AG126*P126</f>
        <v/>
      </c>
      <c r="AJ126" s="178">
        <f>AH126*P126</f>
        <v/>
      </c>
      <c r="AK126" s="356">
        <f>AD126*AE126*7.85*0.001*AF126*0.001*AI126</f>
        <v/>
      </c>
      <c r="AL126" s="356">
        <f>AD126*AE126*7.85*0.001*AF126*0.001*AJ126</f>
        <v/>
      </c>
      <c r="AM126" s="68" t="n">
        <v>6</v>
      </c>
      <c r="AN126" s="68">
        <f>(M126-G126*(AQ126-1))/2</f>
        <v/>
      </c>
      <c r="AO126" s="247">
        <f>(M126-G126*(AR126-1))/2</f>
        <v/>
      </c>
      <c r="AP126" s="68" t="n">
        <v>1025</v>
      </c>
      <c r="AQ126" s="68">
        <f>IF(INT(M126/G126+1)/2=INT(INT(M126/G126+1)/2),INT(M126/G126)+1,INT(M126/G126))</f>
        <v/>
      </c>
      <c r="AR126" s="178">
        <f>IF(AN126&lt;=0.2*G126,AQ126-2,AQ126)</f>
        <v/>
      </c>
      <c r="AS126" s="350">
        <f>AM126*AM126*7.85*AP126*0.001*0.001*AR126*P126</f>
        <v/>
      </c>
      <c r="AT126" s="178">
        <f>AR126*P126</f>
        <v/>
      </c>
      <c r="AU126" s="20">
        <f>K126*L126</f>
        <v/>
      </c>
      <c r="AV126" s="20">
        <f>LEFT(H126,3)</f>
        <v/>
      </c>
    </row>
    <row r="127" ht="22.5" customFormat="1" customHeight="1" s="20">
      <c r="A127" s="178" t="inlineStr">
        <is>
          <t>G</t>
        </is>
      </c>
      <c r="B127" s="178" t="n">
        <v>25</v>
      </c>
      <c r="C127" s="178" t="n">
        <v>5</v>
      </c>
      <c r="D127" s="178" t="inlineStr">
        <is>
          <t>/</t>
        </is>
      </c>
      <c r="E127" s="178" t="n">
        <v>30</v>
      </c>
      <c r="F127" s="178" t="inlineStr">
        <is>
          <t>/</t>
        </is>
      </c>
      <c r="G127" s="178" t="n">
        <v>100</v>
      </c>
      <c r="H127" s="168" t="inlineStr">
        <is>
          <t>P29-C403-F2#</t>
        </is>
      </c>
      <c r="I127" s="168" t="inlineStr">
        <is>
          <t>#</t>
        </is>
      </c>
      <c r="J127" s="168" t="n">
        <v>1579</v>
      </c>
      <c r="K127" s="168" t="n">
        <v>1000</v>
      </c>
      <c r="L127" s="168" t="n">
        <v>4</v>
      </c>
      <c r="M127" s="59">
        <f>J127</f>
        <v/>
      </c>
      <c r="N127" s="59">
        <f>K127</f>
        <v/>
      </c>
      <c r="O127" s="59">
        <f>(AH127-1)*30+5</f>
        <v/>
      </c>
      <c r="P127" s="59">
        <f>L127</f>
        <v/>
      </c>
      <c r="Q127" s="352">
        <f>AB127+AK127+AS127</f>
        <v/>
      </c>
      <c r="R127" s="353">
        <f>AC127+AL127+AS127</f>
        <v/>
      </c>
      <c r="S127" s="353" t="n">
        <v>6</v>
      </c>
      <c r="T127" s="353" t="n">
        <v>6</v>
      </c>
      <c r="U127" s="354">
        <f>IF(AND(MOD(K127-C127,E127)&gt;S127,MOD(K127-C127,E127)&lt;(E127-T127)),"单边留","")</f>
        <v/>
      </c>
      <c r="V127" s="68">
        <f>B127</f>
        <v/>
      </c>
      <c r="W127" s="68">
        <f>C127</f>
        <v/>
      </c>
      <c r="X127" s="68">
        <f>N127</f>
        <v/>
      </c>
      <c r="Y127" s="68">
        <f>O127</f>
        <v/>
      </c>
      <c r="Z127" s="68" t="n">
        <v>2</v>
      </c>
      <c r="AA127" s="68">
        <f>Z127*P127</f>
        <v/>
      </c>
      <c r="AB127" s="355">
        <f>B127*C127*7.85*0.001*X127*0.001*AA127</f>
        <v/>
      </c>
      <c r="AC127" s="355">
        <f>B127*C127*7.85*0.001*Y127*0.001*AA127</f>
        <v/>
      </c>
      <c r="AD127" s="68">
        <f>B127</f>
        <v/>
      </c>
      <c r="AE127" s="68">
        <f>C127</f>
        <v/>
      </c>
      <c r="AF127" s="178">
        <f>M127-AE127*2-2</f>
        <v/>
      </c>
      <c r="AG127" s="178">
        <f>(N127-AE127)/E127+1</f>
        <v/>
      </c>
      <c r="AH127" s="178">
        <f>IF(MOD(K127-C127,E127)&lt;(E127-T127),ROUNDDOWN((K127-C127)/E127+1,0),ROUNDUP((K127-C127)/E127+1,0))</f>
        <v/>
      </c>
      <c r="AI127" s="178">
        <f>AG127*P127</f>
        <v/>
      </c>
      <c r="AJ127" s="178">
        <f>AH127*P127</f>
        <v/>
      </c>
      <c r="AK127" s="356">
        <f>AD127*AE127*7.85*0.001*AF127*0.001*AI127</f>
        <v/>
      </c>
      <c r="AL127" s="356">
        <f>AD127*AE127*7.85*0.001*AF127*0.001*AJ127</f>
        <v/>
      </c>
      <c r="AM127" s="68" t="n">
        <v>6</v>
      </c>
      <c r="AN127" s="68">
        <f>(M127-G127*(AQ127-1))/2</f>
        <v/>
      </c>
      <c r="AO127" s="247">
        <f>(M127-G127*(AR127-1))/2</f>
        <v/>
      </c>
      <c r="AP127" s="68" t="n">
        <v>1025</v>
      </c>
      <c r="AQ127" s="68">
        <f>IF(INT(M127/G127+1)/2=INT(INT(M127/G127+1)/2),INT(M127/G127)+1,INT(M127/G127))</f>
        <v/>
      </c>
      <c r="AR127" s="178">
        <f>IF(AN127&lt;=0.2*G127,AQ127-2,AQ127)</f>
        <v/>
      </c>
      <c r="AS127" s="350">
        <f>AM127*AM127*7.85*AP127*0.001*0.001*AR127*P127</f>
        <v/>
      </c>
      <c r="AT127" s="178">
        <f>AR127*P127</f>
        <v/>
      </c>
      <c r="AU127" s="20">
        <f>K127*L127</f>
        <v/>
      </c>
      <c r="AV127" s="20">
        <f>LEFT(H127,3)</f>
        <v/>
      </c>
    </row>
    <row r="128" ht="22.5" customFormat="1" customHeight="1" s="20">
      <c r="A128" s="178" t="inlineStr">
        <is>
          <t>G</t>
        </is>
      </c>
      <c r="B128" s="178" t="n">
        <v>25</v>
      </c>
      <c r="C128" s="178" t="n">
        <v>5</v>
      </c>
      <c r="D128" s="178" t="inlineStr">
        <is>
          <t>/</t>
        </is>
      </c>
      <c r="E128" s="178" t="n">
        <v>30</v>
      </c>
      <c r="F128" s="178" t="inlineStr">
        <is>
          <t>/</t>
        </is>
      </c>
      <c r="G128" s="178" t="n">
        <v>100</v>
      </c>
      <c r="H128" s="168" t="inlineStr">
        <is>
          <t>P29-C403-F1#</t>
        </is>
      </c>
      <c r="I128" s="168" t="inlineStr">
        <is>
          <t>#</t>
        </is>
      </c>
      <c r="J128" s="168" t="n">
        <v>1585</v>
      </c>
      <c r="K128" s="168" t="n">
        <v>1129</v>
      </c>
      <c r="L128" s="168" t="n">
        <v>1</v>
      </c>
      <c r="M128" s="59">
        <f>J128</f>
        <v/>
      </c>
      <c r="N128" s="59">
        <f>K128</f>
        <v/>
      </c>
      <c r="O128" s="59">
        <f>(AH128-1)*30+5</f>
        <v/>
      </c>
      <c r="P128" s="59">
        <f>L128</f>
        <v/>
      </c>
      <c r="Q128" s="352">
        <f>AB128+AK128+AS128</f>
        <v/>
      </c>
      <c r="R128" s="353">
        <f>AC128+AL128+AS128</f>
        <v/>
      </c>
      <c r="S128" s="353" t="n">
        <v>6</v>
      </c>
      <c r="T128" s="353" t="n">
        <v>6</v>
      </c>
      <c r="U128" s="354">
        <f>IF(AND(MOD(K128-C128,E128)&gt;S128,MOD(K128-C128,E128)&lt;(E128-T128)),"单边留","")</f>
        <v/>
      </c>
      <c r="V128" s="68">
        <f>B128</f>
        <v/>
      </c>
      <c r="W128" s="68">
        <f>C128</f>
        <v/>
      </c>
      <c r="X128" s="68">
        <f>N128</f>
        <v/>
      </c>
      <c r="Y128" s="68">
        <f>O128</f>
        <v/>
      </c>
      <c r="Z128" s="68" t="n">
        <v>2</v>
      </c>
      <c r="AA128" s="68">
        <f>Z128*P128</f>
        <v/>
      </c>
      <c r="AB128" s="355">
        <f>B128*C128*7.85*0.001*X128*0.001*AA128</f>
        <v/>
      </c>
      <c r="AC128" s="355">
        <f>B128*C128*7.85*0.001*Y128*0.001*AA128</f>
        <v/>
      </c>
      <c r="AD128" s="68">
        <f>B128</f>
        <v/>
      </c>
      <c r="AE128" s="68">
        <f>C128</f>
        <v/>
      </c>
      <c r="AF128" s="178">
        <f>M128-AE128*2-2</f>
        <v/>
      </c>
      <c r="AG128" s="178">
        <f>(N128-AE128)/E128+1</f>
        <v/>
      </c>
      <c r="AH128" s="178">
        <f>IF(MOD(K128-C128,E128)&lt;(E128-T128),ROUNDDOWN((K128-C128)/E128+1,0),ROUNDUP((K128-C128)/E128+1,0))</f>
        <v/>
      </c>
      <c r="AI128" s="178">
        <f>AG128*P128</f>
        <v/>
      </c>
      <c r="AJ128" s="178">
        <f>AH128*P128</f>
        <v/>
      </c>
      <c r="AK128" s="356">
        <f>AD128*AE128*7.85*0.001*AF128*0.001*AI128</f>
        <v/>
      </c>
      <c r="AL128" s="356">
        <f>AD128*AE128*7.85*0.001*AF128*0.001*AJ128</f>
        <v/>
      </c>
      <c r="AM128" s="68" t="n">
        <v>6</v>
      </c>
      <c r="AN128" s="68">
        <f>(M128-G128*(AQ128-1))/2</f>
        <v/>
      </c>
      <c r="AO128" s="247">
        <f>(M128-G128*(AR128-1))/2</f>
        <v/>
      </c>
      <c r="AP128" s="68" t="n">
        <v>1025</v>
      </c>
      <c r="AQ128" s="68">
        <f>IF(INT(M128/G128+1)/2=INT(INT(M128/G128+1)/2),INT(M128/G128)+1,INT(M128/G128))</f>
        <v/>
      </c>
      <c r="AR128" s="178">
        <f>IF(AN128&lt;=0.2*G128,AQ128-2,AQ128)</f>
        <v/>
      </c>
      <c r="AS128" s="350">
        <f>AM128*AM128*7.85*AP128*0.001*0.001*AR128*P128</f>
        <v/>
      </c>
      <c r="AT128" s="178">
        <f>AR128*P128</f>
        <v/>
      </c>
      <c r="AU128" s="20">
        <f>K128*L128</f>
        <v/>
      </c>
      <c r="AV128" s="20">
        <f>LEFT(H128,3)</f>
        <v/>
      </c>
    </row>
    <row r="129" ht="22.5" customFormat="1" customHeight="1" s="20">
      <c r="A129" s="178" t="inlineStr">
        <is>
          <t>G</t>
        </is>
      </c>
      <c r="B129" s="178" t="n">
        <v>25</v>
      </c>
      <c r="C129" s="178" t="n">
        <v>5</v>
      </c>
      <c r="D129" s="178" t="inlineStr">
        <is>
          <t>/</t>
        </is>
      </c>
      <c r="E129" s="178" t="n">
        <v>30</v>
      </c>
      <c r="F129" s="178" t="inlineStr">
        <is>
          <t>/</t>
        </is>
      </c>
      <c r="G129" s="178" t="n">
        <v>100</v>
      </c>
      <c r="H129" s="168" t="inlineStr">
        <is>
          <t>P30-C403-G3#</t>
        </is>
      </c>
      <c r="I129" s="168" t="inlineStr">
        <is>
          <t>#</t>
        </is>
      </c>
      <c r="J129" s="168" t="n">
        <v>1573</v>
      </c>
      <c r="K129" s="168" t="n">
        <v>816</v>
      </c>
      <c r="L129" s="168" t="n">
        <v>1</v>
      </c>
      <c r="M129" s="59">
        <f>J129</f>
        <v/>
      </c>
      <c r="N129" s="59">
        <f>K129</f>
        <v/>
      </c>
      <c r="O129" s="59">
        <f>(AH129-1)*30+5</f>
        <v/>
      </c>
      <c r="P129" s="59">
        <f>L129</f>
        <v/>
      </c>
      <c r="Q129" s="352">
        <f>AB129+AK129+AS129</f>
        <v/>
      </c>
      <c r="R129" s="353">
        <f>AC129+AL129+AS129</f>
        <v/>
      </c>
      <c r="S129" s="353" t="n">
        <v>6</v>
      </c>
      <c r="T129" s="353" t="n">
        <v>6</v>
      </c>
      <c r="U129" s="354">
        <f>IF(AND(MOD(K129-C129,E129)&gt;S129,MOD(K129-C129,E129)&lt;(E129-T129)),"单边留","")</f>
        <v/>
      </c>
      <c r="V129" s="68">
        <f>B129</f>
        <v/>
      </c>
      <c r="W129" s="68">
        <f>C129</f>
        <v/>
      </c>
      <c r="X129" s="68">
        <f>N129</f>
        <v/>
      </c>
      <c r="Y129" s="68">
        <f>O129</f>
        <v/>
      </c>
      <c r="Z129" s="68" t="n">
        <v>2</v>
      </c>
      <c r="AA129" s="68">
        <f>Z129*P129</f>
        <v/>
      </c>
      <c r="AB129" s="355">
        <f>B129*C129*7.85*0.001*X129*0.001*AA129</f>
        <v/>
      </c>
      <c r="AC129" s="355">
        <f>B129*C129*7.85*0.001*Y129*0.001*AA129</f>
        <v/>
      </c>
      <c r="AD129" s="68">
        <f>B129</f>
        <v/>
      </c>
      <c r="AE129" s="68">
        <f>C129</f>
        <v/>
      </c>
      <c r="AF129" s="178">
        <f>M129-AE129*2-2</f>
        <v/>
      </c>
      <c r="AG129" s="178">
        <f>(N129-AE129)/E129+1</f>
        <v/>
      </c>
      <c r="AH129" s="178">
        <f>IF(MOD(K129-C129,E129)&lt;(E129-T129),ROUNDDOWN((K129-C129)/E129+1,0),ROUNDUP((K129-C129)/E129+1,0))</f>
        <v/>
      </c>
      <c r="AI129" s="178">
        <f>AG129*P129</f>
        <v/>
      </c>
      <c r="AJ129" s="178">
        <f>AH129*P129</f>
        <v/>
      </c>
      <c r="AK129" s="356">
        <f>AD129*AE129*7.85*0.001*AF129*0.001*AI129</f>
        <v/>
      </c>
      <c r="AL129" s="356">
        <f>AD129*AE129*7.85*0.001*AF129*0.001*AJ129</f>
        <v/>
      </c>
      <c r="AM129" s="68" t="n">
        <v>6</v>
      </c>
      <c r="AN129" s="68">
        <f>(M129-G129*(AQ129-1))/2</f>
        <v/>
      </c>
      <c r="AO129" s="247">
        <f>(M129-G129*(AR129-1))/2</f>
        <v/>
      </c>
      <c r="AP129" s="68" t="n">
        <v>1025</v>
      </c>
      <c r="AQ129" s="68">
        <f>IF(INT(M129/G129+1)/2=INT(INT(M129/G129+1)/2),INT(M129/G129)+1,INT(M129/G129))</f>
        <v/>
      </c>
      <c r="AR129" s="178">
        <f>IF(AN129&lt;=0.2*G129,AQ129-2,AQ129)</f>
        <v/>
      </c>
      <c r="AS129" s="350">
        <f>AM129*AM129*7.85*AP129*0.001*0.001*AR129*P129</f>
        <v/>
      </c>
      <c r="AT129" s="178">
        <f>AR129*P129</f>
        <v/>
      </c>
      <c r="AU129" s="20">
        <f>K129*L129</f>
        <v/>
      </c>
      <c r="AV129" s="20">
        <f>LEFT(H129,3)</f>
        <v/>
      </c>
    </row>
    <row r="130" ht="22.5" customFormat="1" customHeight="1" s="20">
      <c r="A130" s="178" t="inlineStr">
        <is>
          <t>G</t>
        </is>
      </c>
      <c r="B130" s="178" t="n">
        <v>25</v>
      </c>
      <c r="C130" s="178" t="n">
        <v>5</v>
      </c>
      <c r="D130" s="178" t="inlineStr">
        <is>
          <t>/</t>
        </is>
      </c>
      <c r="E130" s="178" t="n">
        <v>30</v>
      </c>
      <c r="F130" s="178" t="inlineStr">
        <is>
          <t>/</t>
        </is>
      </c>
      <c r="G130" s="178" t="n">
        <v>100</v>
      </c>
      <c r="H130" s="168" t="inlineStr">
        <is>
          <t>P30-C403-G1#</t>
        </is>
      </c>
      <c r="I130" s="168" t="inlineStr">
        <is>
          <t>#</t>
        </is>
      </c>
      <c r="J130" s="168" t="n">
        <v>1579</v>
      </c>
      <c r="K130" s="168" t="n">
        <v>1000</v>
      </c>
      <c r="L130" s="168" t="n">
        <v>22</v>
      </c>
      <c r="M130" s="59">
        <f>J130</f>
        <v/>
      </c>
      <c r="N130" s="59">
        <f>K130</f>
        <v/>
      </c>
      <c r="O130" s="59">
        <f>(AH130-1)*30+5</f>
        <v/>
      </c>
      <c r="P130" s="59">
        <f>L130</f>
        <v/>
      </c>
      <c r="Q130" s="352">
        <f>AB130+AK130+AS130</f>
        <v/>
      </c>
      <c r="R130" s="353">
        <f>AC130+AL130+AS130</f>
        <v/>
      </c>
      <c r="S130" s="353" t="n">
        <v>6</v>
      </c>
      <c r="T130" s="353" t="n">
        <v>6</v>
      </c>
      <c r="U130" s="354">
        <f>IF(AND(MOD(K130-C130,E130)&gt;S130,MOD(K130-C130,E130)&lt;(E130-T130)),"单边留","")</f>
        <v/>
      </c>
      <c r="V130" s="68">
        <f>B130</f>
        <v/>
      </c>
      <c r="W130" s="68">
        <f>C130</f>
        <v/>
      </c>
      <c r="X130" s="68">
        <f>N130</f>
        <v/>
      </c>
      <c r="Y130" s="68">
        <f>O130</f>
        <v/>
      </c>
      <c r="Z130" s="68" t="n">
        <v>2</v>
      </c>
      <c r="AA130" s="68">
        <f>Z130*P130</f>
        <v/>
      </c>
      <c r="AB130" s="355">
        <f>B130*C130*7.85*0.001*X130*0.001*AA130</f>
        <v/>
      </c>
      <c r="AC130" s="355">
        <f>B130*C130*7.85*0.001*Y130*0.001*AA130</f>
        <v/>
      </c>
      <c r="AD130" s="68">
        <f>B130</f>
        <v/>
      </c>
      <c r="AE130" s="68">
        <f>C130</f>
        <v/>
      </c>
      <c r="AF130" s="178">
        <f>M130-AE130*2-2</f>
        <v/>
      </c>
      <c r="AG130" s="178">
        <f>(N130-AE130)/E130+1</f>
        <v/>
      </c>
      <c r="AH130" s="178">
        <f>IF(MOD(K130-C130,E130)&lt;(E130-T130),ROUNDDOWN((K130-C130)/E130+1,0),ROUNDUP((K130-C130)/E130+1,0))</f>
        <v/>
      </c>
      <c r="AI130" s="178">
        <f>AG130*P130</f>
        <v/>
      </c>
      <c r="AJ130" s="178">
        <f>AH130*P130</f>
        <v/>
      </c>
      <c r="AK130" s="356">
        <f>AD130*AE130*7.85*0.001*AF130*0.001*AI130</f>
        <v/>
      </c>
      <c r="AL130" s="356">
        <f>AD130*AE130*7.85*0.001*AF130*0.001*AJ130</f>
        <v/>
      </c>
      <c r="AM130" s="68" t="n">
        <v>6</v>
      </c>
      <c r="AN130" s="68">
        <f>(M130-G130*(AQ130-1))/2</f>
        <v/>
      </c>
      <c r="AO130" s="247">
        <f>(M130-G130*(AR130-1))/2</f>
        <v/>
      </c>
      <c r="AP130" s="68" t="n">
        <v>1025</v>
      </c>
      <c r="AQ130" s="68">
        <f>IF(INT(M130/G130+1)/2=INT(INT(M130/G130+1)/2),INT(M130/G130)+1,INT(M130/G130))</f>
        <v/>
      </c>
      <c r="AR130" s="178">
        <f>IF(AN130&lt;=0.2*G130,AQ130-2,AQ130)</f>
        <v/>
      </c>
      <c r="AS130" s="350">
        <f>AM130*AM130*7.85*AP130*0.001*0.001*AR130*P130</f>
        <v/>
      </c>
      <c r="AT130" s="178">
        <f>AR130*P130</f>
        <v/>
      </c>
      <c r="AU130" s="20">
        <f>K130*L130</f>
        <v/>
      </c>
      <c r="AV130" s="20">
        <f>LEFT(H130,3)</f>
        <v/>
      </c>
    </row>
    <row r="131" ht="22.5" customFormat="1" customHeight="1" s="20">
      <c r="A131" s="178" t="inlineStr">
        <is>
          <t>G</t>
        </is>
      </c>
      <c r="B131" s="178" t="n">
        <v>25</v>
      </c>
      <c r="C131" s="178" t="n">
        <v>5</v>
      </c>
      <c r="D131" s="178" t="inlineStr">
        <is>
          <t>/</t>
        </is>
      </c>
      <c r="E131" s="178" t="n">
        <v>30</v>
      </c>
      <c r="F131" s="178" t="inlineStr">
        <is>
          <t>/</t>
        </is>
      </c>
      <c r="G131" s="178" t="n">
        <v>100</v>
      </c>
      <c r="H131" s="168" t="inlineStr">
        <is>
          <t>P30-C403-G2#</t>
        </is>
      </c>
      <c r="I131" s="168" t="inlineStr">
        <is>
          <t>#</t>
        </is>
      </c>
      <c r="J131" s="168" t="n">
        <v>1579</v>
      </c>
      <c r="K131" s="168" t="n">
        <v>1000</v>
      </c>
      <c r="L131" s="168" t="n">
        <v>1</v>
      </c>
      <c r="M131" s="59">
        <f>J131</f>
        <v/>
      </c>
      <c r="N131" s="59">
        <f>K131</f>
        <v/>
      </c>
      <c r="O131" s="59">
        <f>(AH131-1)*30+5</f>
        <v/>
      </c>
      <c r="P131" s="59">
        <f>L131</f>
        <v/>
      </c>
      <c r="Q131" s="352">
        <f>AB131+AK131+AS131</f>
        <v/>
      </c>
      <c r="R131" s="353">
        <f>AC131+AL131+AS131</f>
        <v/>
      </c>
      <c r="S131" s="353" t="n">
        <v>6</v>
      </c>
      <c r="T131" s="353" t="n">
        <v>6</v>
      </c>
      <c r="U131" s="354">
        <f>IF(AND(MOD(K131-C131,E131)&gt;S131,MOD(K131-C131,E131)&lt;(E131-T131)),"单边留","")</f>
        <v/>
      </c>
      <c r="V131" s="68">
        <f>B131</f>
        <v/>
      </c>
      <c r="W131" s="68">
        <f>C131</f>
        <v/>
      </c>
      <c r="X131" s="68">
        <f>N131</f>
        <v/>
      </c>
      <c r="Y131" s="68">
        <f>O131</f>
        <v/>
      </c>
      <c r="Z131" s="68" t="n">
        <v>2</v>
      </c>
      <c r="AA131" s="68">
        <f>Z131*P131</f>
        <v/>
      </c>
      <c r="AB131" s="355">
        <f>B131*C131*7.85*0.001*X131*0.001*AA131</f>
        <v/>
      </c>
      <c r="AC131" s="355">
        <f>B131*C131*7.85*0.001*Y131*0.001*AA131</f>
        <v/>
      </c>
      <c r="AD131" s="68">
        <f>B131</f>
        <v/>
      </c>
      <c r="AE131" s="68">
        <f>C131</f>
        <v/>
      </c>
      <c r="AF131" s="178">
        <f>M131-AE131*2-2</f>
        <v/>
      </c>
      <c r="AG131" s="178">
        <f>(N131-AE131)/E131+1</f>
        <v/>
      </c>
      <c r="AH131" s="178">
        <f>IF(MOD(K131-C131,E131)&lt;(E131-T131),ROUNDDOWN((K131-C131)/E131+1,0),ROUNDUP((K131-C131)/E131+1,0))</f>
        <v/>
      </c>
      <c r="AI131" s="178">
        <f>AG131*P131</f>
        <v/>
      </c>
      <c r="AJ131" s="178">
        <f>AH131*P131</f>
        <v/>
      </c>
      <c r="AK131" s="356">
        <f>AD131*AE131*7.85*0.001*AF131*0.001*AI131</f>
        <v/>
      </c>
      <c r="AL131" s="356">
        <f>AD131*AE131*7.85*0.001*AF131*0.001*AJ131</f>
        <v/>
      </c>
      <c r="AM131" s="68" t="n">
        <v>6</v>
      </c>
      <c r="AN131" s="68">
        <f>(M131-G131*(AQ131-1))/2</f>
        <v/>
      </c>
      <c r="AO131" s="247">
        <f>(M131-G131*(AR131-1))/2</f>
        <v/>
      </c>
      <c r="AP131" s="68" t="n">
        <v>1025</v>
      </c>
      <c r="AQ131" s="68">
        <f>IF(INT(M131/G131+1)/2=INT(INT(M131/G131+1)/2),INT(M131/G131)+1,INT(M131/G131))</f>
        <v/>
      </c>
      <c r="AR131" s="178">
        <f>IF(AN131&lt;=0.2*G131,AQ131-2,AQ131)</f>
        <v/>
      </c>
      <c r="AS131" s="350">
        <f>AM131*AM131*7.85*AP131*0.001*0.001*AR131*P131</f>
        <v/>
      </c>
      <c r="AT131" s="178">
        <f>AR131*P131</f>
        <v/>
      </c>
      <c r="AU131" s="20">
        <f>K131*L131</f>
        <v/>
      </c>
      <c r="AV131" s="20">
        <f>LEFT(H131,3)</f>
        <v/>
      </c>
    </row>
    <row r="132" ht="22.5" customFormat="1" customHeight="1" s="20">
      <c r="A132" s="247" t="inlineStr">
        <is>
          <t>G</t>
        </is>
      </c>
      <c r="B132" s="178" t="n">
        <v>25</v>
      </c>
      <c r="C132" s="247" t="n">
        <v>5</v>
      </c>
      <c r="D132" s="247" t="inlineStr">
        <is>
          <t>/</t>
        </is>
      </c>
      <c r="E132" s="247" t="n">
        <v>30</v>
      </c>
      <c r="F132" s="247" t="inlineStr">
        <is>
          <t>/</t>
        </is>
      </c>
      <c r="G132" s="247" t="n">
        <v>100</v>
      </c>
      <c r="H132" s="168" t="inlineStr">
        <is>
          <t>P30-C403-G4#</t>
        </is>
      </c>
      <c r="I132" s="168" t="inlineStr">
        <is>
          <t>#</t>
        </is>
      </c>
      <c r="J132" s="168" t="n">
        <v>1579</v>
      </c>
      <c r="K132" s="168" t="n">
        <v>1000</v>
      </c>
      <c r="L132" s="168" t="n">
        <v>1</v>
      </c>
      <c r="M132" s="59">
        <f>J132</f>
        <v/>
      </c>
      <c r="N132" s="59">
        <f>K132</f>
        <v/>
      </c>
      <c r="O132" s="59">
        <f>(AH132-1)*30+5</f>
        <v/>
      </c>
      <c r="P132" s="59">
        <f>L132</f>
        <v/>
      </c>
      <c r="Q132" s="352">
        <f>AB132+AK132+AS132</f>
        <v/>
      </c>
      <c r="R132" s="353">
        <f>AC132+AL132+AS132</f>
        <v/>
      </c>
      <c r="S132" s="353" t="n">
        <v>6</v>
      </c>
      <c r="T132" s="353" t="n">
        <v>6</v>
      </c>
      <c r="U132" s="354">
        <f>IF(AND(MOD(K132-C132,E132)&gt;S132,MOD(K132-C132,E132)&lt;(E132-T132)),"单边留","")</f>
        <v/>
      </c>
      <c r="V132" s="68">
        <f>B132</f>
        <v/>
      </c>
      <c r="W132" s="68">
        <f>C132</f>
        <v/>
      </c>
      <c r="X132" s="68">
        <f>N132</f>
        <v/>
      </c>
      <c r="Y132" s="68">
        <f>O132</f>
        <v/>
      </c>
      <c r="Z132" s="68" t="n">
        <v>2</v>
      </c>
      <c r="AA132" s="68">
        <f>Z132*P132</f>
        <v/>
      </c>
      <c r="AB132" s="355">
        <f>B132*C132*7.85*0.001*X132*0.001*AA132</f>
        <v/>
      </c>
      <c r="AC132" s="355">
        <f>B132*C132*7.85*0.001*Y132*0.001*AA132</f>
        <v/>
      </c>
      <c r="AD132" s="68">
        <f>B132</f>
        <v/>
      </c>
      <c r="AE132" s="68">
        <f>C132</f>
        <v/>
      </c>
      <c r="AF132" s="178">
        <f>M132-AE132*2-2</f>
        <v/>
      </c>
      <c r="AG132" s="178">
        <f>(N132-AE132)/E132+1</f>
        <v/>
      </c>
      <c r="AH132" s="178">
        <f>IF(MOD(K132-C132,E132)&lt;(E132-T132),ROUNDDOWN((K132-C132)/E132+1,0),ROUNDUP((K132-C132)/E132+1,0))</f>
        <v/>
      </c>
      <c r="AI132" s="178">
        <f>AG132*P132</f>
        <v/>
      </c>
      <c r="AJ132" s="178">
        <f>AH132*P132</f>
        <v/>
      </c>
      <c r="AK132" s="356">
        <f>AD132*AE132*7.85*0.001*AF132*0.001*AI132</f>
        <v/>
      </c>
      <c r="AL132" s="356">
        <f>AD132*AE132*7.85*0.001*AF132*0.001*AJ132</f>
        <v/>
      </c>
      <c r="AM132" s="68" t="n">
        <v>6</v>
      </c>
      <c r="AN132" s="68">
        <f>(M132-G132*(AQ132-1))/2</f>
        <v/>
      </c>
      <c r="AO132" s="247">
        <f>(M132-G132*(AR132-1))/2</f>
        <v/>
      </c>
      <c r="AP132" s="68" t="n">
        <v>1025</v>
      </c>
      <c r="AQ132" s="68">
        <f>IF(INT(M132/G132+1)/2=INT(INT(M132/G132+1)/2),INT(M132/G132)+1,INT(M132/G132))</f>
        <v/>
      </c>
      <c r="AR132" s="178">
        <f>IF(AN132&lt;=0.2*G132,AQ132-2,AQ132)</f>
        <v/>
      </c>
      <c r="AS132" s="350">
        <f>AM132*AM132*7.85*AP132*0.001*0.001*AR132*P132</f>
        <v/>
      </c>
      <c r="AT132" s="178">
        <f>AR132*P132</f>
        <v/>
      </c>
      <c r="AU132" s="20">
        <f>K132*L132</f>
        <v/>
      </c>
      <c r="AV132" s="20">
        <f>LEFT(H132,3)</f>
        <v/>
      </c>
    </row>
    <row r="133" ht="22.5" customFormat="1" customHeight="1" s="20">
      <c r="A133" s="178" t="inlineStr">
        <is>
          <t>G</t>
        </is>
      </c>
      <c r="B133" s="178" t="n">
        <v>25</v>
      </c>
      <c r="C133" s="178" t="n">
        <v>5</v>
      </c>
      <c r="D133" s="178" t="inlineStr">
        <is>
          <t>/</t>
        </is>
      </c>
      <c r="E133" s="178" t="n">
        <v>30</v>
      </c>
      <c r="F133" s="178" t="inlineStr">
        <is>
          <t>/</t>
        </is>
      </c>
      <c r="G133" s="178" t="n">
        <v>100</v>
      </c>
      <c r="H133" s="168" t="inlineStr">
        <is>
          <t>P31-C403-H4#</t>
        </is>
      </c>
      <c r="I133" s="168" t="inlineStr">
        <is>
          <t>#</t>
        </is>
      </c>
      <c r="J133" s="168" t="n">
        <v>1579</v>
      </c>
      <c r="K133" s="168" t="n">
        <v>1000</v>
      </c>
      <c r="L133" s="168" t="n">
        <v>4</v>
      </c>
      <c r="M133" s="59">
        <f>J133</f>
        <v/>
      </c>
      <c r="N133" s="59">
        <f>K133</f>
        <v/>
      </c>
      <c r="O133" s="59">
        <f>(AH133-1)*30+5</f>
        <v/>
      </c>
      <c r="P133" s="59">
        <f>L133</f>
        <v/>
      </c>
      <c r="Q133" s="352">
        <f>AB133+AK133+AS133</f>
        <v/>
      </c>
      <c r="R133" s="353">
        <f>AC133+AL133+AS133</f>
        <v/>
      </c>
      <c r="S133" s="353" t="n">
        <v>6</v>
      </c>
      <c r="T133" s="353" t="n">
        <v>6</v>
      </c>
      <c r="U133" s="354">
        <f>IF(AND(MOD(K133-C133,E133)&gt;S133,MOD(K133-C133,E133)&lt;(E133-T133)),"单边留","")</f>
        <v/>
      </c>
      <c r="V133" s="68">
        <f>B133</f>
        <v/>
      </c>
      <c r="W133" s="68">
        <f>C133</f>
        <v/>
      </c>
      <c r="X133" s="68">
        <f>N133</f>
        <v/>
      </c>
      <c r="Y133" s="68">
        <f>O133</f>
        <v/>
      </c>
      <c r="Z133" s="68" t="n">
        <v>2</v>
      </c>
      <c r="AA133" s="68">
        <f>Z133*P133</f>
        <v/>
      </c>
      <c r="AB133" s="355">
        <f>B133*C133*7.85*0.001*X133*0.001*AA133</f>
        <v/>
      </c>
      <c r="AC133" s="355">
        <f>B133*C133*7.85*0.001*Y133*0.001*AA133</f>
        <v/>
      </c>
      <c r="AD133" s="68">
        <f>B133</f>
        <v/>
      </c>
      <c r="AE133" s="68">
        <f>C133</f>
        <v/>
      </c>
      <c r="AF133" s="178">
        <f>M133-AE133*2-2</f>
        <v/>
      </c>
      <c r="AG133" s="178">
        <f>(N133-AE133)/E133+1</f>
        <v/>
      </c>
      <c r="AH133" s="178">
        <f>IF(MOD(K133-C133,E133)&lt;(E133-T133),ROUNDDOWN((K133-C133)/E133+1,0),ROUNDUP((K133-C133)/E133+1,0))</f>
        <v/>
      </c>
      <c r="AI133" s="178">
        <f>AG133*P133</f>
        <v/>
      </c>
      <c r="AJ133" s="178">
        <f>AH133*P133</f>
        <v/>
      </c>
      <c r="AK133" s="356">
        <f>AD133*AE133*7.85*0.001*AF133*0.001*AI133</f>
        <v/>
      </c>
      <c r="AL133" s="356">
        <f>AD133*AE133*7.85*0.001*AF133*0.001*AJ133</f>
        <v/>
      </c>
      <c r="AM133" s="68" t="n">
        <v>6</v>
      </c>
      <c r="AN133" s="68">
        <f>(M133-G133*(AQ133-1))/2</f>
        <v/>
      </c>
      <c r="AO133" s="247">
        <f>(M133-G133*(AR133-1))/2</f>
        <v/>
      </c>
      <c r="AP133" s="68" t="n">
        <v>1025</v>
      </c>
      <c r="AQ133" s="68">
        <f>IF(INT(M133/G133+1)/2=INT(INT(M133/G133+1)/2),INT(M133/G133)+1,INT(M133/G133))</f>
        <v/>
      </c>
      <c r="AR133" s="178">
        <f>IF(AN133&lt;=0.2*G133,AQ133-2,AQ133)</f>
        <v/>
      </c>
      <c r="AS133" s="350">
        <f>AM133*AM133*7.85*AP133*0.001*0.001*AR133*P133</f>
        <v/>
      </c>
      <c r="AT133" s="178">
        <f>AR133*P133</f>
        <v/>
      </c>
      <c r="AU133" s="20">
        <f>K133*L133</f>
        <v/>
      </c>
      <c r="AV133" s="20">
        <f>LEFT(H133,3)</f>
        <v/>
      </c>
    </row>
    <row r="134" ht="22.5" customFormat="1" customHeight="1" s="20">
      <c r="A134" s="178" t="inlineStr">
        <is>
          <t>G</t>
        </is>
      </c>
      <c r="B134" s="178" t="n">
        <v>25</v>
      </c>
      <c r="C134" s="178" t="n">
        <v>5</v>
      </c>
      <c r="D134" s="178" t="inlineStr">
        <is>
          <t>/</t>
        </is>
      </c>
      <c r="E134" s="178" t="n">
        <v>30</v>
      </c>
      <c r="F134" s="178" t="inlineStr">
        <is>
          <t>/</t>
        </is>
      </c>
      <c r="G134" s="178" t="n">
        <v>100</v>
      </c>
      <c r="H134" s="168" t="inlineStr">
        <is>
          <t>P31-C403-H3#</t>
        </is>
      </c>
      <c r="I134" s="168" t="inlineStr">
        <is>
          <t>#</t>
        </is>
      </c>
      <c r="J134" s="168" t="n">
        <v>1586</v>
      </c>
      <c r="K134" s="168" t="n">
        <v>1168</v>
      </c>
      <c r="L134" s="168" t="n">
        <v>1</v>
      </c>
      <c r="M134" s="59">
        <f>J134</f>
        <v/>
      </c>
      <c r="N134" s="59">
        <f>K134</f>
        <v/>
      </c>
      <c r="O134" s="59">
        <f>(AH134-1)*30+5</f>
        <v/>
      </c>
      <c r="P134" s="59">
        <f>L134</f>
        <v/>
      </c>
      <c r="Q134" s="352">
        <f>AB134+AK134+AS134</f>
        <v/>
      </c>
      <c r="R134" s="353">
        <f>AC134+AL134+AS134</f>
        <v/>
      </c>
      <c r="S134" s="353" t="n">
        <v>6</v>
      </c>
      <c r="T134" s="353" t="n">
        <v>6</v>
      </c>
      <c r="U134" s="354">
        <f>IF(AND(MOD(K134-C134,E134)&gt;S134,MOD(K134-C134,E134)&lt;(E134-T134)),"单边留","")</f>
        <v/>
      </c>
      <c r="V134" s="68">
        <f>B134</f>
        <v/>
      </c>
      <c r="W134" s="68">
        <f>C134</f>
        <v/>
      </c>
      <c r="X134" s="68">
        <f>N134</f>
        <v/>
      </c>
      <c r="Y134" s="68">
        <f>O134</f>
        <v/>
      </c>
      <c r="Z134" s="68" t="n">
        <v>2</v>
      </c>
      <c r="AA134" s="68">
        <f>Z134*P134</f>
        <v/>
      </c>
      <c r="AB134" s="355">
        <f>B134*C134*7.85*0.001*X134*0.001*AA134</f>
        <v/>
      </c>
      <c r="AC134" s="355">
        <f>B134*C134*7.85*0.001*Y134*0.001*AA134</f>
        <v/>
      </c>
      <c r="AD134" s="68">
        <f>B134</f>
        <v/>
      </c>
      <c r="AE134" s="68">
        <f>C134</f>
        <v/>
      </c>
      <c r="AF134" s="178">
        <f>M134-AE134*2-2</f>
        <v/>
      </c>
      <c r="AG134" s="178">
        <f>(N134-AE134)/E134+1</f>
        <v/>
      </c>
      <c r="AH134" s="178">
        <f>IF(MOD(K134-C134,E134)&lt;(E134-T134),ROUNDDOWN((K134-C134)/E134+1,0),ROUNDUP((K134-C134)/E134+1,0))</f>
        <v/>
      </c>
      <c r="AI134" s="178">
        <f>AG134*P134</f>
        <v/>
      </c>
      <c r="AJ134" s="178">
        <f>AH134*P134</f>
        <v/>
      </c>
      <c r="AK134" s="356">
        <f>AD134*AE134*7.85*0.001*AF134*0.001*AI134</f>
        <v/>
      </c>
      <c r="AL134" s="356">
        <f>AD134*AE134*7.85*0.001*AF134*0.001*AJ134</f>
        <v/>
      </c>
      <c r="AM134" s="68" t="n">
        <v>6</v>
      </c>
      <c r="AN134" s="68">
        <f>(M134-G134*(AQ134-1))/2</f>
        <v/>
      </c>
      <c r="AO134" s="247">
        <f>(M134-G134*(AR134-1))/2</f>
        <v/>
      </c>
      <c r="AP134" s="68" t="n">
        <v>1025</v>
      </c>
      <c r="AQ134" s="68">
        <f>IF(INT(M134/G134+1)/2=INT(INT(M134/G134+1)/2),INT(M134/G134)+1,INT(M134/G134))</f>
        <v/>
      </c>
      <c r="AR134" s="178">
        <f>IF(AN134&lt;=0.2*G134,AQ134-2,AQ134)</f>
        <v/>
      </c>
      <c r="AS134" s="350">
        <f>AM134*AM134*7.85*AP134*0.001*0.001*AR134*P134</f>
        <v/>
      </c>
      <c r="AT134" s="178">
        <f>AR134*P134</f>
        <v/>
      </c>
      <c r="AU134" s="20">
        <f>K134*L134</f>
        <v/>
      </c>
      <c r="AV134" s="20">
        <f>LEFT(H134,3)</f>
        <v/>
      </c>
    </row>
    <row r="135" ht="22.5" customFormat="1" customHeight="1" s="20">
      <c r="A135" s="178" t="inlineStr">
        <is>
          <t>G</t>
        </is>
      </c>
      <c r="B135" s="178" t="n">
        <v>25</v>
      </c>
      <c r="C135" s="178" t="n">
        <v>5</v>
      </c>
      <c r="D135" s="178" t="inlineStr">
        <is>
          <t>/</t>
        </is>
      </c>
      <c r="E135" s="178" t="n">
        <v>30</v>
      </c>
      <c r="F135" s="178" t="inlineStr">
        <is>
          <t>/</t>
        </is>
      </c>
      <c r="G135" s="178" t="n">
        <v>100</v>
      </c>
      <c r="H135" s="168" t="inlineStr">
        <is>
          <t>P31-C403-H1#</t>
        </is>
      </c>
      <c r="I135" s="168" t="inlineStr">
        <is>
          <t>#</t>
        </is>
      </c>
      <c r="J135" s="168" t="n">
        <v>1464</v>
      </c>
      <c r="K135" s="168" t="n">
        <v>661</v>
      </c>
      <c r="L135" s="168" t="n">
        <v>1</v>
      </c>
      <c r="M135" s="59">
        <f>J135</f>
        <v/>
      </c>
      <c r="N135" s="59">
        <f>K135</f>
        <v/>
      </c>
      <c r="O135" s="59">
        <f>(AH135-1)*30+5</f>
        <v/>
      </c>
      <c r="P135" s="59">
        <f>L135</f>
        <v/>
      </c>
      <c r="Q135" s="352">
        <f>AB135+AK135+AS135</f>
        <v/>
      </c>
      <c r="R135" s="353">
        <f>AC135+AL135+AS135</f>
        <v/>
      </c>
      <c r="S135" s="353" t="n">
        <v>6</v>
      </c>
      <c r="T135" s="353" t="n">
        <v>6</v>
      </c>
      <c r="U135" s="354">
        <f>IF(AND(MOD(K135-C135,E135)&gt;S135,MOD(K135-C135,E135)&lt;(E135-T135)),"单边留","")</f>
        <v/>
      </c>
      <c r="V135" s="68">
        <f>B135</f>
        <v/>
      </c>
      <c r="W135" s="68">
        <f>C135</f>
        <v/>
      </c>
      <c r="X135" s="68">
        <f>N135</f>
        <v/>
      </c>
      <c r="Y135" s="68">
        <f>O135</f>
        <v/>
      </c>
      <c r="Z135" s="68" t="n">
        <v>2</v>
      </c>
      <c r="AA135" s="68">
        <f>Z135*P135</f>
        <v/>
      </c>
      <c r="AB135" s="355">
        <f>B135*C135*7.85*0.001*X135*0.001*AA135</f>
        <v/>
      </c>
      <c r="AC135" s="355">
        <f>B135*C135*7.85*0.001*Y135*0.001*AA135</f>
        <v/>
      </c>
      <c r="AD135" s="68">
        <f>B135</f>
        <v/>
      </c>
      <c r="AE135" s="68">
        <f>C135</f>
        <v/>
      </c>
      <c r="AF135" s="178">
        <f>M135-AE135*2-2</f>
        <v/>
      </c>
      <c r="AG135" s="178">
        <f>(N135-AE135)/E135+1</f>
        <v/>
      </c>
      <c r="AH135" s="178">
        <f>IF(MOD(K135-C135,E135)&lt;(E135-T135),ROUNDDOWN((K135-C135)/E135+1,0),ROUNDUP((K135-C135)/E135+1,0))</f>
        <v/>
      </c>
      <c r="AI135" s="178">
        <f>AG135*P135</f>
        <v/>
      </c>
      <c r="AJ135" s="178">
        <f>AH135*P135</f>
        <v/>
      </c>
      <c r="AK135" s="356">
        <f>AD135*AE135*7.85*0.001*AF135*0.001*AI135</f>
        <v/>
      </c>
      <c r="AL135" s="356">
        <f>AD135*AE135*7.85*0.001*AF135*0.001*AJ135</f>
        <v/>
      </c>
      <c r="AM135" s="68" t="n">
        <v>6</v>
      </c>
      <c r="AN135" s="68">
        <f>(M135-G135*(AQ135-1))/2</f>
        <v/>
      </c>
      <c r="AO135" s="247">
        <f>(M135-G135*(AR135-1))/2</f>
        <v/>
      </c>
      <c r="AP135" s="68" t="n">
        <v>1025</v>
      </c>
      <c r="AQ135" s="68">
        <f>IF(INT(M135/G135+1)/2=INT(INT(M135/G135+1)/2),INT(M135/G135)+1,INT(M135/G135))</f>
        <v/>
      </c>
      <c r="AR135" s="178">
        <f>IF(AN135&lt;=0.2*G135,AQ135-2,AQ135)</f>
        <v/>
      </c>
      <c r="AS135" s="350">
        <f>AM135*AM135*7.85*AP135*0.001*0.001*AR135*P135</f>
        <v/>
      </c>
      <c r="AT135" s="178">
        <f>AR135*P135</f>
        <v/>
      </c>
      <c r="AU135" s="20">
        <f>K135*L135</f>
        <v/>
      </c>
      <c r="AV135" s="20">
        <f>LEFT(H135,3)</f>
        <v/>
      </c>
    </row>
    <row r="136" ht="22.5" customFormat="1" customHeight="1" s="20">
      <c r="A136" s="178" t="inlineStr">
        <is>
          <t>G</t>
        </is>
      </c>
      <c r="B136" s="178" t="n">
        <v>25</v>
      </c>
      <c r="C136" s="178" t="n">
        <v>5</v>
      </c>
      <c r="D136" s="178" t="inlineStr">
        <is>
          <t>/</t>
        </is>
      </c>
      <c r="E136" s="178" t="n">
        <v>30</v>
      </c>
      <c r="F136" s="178" t="inlineStr">
        <is>
          <t>/</t>
        </is>
      </c>
      <c r="G136" s="178" t="n">
        <v>100</v>
      </c>
      <c r="H136" s="168" t="inlineStr">
        <is>
          <t>P31-C403-H2#</t>
        </is>
      </c>
      <c r="I136" s="168" t="inlineStr">
        <is>
          <t>#</t>
        </is>
      </c>
      <c r="J136" s="168" t="n">
        <v>1509</v>
      </c>
      <c r="K136" s="168" t="n">
        <v>1000</v>
      </c>
      <c r="L136" s="168" t="n">
        <v>1</v>
      </c>
      <c r="M136" s="59">
        <f>J136</f>
        <v/>
      </c>
      <c r="N136" s="59">
        <f>K136</f>
        <v/>
      </c>
      <c r="O136" s="59">
        <f>(AH136-1)*30+5</f>
        <v/>
      </c>
      <c r="P136" s="59">
        <f>L136</f>
        <v/>
      </c>
      <c r="Q136" s="352">
        <f>AB136+AK136+AS136</f>
        <v/>
      </c>
      <c r="R136" s="353">
        <f>AC136+AL136+AS136</f>
        <v/>
      </c>
      <c r="S136" s="353" t="n">
        <v>6</v>
      </c>
      <c r="T136" s="353" t="n">
        <v>6</v>
      </c>
      <c r="U136" s="354">
        <f>IF(AND(MOD(K136-C136,E136)&gt;S136,MOD(K136-C136,E136)&lt;(E136-T136)),"单边留","")</f>
        <v/>
      </c>
      <c r="V136" s="68">
        <f>B136</f>
        <v/>
      </c>
      <c r="W136" s="68">
        <f>C136</f>
        <v/>
      </c>
      <c r="X136" s="68">
        <f>N136</f>
        <v/>
      </c>
      <c r="Y136" s="68">
        <f>O136</f>
        <v/>
      </c>
      <c r="Z136" s="68" t="n">
        <v>2</v>
      </c>
      <c r="AA136" s="68">
        <f>Z136*P136</f>
        <v/>
      </c>
      <c r="AB136" s="355">
        <f>B136*C136*7.85*0.001*X136*0.001*AA136</f>
        <v/>
      </c>
      <c r="AC136" s="355">
        <f>B136*C136*7.85*0.001*Y136*0.001*AA136</f>
        <v/>
      </c>
      <c r="AD136" s="68">
        <f>B136</f>
        <v/>
      </c>
      <c r="AE136" s="68">
        <f>C136</f>
        <v/>
      </c>
      <c r="AF136" s="178">
        <f>M136-AE136*2-2</f>
        <v/>
      </c>
      <c r="AG136" s="178">
        <f>(N136-AE136)/E136+1</f>
        <v/>
      </c>
      <c r="AH136" s="178">
        <f>IF(MOD(K136-C136,E136)&lt;(E136-T136),ROUNDDOWN((K136-C136)/E136+1,0),ROUNDUP((K136-C136)/E136+1,0))</f>
        <v/>
      </c>
      <c r="AI136" s="178">
        <f>AG136*P136</f>
        <v/>
      </c>
      <c r="AJ136" s="178">
        <f>AH136*P136</f>
        <v/>
      </c>
      <c r="AK136" s="356">
        <f>AD136*AE136*7.85*0.001*AF136*0.001*AI136</f>
        <v/>
      </c>
      <c r="AL136" s="356">
        <f>AD136*AE136*7.85*0.001*AF136*0.001*AJ136</f>
        <v/>
      </c>
      <c r="AM136" s="68" t="n">
        <v>6</v>
      </c>
      <c r="AN136" s="68">
        <f>(M136-G136*(AQ136-1))/2</f>
        <v/>
      </c>
      <c r="AO136" s="247">
        <f>(M136-G136*(AR136-1))/2</f>
        <v/>
      </c>
      <c r="AP136" s="68" t="n">
        <v>1025</v>
      </c>
      <c r="AQ136" s="68">
        <f>IF(INT(M136/G136+1)/2=INT(INT(M136/G136+1)/2),INT(M136/G136)+1,INT(M136/G136))</f>
        <v/>
      </c>
      <c r="AR136" s="178">
        <f>IF(AN136&lt;=0.2*G136,AQ136-2,AQ136)</f>
        <v/>
      </c>
      <c r="AS136" s="350">
        <f>AM136*AM136*7.85*AP136*0.001*0.001*AR136*P136</f>
        <v/>
      </c>
      <c r="AT136" s="178">
        <f>AR136*P136</f>
        <v/>
      </c>
      <c r="AU136" s="20">
        <f>K136*L136</f>
        <v/>
      </c>
      <c r="AV136" s="20">
        <f>LEFT(H136,3)</f>
        <v/>
      </c>
    </row>
    <row r="137" customFormat="1" s="20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inlineStr">
        <is>
          <t>合计</t>
        </is>
      </c>
      <c r="L137" s="18">
        <f>SUM(L4:L136)</f>
        <v/>
      </c>
      <c r="M137" s="18" t="n"/>
      <c r="N137" s="59">
        <f>K137</f>
        <v/>
      </c>
      <c r="O137" s="59" t="n"/>
      <c r="P137" s="59">
        <f>SUM(P4:P136)</f>
        <v/>
      </c>
      <c r="Q137" s="357" t="n"/>
      <c r="R137" s="353">
        <f>AC137+AL137+AS137</f>
        <v/>
      </c>
      <c r="S137" s="353" t="n">
        <v>6</v>
      </c>
      <c r="T137" s="353" t="n">
        <v>6</v>
      </c>
      <c r="U137" s="354" t="n"/>
      <c r="V137" s="78" t="n"/>
      <c r="W137" s="78" t="n"/>
      <c r="X137" s="78" t="n"/>
      <c r="Y137" s="68">
        <f>O137</f>
        <v/>
      </c>
      <c r="Z137" s="78" t="n"/>
      <c r="AA137" s="78" t="n"/>
      <c r="AB137" s="78" t="n"/>
      <c r="AC137" s="355">
        <f>B137*C137*7.85*0.001*Y137*0.001*AA137</f>
        <v/>
      </c>
      <c r="AD137" s="78" t="n"/>
      <c r="AE137" s="78" t="n"/>
      <c r="AF137" s="18" t="inlineStr">
        <is>
          <t>扁钢厚度：4.75mm</t>
        </is>
      </c>
      <c r="AG137" s="18" t="n"/>
      <c r="AH137" s="178">
        <f>IF(MOD(K137-C137,E137)&lt;(E137-T137),ROUNDDOWN((K137-C137)/E137+1,0),ROUNDUP((K137-C137)/E137+1,0))</f>
        <v/>
      </c>
      <c r="AI137" s="18" t="n"/>
      <c r="AJ137" s="178">
        <f>AH137*P137</f>
        <v/>
      </c>
      <c r="AK137" s="78" t="n"/>
      <c r="AL137" s="356">
        <f>AD137*AE137*7.85*0.001*AF137*0.001*AJ137</f>
        <v/>
      </c>
      <c r="AM137" s="78" t="n"/>
      <c r="AN137" s="78" t="n"/>
      <c r="AO137" s="52" t="inlineStr">
        <is>
          <t>扭钢：</t>
        </is>
      </c>
      <c r="AP137" s="78" t="n"/>
      <c r="AQ137" s="78" t="n"/>
      <c r="AR137" s="18">
        <f>'3工艺执行单'!H13</f>
        <v/>
      </c>
      <c r="AS137" s="357" t="n"/>
      <c r="AT137" s="18" t="n"/>
      <c r="AU137" s="20">
        <f>K137*L137</f>
        <v/>
      </c>
      <c r="AV137" s="20">
        <f>LEFT(H137,3)</f>
        <v/>
      </c>
      <c r="XET137" s="0" t="n"/>
      <c r="XEU137" s="0" t="n"/>
      <c r="XEV137" s="0" t="n"/>
      <c r="XEW137" s="0" t="n"/>
      <c r="XEX137" s="0" t="n"/>
      <c r="XEY137" s="0" t="n"/>
      <c r="XEZ137" s="0" t="n"/>
      <c r="XFA137" s="0" t="n"/>
      <c r="XFB137" s="0" t="n"/>
      <c r="XFC137" s="0" t="n"/>
      <c r="XFD137" s="0" t="n"/>
    </row>
    <row r="138" customFormat="1" s="20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357" t="n"/>
      <c r="R138" s="357" t="n"/>
      <c r="S138" s="357" t="n"/>
      <c r="T138" s="357" t="n"/>
      <c r="U138" s="347" t="n"/>
      <c r="V138" s="78" t="n"/>
      <c r="W138" s="78" t="n"/>
      <c r="X138" s="78" t="n"/>
      <c r="Y138" s="78" t="n"/>
      <c r="Z138" s="78" t="n"/>
      <c r="AA138" s="78" t="n"/>
      <c r="AB138" s="78" t="n"/>
      <c r="AC138" s="78" t="n"/>
      <c r="AD138" s="78" t="n"/>
      <c r="AE138" s="78" t="n"/>
      <c r="AF138" s="18" t="n"/>
      <c r="AG138" s="18" t="n"/>
      <c r="AH138" s="18" t="n"/>
      <c r="AI138" s="18" t="n"/>
      <c r="AJ138" s="18" t="n"/>
      <c r="AK138" s="78" t="n"/>
      <c r="AL138" s="78" t="n"/>
      <c r="AM138" s="78" t="n"/>
      <c r="AN138" s="78" t="n"/>
      <c r="AO138" s="52" t="n"/>
      <c r="AP138" s="78" t="n"/>
      <c r="AQ138" s="78" t="n"/>
      <c r="AR138" s="18" t="n"/>
      <c r="AS138" s="357" t="n"/>
      <c r="AT138" s="18" t="n"/>
      <c r="XET138" s="0" t="n"/>
      <c r="XEU138" s="0" t="n"/>
      <c r="XEV138" s="0" t="n"/>
      <c r="XEW138" s="0" t="n"/>
      <c r="XEX138" s="0" t="n"/>
      <c r="XEY138" s="0" t="n"/>
      <c r="XEZ138" s="0" t="n"/>
      <c r="XFA138" s="0" t="n"/>
      <c r="XFB138" s="0" t="n"/>
      <c r="XFC138" s="0" t="n"/>
      <c r="XFD138" s="0" t="n"/>
    </row>
    <row r="139" customFormat="1" s="20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inlineStr">
        <is>
          <t>包边总量</t>
        </is>
      </c>
      <c r="L139" s="18" t="n"/>
      <c r="M139" s="18">
        <f>SUM(AU4:AU136)/1000*2</f>
        <v/>
      </c>
      <c r="N139" s="18" t="inlineStr">
        <is>
          <t>m</t>
        </is>
      </c>
      <c r="O139" s="18" t="n"/>
      <c r="P139" s="18" t="n"/>
      <c r="Q139" s="357" t="n"/>
      <c r="R139" s="357" t="n"/>
      <c r="S139" s="357" t="n"/>
      <c r="T139" s="357" t="n"/>
      <c r="U139" s="347" t="n"/>
      <c r="V139" s="78" t="n"/>
      <c r="W139" s="78" t="n"/>
      <c r="X139" s="78" t="n"/>
      <c r="Y139" s="78" t="n"/>
      <c r="Z139" s="78" t="n"/>
      <c r="AA139" s="78" t="n"/>
      <c r="AB139" s="78" t="n"/>
      <c r="AC139" s="78" t="n"/>
      <c r="AD139" s="78" t="n"/>
      <c r="AE139" s="78" t="n"/>
      <c r="AF139" s="18" t="n"/>
      <c r="AG139" s="18" t="n"/>
      <c r="AH139" s="18" t="n"/>
      <c r="AI139" s="18" t="n"/>
      <c r="AJ139" s="18" t="n"/>
      <c r="AK139" s="78" t="n"/>
      <c r="AL139" s="78" t="n"/>
      <c r="AM139" s="78" t="n"/>
      <c r="AN139" s="78" t="n"/>
      <c r="AO139" s="52" t="n"/>
      <c r="AP139" s="78" t="n"/>
      <c r="AQ139" s="78" t="n"/>
      <c r="AR139" s="18" t="n"/>
      <c r="AS139" s="357" t="n"/>
      <c r="AT139" s="18" t="n"/>
      <c r="XET139" s="0" t="n"/>
      <c r="XEU139" s="0" t="n"/>
      <c r="XEV139" s="0" t="n"/>
      <c r="XEW139" s="0" t="n"/>
      <c r="XEX139" s="0" t="n"/>
      <c r="XEY139" s="0" t="n"/>
      <c r="XEZ139" s="0" t="n"/>
      <c r="XFA139" s="0" t="n"/>
      <c r="XFB139" s="0" t="n"/>
      <c r="XFC139" s="0" t="n"/>
      <c r="XFD139" s="0" t="n"/>
    </row>
    <row r="140" customFormat="1" s="2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357" t="n"/>
      <c r="R140" s="357" t="n"/>
      <c r="S140" s="357" t="n"/>
      <c r="T140" s="357" t="n"/>
      <c r="U140" s="347" t="n"/>
      <c r="V140" s="78" t="n"/>
      <c r="W140" s="78" t="n"/>
      <c r="X140" s="78" t="n"/>
      <c r="Y140" s="78" t="n"/>
      <c r="Z140" s="78" t="n"/>
      <c r="AA140" s="78" t="n"/>
      <c r="AB140" s="78" t="n"/>
      <c r="AC140" s="78" t="n"/>
      <c r="AD140" s="78" t="n"/>
      <c r="AE140" s="78" t="n"/>
      <c r="AF140" s="18" t="n"/>
      <c r="AG140" s="18" t="n"/>
      <c r="AH140" s="18" t="n"/>
      <c r="AI140" s="18" t="n"/>
      <c r="AJ140" s="18" t="n"/>
      <c r="AK140" s="78" t="n"/>
      <c r="AL140" s="78" t="n"/>
      <c r="AM140" s="78" t="n"/>
      <c r="AN140" s="78" t="n"/>
      <c r="AO140" s="52" t="n"/>
      <c r="AP140" s="78" t="n"/>
      <c r="AQ140" s="78" t="n"/>
      <c r="AR140" s="18" t="n"/>
      <c r="AS140" s="357" t="n"/>
      <c r="AT140" s="18" t="n"/>
      <c r="XET140" s="0" t="n"/>
      <c r="XEU140" s="0" t="n"/>
      <c r="XEV140" s="0" t="n"/>
      <c r="XEW140" s="0" t="n"/>
      <c r="XEX140" s="0" t="n"/>
      <c r="XEY140" s="0" t="n"/>
      <c r="XEZ140" s="0" t="n"/>
      <c r="XFA140" s="0" t="n"/>
      <c r="XFB140" s="0" t="n"/>
      <c r="XFC140" s="0" t="n"/>
      <c r="XFD140" s="0" t="n"/>
    </row>
    <row r="141" customFormat="1" s="20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43" t="inlineStr">
        <is>
          <t>编制:周健</t>
        </is>
      </c>
      <c r="L141" s="18" t="n"/>
      <c r="M141" s="18" t="n"/>
      <c r="N141" s="18" t="n"/>
      <c r="O141" s="43" t="n"/>
      <c r="P141" s="43" t="inlineStr">
        <is>
          <t>校对：</t>
        </is>
      </c>
      <c r="Q141" s="357" t="n"/>
      <c r="R141" s="357" t="n"/>
      <c r="S141" s="357" t="n"/>
      <c r="T141" s="357" t="n"/>
      <c r="U141" s="347" t="n"/>
      <c r="V141" s="78" t="n"/>
      <c r="W141" s="78" t="n"/>
      <c r="X141" s="78" t="n"/>
      <c r="Y141" s="78" t="n"/>
      <c r="Z141" s="78" t="n"/>
      <c r="AA141" s="78" t="n"/>
      <c r="AB141" s="78" t="n"/>
      <c r="AC141" s="78" t="n"/>
      <c r="AD141" s="78" t="n"/>
      <c r="AE141" s="78" t="n"/>
      <c r="AF141" s="18" t="n"/>
      <c r="AG141" s="18" t="n"/>
      <c r="AH141" s="43" t="n"/>
      <c r="AI141" s="43" t="inlineStr">
        <is>
          <t>审核：</t>
        </is>
      </c>
      <c r="AJ141" s="18" t="n"/>
      <c r="AK141" s="78" t="n"/>
      <c r="AL141" s="78" t="n"/>
      <c r="AM141" s="78" t="n"/>
      <c r="AN141" s="78" t="n"/>
      <c r="AO141" s="52" t="n"/>
      <c r="AP141" s="78" t="n"/>
      <c r="AQ141" s="78" t="n"/>
      <c r="AR141" s="18" t="n"/>
      <c r="AS141" s="357" t="n"/>
      <c r="AT141" s="18" t="n"/>
      <c r="XET141" s="0" t="n"/>
      <c r="XEU141" s="0" t="n"/>
      <c r="XEV141" s="0" t="n"/>
      <c r="XEW141" s="0" t="n"/>
      <c r="XEX141" s="0" t="n"/>
      <c r="XEY141" s="0" t="n"/>
      <c r="XEZ141" s="0" t="n"/>
      <c r="XFA141" s="0" t="n"/>
      <c r="XFB141" s="0" t="n"/>
      <c r="XFC141" s="0" t="n"/>
      <c r="XFD141" s="0" t="n"/>
    </row>
    <row r="142" customFormat="1" s="20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347" t="n"/>
      <c r="R142" s="347" t="n"/>
      <c r="S142" s="347" t="n"/>
      <c r="T142" s="347" t="n"/>
      <c r="U142" s="347" t="n"/>
      <c r="V142" s="18" t="n"/>
      <c r="W142" s="18" t="n"/>
      <c r="X142" s="18" t="n"/>
      <c r="Y142" s="18" t="n"/>
      <c r="Z142" s="18" t="n"/>
      <c r="AA142" s="18" t="n"/>
      <c r="AB142" s="18" t="n"/>
      <c r="AC142" s="18" t="n"/>
      <c r="AD142" s="18" t="n"/>
      <c r="AE142" s="18" t="n"/>
      <c r="AF142" s="18" t="n"/>
      <c r="AG142" s="18" t="n"/>
      <c r="AH142" s="18" t="n"/>
      <c r="AI142" s="18" t="n"/>
      <c r="AJ142" s="18" t="n"/>
      <c r="AK142" s="18" t="n"/>
      <c r="AL142" s="18" t="n"/>
      <c r="AM142" s="18" t="n"/>
      <c r="AN142" s="18" t="n"/>
      <c r="AO142" s="52" t="n"/>
      <c r="AP142" s="18" t="n"/>
      <c r="AQ142" s="18" t="n"/>
      <c r="AR142" s="18" t="n"/>
      <c r="AS142" s="347" t="n"/>
      <c r="AT142" s="18" t="n"/>
      <c r="XET142" s="0" t="n"/>
      <c r="XEU142" s="0" t="n"/>
      <c r="XEV142" s="0" t="n"/>
      <c r="XEW142" s="0" t="n"/>
      <c r="XEX142" s="0" t="n"/>
      <c r="XEY142" s="0" t="n"/>
      <c r="XEZ142" s="0" t="n"/>
      <c r="XFA142" s="0" t="n"/>
      <c r="XFB142" s="0" t="n"/>
      <c r="XFC142" s="0" t="n"/>
      <c r="XFD142" s="0" t="n"/>
    </row>
    <row r="143" customFormat="1" s="20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347" t="n"/>
      <c r="R143" s="347" t="n"/>
      <c r="S143" s="347" t="n"/>
      <c r="T143" s="347" t="n"/>
      <c r="U143" s="347" t="n"/>
      <c r="V143" s="18" t="n"/>
      <c r="W143" s="18" t="n"/>
      <c r="X143" s="18" t="n"/>
      <c r="Y143" s="18" t="n"/>
      <c r="Z143" s="18" t="n"/>
      <c r="AA143" s="18" t="n"/>
      <c r="AB143" s="18" t="n"/>
      <c r="AC143" s="18" t="n"/>
      <c r="AD143" s="18" t="n"/>
      <c r="AE143" s="18" t="n"/>
      <c r="AF143" s="18" t="n"/>
      <c r="AG143" s="18" t="n"/>
      <c r="AH143" s="18" t="n"/>
      <c r="AI143" s="18" t="n"/>
      <c r="AJ143" s="18" t="n"/>
      <c r="AK143" s="18" t="n"/>
      <c r="AL143" s="18" t="n"/>
      <c r="AM143" s="18" t="n"/>
      <c r="AN143" s="18" t="n"/>
      <c r="AO143" s="52" t="n"/>
      <c r="AP143" s="18" t="n"/>
      <c r="AQ143" s="18" t="n"/>
      <c r="AR143" s="18" t="n"/>
      <c r="AS143" s="347" t="n"/>
      <c r="AT143" s="18" t="n"/>
      <c r="XET143" s="0" t="n"/>
      <c r="XEU143" s="0" t="n"/>
      <c r="XEV143" s="0" t="n"/>
      <c r="XEW143" s="0" t="n"/>
      <c r="XEX143" s="0" t="n"/>
      <c r="XEY143" s="0" t="n"/>
      <c r="XEZ143" s="0" t="n"/>
      <c r="XFA143" s="0" t="n"/>
      <c r="XFB143" s="0" t="n"/>
      <c r="XFC143" s="0" t="n"/>
      <c r="XFD143" s="0" t="n"/>
    </row>
    <row r="144" customFormat="1" s="20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347" t="n"/>
      <c r="R144" s="347" t="n"/>
      <c r="S144" s="347" t="n"/>
      <c r="T144" s="347" t="n"/>
      <c r="U144" s="347" t="n"/>
      <c r="V144" s="18" t="n"/>
      <c r="W144" s="18" t="n"/>
      <c r="X144" s="18" t="n"/>
      <c r="Y144" s="18" t="n"/>
      <c r="Z144" s="18" t="n"/>
      <c r="AA144" s="18" t="n"/>
      <c r="AB144" s="18" t="n"/>
      <c r="AC144" s="18" t="n"/>
      <c r="AD144" s="18" t="n"/>
      <c r="AE144" s="18" t="n"/>
      <c r="AF144" s="18" t="n"/>
      <c r="AG144" s="18" t="n"/>
      <c r="AH144" s="18" t="n"/>
      <c r="AI144" s="18" t="n"/>
      <c r="AJ144" s="18" t="n"/>
      <c r="AK144" s="18" t="n"/>
      <c r="AL144" s="18" t="n"/>
      <c r="AM144" s="18" t="n"/>
      <c r="AN144" s="18" t="n"/>
      <c r="AO144" s="52" t="n"/>
      <c r="AP144" s="18" t="n"/>
      <c r="AQ144" s="18" t="n"/>
      <c r="AR144" s="18" t="n"/>
      <c r="AS144" s="347" t="n"/>
      <c r="AT144" s="18" t="n"/>
      <c r="XET144" s="0" t="n"/>
      <c r="XEU144" s="0" t="n"/>
      <c r="XEV144" s="0" t="n"/>
      <c r="XEW144" s="0" t="n"/>
      <c r="XEX144" s="0" t="n"/>
      <c r="XEY144" s="0" t="n"/>
      <c r="XEZ144" s="0" t="n"/>
      <c r="XFA144" s="0" t="n"/>
      <c r="XFB144" s="0" t="n"/>
      <c r="XFC144" s="0" t="n"/>
      <c r="XFD144" s="0" t="n"/>
    </row>
    <row r="145" customFormat="1" s="20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347" t="n"/>
      <c r="R145" s="347" t="n"/>
      <c r="S145" s="347" t="n"/>
      <c r="T145" s="347" t="n"/>
      <c r="U145" s="347" t="n"/>
      <c r="V145" s="18" t="n"/>
      <c r="W145" s="18" t="n"/>
      <c r="X145" s="18" t="n"/>
      <c r="Y145" s="18" t="n"/>
      <c r="Z145" s="18" t="n"/>
      <c r="AA145" s="18" t="n"/>
      <c r="AB145" s="18" t="n"/>
      <c r="AC145" s="18" t="n"/>
      <c r="AD145" s="18" t="n"/>
      <c r="AE145" s="18" t="n"/>
      <c r="AF145" s="18" t="n"/>
      <c r="AG145" s="18" t="n"/>
      <c r="AH145" s="18" t="n"/>
      <c r="AI145" s="18" t="n"/>
      <c r="AJ145" s="18" t="n"/>
      <c r="AK145" s="18" t="n"/>
      <c r="AL145" s="18" t="n"/>
      <c r="AM145" s="18" t="n"/>
      <c r="AN145" s="18" t="n"/>
      <c r="AO145" s="52" t="n"/>
      <c r="AP145" s="18" t="n"/>
      <c r="AQ145" s="18" t="n"/>
      <c r="AR145" s="18" t="n"/>
      <c r="AS145" s="347" t="n"/>
      <c r="AT145" s="18" t="n"/>
      <c r="XET145" s="0" t="n"/>
      <c r="XEU145" s="0" t="n"/>
      <c r="XEV145" s="0" t="n"/>
      <c r="XEW145" s="0" t="n"/>
      <c r="XEX145" s="0" t="n"/>
      <c r="XEY145" s="0" t="n"/>
      <c r="XEZ145" s="0" t="n"/>
      <c r="XFA145" s="0" t="n"/>
      <c r="XFB145" s="0" t="n"/>
      <c r="XFC145" s="0" t="n"/>
      <c r="XFD145" s="0" t="n"/>
    </row>
    <row r="146" customFormat="1" s="20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347" t="n"/>
      <c r="R146" s="347" t="n"/>
      <c r="S146" s="347" t="n"/>
      <c r="T146" s="347" t="n"/>
      <c r="U146" s="347" t="n"/>
      <c r="V146" s="18" t="n"/>
      <c r="W146" s="18" t="n"/>
      <c r="X146" s="18" t="n"/>
      <c r="Y146" s="18" t="n"/>
      <c r="Z146" s="18" t="n"/>
      <c r="AA146" s="18" t="n"/>
      <c r="AB146" s="18" t="n"/>
      <c r="AC146" s="18" t="n"/>
      <c r="AD146" s="18" t="n"/>
      <c r="AE146" s="18" t="n"/>
      <c r="AF146" s="18" t="n"/>
      <c r="AG146" s="18" t="n"/>
      <c r="AH146" s="18" t="n"/>
      <c r="AI146" s="18" t="n"/>
      <c r="AJ146" s="18" t="n"/>
      <c r="AK146" s="18" t="n"/>
      <c r="AL146" s="18" t="n"/>
      <c r="AM146" s="18" t="n"/>
      <c r="AN146" s="18" t="n"/>
      <c r="AO146" s="52" t="n"/>
      <c r="AP146" s="18" t="n"/>
      <c r="AQ146" s="18" t="n"/>
      <c r="AR146" s="18" t="n"/>
      <c r="AS146" s="347" t="n"/>
      <c r="AT146" s="18" t="n"/>
      <c r="XET146" s="0" t="n"/>
      <c r="XEU146" s="0" t="n"/>
      <c r="XEV146" s="0" t="n"/>
      <c r="XEW146" s="0" t="n"/>
      <c r="XEX146" s="0" t="n"/>
      <c r="XEY146" s="0" t="n"/>
      <c r="XEZ146" s="0" t="n"/>
      <c r="XFA146" s="0" t="n"/>
      <c r="XFB146" s="0" t="n"/>
      <c r="XFC146" s="0" t="n"/>
      <c r="XFD146" s="0" t="n"/>
    </row>
    <row r="147" customFormat="1" s="20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347" t="n"/>
      <c r="R147" s="347" t="n"/>
      <c r="S147" s="347" t="n"/>
      <c r="T147" s="347" t="n"/>
      <c r="U147" s="347" t="n"/>
      <c r="V147" s="18" t="n"/>
      <c r="W147" s="18" t="n"/>
      <c r="X147" s="18" t="n"/>
      <c r="Y147" s="18" t="n"/>
      <c r="Z147" s="18" t="n"/>
      <c r="AA147" s="18" t="n"/>
      <c r="AB147" s="18" t="n"/>
      <c r="AC147" s="18" t="n"/>
      <c r="AD147" s="18" t="n"/>
      <c r="AE147" s="18" t="n"/>
      <c r="AF147" s="18" t="n"/>
      <c r="AG147" s="18" t="n"/>
      <c r="AH147" s="18" t="n"/>
      <c r="AI147" s="18" t="n"/>
      <c r="AJ147" s="18" t="n"/>
      <c r="AK147" s="18" t="n"/>
      <c r="AL147" s="18" t="n"/>
      <c r="AM147" s="18" t="n"/>
      <c r="AN147" s="18" t="n"/>
      <c r="AO147" s="52" t="n"/>
      <c r="AP147" s="18" t="n"/>
      <c r="AQ147" s="18" t="n"/>
      <c r="AR147" s="18" t="n"/>
      <c r="AS147" s="347" t="n"/>
      <c r="AT147" s="18" t="n"/>
      <c r="XET147" s="0" t="n"/>
      <c r="XEU147" s="0" t="n"/>
      <c r="XEV147" s="0" t="n"/>
      <c r="XEW147" s="0" t="n"/>
      <c r="XEX147" s="0" t="n"/>
      <c r="XEY147" s="0" t="n"/>
      <c r="XEZ147" s="0" t="n"/>
      <c r="XFA147" s="0" t="n"/>
      <c r="XFB147" s="0" t="n"/>
      <c r="XFC147" s="0" t="n"/>
      <c r="XFD147" s="0" t="n"/>
    </row>
    <row r="148" customFormat="1" s="20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347" t="n"/>
      <c r="R148" s="347" t="n"/>
      <c r="S148" s="347" t="n"/>
      <c r="T148" s="347" t="n"/>
      <c r="U148" s="347" t="n"/>
      <c r="V148" s="18" t="n"/>
      <c r="W148" s="18" t="n"/>
      <c r="X148" s="18" t="n"/>
      <c r="Y148" s="18" t="n"/>
      <c r="Z148" s="18" t="n"/>
      <c r="AA148" s="18" t="n"/>
      <c r="AB148" s="18" t="n"/>
      <c r="AC148" s="18" t="n"/>
      <c r="AD148" s="18" t="n"/>
      <c r="AE148" s="18" t="n"/>
      <c r="AF148" s="18" t="n"/>
      <c r="AG148" s="18" t="n"/>
      <c r="AH148" s="18" t="n"/>
      <c r="AI148" s="18" t="n"/>
      <c r="AJ148" s="18" t="n"/>
      <c r="AK148" s="18" t="n"/>
      <c r="AL148" s="18" t="n"/>
      <c r="AM148" s="18" t="n"/>
      <c r="AN148" s="18" t="n"/>
      <c r="AO148" s="52" t="n"/>
      <c r="AP148" s="18" t="n"/>
      <c r="AQ148" s="18" t="n"/>
      <c r="AR148" s="18" t="n"/>
      <c r="AS148" s="347" t="n"/>
      <c r="AT148" s="18" t="n"/>
      <c r="XET148" s="0" t="n"/>
      <c r="XEU148" s="0" t="n"/>
      <c r="XEV148" s="0" t="n"/>
      <c r="XEW148" s="0" t="n"/>
      <c r="XEX148" s="0" t="n"/>
      <c r="XEY148" s="0" t="n"/>
      <c r="XEZ148" s="0" t="n"/>
      <c r="XFA148" s="0" t="n"/>
      <c r="XFB148" s="0" t="n"/>
      <c r="XFC148" s="0" t="n"/>
      <c r="XFD148" s="0" t="n"/>
    </row>
    <row r="149" customFormat="1" s="20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347" t="n"/>
      <c r="R149" s="347" t="n"/>
      <c r="S149" s="347" t="n"/>
      <c r="T149" s="347" t="n"/>
      <c r="U149" s="347" t="n"/>
      <c r="V149" s="18" t="n"/>
      <c r="W149" s="18" t="n"/>
      <c r="X149" s="18" t="n"/>
      <c r="Y149" s="18" t="n"/>
      <c r="Z149" s="18" t="n"/>
      <c r="AA149" s="18" t="n"/>
      <c r="AB149" s="18" t="n"/>
      <c r="AC149" s="18" t="n"/>
      <c r="AD149" s="18" t="n"/>
      <c r="AE149" s="18" t="n"/>
      <c r="AF149" s="18" t="n"/>
      <c r="AG149" s="18" t="n"/>
      <c r="AH149" s="18" t="n"/>
      <c r="AI149" s="18" t="n"/>
      <c r="AJ149" s="18" t="n"/>
      <c r="AK149" s="18" t="n"/>
      <c r="AL149" s="18" t="n"/>
      <c r="AM149" s="18" t="n"/>
      <c r="AN149" s="18" t="n"/>
      <c r="AO149" s="52" t="n"/>
      <c r="AP149" s="18" t="n"/>
      <c r="AQ149" s="18" t="n"/>
      <c r="AR149" s="18" t="n"/>
      <c r="AS149" s="347" t="n"/>
      <c r="AT149" s="18" t="n"/>
      <c r="XET149" s="0" t="n"/>
      <c r="XEU149" s="0" t="n"/>
      <c r="XEV149" s="0" t="n"/>
      <c r="XEW149" s="0" t="n"/>
      <c r="XEX149" s="0" t="n"/>
      <c r="XEY149" s="0" t="n"/>
      <c r="XEZ149" s="0" t="n"/>
      <c r="XFA149" s="0" t="n"/>
      <c r="XFB149" s="0" t="n"/>
      <c r="XFC149" s="0" t="n"/>
      <c r="XFD149" s="0" t="n"/>
    </row>
    <row r="150" customFormat="1" s="18">
      <c r="Q150" s="347" t="n"/>
      <c r="R150" s="347" t="n"/>
      <c r="S150" s="347" t="n"/>
      <c r="T150" s="347" t="n"/>
      <c r="U150" s="347" t="n"/>
      <c r="AO150" s="52" t="n"/>
      <c r="AS150" s="347" t="n"/>
      <c r="XET150" s="0" t="n"/>
      <c r="XEU150" s="0" t="n"/>
      <c r="XEV150" s="0" t="n"/>
      <c r="XEW150" s="0" t="n"/>
      <c r="XEX150" s="0" t="n"/>
      <c r="XEY150" s="0" t="n"/>
      <c r="XEZ150" s="0" t="n"/>
      <c r="XFA150" s="0" t="n"/>
      <c r="XFB150" s="0" t="n"/>
      <c r="XFC150" s="0" t="n"/>
      <c r="XFD150" s="0" t="n"/>
    </row>
    <row r="155" customFormat="1" s="20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347" t="n"/>
      <c r="R155" s="347" t="n"/>
      <c r="S155" s="347" t="n"/>
      <c r="T155" s="347" t="n"/>
      <c r="U155" s="347" t="n"/>
      <c r="V155" s="18" t="n"/>
      <c r="W155" s="18" t="n"/>
      <c r="X155" s="18" t="n"/>
      <c r="Y155" s="18" t="n"/>
      <c r="Z155" s="18" t="n"/>
      <c r="AA155" s="18" t="n"/>
      <c r="AB155" s="18" t="n"/>
      <c r="AC155" s="18" t="n"/>
      <c r="AD155" s="18" t="n"/>
      <c r="AE155" s="18" t="n"/>
      <c r="AF155" s="18" t="n"/>
      <c r="AG155" s="18" t="n"/>
      <c r="AH155" s="18" t="n"/>
      <c r="AI155" s="18" t="n"/>
      <c r="AJ155" s="18" t="n"/>
      <c r="AK155" s="18" t="n"/>
      <c r="AL155" s="18" t="n"/>
      <c r="AM155" s="18" t="n"/>
      <c r="AN155" s="18" t="n"/>
      <c r="AO155" s="52" t="n"/>
      <c r="AP155" s="18" t="n"/>
      <c r="AQ155" s="18" t="n"/>
      <c r="AR155" s="18" t="n"/>
      <c r="AS155" s="347" t="n"/>
      <c r="AT155" s="18" t="n"/>
      <c r="XET155" s="0" t="n"/>
      <c r="XEU155" s="0" t="n"/>
      <c r="XEV155" s="0" t="n"/>
      <c r="XEW155" s="0" t="n"/>
      <c r="XEX155" s="0" t="n"/>
      <c r="XEY155" s="0" t="n"/>
      <c r="XEZ155" s="0" t="n"/>
      <c r="XFA155" s="0" t="n"/>
      <c r="XFB155" s="0" t="n"/>
      <c r="XFC155" s="0" t="n"/>
      <c r="XFD155" s="0" t="n"/>
    </row>
    <row r="156" customFormat="1" s="20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347" t="n"/>
      <c r="R156" s="347" t="n"/>
      <c r="S156" s="347" t="n"/>
      <c r="T156" s="347" t="n"/>
      <c r="U156" s="347" t="n"/>
      <c r="V156" s="18" t="n"/>
      <c r="W156" s="18" t="n"/>
      <c r="X156" s="18" t="n"/>
      <c r="Y156" s="18" t="n"/>
      <c r="Z156" s="18" t="n"/>
      <c r="AA156" s="18" t="n"/>
      <c r="AB156" s="18" t="n"/>
      <c r="AC156" s="18" t="n"/>
      <c r="AD156" s="18" t="n"/>
      <c r="AE156" s="18" t="n"/>
      <c r="AF156" s="18" t="n"/>
      <c r="AG156" s="18" t="n"/>
      <c r="AH156" s="18" t="n"/>
      <c r="AI156" s="18" t="n"/>
      <c r="AJ156" s="18" t="n"/>
      <c r="AK156" s="18" t="n"/>
      <c r="AL156" s="18" t="n"/>
      <c r="AM156" s="18" t="n"/>
      <c r="AN156" s="18" t="n"/>
      <c r="AO156" s="52" t="n"/>
      <c r="AP156" s="18" t="n"/>
      <c r="AQ156" s="18" t="n"/>
      <c r="AR156" s="18" t="n"/>
      <c r="AS156" s="347" t="n"/>
      <c r="AT156" s="18" t="n"/>
      <c r="XET156" s="0" t="n"/>
      <c r="XEU156" s="0" t="n"/>
      <c r="XEV156" s="0" t="n"/>
      <c r="XEW156" s="0" t="n"/>
      <c r="XEX156" s="0" t="n"/>
      <c r="XEY156" s="0" t="n"/>
      <c r="XEZ156" s="0" t="n"/>
      <c r="XFA156" s="0" t="n"/>
      <c r="XFB156" s="0" t="n"/>
      <c r="XFC156" s="0" t="n"/>
      <c r="XFD156" s="0" t="n"/>
    </row>
    <row r="157" customFormat="1" s="20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347" t="n"/>
      <c r="R157" s="347" t="n"/>
      <c r="S157" s="347" t="n"/>
      <c r="T157" s="347" t="n"/>
      <c r="U157" s="347" t="n"/>
      <c r="V157" s="18" t="n"/>
      <c r="W157" s="18" t="n"/>
      <c r="X157" s="18" t="n"/>
      <c r="Y157" s="18" t="n"/>
      <c r="Z157" s="18" t="n"/>
      <c r="AA157" s="18" t="n"/>
      <c r="AB157" s="18" t="n"/>
      <c r="AC157" s="18" t="n"/>
      <c r="AD157" s="18" t="n"/>
      <c r="AE157" s="18" t="n"/>
      <c r="AF157" s="18" t="n"/>
      <c r="AG157" s="18" t="n"/>
      <c r="AH157" s="18" t="n"/>
      <c r="AI157" s="18" t="n"/>
      <c r="AJ157" s="18" t="n"/>
      <c r="AK157" s="18" t="n"/>
      <c r="AL157" s="18" t="n"/>
      <c r="AM157" s="18" t="n"/>
      <c r="AN157" s="18" t="n"/>
      <c r="AO157" s="52" t="n"/>
      <c r="AP157" s="18" t="n"/>
      <c r="AQ157" s="18" t="n"/>
      <c r="AR157" s="18" t="n"/>
      <c r="AS157" s="347" t="n"/>
      <c r="AT157" s="18" t="n"/>
      <c r="XET157" s="0" t="n"/>
      <c r="XEU157" s="0" t="n"/>
      <c r="XEV157" s="0" t="n"/>
      <c r="XEW157" s="0" t="n"/>
      <c r="XEX157" s="0" t="n"/>
      <c r="XEY157" s="0" t="n"/>
      <c r="XEZ157" s="0" t="n"/>
      <c r="XFA157" s="0" t="n"/>
      <c r="XFB157" s="0" t="n"/>
      <c r="XFC157" s="0" t="n"/>
      <c r="XFD157" s="0" t="n"/>
    </row>
    <row r="158" customFormat="1" s="20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347" t="n"/>
      <c r="R158" s="347" t="n"/>
      <c r="S158" s="347" t="n"/>
      <c r="T158" s="347" t="n"/>
      <c r="U158" s="347" t="n"/>
      <c r="V158" s="18" t="n"/>
      <c r="W158" s="18" t="n"/>
      <c r="X158" s="18" t="n"/>
      <c r="Y158" s="18" t="n"/>
      <c r="Z158" s="18" t="n"/>
      <c r="AA158" s="18" t="n"/>
      <c r="AB158" s="18" t="n"/>
      <c r="AC158" s="18" t="n"/>
      <c r="AD158" s="18" t="n"/>
      <c r="AE158" s="18" t="n"/>
      <c r="AF158" s="18" t="n"/>
      <c r="AG158" s="18" t="n"/>
      <c r="AH158" s="18" t="n"/>
      <c r="AI158" s="18" t="n"/>
      <c r="AJ158" s="18" t="n"/>
      <c r="AK158" s="18" t="n"/>
      <c r="AL158" s="18" t="n"/>
      <c r="AM158" s="18" t="n"/>
      <c r="AN158" s="18" t="n"/>
      <c r="AO158" s="52" t="n"/>
      <c r="AP158" s="18" t="n"/>
      <c r="AQ158" s="18" t="n"/>
      <c r="AR158" s="18" t="n"/>
      <c r="AS158" s="347" t="n"/>
      <c r="AT158" s="18" t="n"/>
      <c r="XET158" s="0" t="n"/>
      <c r="XEU158" s="0" t="n"/>
      <c r="XEV158" s="0" t="n"/>
      <c r="XEW158" s="0" t="n"/>
      <c r="XEX158" s="0" t="n"/>
      <c r="XEY158" s="0" t="n"/>
      <c r="XEZ158" s="0" t="n"/>
      <c r="XFA158" s="0" t="n"/>
      <c r="XFB158" s="0" t="n"/>
      <c r="XFC158" s="0" t="n"/>
      <c r="XFD158" s="0" t="n"/>
    </row>
    <row r="159" customFormat="1" s="20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347" t="n"/>
      <c r="R159" s="347" t="n"/>
      <c r="S159" s="347" t="n"/>
      <c r="T159" s="347" t="n"/>
      <c r="U159" s="347" t="n"/>
      <c r="V159" s="18" t="n"/>
      <c r="W159" s="18" t="n"/>
      <c r="X159" s="18" t="n"/>
      <c r="Y159" s="18" t="n"/>
      <c r="Z159" s="18" t="n"/>
      <c r="AA159" s="18" t="n"/>
      <c r="AB159" s="18" t="n"/>
      <c r="AC159" s="18" t="n"/>
      <c r="AD159" s="18" t="n"/>
      <c r="AE159" s="18" t="n"/>
      <c r="AF159" s="18" t="n"/>
      <c r="AG159" s="18" t="n"/>
      <c r="AH159" s="18" t="n"/>
      <c r="AI159" s="18" t="n"/>
      <c r="AJ159" s="18" t="n"/>
      <c r="AK159" s="18" t="n"/>
      <c r="AL159" s="18" t="n"/>
      <c r="AM159" s="18" t="n"/>
      <c r="AN159" s="18" t="n"/>
      <c r="AO159" s="52" t="n"/>
      <c r="AP159" s="18" t="n"/>
      <c r="AQ159" s="18" t="n"/>
      <c r="AR159" s="18" t="n"/>
      <c r="AS159" s="347" t="n"/>
      <c r="AT159" s="18" t="n"/>
      <c r="XET159" s="0" t="n"/>
      <c r="XEU159" s="0" t="n"/>
      <c r="XEV159" s="0" t="n"/>
      <c r="XEW159" s="0" t="n"/>
      <c r="XEX159" s="0" t="n"/>
      <c r="XEY159" s="0" t="n"/>
      <c r="XEZ159" s="0" t="n"/>
      <c r="XFA159" s="0" t="n"/>
      <c r="XFB159" s="0" t="n"/>
      <c r="XFC159" s="0" t="n"/>
      <c r="XFD159" s="0" t="n"/>
    </row>
    <row r="160" customFormat="1" s="2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347" t="n"/>
      <c r="R160" s="347" t="n"/>
      <c r="S160" s="347" t="n"/>
      <c r="T160" s="347" t="n"/>
      <c r="U160" s="347" t="n"/>
      <c r="V160" s="18" t="n"/>
      <c r="W160" s="18" t="n"/>
      <c r="X160" s="18" t="n"/>
      <c r="Y160" s="18" t="n"/>
      <c r="Z160" s="18" t="n"/>
      <c r="AA160" s="18" t="n"/>
      <c r="AB160" s="18" t="n"/>
      <c r="AC160" s="18" t="n"/>
      <c r="AD160" s="18" t="n"/>
      <c r="AE160" s="18" t="n"/>
      <c r="AF160" s="18" t="n"/>
      <c r="AG160" s="18" t="n"/>
      <c r="AH160" s="18" t="n"/>
      <c r="AI160" s="18" t="n"/>
      <c r="AJ160" s="18" t="n"/>
      <c r="AK160" s="18" t="n"/>
      <c r="AL160" s="18" t="n"/>
      <c r="AM160" s="18" t="n"/>
      <c r="AN160" s="18" t="n"/>
      <c r="AO160" s="52" t="n"/>
      <c r="AP160" s="18" t="n"/>
      <c r="AQ160" s="18" t="n"/>
      <c r="AR160" s="18" t="n"/>
      <c r="AS160" s="347" t="n"/>
      <c r="AT160" s="18" t="n"/>
      <c r="XET160" s="0" t="n"/>
      <c r="XEU160" s="0" t="n"/>
      <c r="XEV160" s="0" t="n"/>
      <c r="XEW160" s="0" t="n"/>
      <c r="XEX160" s="0" t="n"/>
      <c r="XEY160" s="0" t="n"/>
      <c r="XEZ160" s="0" t="n"/>
      <c r="XFA160" s="0" t="n"/>
      <c r="XFB160" s="0" t="n"/>
      <c r="XFC160" s="0" t="n"/>
      <c r="XFD160" s="0" t="n"/>
    </row>
    <row r="161" customFormat="1" s="20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347" t="n"/>
      <c r="R161" s="347" t="n"/>
      <c r="S161" s="347" t="n"/>
      <c r="T161" s="347" t="n"/>
      <c r="U161" s="347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18" t="n"/>
      <c r="AI161" s="18" t="n"/>
      <c r="AJ161" s="18" t="n"/>
      <c r="AK161" s="18" t="n"/>
      <c r="AL161" s="18" t="n"/>
      <c r="AM161" s="18" t="n"/>
      <c r="AN161" s="18" t="n"/>
      <c r="AO161" s="52" t="n"/>
      <c r="AP161" s="18" t="n"/>
      <c r="AQ161" s="18" t="n"/>
      <c r="AR161" s="18" t="n"/>
      <c r="AS161" s="347" t="n"/>
      <c r="AT161" s="18" t="n"/>
      <c r="XET161" s="0" t="n"/>
      <c r="XEU161" s="0" t="n"/>
      <c r="XEV161" s="0" t="n"/>
      <c r="XEW161" s="0" t="n"/>
      <c r="XEX161" s="0" t="n"/>
      <c r="XEY161" s="0" t="n"/>
      <c r="XEZ161" s="0" t="n"/>
      <c r="XFA161" s="0" t="n"/>
      <c r="XFB161" s="0" t="n"/>
      <c r="XFC161" s="0" t="n"/>
      <c r="XFD161" s="0" t="n"/>
    </row>
    <row r="162" customFormat="1" s="20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347" t="n"/>
      <c r="R162" s="347" t="n"/>
      <c r="S162" s="347" t="n"/>
      <c r="T162" s="347" t="n"/>
      <c r="U162" s="347" t="n"/>
      <c r="V162" s="18" t="n"/>
      <c r="W162" s="18" t="n"/>
      <c r="X162" s="18" t="n"/>
      <c r="Y162" s="18" t="n"/>
      <c r="Z162" s="18" t="n"/>
      <c r="AA162" s="18" t="n"/>
      <c r="AB162" s="18" t="n"/>
      <c r="AC162" s="18" t="n"/>
      <c r="AD162" s="18" t="n"/>
      <c r="AE162" s="18" t="n"/>
      <c r="AF162" s="18" t="n"/>
      <c r="AG162" s="18" t="n"/>
      <c r="AH162" s="18" t="n"/>
      <c r="AI162" s="18" t="n"/>
      <c r="AJ162" s="18" t="n"/>
      <c r="AK162" s="18" t="n"/>
      <c r="AL162" s="18" t="n"/>
      <c r="AM162" s="18" t="n"/>
      <c r="AN162" s="18" t="n"/>
      <c r="AO162" s="52" t="n"/>
      <c r="AP162" s="18" t="n"/>
      <c r="AQ162" s="18" t="n"/>
      <c r="AR162" s="18" t="n"/>
      <c r="AS162" s="347" t="n"/>
      <c r="AT162" s="18" t="n"/>
      <c r="XET162" s="0" t="n"/>
      <c r="XEU162" s="0" t="n"/>
      <c r="XEV162" s="0" t="n"/>
      <c r="XEW162" s="0" t="n"/>
      <c r="XEX162" s="0" t="n"/>
      <c r="XEY162" s="0" t="n"/>
      <c r="XEZ162" s="0" t="n"/>
      <c r="XFA162" s="0" t="n"/>
      <c r="XFB162" s="0" t="n"/>
      <c r="XFC162" s="0" t="n"/>
      <c r="XFD162" s="0" t="n"/>
    </row>
    <row r="163" customFormat="1" s="20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347" t="n"/>
      <c r="R163" s="347" t="n"/>
      <c r="S163" s="347" t="n"/>
      <c r="T163" s="347" t="n"/>
      <c r="U163" s="347" t="n"/>
      <c r="V163" s="18" t="n"/>
      <c r="W163" s="18" t="n"/>
      <c r="X163" s="18" t="n"/>
      <c r="Y163" s="18" t="n"/>
      <c r="Z163" s="18" t="n"/>
      <c r="AA163" s="18" t="n"/>
      <c r="AB163" s="18" t="n"/>
      <c r="AC163" s="18" t="n"/>
      <c r="AD163" s="18" t="n"/>
      <c r="AE163" s="18" t="n"/>
      <c r="AF163" s="18" t="n"/>
      <c r="AG163" s="18" t="n"/>
      <c r="AH163" s="18" t="n"/>
      <c r="AI163" s="18" t="n"/>
      <c r="AJ163" s="18" t="n"/>
      <c r="AK163" s="18" t="n"/>
      <c r="AL163" s="18" t="n"/>
      <c r="AM163" s="18" t="n"/>
      <c r="AN163" s="18" t="n"/>
      <c r="AO163" s="52" t="n"/>
      <c r="AP163" s="18" t="n"/>
      <c r="AQ163" s="18" t="n"/>
      <c r="AR163" s="18" t="n"/>
      <c r="AS163" s="347" t="n"/>
      <c r="AT163" s="18" t="n"/>
      <c r="XET163" s="0" t="n"/>
      <c r="XEU163" s="0" t="n"/>
      <c r="XEV163" s="0" t="n"/>
      <c r="XEW163" s="0" t="n"/>
      <c r="XEX163" s="0" t="n"/>
      <c r="XEY163" s="0" t="n"/>
      <c r="XEZ163" s="0" t="n"/>
      <c r="XFA163" s="0" t="n"/>
      <c r="XFB163" s="0" t="n"/>
      <c r="XFC163" s="0" t="n"/>
      <c r="XFD163" s="0" t="n"/>
    </row>
    <row r="164" customFormat="1" s="20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347" t="n"/>
      <c r="R164" s="347" t="n"/>
      <c r="S164" s="347" t="n"/>
      <c r="T164" s="347" t="n"/>
      <c r="U164" s="347" t="n"/>
      <c r="V164" s="18" t="n"/>
      <c r="W164" s="18" t="n"/>
      <c r="X164" s="18" t="n"/>
      <c r="Y164" s="18" t="n"/>
      <c r="Z164" s="18" t="n"/>
      <c r="AA164" s="18" t="n"/>
      <c r="AB164" s="18" t="n"/>
      <c r="AC164" s="18" t="n"/>
      <c r="AD164" s="18" t="n"/>
      <c r="AE164" s="18" t="n"/>
      <c r="AF164" s="18" t="n"/>
      <c r="AG164" s="18" t="n"/>
      <c r="AH164" s="18" t="n"/>
      <c r="AI164" s="18" t="n"/>
      <c r="AJ164" s="18" t="n"/>
      <c r="AK164" s="18" t="n"/>
      <c r="AL164" s="18" t="n"/>
      <c r="AM164" s="18" t="n"/>
      <c r="AN164" s="18" t="n"/>
      <c r="AO164" s="52" t="n"/>
      <c r="AP164" s="18" t="n"/>
      <c r="AQ164" s="18" t="n"/>
      <c r="AR164" s="18" t="n"/>
      <c r="AS164" s="347" t="n"/>
      <c r="AT164" s="18" t="n"/>
      <c r="XET164" s="0" t="n"/>
      <c r="XEU164" s="0" t="n"/>
      <c r="XEV164" s="0" t="n"/>
      <c r="XEW164" s="0" t="n"/>
      <c r="XEX164" s="0" t="n"/>
      <c r="XEY164" s="0" t="n"/>
      <c r="XEZ164" s="0" t="n"/>
      <c r="XFA164" s="0" t="n"/>
      <c r="XFB164" s="0" t="n"/>
      <c r="XFC164" s="0" t="n"/>
      <c r="XFD164" s="0" t="n"/>
    </row>
    <row r="165" customFormat="1" s="20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347" t="n"/>
      <c r="R165" s="347" t="n"/>
      <c r="S165" s="347" t="n"/>
      <c r="T165" s="347" t="n"/>
      <c r="U165" s="347" t="n"/>
      <c r="V165" s="18" t="n"/>
      <c r="W165" s="18" t="n"/>
      <c r="X165" s="18" t="n"/>
      <c r="Y165" s="18" t="n"/>
      <c r="Z165" s="18" t="n"/>
      <c r="AA165" s="18" t="n"/>
      <c r="AB165" s="18" t="n"/>
      <c r="AC165" s="18" t="n"/>
      <c r="AD165" s="18" t="n"/>
      <c r="AE165" s="18" t="n"/>
      <c r="AF165" s="18" t="n"/>
      <c r="AG165" s="18" t="n"/>
      <c r="AH165" s="18" t="n"/>
      <c r="AI165" s="18" t="n"/>
      <c r="AJ165" s="18" t="n"/>
      <c r="AK165" s="18" t="n"/>
      <c r="AL165" s="18" t="n"/>
      <c r="AM165" s="18" t="n"/>
      <c r="AN165" s="18" t="n"/>
      <c r="AO165" s="52" t="n"/>
      <c r="AP165" s="18" t="n"/>
      <c r="AQ165" s="18" t="n"/>
      <c r="AR165" s="18" t="n"/>
      <c r="AS165" s="347" t="n"/>
      <c r="AT165" s="18" t="n"/>
      <c r="XET165" s="0" t="n"/>
      <c r="XEU165" s="0" t="n"/>
      <c r="XEV165" s="0" t="n"/>
      <c r="XEW165" s="0" t="n"/>
      <c r="XEX165" s="0" t="n"/>
      <c r="XEY165" s="0" t="n"/>
      <c r="XEZ165" s="0" t="n"/>
      <c r="XFA165" s="0" t="n"/>
      <c r="XFB165" s="0" t="n"/>
      <c r="XFC165" s="0" t="n"/>
      <c r="XFD165" s="0" t="n"/>
    </row>
    <row r="166" customFormat="1" s="20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347" t="n"/>
      <c r="R166" s="347" t="n"/>
      <c r="S166" s="347" t="n"/>
      <c r="T166" s="347" t="n"/>
      <c r="U166" s="347" t="n"/>
      <c r="V166" s="18" t="n"/>
      <c r="W166" s="18" t="n"/>
      <c r="X166" s="18" t="n"/>
      <c r="Y166" s="18" t="n"/>
      <c r="Z166" s="18" t="n"/>
      <c r="AA166" s="18" t="n"/>
      <c r="AB166" s="18" t="n"/>
      <c r="AC166" s="18" t="n"/>
      <c r="AD166" s="18" t="n"/>
      <c r="AE166" s="18" t="n"/>
      <c r="AF166" s="18" t="n"/>
      <c r="AG166" s="18" t="n"/>
      <c r="AH166" s="18" t="n"/>
      <c r="AI166" s="18" t="n"/>
      <c r="AJ166" s="18" t="n"/>
      <c r="AK166" s="18" t="n"/>
      <c r="AL166" s="18" t="n"/>
      <c r="AM166" s="18" t="n"/>
      <c r="AN166" s="18" t="n"/>
      <c r="AO166" s="52" t="n"/>
      <c r="AP166" s="18" t="n"/>
      <c r="AQ166" s="18" t="n"/>
      <c r="AR166" s="18" t="n"/>
      <c r="AS166" s="347" t="n"/>
      <c r="AT166" s="18" t="n"/>
      <c r="XET166" s="0" t="n"/>
      <c r="XEU166" s="0" t="n"/>
      <c r="XEV166" s="0" t="n"/>
      <c r="XEW166" s="0" t="n"/>
      <c r="XEX166" s="0" t="n"/>
      <c r="XEY166" s="0" t="n"/>
      <c r="XEZ166" s="0" t="n"/>
      <c r="XFA166" s="0" t="n"/>
      <c r="XFB166" s="0" t="n"/>
      <c r="XFC166" s="0" t="n"/>
      <c r="XFD166" s="0" t="n"/>
    </row>
    <row r="167" customFormat="1" s="20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347" t="n"/>
      <c r="R167" s="347" t="n"/>
      <c r="S167" s="347" t="n"/>
      <c r="T167" s="347" t="n"/>
      <c r="U167" s="347" t="n"/>
      <c r="V167" s="18" t="n"/>
      <c r="W167" s="18" t="n"/>
      <c r="X167" s="18" t="n"/>
      <c r="Y167" s="18" t="n"/>
      <c r="Z167" s="18" t="n"/>
      <c r="AA167" s="18" t="n"/>
      <c r="AB167" s="18" t="n"/>
      <c r="AC167" s="18" t="n"/>
      <c r="AD167" s="18" t="n"/>
      <c r="AE167" s="18" t="n"/>
      <c r="AF167" s="18" t="n"/>
      <c r="AG167" s="18" t="n"/>
      <c r="AH167" s="18" t="n"/>
      <c r="AI167" s="18" t="n"/>
      <c r="AJ167" s="18" t="n"/>
      <c r="AK167" s="18" t="n"/>
      <c r="AL167" s="18" t="n"/>
      <c r="AM167" s="18" t="n"/>
      <c r="AN167" s="18" t="n"/>
      <c r="AO167" s="52" t="n"/>
      <c r="AP167" s="18" t="n"/>
      <c r="AQ167" s="18" t="n"/>
      <c r="AR167" s="18" t="n"/>
      <c r="AS167" s="347" t="n"/>
      <c r="AT167" s="18" t="n"/>
      <c r="XET167" s="0" t="n"/>
      <c r="XEU167" s="0" t="n"/>
      <c r="XEV167" s="0" t="n"/>
      <c r="XEW167" s="0" t="n"/>
      <c r="XEX167" s="0" t="n"/>
      <c r="XEY167" s="0" t="n"/>
      <c r="XEZ167" s="0" t="n"/>
      <c r="XFA167" s="0" t="n"/>
      <c r="XFB167" s="0" t="n"/>
      <c r="XFC167" s="0" t="n"/>
      <c r="XFD167" s="0" t="n"/>
    </row>
    <row r="168" customFormat="1" s="20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347" t="n"/>
      <c r="R168" s="347" t="n"/>
      <c r="S168" s="347" t="n"/>
      <c r="T168" s="347" t="n"/>
      <c r="U168" s="347" t="n"/>
      <c r="V168" s="18" t="n"/>
      <c r="W168" s="18" t="n"/>
      <c r="X168" s="18" t="n"/>
      <c r="Y168" s="18" t="n"/>
      <c r="Z168" s="18" t="n"/>
      <c r="AA168" s="18" t="n"/>
      <c r="AB168" s="18" t="n"/>
      <c r="AC168" s="18" t="n"/>
      <c r="AD168" s="18" t="n"/>
      <c r="AE168" s="18" t="n"/>
      <c r="AF168" s="18" t="n"/>
      <c r="AG168" s="18" t="n"/>
      <c r="AH168" s="18" t="n"/>
      <c r="AI168" s="18" t="n"/>
      <c r="AJ168" s="18" t="n"/>
      <c r="AK168" s="18" t="n"/>
      <c r="AL168" s="18" t="n"/>
      <c r="AM168" s="18" t="n"/>
      <c r="AN168" s="18" t="n"/>
      <c r="AO168" s="52" t="n"/>
      <c r="AP168" s="18" t="n"/>
      <c r="AQ168" s="18" t="n"/>
      <c r="AR168" s="18" t="n"/>
      <c r="AS168" s="347" t="n"/>
      <c r="AT168" s="18" t="n"/>
      <c r="XET168" s="0" t="n"/>
      <c r="XEU168" s="0" t="n"/>
      <c r="XEV168" s="0" t="n"/>
      <c r="XEW168" s="0" t="n"/>
      <c r="XEX168" s="0" t="n"/>
      <c r="XEY168" s="0" t="n"/>
      <c r="XEZ168" s="0" t="n"/>
      <c r="XFA168" s="0" t="n"/>
      <c r="XFB168" s="0" t="n"/>
      <c r="XFC168" s="0" t="n"/>
      <c r="XFD168" s="0" t="n"/>
    </row>
    <row r="169" customFormat="1" s="20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347" t="n"/>
      <c r="R169" s="347" t="n"/>
      <c r="S169" s="347" t="n"/>
      <c r="T169" s="347" t="n"/>
      <c r="U169" s="347" t="n"/>
      <c r="V169" s="18" t="n"/>
      <c r="W169" s="18" t="n"/>
      <c r="X169" s="18" t="n"/>
      <c r="Y169" s="18" t="n"/>
      <c r="Z169" s="18" t="n"/>
      <c r="AA169" s="18" t="n"/>
      <c r="AB169" s="18" t="n"/>
      <c r="AC169" s="18" t="n"/>
      <c r="AD169" s="18" t="n"/>
      <c r="AE169" s="18" t="n"/>
      <c r="AF169" s="18" t="n"/>
      <c r="AG169" s="18" t="n"/>
      <c r="AH169" s="18" t="n"/>
      <c r="AI169" s="18" t="n"/>
      <c r="AJ169" s="18" t="n"/>
      <c r="AK169" s="18" t="n"/>
      <c r="AL169" s="18" t="n"/>
      <c r="AM169" s="18" t="n"/>
      <c r="AN169" s="18" t="n"/>
      <c r="AO169" s="52" t="n"/>
      <c r="AP169" s="18" t="n"/>
      <c r="AQ169" s="18" t="n"/>
      <c r="AR169" s="18" t="n"/>
      <c r="AS169" s="347" t="n"/>
      <c r="AT169" s="18" t="n"/>
      <c r="XET169" s="0" t="n"/>
      <c r="XEU169" s="0" t="n"/>
      <c r="XEV169" s="0" t="n"/>
      <c r="XEW169" s="0" t="n"/>
      <c r="XEX169" s="0" t="n"/>
      <c r="XEY169" s="0" t="n"/>
      <c r="XEZ169" s="0" t="n"/>
      <c r="XFA169" s="0" t="n"/>
      <c r="XFB169" s="0" t="n"/>
      <c r="XFC169" s="0" t="n"/>
      <c r="XFD169" s="0" t="n"/>
    </row>
    <row r="170" customFormat="1" s="2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347" t="n"/>
      <c r="R170" s="347" t="n"/>
      <c r="S170" s="347" t="n"/>
      <c r="T170" s="347" t="n"/>
      <c r="U170" s="347" t="n"/>
      <c r="V170" s="18" t="n"/>
      <c r="W170" s="18" t="n"/>
      <c r="X170" s="18" t="n"/>
      <c r="Y170" s="18" t="n"/>
      <c r="Z170" s="18" t="n"/>
      <c r="AA170" s="18" t="n"/>
      <c r="AB170" s="18" t="n"/>
      <c r="AC170" s="18" t="n"/>
      <c r="AD170" s="18" t="n"/>
      <c r="AE170" s="18" t="n"/>
      <c r="AF170" s="18" t="n"/>
      <c r="AG170" s="18" t="n"/>
      <c r="AH170" s="18" t="n"/>
      <c r="AI170" s="18" t="n"/>
      <c r="AJ170" s="18" t="n"/>
      <c r="AK170" s="18" t="n"/>
      <c r="AL170" s="18" t="n"/>
      <c r="AM170" s="18" t="n"/>
      <c r="AN170" s="18" t="n"/>
      <c r="AO170" s="52" t="n"/>
      <c r="AP170" s="18" t="n"/>
      <c r="AQ170" s="18" t="n"/>
      <c r="AR170" s="18" t="n"/>
      <c r="AS170" s="347" t="n"/>
      <c r="AT170" s="18" t="n"/>
      <c r="XET170" s="0" t="n"/>
      <c r="XEU170" s="0" t="n"/>
      <c r="XEV170" s="0" t="n"/>
      <c r="XEW170" s="0" t="n"/>
      <c r="XEX170" s="0" t="n"/>
      <c r="XEY170" s="0" t="n"/>
      <c r="XEZ170" s="0" t="n"/>
      <c r="XFA170" s="0" t="n"/>
      <c r="XFB170" s="0" t="n"/>
      <c r="XFC170" s="0" t="n"/>
      <c r="XFD170" s="0" t="n"/>
    </row>
    <row r="171" customFormat="1" s="20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347" t="n"/>
      <c r="R171" s="347" t="n"/>
      <c r="S171" s="347" t="n"/>
      <c r="T171" s="347" t="n"/>
      <c r="U171" s="347" t="n"/>
      <c r="V171" s="18" t="n"/>
      <c r="W171" s="18" t="n"/>
      <c r="X171" s="18" t="n"/>
      <c r="Y171" s="18" t="n"/>
      <c r="Z171" s="18" t="n"/>
      <c r="AA171" s="18" t="n"/>
      <c r="AB171" s="18" t="n"/>
      <c r="AC171" s="18" t="n"/>
      <c r="AD171" s="18" t="n"/>
      <c r="AE171" s="18" t="n"/>
      <c r="AF171" s="18" t="n"/>
      <c r="AG171" s="18" t="n"/>
      <c r="AH171" s="18" t="n"/>
      <c r="AI171" s="18" t="n"/>
      <c r="AJ171" s="18" t="n"/>
      <c r="AK171" s="18" t="n"/>
      <c r="AL171" s="18" t="n"/>
      <c r="AM171" s="18" t="n"/>
      <c r="AN171" s="18" t="n"/>
      <c r="AO171" s="52" t="n"/>
      <c r="AP171" s="18" t="n"/>
      <c r="AQ171" s="18" t="n"/>
      <c r="AR171" s="18" t="n"/>
      <c r="AS171" s="347" t="n"/>
      <c r="AT171" s="18" t="n"/>
      <c r="XET171" s="0" t="n"/>
      <c r="XEU171" s="0" t="n"/>
      <c r="XEV171" s="0" t="n"/>
      <c r="XEW171" s="0" t="n"/>
      <c r="XEX171" s="0" t="n"/>
      <c r="XEY171" s="0" t="n"/>
      <c r="XEZ171" s="0" t="n"/>
      <c r="XFA171" s="0" t="n"/>
      <c r="XFB171" s="0" t="n"/>
      <c r="XFC171" s="0" t="n"/>
      <c r="XFD171" s="0" t="n"/>
    </row>
    <row r="172" customFormat="1" s="20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347" t="n"/>
      <c r="R172" s="347" t="n"/>
      <c r="S172" s="347" t="n"/>
      <c r="T172" s="347" t="n"/>
      <c r="U172" s="347" t="n"/>
      <c r="V172" s="18" t="n"/>
      <c r="W172" s="18" t="n"/>
      <c r="X172" s="18" t="n"/>
      <c r="Y172" s="18" t="n"/>
      <c r="Z172" s="18" t="n"/>
      <c r="AA172" s="18" t="n"/>
      <c r="AB172" s="18" t="n"/>
      <c r="AC172" s="18" t="n"/>
      <c r="AD172" s="18" t="n"/>
      <c r="AE172" s="18" t="n"/>
      <c r="AF172" s="18" t="n"/>
      <c r="AG172" s="18" t="n"/>
      <c r="AH172" s="18" t="n"/>
      <c r="AI172" s="18" t="n"/>
      <c r="AJ172" s="18" t="n"/>
      <c r="AK172" s="18" t="n"/>
      <c r="AL172" s="18" t="n"/>
      <c r="AM172" s="18" t="n"/>
      <c r="AN172" s="18" t="n"/>
      <c r="AO172" s="52" t="n"/>
      <c r="AP172" s="18" t="n"/>
      <c r="AQ172" s="18" t="n"/>
      <c r="AR172" s="18" t="n"/>
      <c r="AS172" s="347" t="n"/>
      <c r="AT172" s="18" t="n"/>
      <c r="XET172" s="0" t="n"/>
      <c r="XEU172" s="0" t="n"/>
      <c r="XEV172" s="0" t="n"/>
      <c r="XEW172" s="0" t="n"/>
      <c r="XEX172" s="0" t="n"/>
      <c r="XEY172" s="0" t="n"/>
      <c r="XEZ172" s="0" t="n"/>
      <c r="XFA172" s="0" t="n"/>
      <c r="XFB172" s="0" t="n"/>
      <c r="XFC172" s="0" t="n"/>
      <c r="XFD172" s="0" t="n"/>
    </row>
  </sheetData>
  <mergeCells count="9">
    <mergeCell ref="M2:R2"/>
    <mergeCell ref="U1:AT1"/>
    <mergeCell ref="H2:L2"/>
    <mergeCell ref="S2:T2"/>
    <mergeCell ref="AM2:AT2"/>
    <mergeCell ref="H1:P1"/>
    <mergeCell ref="V2:AC2"/>
    <mergeCell ref="AD2:AK2"/>
    <mergeCell ref="U2:U3"/>
  </mergeCells>
  <pageMargins left="0.161111111111111" right="0.161111111111111" top="0.60625" bottom="1" header="0.5" footer="0.5"/>
  <pageSetup orientation="landscape" paperSize="9" scale="50" fitToHeight="0"/>
  <headerFooter>
    <oddHeader/>
    <oddFooter>&amp;C第 &amp;P 页，共 &amp;N 页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XEP205"/>
  <sheetViews>
    <sheetView tabSelected="1" view="pageBreakPreview" topLeftCell="A123" zoomScale="85" zoomScaleNormal="70" zoomScaleSheetLayoutView="85" workbookViewId="0">
      <selection activeCell="N131" sqref="N131"/>
    </sheetView>
  </sheetViews>
  <sheetFormatPr baseColWidth="8" defaultColWidth="9" defaultRowHeight="15.6"/>
  <cols>
    <col width="1.77734375" customWidth="1" style="18" min="1" max="1"/>
    <col width="3.109375" customWidth="1" style="18" min="2" max="2"/>
    <col width="2.88671875" customWidth="1" style="18" min="3" max="3"/>
    <col width="2" customWidth="1" style="18" min="4" max="4"/>
    <col width="3.21875" customWidth="1" style="18" min="5" max="5"/>
    <col width="1.6640625" customWidth="1" style="18" min="6" max="6"/>
    <col width="4" customWidth="1" style="18" min="7" max="7"/>
    <col width="20.33203125" bestFit="1" customWidth="1" style="18" min="8" max="8"/>
    <col width="4.88671875" customWidth="1" style="18" min="9" max="9"/>
    <col width="6.77734375" customWidth="1" style="18" min="10" max="10"/>
    <col width="6" customWidth="1" style="18" min="11" max="11"/>
    <col width="5.88671875" customWidth="1" style="18" min="12" max="12"/>
    <col width="7.44140625" customWidth="1" style="18" min="13" max="13"/>
    <col width="6.5546875" bestFit="1" customWidth="1" style="18" min="14" max="14"/>
    <col width="7.77734375" bestFit="1" customWidth="1" style="18" min="15" max="15"/>
    <col width="7.6640625" customWidth="1" style="347" min="16" max="16"/>
    <col width="10" customWidth="1" style="347" min="17" max="17"/>
    <col width="6.5546875" customWidth="1" style="51" min="18" max="18"/>
    <col width="4.44140625" customWidth="1" style="18" min="19" max="19"/>
    <col width="4.77734375" customWidth="1" style="18" min="20" max="20"/>
    <col width="8.88671875" customWidth="1" style="51" min="21" max="21"/>
    <col width="8.77734375" customWidth="1" style="18" min="22" max="22"/>
    <col width="5.33203125" customWidth="1" style="51" min="23" max="25"/>
    <col width="8.33203125" customWidth="1" style="51" min="26" max="26"/>
    <col width="3.88671875" customWidth="1" style="18" min="27" max="27"/>
    <col width="5.21875" customWidth="1" style="18" min="28" max="28"/>
    <col width="6.77734375" customWidth="1" style="52" min="29" max="29"/>
    <col width="6.77734375" customWidth="1" style="18" min="30" max="30"/>
    <col width="6.33203125" customWidth="1" style="18" min="31" max="32"/>
    <col width="6.44140625" customWidth="1" style="347" min="33" max="33"/>
    <col width="8.21875" customWidth="1" style="18" min="34" max="34"/>
    <col width="9" customWidth="1" style="18" min="35" max="35"/>
    <col width="9.109375" customWidth="1" style="18" min="36" max="36"/>
    <col width="9" customWidth="1" style="18" min="37" max="16359"/>
    <col width="9" customWidth="1" style="53" min="16360" max="16370"/>
  </cols>
  <sheetData>
    <row r="1" ht="50.25" customFormat="1" customHeight="1" s="18">
      <c r="A1" s="143" t="n"/>
      <c r="H1" s="251">
        <f>'3工艺执行单'!B5</f>
        <v/>
      </c>
      <c r="P1" s="251" t="n"/>
      <c r="Q1" s="251">
        <f>'3工艺执行单'!D5</f>
        <v/>
      </c>
      <c r="AI1" s="348" t="inlineStr">
        <is>
          <t>公差+</t>
        </is>
      </c>
      <c r="AJ1" s="348" t="inlineStr">
        <is>
          <t>公差-</t>
        </is>
      </c>
      <c r="XEF1" s="53" t="n"/>
      <c r="XEG1" s="53" t="n"/>
      <c r="XEH1" s="53" t="n"/>
      <c r="XEI1" s="53" t="n"/>
      <c r="XEJ1" s="53" t="n"/>
      <c r="XEK1" s="53" t="n"/>
      <c r="XEL1" s="53" t="n"/>
      <c r="XEM1" s="53" t="n"/>
      <c r="XEN1" s="53" t="n"/>
      <c r="XEO1" s="53" t="n"/>
      <c r="XEP1" s="53" t="n"/>
    </row>
    <row r="2" ht="20.25" customFormat="1" customHeight="1" s="18">
      <c r="A2" s="21" t="n"/>
      <c r="B2" s="21" t="n"/>
      <c r="C2" s="21" t="n"/>
      <c r="D2" s="21" t="n"/>
      <c r="E2" s="21" t="n"/>
      <c r="F2" s="21" t="n"/>
      <c r="G2" s="21" t="n"/>
      <c r="H2" s="178" t="inlineStr">
        <is>
          <t>成品</t>
        </is>
      </c>
      <c r="I2" s="314" t="n"/>
      <c r="J2" s="314" t="n"/>
      <c r="K2" s="314" t="n"/>
      <c r="L2" s="315" t="n"/>
      <c r="M2" s="178" t="inlineStr">
        <is>
          <t>压焊</t>
        </is>
      </c>
      <c r="N2" s="314" t="n"/>
      <c r="O2" s="314" t="n"/>
      <c r="P2" s="315" t="n"/>
      <c r="Q2" s="348" t="inlineStr">
        <is>
          <t>备注</t>
        </is>
      </c>
      <c r="R2" s="245" t="inlineStr">
        <is>
          <t>包边扁钢</t>
        </is>
      </c>
      <c r="S2" s="314" t="n"/>
      <c r="T2" s="314" t="n"/>
      <c r="U2" s="315" t="n"/>
      <c r="V2" s="358" t="inlineStr">
        <is>
          <t>压焊扁钢</t>
        </is>
      </c>
      <c r="W2" s="314" t="n"/>
      <c r="X2" s="314" t="n"/>
      <c r="Y2" s="314" t="n"/>
      <c r="Z2" s="315" t="n"/>
      <c r="AA2" s="247" t="inlineStr">
        <is>
          <t>扭钢</t>
        </is>
      </c>
      <c r="AB2" s="314" t="n"/>
      <c r="AC2" s="314" t="n"/>
      <c r="AD2" s="314" t="n"/>
      <c r="AE2" s="314" t="n"/>
      <c r="AF2" s="314" t="n"/>
      <c r="AG2" s="314" t="n"/>
      <c r="AH2" s="315" t="n"/>
      <c r="AI2" s="354" t="n">
        <v>6</v>
      </c>
      <c r="AJ2" s="354" t="n">
        <v>6</v>
      </c>
    </row>
    <row r="3" ht="20.25" customFormat="1" customHeight="1" s="20">
      <c r="H3" s="111" t="inlineStr">
        <is>
          <t>编号</t>
        </is>
      </c>
      <c r="I3" s="111" t="n"/>
      <c r="J3" s="178" t="inlineStr">
        <is>
          <t>长度</t>
        </is>
      </c>
      <c r="K3" s="178" t="inlineStr">
        <is>
          <t>宽度</t>
        </is>
      </c>
      <c r="L3" s="178" t="inlineStr">
        <is>
          <t>数量</t>
        </is>
      </c>
      <c r="M3" s="58" t="inlineStr">
        <is>
          <t>长度</t>
        </is>
      </c>
      <c r="N3" s="58" t="inlineStr">
        <is>
          <t>宽度</t>
        </is>
      </c>
      <c r="O3" s="58" t="inlineStr">
        <is>
          <t>数量</t>
        </is>
      </c>
      <c r="P3" s="359" t="inlineStr">
        <is>
          <t>重量</t>
        </is>
      </c>
      <c r="Q3" s="317" t="n"/>
      <c r="R3" s="178" t="inlineStr">
        <is>
          <t>长度</t>
        </is>
      </c>
      <c r="S3" s="178" t="inlineStr">
        <is>
          <t>单数</t>
        </is>
      </c>
      <c r="T3" s="178" t="inlineStr">
        <is>
          <t>总数</t>
        </is>
      </c>
      <c r="U3" s="111" t="inlineStr">
        <is>
          <t>重量</t>
        </is>
      </c>
      <c r="V3" s="178" t="inlineStr">
        <is>
          <t>长度</t>
        </is>
      </c>
      <c r="W3" s="178" t="inlineStr">
        <is>
          <t>支数</t>
        </is>
      </c>
      <c r="X3" s="178" t="inlineStr">
        <is>
          <t>支数</t>
        </is>
      </c>
      <c r="Y3" s="111" t="inlineStr">
        <is>
          <t>总数</t>
        </is>
      </c>
      <c r="Z3" s="111" t="inlineStr">
        <is>
          <t>重量</t>
        </is>
      </c>
      <c r="AA3" s="178" t="inlineStr">
        <is>
          <t>型号</t>
        </is>
      </c>
      <c r="AB3" s="178" t="inlineStr">
        <is>
          <t>ST</t>
        </is>
      </c>
      <c r="AC3" s="247" t="inlineStr">
        <is>
          <t>留头</t>
        </is>
      </c>
      <c r="AD3" s="178" t="inlineStr">
        <is>
          <t>长度</t>
        </is>
      </c>
      <c r="AE3" s="62" t="inlineStr">
        <is>
          <t>单数</t>
        </is>
      </c>
      <c r="AF3" s="62" t="inlineStr">
        <is>
          <t>根数</t>
        </is>
      </c>
      <c r="AG3" s="360" t="inlineStr">
        <is>
          <t>重量</t>
        </is>
      </c>
      <c r="AH3" s="62" t="inlineStr">
        <is>
          <t>扭钢总数</t>
        </is>
      </c>
    </row>
    <row r="4" ht="22.2" customFormat="1" customHeight="1" s="20">
      <c r="A4" s="145" t="inlineStr">
        <is>
          <t>G</t>
        </is>
      </c>
      <c r="B4" s="145" t="n">
        <v>25</v>
      </c>
      <c r="C4" s="145" t="n">
        <v>5</v>
      </c>
      <c r="D4" s="145" t="inlineStr">
        <is>
          <t>/</t>
        </is>
      </c>
      <c r="E4" s="145" t="n">
        <v>30</v>
      </c>
      <c r="F4" s="145" t="inlineStr">
        <is>
          <t>/</t>
        </is>
      </c>
      <c r="G4" s="145" t="n">
        <v>100</v>
      </c>
      <c r="H4" s="361" t="inlineStr">
        <is>
          <t>P11-6BFX2007/1</t>
        </is>
      </c>
      <c r="I4" s="146" t="n">
        <v/>
      </c>
      <c r="J4" s="146" t="n">
        <v>871</v>
      </c>
      <c r="K4" s="146" t="n">
        <v>1049</v>
      </c>
      <c r="L4" s="146" t="n">
        <v>1</v>
      </c>
      <c r="M4" s="147">
        <f>J4</f>
        <v/>
      </c>
      <c r="N4" s="147" t="n">
        <v>995</v>
      </c>
      <c r="O4" s="147">
        <f>L4</f>
        <v/>
      </c>
      <c r="P4" s="362">
        <f>U4+Z4+AG4</f>
        <v/>
      </c>
      <c r="Q4" s="362" t="n"/>
      <c r="R4" s="129">
        <f>N4</f>
        <v/>
      </c>
      <c r="S4" s="129" t="n">
        <v>2</v>
      </c>
      <c r="T4" s="129">
        <f>S4*O4</f>
        <v/>
      </c>
      <c r="U4" s="363">
        <f>B4*C4*7.85*0.001*R4*0.001*T4</f>
        <v/>
      </c>
      <c r="V4" s="129">
        <f>M4-C4*2-2</f>
        <v/>
      </c>
      <c r="W4" s="129">
        <f>IF(MOD(K4-C4,E4)&lt;(E4-$AJ$2),ROUNDDOWN((K4-C4)/E4+1,0),ROUNDUP((K4-C4)/E4+1,0))</f>
        <v/>
      </c>
      <c r="X4" s="129">
        <f>(N4-C4)/E4+1</f>
        <v/>
      </c>
      <c r="Y4" s="129">
        <f>X4*O4</f>
        <v/>
      </c>
      <c r="Z4" s="364">
        <f>B4*C4*7.85*0.001*V4*0.001*Y4</f>
        <v/>
      </c>
      <c r="AA4" s="129" t="n">
        <v>6</v>
      </c>
      <c r="AB4" s="129">
        <f>(M4-G4*(AE4-1))/2</f>
        <v/>
      </c>
      <c r="AC4" s="149">
        <f>(M4-G4*(AF4-1))/2</f>
        <v/>
      </c>
      <c r="AD4" s="129" t="n">
        <v>1025</v>
      </c>
      <c r="AE4" s="129">
        <f>IF(INT(M4/G4+1)/2=INT(INT(M4/G4+1)/2),INT(M4/G4)+1,INT(M4/G4))</f>
        <v/>
      </c>
      <c r="AF4" s="129">
        <f>IF(AB4&lt;=0.2*G4,AE4-2,AE4)</f>
        <v/>
      </c>
      <c r="AG4" s="365">
        <f>AA4*AA4*7.85*AD4*0.001*0.001*AF4*O4</f>
        <v/>
      </c>
      <c r="AH4" s="129">
        <f>AF4*O4</f>
        <v/>
      </c>
      <c r="AI4" s="129">
        <f>K4*L4</f>
        <v/>
      </c>
      <c r="AJ4" s="129">
        <f>LEFT(H4,3)</f>
        <v/>
      </c>
    </row>
    <row r="5" ht="22.5" customFormat="1" customHeight="1" s="20">
      <c r="A5" s="145" t="inlineStr">
        <is>
          <t>G</t>
        </is>
      </c>
      <c r="B5" s="145" t="n">
        <v>25</v>
      </c>
      <c r="C5" s="145" t="n">
        <v>5</v>
      </c>
      <c r="D5" s="145" t="inlineStr">
        <is>
          <t>/</t>
        </is>
      </c>
      <c r="E5" s="145" t="n">
        <v>30</v>
      </c>
      <c r="F5" s="145" t="inlineStr">
        <is>
          <t>/</t>
        </is>
      </c>
      <c r="G5" s="145" t="n">
        <v>100</v>
      </c>
      <c r="H5" s="317" t="n"/>
      <c r="I5" s="317" t="n"/>
      <c r="J5" s="317" t="n"/>
      <c r="K5" s="317" t="n"/>
      <c r="L5" s="317" t="n"/>
      <c r="M5" s="147" t="n">
        <v>871</v>
      </c>
      <c r="N5" s="147" t="n">
        <v>35</v>
      </c>
      <c r="O5" s="147" t="n">
        <v>1</v>
      </c>
      <c r="P5" s="362">
        <f>U5+Z5+AG5</f>
        <v/>
      </c>
      <c r="Q5" s="362" t="inlineStr">
        <is>
          <t>单边留</t>
        </is>
      </c>
      <c r="R5" s="129">
        <f>N5</f>
        <v/>
      </c>
      <c r="S5" s="129" t="n">
        <v>2</v>
      </c>
      <c r="T5" s="129">
        <f>S5*O5</f>
        <v/>
      </c>
      <c r="U5" s="363">
        <f>B5*C5*7.85*0.001*R5*0.001*T5</f>
        <v/>
      </c>
      <c r="V5" s="129">
        <f>M5-C5*2-2</f>
        <v/>
      </c>
      <c r="W5" s="129">
        <f>IF(MOD(K5-C5,E5)&lt;(E5-$AJ$2),ROUNDDOWN((K5-C5)/E5+1,0),ROUNDUP((K5-C5)/E5+1,0))</f>
        <v/>
      </c>
      <c r="X5" s="129">
        <f>(N5-C5)/E5+1</f>
        <v/>
      </c>
      <c r="Y5" s="129">
        <f>X5*O5</f>
        <v/>
      </c>
      <c r="Z5" s="364">
        <f>B5*C5*7.85*0.001*V5*0.001*Y5</f>
        <v/>
      </c>
      <c r="AA5" s="129" t="n">
        <v>6</v>
      </c>
      <c r="AB5" s="129">
        <f>(M5-G5*(AE5-1))/2</f>
        <v/>
      </c>
      <c r="AC5" s="149">
        <f>(M5-G5*(AF5-1))/2</f>
        <v/>
      </c>
      <c r="AD5" s="129" t="n">
        <v>1025</v>
      </c>
      <c r="AE5" s="129">
        <f>IF(INT(M5/G5+1)/2=INT(INT(M5/G5+1)/2),INT(M5/G5)+1,INT(M5/G5))</f>
        <v/>
      </c>
      <c r="AF5" s="129">
        <f>IF(AB5&lt;=0.2*G5,AE5-2,AE5)</f>
        <v/>
      </c>
      <c r="AG5" s="365">
        <f>AA5*AA5*7.85*AD5*0.001*0.001*AF5*O5</f>
        <v/>
      </c>
      <c r="AH5" s="129">
        <f>AF5*O5</f>
        <v/>
      </c>
      <c r="AI5" s="129">
        <f>K5*L5</f>
        <v/>
      </c>
      <c r="AJ5" s="129">
        <f>LEFT(H5,3)</f>
        <v/>
      </c>
    </row>
    <row r="6" ht="22.5" customFormat="1" customHeight="1" s="20">
      <c r="A6" s="129" t="inlineStr">
        <is>
          <t>G</t>
        </is>
      </c>
      <c r="B6" s="145" t="n">
        <v>25</v>
      </c>
      <c r="C6" s="145" t="n">
        <v>5</v>
      </c>
      <c r="D6" s="129" t="inlineStr">
        <is>
          <t>/</t>
        </is>
      </c>
      <c r="E6" s="145" t="n">
        <v>30</v>
      </c>
      <c r="F6" s="129" t="inlineStr">
        <is>
          <t>/</t>
        </is>
      </c>
      <c r="G6" s="145" t="n">
        <v>100</v>
      </c>
      <c r="H6" s="151" t="inlineStr">
        <is>
          <t>P12-6BFX2007/13</t>
        </is>
      </c>
      <c r="I6" s="151" t="n">
        <v/>
      </c>
      <c r="J6" s="151" t="n">
        <v>1042</v>
      </c>
      <c r="K6" s="151" t="n">
        <v>707</v>
      </c>
      <c r="L6" s="151" t="n">
        <v>6</v>
      </c>
      <c r="M6" s="147">
        <f>J6</f>
        <v/>
      </c>
      <c r="N6" s="147">
        <f>(W6-1)*E6+C6</f>
        <v/>
      </c>
      <c r="O6" s="147">
        <f>L6</f>
        <v/>
      </c>
      <c r="P6" s="362">
        <f>U6+Z6+AG6</f>
        <v/>
      </c>
      <c r="Q6" s="362">
        <f>IF(OR(AND(MOD(K6-C6,E6)&gt;$AI$2,MOD(K6-C6,E6)&lt;(E6-$AJ$2)),W6=35),"单边留","")</f>
        <v/>
      </c>
      <c r="R6" s="129">
        <f>N6</f>
        <v/>
      </c>
      <c r="S6" s="129" t="n">
        <v>2</v>
      </c>
      <c r="T6" s="129">
        <f>S6*O6</f>
        <v/>
      </c>
      <c r="U6" s="363">
        <f>B6*C6*7.85*0.001*R6*0.001*T6</f>
        <v/>
      </c>
      <c r="V6" s="129">
        <f>M6-C6*2-2</f>
        <v/>
      </c>
      <c r="W6" s="129">
        <f>IF(MOD(K6-C6,E6)&lt;(E6-$AJ$2),ROUNDDOWN((K6-C6)/E6+1,0),ROUNDUP((K6-C6)/E6+1,0))</f>
        <v/>
      </c>
      <c r="X6" s="129">
        <f>(N6-C6)/E6+1</f>
        <v/>
      </c>
      <c r="Y6" s="129">
        <f>X6*O6</f>
        <v/>
      </c>
      <c r="Z6" s="364">
        <f>B6*C6*7.85*0.001*V6*0.001*Y6</f>
        <v/>
      </c>
      <c r="AA6" s="129" t="n">
        <v>6</v>
      </c>
      <c r="AB6" s="129">
        <f>(M6-G6*(AE6-1))/2</f>
        <v/>
      </c>
      <c r="AC6" s="149">
        <f>(M6-G6*(AF6-1))/2</f>
        <v/>
      </c>
      <c r="AD6" s="129" t="n">
        <v>1025</v>
      </c>
      <c r="AE6" s="129">
        <f>IF(INT(M6/G6+1)/2=INT(INT(M6/G6+1)/2),INT(M6/G6)+1,INT(M6/G6))</f>
        <v/>
      </c>
      <c r="AF6" s="129">
        <f>IF(AB6&lt;=0.2*G6,AE6-2,AE6)</f>
        <v/>
      </c>
      <c r="AG6" s="365">
        <f>AA6*AA6*7.85*AD6*0.001*0.001*AF6*O6</f>
        <v/>
      </c>
      <c r="AH6" s="129">
        <f>AF6*O6</f>
        <v/>
      </c>
      <c r="AI6" s="129">
        <f>K6*L6</f>
        <v/>
      </c>
      <c r="AJ6" s="129">
        <f>LEFT(H6,3)</f>
        <v/>
      </c>
    </row>
    <row r="7" ht="22.5" customFormat="1" customHeight="1" s="20">
      <c r="A7" s="129" t="inlineStr">
        <is>
          <t>G</t>
        </is>
      </c>
      <c r="B7" s="145" t="n">
        <v>25</v>
      </c>
      <c r="C7" s="145" t="n">
        <v>5</v>
      </c>
      <c r="D7" s="129" t="inlineStr">
        <is>
          <t>/</t>
        </is>
      </c>
      <c r="E7" s="145" t="n">
        <v>30</v>
      </c>
      <c r="F7" s="129" t="inlineStr">
        <is>
          <t>/</t>
        </is>
      </c>
      <c r="G7" s="145" t="n">
        <v>100</v>
      </c>
      <c r="H7" s="151" t="inlineStr">
        <is>
          <t>P12-6BFX2007/16</t>
        </is>
      </c>
      <c r="I7" s="151" t="n">
        <v/>
      </c>
      <c r="J7" s="151" t="n">
        <v>1549</v>
      </c>
      <c r="K7" s="151" t="n">
        <v>995</v>
      </c>
      <c r="L7" s="151" t="n">
        <v>1</v>
      </c>
      <c r="M7" s="147">
        <f>J7</f>
        <v/>
      </c>
      <c r="N7" s="147">
        <f>(W7-1)*E7+C7</f>
        <v/>
      </c>
      <c r="O7" s="147">
        <f>L7</f>
        <v/>
      </c>
      <c r="P7" s="362">
        <f>U7+Z7+AG7</f>
        <v/>
      </c>
      <c r="Q7" s="362">
        <f>IF(OR(AND(MOD(K7-C7,E7)&gt;$AI$2,MOD(K7-C7,E7)&lt;(E7-$AJ$2)),W7=35),"单边留","")</f>
        <v/>
      </c>
      <c r="R7" s="129">
        <f>N7</f>
        <v/>
      </c>
      <c r="S7" s="129" t="n">
        <v>2</v>
      </c>
      <c r="T7" s="129">
        <f>S7*O7</f>
        <v/>
      </c>
      <c r="U7" s="363">
        <f>B7*C7*7.85*0.001*R7*0.001*T7</f>
        <v/>
      </c>
      <c r="V7" s="129">
        <f>M7-C7*2-2</f>
        <v/>
      </c>
      <c r="W7" s="129">
        <f>IF(MOD(K7-C7,E7)&lt;(E7-$AJ$2),ROUNDDOWN((K7-C7)/E7+1,0),ROUNDUP((K7-C7)/E7+1,0))</f>
        <v/>
      </c>
      <c r="X7" s="129">
        <f>(N7-C7)/E7+1</f>
        <v/>
      </c>
      <c r="Y7" s="129">
        <f>X7*O7</f>
        <v/>
      </c>
      <c r="Z7" s="364">
        <f>B7*C7*7.85*0.001*V7*0.001*Y7</f>
        <v/>
      </c>
      <c r="AA7" s="129" t="n">
        <v>6</v>
      </c>
      <c r="AB7" s="129">
        <f>(M7-G7*(AE7-1))/2</f>
        <v/>
      </c>
      <c r="AC7" s="149">
        <f>(M7-G7*(AF7-1))/2</f>
        <v/>
      </c>
      <c r="AD7" s="129" t="n">
        <v>1025</v>
      </c>
      <c r="AE7" s="129">
        <f>IF(INT(M7/G7+1)/2=INT(INT(M7/G7+1)/2),INT(M7/G7)+1,INT(M7/G7))</f>
        <v/>
      </c>
      <c r="AF7" s="129">
        <f>IF(AB7&lt;=0.2*G7,AE7-2,AE7)</f>
        <v/>
      </c>
      <c r="AG7" s="365">
        <f>AA7*AA7*7.85*AD7*0.001*0.001*AF7*O7</f>
        <v/>
      </c>
      <c r="AH7" s="129">
        <f>AF7*O7</f>
        <v/>
      </c>
      <c r="AI7" s="129">
        <f>K7*L7</f>
        <v/>
      </c>
      <c r="AJ7" s="129">
        <f>LEFT(H7,3)</f>
        <v/>
      </c>
    </row>
    <row r="8" ht="22.5" customFormat="1" customHeight="1" s="20">
      <c r="A8" s="129" t="inlineStr">
        <is>
          <t>G</t>
        </is>
      </c>
      <c r="B8" s="145" t="n">
        <v>25</v>
      </c>
      <c r="C8" s="145" t="n">
        <v>5</v>
      </c>
      <c r="D8" s="129" t="inlineStr">
        <is>
          <t>/</t>
        </is>
      </c>
      <c r="E8" s="145" t="n">
        <v>30</v>
      </c>
      <c r="F8" s="129" t="inlineStr">
        <is>
          <t>/</t>
        </is>
      </c>
      <c r="G8" s="145" t="n">
        <v>100</v>
      </c>
      <c r="H8" s="56" t="inlineStr">
        <is>
          <t>P23-A-19</t>
        </is>
      </c>
      <c r="I8" s="56" t="n">
        <v/>
      </c>
      <c r="J8" s="56" t="n">
        <v>1165</v>
      </c>
      <c r="K8" s="56" t="n">
        <v>935</v>
      </c>
      <c r="L8" s="56" t="n">
        <v>1</v>
      </c>
      <c r="M8" s="147">
        <f>J8</f>
        <v/>
      </c>
      <c r="N8" s="147">
        <f>(W8-1)*E8+C8</f>
        <v/>
      </c>
      <c r="O8" s="147">
        <f>L8</f>
        <v/>
      </c>
      <c r="P8" s="362">
        <f>U8+Z8+AG8</f>
        <v/>
      </c>
      <c r="Q8" s="362">
        <f>IF(OR(AND(MOD(K8-C8,E8)&gt;$AI$2,MOD(K8-C8,E8)&lt;(E8-$AJ$2)),W8=35),"单边留","")</f>
        <v/>
      </c>
      <c r="R8" s="129">
        <f>N8</f>
        <v/>
      </c>
      <c r="S8" s="129" t="n">
        <v>2</v>
      </c>
      <c r="T8" s="129">
        <f>S8*O8</f>
        <v/>
      </c>
      <c r="U8" s="363">
        <f>B8*C8*7.85*0.001*R8*0.001*T8</f>
        <v/>
      </c>
      <c r="V8" s="129">
        <f>M8-C8*2-2</f>
        <v/>
      </c>
      <c r="W8" s="129">
        <f>IF(MOD(K8-C8,E8)&lt;(E8-$AJ$2),ROUNDDOWN((K8-C8)/E8+1,0),ROUNDUP((K8-C8)/E8+1,0))</f>
        <v/>
      </c>
      <c r="X8" s="129">
        <f>(N8-C8)/E8+1</f>
        <v/>
      </c>
      <c r="Y8" s="129">
        <f>X8*O8</f>
        <v/>
      </c>
      <c r="Z8" s="364">
        <f>B8*C8*7.85*0.001*V8*0.001*Y8</f>
        <v/>
      </c>
      <c r="AA8" s="129" t="n">
        <v>6</v>
      </c>
      <c r="AB8" s="129">
        <f>(M8-G8*(AE8-1))/2</f>
        <v/>
      </c>
      <c r="AC8" s="149">
        <f>(M8-G8*(AF8-1))/2</f>
        <v/>
      </c>
      <c r="AD8" s="129" t="n">
        <v>1025</v>
      </c>
      <c r="AE8" s="129">
        <f>IF(INT(M8/G8+1)/2=INT(INT(M8/G8+1)/2),INT(M8/G8)+1,INT(M8/G8))</f>
        <v/>
      </c>
      <c r="AF8" s="129">
        <f>IF(AB8&lt;=0.2*G8,AE8-2,AE8)</f>
        <v/>
      </c>
      <c r="AG8" s="365">
        <f>AA8*AA8*7.85*AD8*0.001*0.001*AF8*O8</f>
        <v/>
      </c>
      <c r="AH8" s="129">
        <f>AF8*O8</f>
        <v/>
      </c>
      <c r="AI8" s="129">
        <f>K8*L8</f>
        <v/>
      </c>
      <c r="AJ8" s="129">
        <f>LEFT(H8,3)</f>
        <v/>
      </c>
    </row>
    <row r="9" ht="22.5" customFormat="1" customHeight="1" s="20">
      <c r="A9" s="129" t="inlineStr">
        <is>
          <t>G</t>
        </is>
      </c>
      <c r="B9" s="145" t="n">
        <v>25</v>
      </c>
      <c r="C9" s="145" t="n">
        <v>5</v>
      </c>
      <c r="D9" s="129" t="inlineStr">
        <is>
          <t>/</t>
        </is>
      </c>
      <c r="E9" s="145" t="n">
        <v>30</v>
      </c>
      <c r="F9" s="129" t="inlineStr">
        <is>
          <t>/</t>
        </is>
      </c>
      <c r="G9" s="145" t="n">
        <v>100</v>
      </c>
      <c r="H9" s="151" t="inlineStr">
        <is>
          <t>P01-C401-A3#</t>
        </is>
      </c>
      <c r="I9" s="151" t="inlineStr">
        <is>
          <t>#</t>
        </is>
      </c>
      <c r="J9" s="151" t="n">
        <v>1479</v>
      </c>
      <c r="K9" s="151" t="n">
        <v>995</v>
      </c>
      <c r="L9" s="151" t="n">
        <v>1</v>
      </c>
      <c r="M9" s="147">
        <f>J9</f>
        <v/>
      </c>
      <c r="N9" s="147">
        <f>(W9-1)*E9+C9</f>
        <v/>
      </c>
      <c r="O9" s="147">
        <f>L9</f>
        <v/>
      </c>
      <c r="P9" s="362">
        <f>U9+Z9+AG9</f>
        <v/>
      </c>
      <c r="Q9" s="362">
        <f>IF(OR(AND(MOD(K9-C9,E9)&gt;$AI$2,MOD(K9-C9,E9)&lt;(E9-$AJ$2)),W9=35),"单边留","")</f>
        <v/>
      </c>
      <c r="R9" s="129">
        <f>N9</f>
        <v/>
      </c>
      <c r="S9" s="129" t="n">
        <v>2</v>
      </c>
      <c r="T9" s="129">
        <f>S9*O9</f>
        <v/>
      </c>
      <c r="U9" s="363">
        <f>B9*C9*7.85*0.001*R9*0.001*T9</f>
        <v/>
      </c>
      <c r="V9" s="129">
        <f>M9-C9*2-2</f>
        <v/>
      </c>
      <c r="W9" s="129">
        <f>IF(MOD(K9-C9,E9)&lt;(E9-$AJ$2),ROUNDDOWN((K9-C9)/E9+1,0),ROUNDUP((K9-C9)/E9+1,0))</f>
        <v/>
      </c>
      <c r="X9" s="129">
        <f>(N9-C9)/E9+1</f>
        <v/>
      </c>
      <c r="Y9" s="129">
        <f>X9*O9</f>
        <v/>
      </c>
      <c r="Z9" s="364">
        <f>B9*C9*7.85*0.001*V9*0.001*Y9</f>
        <v/>
      </c>
      <c r="AA9" s="129" t="n">
        <v>6</v>
      </c>
      <c r="AB9" s="129">
        <f>(M9-G9*(AE9-1))/2</f>
        <v/>
      </c>
      <c r="AC9" s="149">
        <f>(M9-G9*(AF9-1))/2</f>
        <v/>
      </c>
      <c r="AD9" s="129" t="n">
        <v>1025</v>
      </c>
      <c r="AE9" s="129">
        <f>IF(INT(M9/G9+1)/2=INT(INT(M9/G9+1)/2),INT(M9/G9)+1,INT(M9/G9))</f>
        <v/>
      </c>
      <c r="AF9" s="129">
        <f>IF(AB9&lt;=0.2*G9,AE9-2,AE9)</f>
        <v/>
      </c>
      <c r="AG9" s="365">
        <f>AA9*AA9*7.85*AD9*0.001*0.001*AF9*O9</f>
        <v/>
      </c>
      <c r="AH9" s="129">
        <f>AF9*O9</f>
        <v/>
      </c>
      <c r="AI9" s="129">
        <f>K9*L9</f>
        <v/>
      </c>
      <c r="AJ9" s="129">
        <f>LEFT(H9,3)</f>
        <v/>
      </c>
    </row>
    <row r="10" ht="22.5" customFormat="1" customHeight="1" s="20">
      <c r="A10" s="129" t="inlineStr">
        <is>
          <t>G</t>
        </is>
      </c>
      <c r="B10" s="145" t="n">
        <v>25</v>
      </c>
      <c r="C10" s="145" t="n">
        <v>5</v>
      </c>
      <c r="D10" s="129" t="inlineStr">
        <is>
          <t>/</t>
        </is>
      </c>
      <c r="E10" s="145" t="n">
        <v>30</v>
      </c>
      <c r="F10" s="129" t="inlineStr">
        <is>
          <t>/</t>
        </is>
      </c>
      <c r="G10" s="145" t="n">
        <v>100</v>
      </c>
      <c r="H10" s="56" t="inlineStr">
        <is>
          <t>P26-D-23</t>
        </is>
      </c>
      <c r="I10" s="56" t="n">
        <v/>
      </c>
      <c r="J10" s="56" t="n">
        <v>1165</v>
      </c>
      <c r="K10" s="56" t="n">
        <v>575</v>
      </c>
      <c r="L10" s="56" t="n">
        <v>1</v>
      </c>
      <c r="M10" s="147">
        <f>J10</f>
        <v/>
      </c>
      <c r="N10" s="147">
        <f>(W10-1)*E10+C10</f>
        <v/>
      </c>
      <c r="O10" s="147">
        <f>L10</f>
        <v/>
      </c>
      <c r="P10" s="362">
        <f>U10+Z10+AG10</f>
        <v/>
      </c>
      <c r="Q10" s="362">
        <f>IF(OR(AND(MOD(K10-C10,E10)&gt;$AI$2,MOD(K10-C10,E10)&lt;(E10-$AJ$2)),W10=35),"单边留","")</f>
        <v/>
      </c>
      <c r="R10" s="129">
        <f>N10</f>
        <v/>
      </c>
      <c r="S10" s="129" t="n">
        <v>2</v>
      </c>
      <c r="T10" s="129">
        <f>S10*O10</f>
        <v/>
      </c>
      <c r="U10" s="363">
        <f>B10*C10*7.85*0.001*R10*0.001*T10</f>
        <v/>
      </c>
      <c r="V10" s="129">
        <f>M10-C10*2-2</f>
        <v/>
      </c>
      <c r="W10" s="129">
        <f>IF(MOD(K10-C10,E10)&lt;(E10-$AJ$2),ROUNDDOWN((K10-C10)/E10+1,0),ROUNDUP((K10-C10)/E10+1,0))</f>
        <v/>
      </c>
      <c r="X10" s="129">
        <f>(N10-C10)/E10+1</f>
        <v/>
      </c>
      <c r="Y10" s="129">
        <f>X10*O10</f>
        <v/>
      </c>
      <c r="Z10" s="364">
        <f>B10*C10*7.85*0.001*V10*0.001*Y10</f>
        <v/>
      </c>
      <c r="AA10" s="129" t="n">
        <v>6</v>
      </c>
      <c r="AB10" s="129">
        <f>(M10-G10*(AE10-1))/2</f>
        <v/>
      </c>
      <c r="AC10" s="149">
        <f>(M10-G10*(AF10-1))/2</f>
        <v/>
      </c>
      <c r="AD10" s="129" t="n">
        <v>1025</v>
      </c>
      <c r="AE10" s="129">
        <f>IF(INT(M10/G10+1)/2=INT(INT(M10/G10+1)/2),INT(M10/G10)+1,INT(M10/G10))</f>
        <v/>
      </c>
      <c r="AF10" s="129">
        <f>IF(AB10&lt;=0.2*G10,AE10-2,AE10)</f>
        <v/>
      </c>
      <c r="AG10" s="365">
        <f>AA10*AA10*7.85*AD10*0.001*0.001*AF10*O10</f>
        <v/>
      </c>
      <c r="AH10" s="129">
        <f>AF10*O10</f>
        <v/>
      </c>
      <c r="AI10" s="129">
        <f>K10*L10</f>
        <v/>
      </c>
      <c r="AJ10" s="129">
        <f>LEFT(H10,3)</f>
        <v/>
      </c>
    </row>
    <row r="11" ht="22.5" customFormat="1" customHeight="1" s="20">
      <c r="A11" s="129" t="inlineStr">
        <is>
          <t>G</t>
        </is>
      </c>
      <c r="B11" s="145" t="n">
        <v>25</v>
      </c>
      <c r="C11" s="145" t="n">
        <v>5</v>
      </c>
      <c r="D11" s="129" t="inlineStr">
        <is>
          <t>/</t>
        </is>
      </c>
      <c r="E11" s="145" t="n">
        <v>30</v>
      </c>
      <c r="F11" s="129" t="inlineStr">
        <is>
          <t>/</t>
        </is>
      </c>
      <c r="G11" s="145" t="n">
        <v>100</v>
      </c>
      <c r="H11" s="56" t="inlineStr">
        <is>
          <t>P02-C401-B1#</t>
        </is>
      </c>
      <c r="I11" s="56" t="inlineStr">
        <is>
          <t>#</t>
        </is>
      </c>
      <c r="J11" s="56" t="n">
        <v>1589</v>
      </c>
      <c r="K11" s="56" t="n">
        <v>845</v>
      </c>
      <c r="L11" s="56" t="n">
        <v>1</v>
      </c>
      <c r="M11" s="147">
        <f>J11</f>
        <v/>
      </c>
      <c r="N11" s="147">
        <f>(W11-1)*E11+C11</f>
        <v/>
      </c>
      <c r="O11" s="147">
        <f>L11</f>
        <v/>
      </c>
      <c r="P11" s="362">
        <f>U11+Z11+AG11</f>
        <v/>
      </c>
      <c r="Q11" s="362">
        <f>IF(OR(AND(MOD(K11-C11,E11)&gt;$AI$2,MOD(K11-C11,E11)&lt;(E11-$AJ$2)),W11=35),"单边留","")</f>
        <v/>
      </c>
      <c r="R11" s="129">
        <f>N11</f>
        <v/>
      </c>
      <c r="S11" s="129" t="n">
        <v>2</v>
      </c>
      <c r="T11" s="129">
        <f>S11*O11</f>
        <v/>
      </c>
      <c r="U11" s="363">
        <f>B11*C11*7.85*0.001*R11*0.001*T11</f>
        <v/>
      </c>
      <c r="V11" s="129">
        <f>M11-C11*2-2</f>
        <v/>
      </c>
      <c r="W11" s="129">
        <f>IF(MOD(K11-C11,E11)&lt;(E11-$AJ$2),ROUNDDOWN((K11-C11)/E11+1,0),ROUNDUP((K11-C11)/E11+1,0))</f>
        <v/>
      </c>
      <c r="X11" s="129">
        <f>(N11-C11)/E11+1</f>
        <v/>
      </c>
      <c r="Y11" s="129">
        <f>X11*O11</f>
        <v/>
      </c>
      <c r="Z11" s="364">
        <f>B11*C11*7.85*0.001*V11*0.001*Y11</f>
        <v/>
      </c>
      <c r="AA11" s="129" t="n">
        <v>6</v>
      </c>
      <c r="AB11" s="129">
        <f>(M11-G11*(AE11-1))/2</f>
        <v/>
      </c>
      <c r="AC11" s="149">
        <f>(M11-G11*(AF11-1))/2</f>
        <v/>
      </c>
      <c r="AD11" s="129" t="n">
        <v>1025</v>
      </c>
      <c r="AE11" s="129">
        <f>IF(INT(M11/G11+1)/2=INT(INT(M11/G11+1)/2),INT(M11/G11)+1,INT(M11/G11))</f>
        <v/>
      </c>
      <c r="AF11" s="129">
        <f>IF(AB11&lt;=0.2*G11,AE11-2,AE11)</f>
        <v/>
      </c>
      <c r="AG11" s="365">
        <f>AA11*AA11*7.85*AD11*0.001*0.001*AF11*O11</f>
        <v/>
      </c>
      <c r="AH11" s="129">
        <f>AF11*O11</f>
        <v/>
      </c>
      <c r="AI11" s="129">
        <f>K11*L11</f>
        <v/>
      </c>
      <c r="AJ11" s="129">
        <f>LEFT(H11,3)</f>
        <v/>
      </c>
    </row>
    <row r="12" ht="22.5" customFormat="1" customHeight="1" s="20">
      <c r="A12" s="129" t="inlineStr">
        <is>
          <t>G</t>
        </is>
      </c>
      <c r="B12" s="145" t="n">
        <v>25</v>
      </c>
      <c r="C12" s="145" t="n">
        <v>5</v>
      </c>
      <c r="D12" s="129" t="inlineStr">
        <is>
          <t>/</t>
        </is>
      </c>
      <c r="E12" s="145" t="n">
        <v>30</v>
      </c>
      <c r="F12" s="129" t="inlineStr">
        <is>
          <t>/</t>
        </is>
      </c>
      <c r="G12" s="145" t="n">
        <v>100</v>
      </c>
      <c r="H12" s="56" t="inlineStr">
        <is>
          <t>P02-C401-B5#</t>
        </is>
      </c>
      <c r="I12" s="56" t="inlineStr">
        <is>
          <t>#</t>
        </is>
      </c>
      <c r="J12" s="56" t="n">
        <v>2610</v>
      </c>
      <c r="K12" s="56" t="n">
        <v>995</v>
      </c>
      <c r="L12" s="56" t="n">
        <v>1</v>
      </c>
      <c r="M12" s="147">
        <f>J12</f>
        <v/>
      </c>
      <c r="N12" s="147">
        <f>(W12-1)*E12+C12</f>
        <v/>
      </c>
      <c r="O12" s="147">
        <f>L12</f>
        <v/>
      </c>
      <c r="P12" s="362">
        <f>U12+Z12+AG12</f>
        <v/>
      </c>
      <c r="Q12" s="362">
        <f>IF(OR(AND(MOD(K12-C12,E12)&gt;$AI$2,MOD(K12-C12,E12)&lt;(E12-$AJ$2)),W12=35),"单边留","")</f>
        <v/>
      </c>
      <c r="R12" s="129">
        <f>N12</f>
        <v/>
      </c>
      <c r="S12" s="129" t="n">
        <v>2</v>
      </c>
      <c r="T12" s="129">
        <f>S12*O12</f>
        <v/>
      </c>
      <c r="U12" s="363">
        <f>B12*C12*7.85*0.001*R12*0.001*T12</f>
        <v/>
      </c>
      <c r="V12" s="129">
        <f>M12-C12*2-2</f>
        <v/>
      </c>
      <c r="W12" s="129">
        <f>IF(MOD(K12-C12,E12)&lt;(E12-$AJ$2),ROUNDDOWN((K12-C12)/E12+1,0),ROUNDUP((K12-C12)/E12+1,0))</f>
        <v/>
      </c>
      <c r="X12" s="129">
        <f>(N12-C12)/E12+1</f>
        <v/>
      </c>
      <c r="Y12" s="129">
        <f>X12*O12</f>
        <v/>
      </c>
      <c r="Z12" s="364">
        <f>B12*C12*7.85*0.001*V12*0.001*Y12</f>
        <v/>
      </c>
      <c r="AA12" s="129" t="n">
        <v>6</v>
      </c>
      <c r="AB12" s="129">
        <f>(M12-G12*(AE12-1))/2</f>
        <v/>
      </c>
      <c r="AC12" s="149">
        <f>(M12-G12*(AF12-1))/2</f>
        <v/>
      </c>
      <c r="AD12" s="129" t="n">
        <v>1025</v>
      </c>
      <c r="AE12" s="129">
        <f>IF(INT(M12/G12+1)/2=INT(INT(M12/G12+1)/2),INT(M12/G12)+1,INT(M12/G12))</f>
        <v/>
      </c>
      <c r="AF12" s="129">
        <f>IF(AB12&lt;=0.2*G12,AE12-2,AE12)</f>
        <v/>
      </c>
      <c r="AG12" s="365">
        <f>AA12*AA12*7.85*AD12*0.001*0.001*AF12*O12</f>
        <v/>
      </c>
      <c r="AH12" s="129">
        <f>AF12*O12</f>
        <v/>
      </c>
      <c r="AI12" s="129">
        <f>K12*L12</f>
        <v/>
      </c>
      <c r="AJ12" s="129">
        <f>LEFT(H12,3)</f>
        <v/>
      </c>
    </row>
    <row r="13" ht="22.5" customFormat="1" customHeight="1" s="20">
      <c r="A13" s="129" t="inlineStr">
        <is>
          <t>G</t>
        </is>
      </c>
      <c r="B13" s="145" t="n">
        <v>25</v>
      </c>
      <c r="C13" s="145" t="n">
        <v>5</v>
      </c>
      <c r="D13" s="129" t="inlineStr">
        <is>
          <t>/</t>
        </is>
      </c>
      <c r="E13" s="145" t="n">
        <v>30</v>
      </c>
      <c r="F13" s="129" t="inlineStr">
        <is>
          <t>/</t>
        </is>
      </c>
      <c r="G13" s="145" t="n">
        <v>100</v>
      </c>
      <c r="H13" s="56" t="inlineStr">
        <is>
          <t>P02-C401-B4#</t>
        </is>
      </c>
      <c r="I13" s="56" t="inlineStr">
        <is>
          <t>#</t>
        </is>
      </c>
      <c r="J13" s="56" t="n">
        <v>2014</v>
      </c>
      <c r="K13" s="56" t="n">
        <v>995</v>
      </c>
      <c r="L13" s="56" t="n">
        <v>1</v>
      </c>
      <c r="M13" s="147">
        <f>J13</f>
        <v/>
      </c>
      <c r="N13" s="147">
        <f>(W13-1)*E13+C13</f>
        <v/>
      </c>
      <c r="O13" s="147">
        <f>L13</f>
        <v/>
      </c>
      <c r="P13" s="362">
        <f>U13+Z13+AG13</f>
        <v/>
      </c>
      <c r="Q13" s="362">
        <f>IF(OR(AND(MOD(K13-C13,E13)&gt;$AI$2,MOD(K13-C13,E13)&lt;(E13-$AJ$2)),W13=35),"单边留","")</f>
        <v/>
      </c>
      <c r="R13" s="129">
        <f>N13</f>
        <v/>
      </c>
      <c r="S13" s="129" t="n">
        <v>2</v>
      </c>
      <c r="T13" s="129">
        <f>S13*O13</f>
        <v/>
      </c>
      <c r="U13" s="363">
        <f>B13*C13*7.85*0.001*R13*0.001*T13</f>
        <v/>
      </c>
      <c r="V13" s="129">
        <f>M13-C13*2-2</f>
        <v/>
      </c>
      <c r="W13" s="129">
        <f>IF(MOD(K13-C13,E13)&lt;(E13-$AJ$2),ROUNDDOWN((K13-C13)/E13+1,0),ROUNDUP((K13-C13)/E13+1,0))</f>
        <v/>
      </c>
      <c r="X13" s="129">
        <f>(N13-C13)/E13+1</f>
        <v/>
      </c>
      <c r="Y13" s="129">
        <f>X13*O13</f>
        <v/>
      </c>
      <c r="Z13" s="364">
        <f>B13*C13*7.85*0.001*V13*0.001*Y13</f>
        <v/>
      </c>
      <c r="AA13" s="129" t="n">
        <v>6</v>
      </c>
      <c r="AB13" s="129">
        <f>(M13-G13*(AE13-1))/2</f>
        <v/>
      </c>
      <c r="AC13" s="149">
        <f>(M13-G13*(AF13-1))/2</f>
        <v/>
      </c>
      <c r="AD13" s="129" t="n">
        <v>1025</v>
      </c>
      <c r="AE13" s="129">
        <f>IF(INT(M13/G13+1)/2=INT(INT(M13/G13+1)/2),INT(M13/G13)+1,INT(M13/G13))</f>
        <v/>
      </c>
      <c r="AF13" s="129">
        <f>IF(AB13&lt;=0.2*G13,AE13-2,AE13)</f>
        <v/>
      </c>
      <c r="AG13" s="365">
        <f>AA13*AA13*7.85*AD13*0.001*0.001*AF13*O13</f>
        <v/>
      </c>
      <c r="AH13" s="129">
        <f>AF13*O13</f>
        <v/>
      </c>
      <c r="AI13" s="129">
        <f>K13*L13</f>
        <v/>
      </c>
      <c r="AJ13" s="129">
        <f>LEFT(H13,3)</f>
        <v/>
      </c>
    </row>
    <row r="14" ht="22.5" customFormat="1" customHeight="1" s="20">
      <c r="A14" s="129" t="inlineStr">
        <is>
          <t>G</t>
        </is>
      </c>
      <c r="B14" s="145" t="n">
        <v>25</v>
      </c>
      <c r="C14" s="145" t="n">
        <v>5</v>
      </c>
      <c r="D14" s="129" t="inlineStr">
        <is>
          <t>/</t>
        </is>
      </c>
      <c r="E14" s="145" t="n">
        <v>30</v>
      </c>
      <c r="F14" s="129" t="inlineStr">
        <is>
          <t>/</t>
        </is>
      </c>
      <c r="G14" s="145" t="n">
        <v>100</v>
      </c>
      <c r="H14" s="56" t="inlineStr">
        <is>
          <t>P02-C401-B2#</t>
        </is>
      </c>
      <c r="I14" s="56" t="inlineStr">
        <is>
          <t>#</t>
        </is>
      </c>
      <c r="J14" s="56" t="n">
        <v>1434</v>
      </c>
      <c r="K14" s="56" t="n">
        <v>995</v>
      </c>
      <c r="L14" s="56" t="n">
        <v>1</v>
      </c>
      <c r="M14" s="147">
        <f>J14</f>
        <v/>
      </c>
      <c r="N14" s="147">
        <f>(W14-1)*E14+C14</f>
        <v/>
      </c>
      <c r="O14" s="147">
        <f>L14</f>
        <v/>
      </c>
      <c r="P14" s="362">
        <f>U14+Z14+AG14</f>
        <v/>
      </c>
      <c r="Q14" s="362">
        <f>IF(OR(AND(MOD(K14-C14,E14)&gt;$AI$2,MOD(K14-C14,E14)&lt;(E14-$AJ$2)),W14=35),"单边留","")</f>
        <v/>
      </c>
      <c r="R14" s="129">
        <f>N14</f>
        <v/>
      </c>
      <c r="S14" s="129" t="n">
        <v>2</v>
      </c>
      <c r="T14" s="129">
        <f>S14*O14</f>
        <v/>
      </c>
      <c r="U14" s="363">
        <f>B14*C14*7.85*0.001*R14*0.001*T14</f>
        <v/>
      </c>
      <c r="V14" s="129">
        <f>M14-C14*2-2</f>
        <v/>
      </c>
      <c r="W14" s="129">
        <f>IF(MOD(K14-C14,E14)&lt;(E14-$AJ$2),ROUNDDOWN((K14-C14)/E14+1,0),ROUNDUP((K14-C14)/E14+1,0))</f>
        <v/>
      </c>
      <c r="X14" s="129">
        <f>(N14-C14)/E14+1</f>
        <v/>
      </c>
      <c r="Y14" s="129">
        <f>X14*O14</f>
        <v/>
      </c>
      <c r="Z14" s="364">
        <f>B14*C14*7.85*0.001*V14*0.001*Y14</f>
        <v/>
      </c>
      <c r="AA14" s="129" t="n">
        <v>6</v>
      </c>
      <c r="AB14" s="129">
        <f>(M14-G14*(AE14-1))/2</f>
        <v/>
      </c>
      <c r="AC14" s="149">
        <f>(M14-G14*(AF14-1))/2</f>
        <v/>
      </c>
      <c r="AD14" s="129" t="n">
        <v>1025</v>
      </c>
      <c r="AE14" s="129">
        <f>IF(INT(M14/G14+1)/2=INT(INT(M14/G14+1)/2),INT(M14/G14)+1,INT(M14/G14))</f>
        <v/>
      </c>
      <c r="AF14" s="129">
        <f>IF(AB14&lt;=0.2*G14,AE14-2,AE14)</f>
        <v/>
      </c>
      <c r="AG14" s="365">
        <f>AA14*AA14*7.85*AD14*0.001*0.001*AF14*O14</f>
        <v/>
      </c>
      <c r="AH14" s="129">
        <f>AF14*O14</f>
        <v/>
      </c>
      <c r="AI14" s="129">
        <f>K14*L14</f>
        <v/>
      </c>
      <c r="AJ14" s="129">
        <f>LEFT(H14,3)</f>
        <v/>
      </c>
    </row>
    <row r="15" ht="22.5" customFormat="1" customHeight="1" s="20">
      <c r="A15" s="129" t="inlineStr">
        <is>
          <t>G</t>
        </is>
      </c>
      <c r="B15" s="145" t="n">
        <v>25</v>
      </c>
      <c r="C15" s="145" t="n">
        <v>5</v>
      </c>
      <c r="D15" s="129" t="inlineStr">
        <is>
          <t>/</t>
        </is>
      </c>
      <c r="E15" s="145" t="n">
        <v>30</v>
      </c>
      <c r="F15" s="129" t="inlineStr">
        <is>
          <t>/</t>
        </is>
      </c>
      <c r="G15" s="145" t="n">
        <v>100</v>
      </c>
      <c r="H15" s="56" t="inlineStr">
        <is>
          <t>P03-C401-C1#</t>
        </is>
      </c>
      <c r="I15" s="56" t="inlineStr">
        <is>
          <t>#</t>
        </is>
      </c>
      <c r="J15" s="56" t="n">
        <v>708</v>
      </c>
      <c r="K15" s="56" t="n">
        <v>995</v>
      </c>
      <c r="L15" s="56" t="n">
        <v>1</v>
      </c>
      <c r="M15" s="147">
        <f>J15</f>
        <v/>
      </c>
      <c r="N15" s="147">
        <f>(W15-1)*E15+C15</f>
        <v/>
      </c>
      <c r="O15" s="147">
        <f>L15</f>
        <v/>
      </c>
      <c r="P15" s="362">
        <f>U15+Z15+AG15</f>
        <v/>
      </c>
      <c r="Q15" s="362">
        <f>IF(OR(AND(MOD(K15-C15,E15)&gt;$AI$2,MOD(K15-C15,E15)&lt;(E15-$AJ$2)),W15=35),"单边留","")</f>
        <v/>
      </c>
      <c r="R15" s="129">
        <f>N15</f>
        <v/>
      </c>
      <c r="S15" s="129" t="n">
        <v>2</v>
      </c>
      <c r="T15" s="129">
        <f>S15*O15</f>
        <v/>
      </c>
      <c r="U15" s="363">
        <f>B15*C15*7.85*0.001*R15*0.001*T15</f>
        <v/>
      </c>
      <c r="V15" s="129">
        <f>M15-C15*2-2</f>
        <v/>
      </c>
      <c r="W15" s="129">
        <f>IF(MOD(K15-C15,E15)&lt;(E15-$AJ$2),ROUNDDOWN((K15-C15)/E15+1,0),ROUNDUP((K15-C15)/E15+1,0))</f>
        <v/>
      </c>
      <c r="X15" s="129">
        <f>(N15-C15)/E15+1</f>
        <v/>
      </c>
      <c r="Y15" s="129">
        <f>X15*O15</f>
        <v/>
      </c>
      <c r="Z15" s="364">
        <f>B15*C15*7.85*0.001*V15*0.001*Y15</f>
        <v/>
      </c>
      <c r="AA15" s="129" t="n">
        <v>6</v>
      </c>
      <c r="AB15" s="129">
        <f>(M15-G15*(AE15-1))/2</f>
        <v/>
      </c>
      <c r="AC15" s="149">
        <f>(M15-G15*(AF15-1))/2</f>
        <v/>
      </c>
      <c r="AD15" s="129" t="n">
        <v>1025</v>
      </c>
      <c r="AE15" s="129">
        <f>IF(INT(M15/G15+1)/2=INT(INT(M15/G15+1)/2),INT(M15/G15)+1,INT(M15/G15))</f>
        <v/>
      </c>
      <c r="AF15" s="129">
        <f>IF(AB15&lt;=0.2*G15,AE15-2,AE15)</f>
        <v/>
      </c>
      <c r="AG15" s="365">
        <f>AA15*AA15*7.85*AD15*0.001*0.001*AF15*O15</f>
        <v/>
      </c>
      <c r="AH15" s="129">
        <f>AF15*O15</f>
        <v/>
      </c>
      <c r="AI15" s="129">
        <f>K15*L15</f>
        <v/>
      </c>
      <c r="AJ15" s="129">
        <f>LEFT(H15,3)</f>
        <v/>
      </c>
    </row>
    <row r="16" ht="22.5" customFormat="1" customHeight="1" s="20">
      <c r="A16" s="129" t="inlineStr">
        <is>
          <t>G</t>
        </is>
      </c>
      <c r="B16" s="145" t="n">
        <v>25</v>
      </c>
      <c r="C16" s="145" t="n">
        <v>5</v>
      </c>
      <c r="D16" s="129" t="inlineStr">
        <is>
          <t>/</t>
        </is>
      </c>
      <c r="E16" s="145" t="n">
        <v>30</v>
      </c>
      <c r="F16" s="129" t="inlineStr">
        <is>
          <t>/</t>
        </is>
      </c>
      <c r="G16" s="145" t="n">
        <v>100</v>
      </c>
      <c r="H16" s="361" t="inlineStr">
        <is>
          <t>P03-C401-C2#</t>
        </is>
      </c>
      <c r="I16" s="56" t="inlineStr">
        <is>
          <t>#</t>
        </is>
      </c>
      <c r="J16" s="56" t="n">
        <v>922</v>
      </c>
      <c r="K16" s="56" t="n">
        <v>1181</v>
      </c>
      <c r="L16" s="56" t="n">
        <v>1</v>
      </c>
      <c r="M16" s="147">
        <f>J16</f>
        <v/>
      </c>
      <c r="N16" s="147" t="n">
        <v>995</v>
      </c>
      <c r="O16" s="147">
        <f>L16</f>
        <v/>
      </c>
      <c r="P16" s="362">
        <f>U16+Z16+AG16</f>
        <v/>
      </c>
      <c r="Q16" s="362" t="n"/>
      <c r="R16" s="129">
        <f>N16</f>
        <v/>
      </c>
      <c r="S16" s="129" t="n">
        <v>2</v>
      </c>
      <c r="T16" s="129">
        <f>S16*O16</f>
        <v/>
      </c>
      <c r="U16" s="363">
        <f>B16*C16*7.85*0.001*R16*0.001*T16</f>
        <v/>
      </c>
      <c r="V16" s="129">
        <f>M16-C16*2-2</f>
        <v/>
      </c>
      <c r="W16" s="129">
        <f>IF(MOD(K16-C16,E16)&lt;(E16-$AJ$2),ROUNDDOWN((K16-C16)/E16+1,0),ROUNDUP((K16-C16)/E16+1,0))</f>
        <v/>
      </c>
      <c r="X16" s="129">
        <f>(N16-C16)/E16+1</f>
        <v/>
      </c>
      <c r="Y16" s="129">
        <f>X16*O16</f>
        <v/>
      </c>
      <c r="Z16" s="364">
        <f>B16*C16*7.85*0.001*V16*0.001*Y16</f>
        <v/>
      </c>
      <c r="AA16" s="129" t="n">
        <v>6</v>
      </c>
      <c r="AB16" s="129">
        <f>(M16-G16*(AE16-1))/2</f>
        <v/>
      </c>
      <c r="AC16" s="149">
        <f>(M16-G16*(AF16-1))/2</f>
        <v/>
      </c>
      <c r="AD16" s="129" t="n">
        <v>1025</v>
      </c>
      <c r="AE16" s="129">
        <f>IF(INT(M16/G16+1)/2=INT(INT(M16/G16+1)/2),INT(M16/G16)+1,INT(M16/G16))</f>
        <v/>
      </c>
      <c r="AF16" s="129">
        <f>IF(AB16&lt;=0.2*G16,AE16-2,AE16)</f>
        <v/>
      </c>
      <c r="AG16" s="365">
        <f>AA16*AA16*7.85*AD16*0.001*0.001*AF16*O16</f>
        <v/>
      </c>
      <c r="AH16" s="129">
        <f>AF16*O16</f>
        <v/>
      </c>
      <c r="AI16" s="129">
        <f>K16*L16</f>
        <v/>
      </c>
      <c r="AJ16" s="129">
        <f>LEFT(H16,3)</f>
        <v/>
      </c>
    </row>
    <row r="17" ht="22.5" customFormat="1" customHeight="1" s="20">
      <c r="A17" s="129" t="inlineStr">
        <is>
          <t>G</t>
        </is>
      </c>
      <c r="B17" s="145" t="n">
        <v>25</v>
      </c>
      <c r="C17" s="145" t="n">
        <v>5</v>
      </c>
      <c r="D17" s="129" t="inlineStr">
        <is>
          <t>/</t>
        </is>
      </c>
      <c r="E17" s="145" t="n">
        <v>30</v>
      </c>
      <c r="F17" s="129" t="inlineStr">
        <is>
          <t>/</t>
        </is>
      </c>
      <c r="G17" s="145" t="n">
        <v>100</v>
      </c>
      <c r="H17" s="317" t="n"/>
      <c r="I17" s="317" t="n"/>
      <c r="J17" s="317" t="n"/>
      <c r="K17" s="317" t="n"/>
      <c r="L17" s="317" t="n"/>
      <c r="M17" s="147" t="n">
        <v>922</v>
      </c>
      <c r="N17" s="147" t="n">
        <v>155</v>
      </c>
      <c r="O17" s="147" t="n">
        <v>1</v>
      </c>
      <c r="P17" s="362">
        <f>U17+Z17+AG17</f>
        <v/>
      </c>
      <c r="Q17" s="362" t="inlineStr">
        <is>
          <t>单边留</t>
        </is>
      </c>
      <c r="R17" s="129">
        <f>N17</f>
        <v/>
      </c>
      <c r="S17" s="129" t="n">
        <v>2</v>
      </c>
      <c r="T17" s="129">
        <f>S17*O17</f>
        <v/>
      </c>
      <c r="U17" s="363">
        <f>B17*C17*7.85*0.001*R17*0.001*T17</f>
        <v/>
      </c>
      <c r="V17" s="129">
        <f>M17-C17*2-2</f>
        <v/>
      </c>
      <c r="W17" s="129">
        <f>IF(MOD(K17-C17,E17)&lt;(E17-$AJ$2),ROUNDDOWN((K17-C17)/E17+1,0),ROUNDUP((K17-C17)/E17+1,0))</f>
        <v/>
      </c>
      <c r="X17" s="129">
        <f>(N17-C17)/E17+1</f>
        <v/>
      </c>
      <c r="Y17" s="129">
        <f>X17*O17</f>
        <v/>
      </c>
      <c r="Z17" s="364">
        <f>B17*C17*7.85*0.001*V17*0.001*Y17</f>
        <v/>
      </c>
      <c r="AA17" s="129" t="n">
        <v>6</v>
      </c>
      <c r="AB17" s="129">
        <f>(M17-G17*(AE17-1))/2</f>
        <v/>
      </c>
      <c r="AC17" s="149">
        <f>(M17-G17*(AF17-1))/2</f>
        <v/>
      </c>
      <c r="AD17" s="129" t="n">
        <v>1025</v>
      </c>
      <c r="AE17" s="129">
        <f>IF(INT(M17/G17+1)/2=INT(INT(M17/G17+1)/2),INT(M17/G17)+1,INT(M17/G17))</f>
        <v/>
      </c>
      <c r="AF17" s="129">
        <f>IF(AB17&lt;=0.2*G17,AE17-2,AE17)</f>
        <v/>
      </c>
      <c r="AG17" s="365">
        <f>AA17*AA17*7.85*AD17*0.001*0.001*AF17*O17</f>
        <v/>
      </c>
      <c r="AH17" s="129">
        <f>AF17*O17</f>
        <v/>
      </c>
      <c r="AI17" s="129">
        <f>K17*L17</f>
        <v/>
      </c>
      <c r="AJ17" s="129">
        <f>LEFT(H17,3)</f>
        <v/>
      </c>
    </row>
    <row r="18" ht="22.5" customFormat="1" customHeight="1" s="20">
      <c r="A18" s="129" t="inlineStr">
        <is>
          <t>G</t>
        </is>
      </c>
      <c r="B18" s="145" t="n">
        <v>25</v>
      </c>
      <c r="C18" s="145" t="n">
        <v>5</v>
      </c>
      <c r="D18" s="129" t="inlineStr">
        <is>
          <t>/</t>
        </is>
      </c>
      <c r="E18" s="145" t="n">
        <v>30</v>
      </c>
      <c r="F18" s="129" t="inlineStr">
        <is>
          <t>/</t>
        </is>
      </c>
      <c r="G18" s="145" t="n">
        <v>100</v>
      </c>
      <c r="H18" s="56" t="inlineStr">
        <is>
          <t>P03-C401-C3#</t>
        </is>
      </c>
      <c r="I18" s="56" t="inlineStr">
        <is>
          <t>#</t>
        </is>
      </c>
      <c r="J18" s="56" t="n">
        <v>1333</v>
      </c>
      <c r="K18" s="56" t="n">
        <v>1000</v>
      </c>
      <c r="L18" s="56" t="n">
        <v>11</v>
      </c>
      <c r="M18" s="147">
        <f>J18</f>
        <v/>
      </c>
      <c r="N18" s="147">
        <f>(W18-1)*E18+C18</f>
        <v/>
      </c>
      <c r="O18" s="147">
        <f>L18</f>
        <v/>
      </c>
      <c r="P18" s="362">
        <f>U18+Z18+AG18</f>
        <v/>
      </c>
      <c r="Q18" s="362">
        <f>IF(OR(AND(MOD(K18-C18,E18)&gt;$AI$2,MOD(K18-C18,E18)&lt;(E18-$AJ$2)),W18=35),"单边留","")</f>
        <v/>
      </c>
      <c r="R18" s="129">
        <f>N18</f>
        <v/>
      </c>
      <c r="S18" s="129" t="n">
        <v>2</v>
      </c>
      <c r="T18" s="129">
        <f>S18*O18</f>
        <v/>
      </c>
      <c r="U18" s="363">
        <f>B18*C18*7.85*0.001*R18*0.001*T18</f>
        <v/>
      </c>
      <c r="V18" s="129">
        <f>M18-C18*2-2</f>
        <v/>
      </c>
      <c r="W18" s="129">
        <f>IF(MOD(K18-C18,E18)&lt;(E18-$AJ$2),ROUNDDOWN((K18-C18)/E18+1,0),ROUNDUP((K18-C18)/E18+1,0))</f>
        <v/>
      </c>
      <c r="X18" s="129">
        <f>(N18-C18)/E18+1</f>
        <v/>
      </c>
      <c r="Y18" s="129">
        <f>X18*O18</f>
        <v/>
      </c>
      <c r="Z18" s="364">
        <f>B18*C18*7.85*0.001*V18*0.001*Y18</f>
        <v/>
      </c>
      <c r="AA18" s="129" t="n">
        <v>6</v>
      </c>
      <c r="AB18" s="129">
        <f>(M18-G18*(AE18-1))/2</f>
        <v/>
      </c>
      <c r="AC18" s="149">
        <f>(M18-G18*(AF18-1))/2</f>
        <v/>
      </c>
      <c r="AD18" s="129" t="n">
        <v>1025</v>
      </c>
      <c r="AE18" s="129">
        <f>IF(INT(M18/G18+1)/2=INT(INT(M18/G18+1)/2),INT(M18/G18)+1,INT(M18/G18))</f>
        <v/>
      </c>
      <c r="AF18" s="129">
        <f>IF(AB18&lt;=0.2*G18,AE18-2,AE18)</f>
        <v/>
      </c>
      <c r="AG18" s="365">
        <f>AA18*AA18*7.85*AD18*0.001*0.001*AF18*O18</f>
        <v/>
      </c>
      <c r="AH18" s="129">
        <f>AF18*O18</f>
        <v/>
      </c>
      <c r="AI18" s="129">
        <f>K18*L18</f>
        <v/>
      </c>
      <c r="AJ18" s="129">
        <f>LEFT(H18,3)</f>
        <v/>
      </c>
    </row>
    <row r="19" ht="22.5" customFormat="1" customHeight="1" s="20">
      <c r="A19" s="129" t="inlineStr">
        <is>
          <t>G</t>
        </is>
      </c>
      <c r="B19" s="145" t="n">
        <v>25</v>
      </c>
      <c r="C19" s="145" t="n">
        <v>5</v>
      </c>
      <c r="D19" s="129" t="inlineStr">
        <is>
          <t>/</t>
        </is>
      </c>
      <c r="E19" s="145" t="n">
        <v>30</v>
      </c>
      <c r="F19" s="129" t="inlineStr">
        <is>
          <t>/</t>
        </is>
      </c>
      <c r="G19" s="152" t="n">
        <v>100</v>
      </c>
      <c r="H19" s="361" t="inlineStr">
        <is>
          <t>P03-C401-C4#</t>
        </is>
      </c>
      <c r="I19" s="56" t="inlineStr">
        <is>
          <t>#</t>
        </is>
      </c>
      <c r="J19" s="56" t="n">
        <v>1337</v>
      </c>
      <c r="K19" s="56" t="n">
        <v>1077</v>
      </c>
      <c r="L19" s="56" t="n">
        <v>1</v>
      </c>
      <c r="M19" s="147">
        <f>J19</f>
        <v/>
      </c>
      <c r="N19" s="147" t="n">
        <v>995</v>
      </c>
      <c r="O19" s="147">
        <f>L19</f>
        <v/>
      </c>
      <c r="P19" s="362">
        <f>U19+Z19+AG19</f>
        <v/>
      </c>
      <c r="Q19" s="362" t="n"/>
      <c r="R19" s="129">
        <f>N19</f>
        <v/>
      </c>
      <c r="S19" s="129" t="n">
        <v>2</v>
      </c>
      <c r="T19" s="129">
        <f>S19*O19</f>
        <v/>
      </c>
      <c r="U19" s="363">
        <f>B19*C19*7.85*0.001*R19*0.001*T19</f>
        <v/>
      </c>
      <c r="V19" s="129">
        <f>M19-C19*2-2</f>
        <v/>
      </c>
      <c r="W19" s="129">
        <f>IF(MOD(K19-C19,E19)&lt;(E19-$AJ$2),ROUNDDOWN((K19-C19)/E19+1,0),ROUNDUP((K19-C19)/E19+1,0))</f>
        <v/>
      </c>
      <c r="X19" s="129">
        <f>(N19-C19)/E19+1</f>
        <v/>
      </c>
      <c r="Y19" s="129">
        <f>X19*O19</f>
        <v/>
      </c>
      <c r="Z19" s="364">
        <f>B19*C19*7.85*0.001*V19*0.001*Y19</f>
        <v/>
      </c>
      <c r="AA19" s="129" t="n">
        <v>6</v>
      </c>
      <c r="AB19" s="129">
        <f>(M19-G19*(AE19-1))/2</f>
        <v/>
      </c>
      <c r="AC19" s="149">
        <f>(M19-G19*(AF19-1))/2</f>
        <v/>
      </c>
      <c r="AD19" s="129" t="n">
        <v>1025</v>
      </c>
      <c r="AE19" s="129">
        <f>IF(INT(M19/G19+1)/2=INT(INT(M19/G19+1)/2),INT(M19/G19)+1,INT(M19/G19))</f>
        <v/>
      </c>
      <c r="AF19" s="129">
        <f>IF(AB19&lt;=0.2*G19,AE19-2,AE19)</f>
        <v/>
      </c>
      <c r="AG19" s="365">
        <f>AA19*AA19*7.85*AD19*0.001*0.001*AF19*O19</f>
        <v/>
      </c>
      <c r="AH19" s="129">
        <f>AF19*O19</f>
        <v/>
      </c>
      <c r="AI19" s="129">
        <f>K19*L19</f>
        <v/>
      </c>
      <c r="AJ19" s="129">
        <f>LEFT(H19,3)</f>
        <v/>
      </c>
    </row>
    <row r="20" ht="22.5" customFormat="1" customHeight="1" s="20">
      <c r="A20" s="129" t="inlineStr">
        <is>
          <t>G</t>
        </is>
      </c>
      <c r="B20" s="145" t="n">
        <v>25</v>
      </c>
      <c r="C20" s="145" t="n">
        <v>5</v>
      </c>
      <c r="D20" s="129" t="inlineStr">
        <is>
          <t>/</t>
        </is>
      </c>
      <c r="E20" s="145" t="n">
        <v>30</v>
      </c>
      <c r="F20" s="129" t="inlineStr">
        <is>
          <t>/</t>
        </is>
      </c>
      <c r="G20" s="145" t="n">
        <v>100</v>
      </c>
      <c r="H20" s="317" t="n"/>
      <c r="I20" s="317" t="n"/>
      <c r="J20" s="317" t="n"/>
      <c r="K20" s="317" t="n"/>
      <c r="L20" s="317" t="n"/>
      <c r="M20" s="147" t="n">
        <v>1337</v>
      </c>
      <c r="N20" s="147" t="n">
        <v>65</v>
      </c>
      <c r="O20" s="147" t="n">
        <v>1</v>
      </c>
      <c r="P20" s="362">
        <f>U20+Z20+AG20</f>
        <v/>
      </c>
      <c r="Q20" s="362" t="inlineStr">
        <is>
          <t>单边留</t>
        </is>
      </c>
      <c r="R20" s="129">
        <f>N20</f>
        <v/>
      </c>
      <c r="S20" s="129" t="n">
        <v>2</v>
      </c>
      <c r="T20" s="129">
        <f>S20*O20</f>
        <v/>
      </c>
      <c r="U20" s="363">
        <f>B20*C20*7.85*0.001*R20*0.001*T20</f>
        <v/>
      </c>
      <c r="V20" s="129">
        <f>M20-C20*2-2</f>
        <v/>
      </c>
      <c r="W20" s="129">
        <f>IF(MOD(K20-C20,E20)&lt;(E20-$AJ$2),ROUNDDOWN((K20-C20)/E20+1,0),ROUNDUP((K20-C20)/E20+1,0))</f>
        <v/>
      </c>
      <c r="X20" s="129">
        <f>(N20-C20)/E20+1</f>
        <v/>
      </c>
      <c r="Y20" s="129">
        <f>X20*O20</f>
        <v/>
      </c>
      <c r="Z20" s="364">
        <f>B20*C20*7.85*0.001*V20*0.001*Y20</f>
        <v/>
      </c>
      <c r="AA20" s="129" t="n">
        <v>6</v>
      </c>
      <c r="AB20" s="129">
        <f>(M20-G20*(AE20-1))/2</f>
        <v/>
      </c>
      <c r="AC20" s="149">
        <f>(M20-G20*(AF20-1))/2</f>
        <v/>
      </c>
      <c r="AD20" s="129" t="n">
        <v>1025</v>
      </c>
      <c r="AE20" s="129">
        <f>IF(INT(M20/G20+1)/2=INT(INT(M20/G20+1)/2),INT(M20/G20)+1,INT(M20/G20))</f>
        <v/>
      </c>
      <c r="AF20" s="129">
        <f>IF(AB20&lt;=0.2*G20,AE20-2,AE20)</f>
        <v/>
      </c>
      <c r="AG20" s="365">
        <f>AA20*AA20*7.85*AD20*0.001*0.001*AF20*O20</f>
        <v/>
      </c>
      <c r="AH20" s="129">
        <f>AF20*O20</f>
        <v/>
      </c>
      <c r="AI20" s="129">
        <f>K20*L20</f>
        <v/>
      </c>
      <c r="AJ20" s="129">
        <f>LEFT(H20,3)</f>
        <v/>
      </c>
    </row>
    <row r="21" ht="22.5" customFormat="1" customHeight="1" s="20">
      <c r="A21" s="129" t="inlineStr">
        <is>
          <t>G</t>
        </is>
      </c>
      <c r="B21" s="145" t="n">
        <v>25</v>
      </c>
      <c r="C21" s="145" t="n">
        <v>5</v>
      </c>
      <c r="D21" s="129" t="inlineStr">
        <is>
          <t>/</t>
        </is>
      </c>
      <c r="E21" s="145" t="n">
        <v>30</v>
      </c>
      <c r="F21" s="129" t="inlineStr">
        <is>
          <t>/</t>
        </is>
      </c>
      <c r="G21" s="145" t="n">
        <v>100</v>
      </c>
      <c r="H21" s="56" t="inlineStr">
        <is>
          <t>P04-C401-E1#</t>
        </is>
      </c>
      <c r="I21" s="56" t="inlineStr">
        <is>
          <t>#</t>
        </is>
      </c>
      <c r="J21" s="56" t="n">
        <v>973</v>
      </c>
      <c r="K21" s="56" t="n">
        <v>995</v>
      </c>
      <c r="L21" s="56" t="n">
        <v>1</v>
      </c>
      <c r="M21" s="147">
        <f>J21</f>
        <v/>
      </c>
      <c r="N21" s="147">
        <f>(W21-1)*E21+C21</f>
        <v/>
      </c>
      <c r="O21" s="147">
        <f>L21</f>
        <v/>
      </c>
      <c r="P21" s="362">
        <f>U21+Z21+AG21</f>
        <v/>
      </c>
      <c r="Q21" s="362">
        <f>IF(OR(AND(MOD(K21-C21,E21)&gt;$AI$2,MOD(K21-C21,E21)&lt;(E21-$AJ$2)),W21=35),"单边留","")</f>
        <v/>
      </c>
      <c r="R21" s="129">
        <f>N21</f>
        <v/>
      </c>
      <c r="S21" s="129" t="n">
        <v>2</v>
      </c>
      <c r="T21" s="129">
        <f>S21*O21</f>
        <v/>
      </c>
      <c r="U21" s="363">
        <f>B21*C21*7.85*0.001*R21*0.001*T21</f>
        <v/>
      </c>
      <c r="V21" s="129">
        <f>M21-C21*2-2</f>
        <v/>
      </c>
      <c r="W21" s="129">
        <f>IF(MOD(K21-C21,E21)&lt;(E21-$AJ$2),ROUNDDOWN((K21-C21)/E21+1,0),ROUNDUP((K21-C21)/E21+1,0))</f>
        <v/>
      </c>
      <c r="X21" s="129">
        <f>(N21-C21)/E21+1</f>
        <v/>
      </c>
      <c r="Y21" s="129">
        <f>X21*O21</f>
        <v/>
      </c>
      <c r="Z21" s="364">
        <f>B21*C21*7.85*0.001*V21*0.001*Y21</f>
        <v/>
      </c>
      <c r="AA21" s="129" t="n">
        <v>6</v>
      </c>
      <c r="AB21" s="129">
        <f>(M21-G21*(AE21-1))/2</f>
        <v/>
      </c>
      <c r="AC21" s="149">
        <f>(M21-G21*(AF21-1))/2</f>
        <v/>
      </c>
      <c r="AD21" s="129" t="n">
        <v>1025</v>
      </c>
      <c r="AE21" s="129">
        <f>IF(INT(M21/G21+1)/2=INT(INT(M21/G21+1)/2),INT(M21/G21)+1,INT(M21/G21))</f>
        <v/>
      </c>
      <c r="AF21" s="129">
        <f>IF(AB21&lt;=0.2*G21,AE21-2,AE21)</f>
        <v/>
      </c>
      <c r="AG21" s="365">
        <f>AA21*AA21*7.85*AD21*0.001*0.001*AF21*O21</f>
        <v/>
      </c>
      <c r="AH21" s="129">
        <f>AF21*O21</f>
        <v/>
      </c>
      <c r="AI21" s="129">
        <f>K21*L21</f>
        <v/>
      </c>
      <c r="AJ21" s="129">
        <f>LEFT(H21,3)</f>
        <v/>
      </c>
    </row>
    <row r="22" ht="22.5" customFormat="1" customHeight="1" s="20">
      <c r="A22" s="129" t="inlineStr">
        <is>
          <t>G</t>
        </is>
      </c>
      <c r="B22" s="145" t="n">
        <v>25</v>
      </c>
      <c r="C22" s="145" t="n">
        <v>5</v>
      </c>
      <c r="D22" s="129" t="inlineStr">
        <is>
          <t>/</t>
        </is>
      </c>
      <c r="E22" s="145" t="n">
        <v>30</v>
      </c>
      <c r="F22" s="129" t="inlineStr">
        <is>
          <t>/</t>
        </is>
      </c>
      <c r="G22" s="145" t="n">
        <v>100</v>
      </c>
      <c r="H22" s="361" t="inlineStr">
        <is>
          <t>P04-C401-E4#</t>
        </is>
      </c>
      <c r="I22" s="56" t="inlineStr">
        <is>
          <t>#</t>
        </is>
      </c>
      <c r="J22" s="56" t="n">
        <v>973</v>
      </c>
      <c r="K22" s="56" t="n">
        <v>1255</v>
      </c>
      <c r="L22" s="56" t="n">
        <v>1</v>
      </c>
      <c r="M22" s="147">
        <f>J22</f>
        <v/>
      </c>
      <c r="N22" s="147" t="n">
        <v>995</v>
      </c>
      <c r="O22" s="147">
        <f>L22</f>
        <v/>
      </c>
      <c r="P22" s="362">
        <f>U22+Z22+AG22</f>
        <v/>
      </c>
      <c r="Q22" s="362" t="n"/>
      <c r="R22" s="129">
        <f>N22</f>
        <v/>
      </c>
      <c r="S22" s="129" t="n">
        <v>2</v>
      </c>
      <c r="T22" s="129">
        <f>S22*O22</f>
        <v/>
      </c>
      <c r="U22" s="363">
        <f>B22*C22*7.85*0.001*R22*0.001*T22</f>
        <v/>
      </c>
      <c r="V22" s="129">
        <f>M22-C22*2-2</f>
        <v/>
      </c>
      <c r="W22" s="129">
        <f>IF(MOD(K22-C22,E22)&lt;(E22-$AJ$2),ROUNDDOWN((K22-C22)/E22+1,0),ROUNDUP((K22-C22)/E22+1,0))</f>
        <v/>
      </c>
      <c r="X22" s="129">
        <f>(N22-C22)/E22+1</f>
        <v/>
      </c>
      <c r="Y22" s="129">
        <f>X22*O22</f>
        <v/>
      </c>
      <c r="Z22" s="364">
        <f>B22*C22*7.85*0.001*V22*0.001*Y22</f>
        <v/>
      </c>
      <c r="AA22" s="129" t="n">
        <v>6</v>
      </c>
      <c r="AB22" s="129">
        <f>(M22-G22*(AE22-1))/2</f>
        <v/>
      </c>
      <c r="AC22" s="149">
        <f>(M22-G22*(AF22-1))/2</f>
        <v/>
      </c>
      <c r="AD22" s="129" t="n">
        <v>1025</v>
      </c>
      <c r="AE22" s="129">
        <f>IF(INT(M22/G22+1)/2=INT(INT(M22/G22+1)/2),INT(M22/G22)+1,INT(M22/G22))</f>
        <v/>
      </c>
      <c r="AF22" s="129">
        <f>IF(AB22&lt;=0.2*G22,AE22-2,AE22)</f>
        <v/>
      </c>
      <c r="AG22" s="365">
        <f>AA22*AA22*7.85*AD22*0.001*0.001*AF22*O22</f>
        <v/>
      </c>
      <c r="AH22" s="129">
        <f>AF22*O22</f>
        <v/>
      </c>
      <c r="AI22" s="129">
        <f>K22*L22</f>
        <v/>
      </c>
      <c r="AJ22" s="129">
        <f>LEFT(H22,3)</f>
        <v/>
      </c>
    </row>
    <row r="23" ht="22.5" customFormat="1" customHeight="1" s="20">
      <c r="A23" s="129" t="inlineStr">
        <is>
          <t>G</t>
        </is>
      </c>
      <c r="B23" s="145" t="n">
        <v>25</v>
      </c>
      <c r="C23" s="145" t="n">
        <v>5</v>
      </c>
      <c r="D23" s="129" t="inlineStr">
        <is>
          <t>/</t>
        </is>
      </c>
      <c r="E23" s="145" t="n">
        <v>30</v>
      </c>
      <c r="F23" s="129" t="inlineStr">
        <is>
          <t>/</t>
        </is>
      </c>
      <c r="G23" s="145" t="n">
        <v>100</v>
      </c>
      <c r="H23" s="317" t="n"/>
      <c r="I23" s="317" t="n"/>
      <c r="J23" s="317" t="n"/>
      <c r="K23" s="317" t="n"/>
      <c r="L23" s="317" t="n"/>
      <c r="M23" s="147" t="n">
        <v>973</v>
      </c>
      <c r="N23" s="147" t="n">
        <v>245</v>
      </c>
      <c r="O23" s="147" t="n">
        <v>1</v>
      </c>
      <c r="P23" s="362">
        <f>U23+Z23+AG23</f>
        <v/>
      </c>
      <c r="Q23" s="362" t="inlineStr">
        <is>
          <t>单边留</t>
        </is>
      </c>
      <c r="R23" s="129">
        <f>N23</f>
        <v/>
      </c>
      <c r="S23" s="129" t="n">
        <v>2</v>
      </c>
      <c r="T23" s="129">
        <f>S23*O23</f>
        <v/>
      </c>
      <c r="U23" s="363">
        <f>B23*C23*7.85*0.001*R23*0.001*T23</f>
        <v/>
      </c>
      <c r="V23" s="129">
        <f>M23-C23*2-2</f>
        <v/>
      </c>
      <c r="W23" s="129">
        <f>IF(MOD(K23-C23,E23)&lt;(E23-$AJ$2),ROUNDDOWN((K23-C23)/E23+1,0),ROUNDUP((K23-C23)/E23+1,0))</f>
        <v/>
      </c>
      <c r="X23" s="129">
        <f>(N23-C23)/E23+1</f>
        <v/>
      </c>
      <c r="Y23" s="129">
        <f>X23*O23</f>
        <v/>
      </c>
      <c r="Z23" s="364">
        <f>B23*C23*7.85*0.001*V23*0.001*Y23</f>
        <v/>
      </c>
      <c r="AA23" s="129" t="n">
        <v>6</v>
      </c>
      <c r="AB23" s="129">
        <f>(M23-G23*(AE23-1))/2</f>
        <v/>
      </c>
      <c r="AC23" s="149">
        <f>(M23-G23*(AF23-1))/2</f>
        <v/>
      </c>
      <c r="AD23" s="129" t="n">
        <v>1025</v>
      </c>
      <c r="AE23" s="129">
        <f>IF(INT(M23/G23+1)/2=INT(INT(M23/G23+1)/2),INT(M23/G23)+1,INT(M23/G23))</f>
        <v/>
      </c>
      <c r="AF23" s="129">
        <f>IF(AB23&lt;=0.2*G23,AE23-2,AE23)</f>
        <v/>
      </c>
      <c r="AG23" s="365">
        <f>AA23*AA23*7.85*AD23*0.001*0.001*AF23*O23</f>
        <v/>
      </c>
      <c r="AH23" s="129">
        <f>AF23*O23</f>
        <v/>
      </c>
      <c r="AI23" s="129">
        <f>K23*L23</f>
        <v/>
      </c>
      <c r="AJ23" s="129">
        <f>LEFT(H23,3)</f>
        <v/>
      </c>
    </row>
    <row r="24" ht="22.5" customFormat="1" customHeight="1" s="20">
      <c r="A24" s="129" t="inlineStr">
        <is>
          <t>G</t>
        </is>
      </c>
      <c r="B24" s="145" t="n">
        <v>25</v>
      </c>
      <c r="C24" s="145" t="n">
        <v>5</v>
      </c>
      <c r="D24" s="129" t="inlineStr">
        <is>
          <t>/</t>
        </is>
      </c>
      <c r="E24" s="145" t="n">
        <v>30</v>
      </c>
      <c r="F24" s="129" t="inlineStr">
        <is>
          <t>/</t>
        </is>
      </c>
      <c r="G24" s="145" t="n">
        <v>100</v>
      </c>
      <c r="H24" s="56" t="inlineStr">
        <is>
          <t>P04-C401-E5#</t>
        </is>
      </c>
      <c r="I24" s="56" t="inlineStr">
        <is>
          <t>#</t>
        </is>
      </c>
      <c r="J24" s="56" t="n">
        <v>1383</v>
      </c>
      <c r="K24" s="56" t="n">
        <v>1000</v>
      </c>
      <c r="L24" s="56" t="n">
        <v>13</v>
      </c>
      <c r="M24" s="147">
        <f>J24</f>
        <v/>
      </c>
      <c r="N24" s="147">
        <f>(W24-1)*E24+C24</f>
        <v/>
      </c>
      <c r="O24" s="147">
        <f>L24</f>
        <v/>
      </c>
      <c r="P24" s="362">
        <f>U24+Z24+AG24</f>
        <v/>
      </c>
      <c r="Q24" s="362">
        <f>IF(OR(AND(MOD(K24-C24,E24)&gt;$AI$2,MOD(K24-C24,E24)&lt;(E24-$AJ$2)),W24=35),"单边留","")</f>
        <v/>
      </c>
      <c r="R24" s="129">
        <f>N24</f>
        <v/>
      </c>
      <c r="S24" s="129" t="n">
        <v>2</v>
      </c>
      <c r="T24" s="129">
        <f>S24*O24</f>
        <v/>
      </c>
      <c r="U24" s="363">
        <f>B24*C24*7.85*0.001*R24*0.001*T24</f>
        <v/>
      </c>
      <c r="V24" s="129">
        <f>M24-C24*2-2</f>
        <v/>
      </c>
      <c r="W24" s="129">
        <f>IF(MOD(K24-C24,E24)&lt;(E24-$AJ$2),ROUNDDOWN((K24-C24)/E24+1,0),ROUNDUP((K24-C24)/E24+1,0))</f>
        <v/>
      </c>
      <c r="X24" s="129">
        <f>(N24-C24)/E24+1</f>
        <v/>
      </c>
      <c r="Y24" s="129">
        <f>X24*O24</f>
        <v/>
      </c>
      <c r="Z24" s="364">
        <f>B24*C24*7.85*0.001*V24*0.001*Y24</f>
        <v/>
      </c>
      <c r="AA24" s="129" t="n">
        <v>6</v>
      </c>
      <c r="AB24" s="129">
        <f>(M24-G24*(AE24-1))/2</f>
        <v/>
      </c>
      <c r="AC24" s="149">
        <f>(M24-G24*(AF24-1))/2</f>
        <v/>
      </c>
      <c r="AD24" s="129" t="n">
        <v>1025</v>
      </c>
      <c r="AE24" s="129">
        <f>IF(INT(M24/G24+1)/2=INT(INT(M24/G24+1)/2),INT(M24/G24)+1,INT(M24/G24))</f>
        <v/>
      </c>
      <c r="AF24" s="129">
        <f>IF(AB24&lt;=0.2*G24,AE24-2,AE24)</f>
        <v/>
      </c>
      <c r="AG24" s="365">
        <f>AA24*AA24*7.85*AD24*0.001*0.001*AF24*O24</f>
        <v/>
      </c>
      <c r="AH24" s="129">
        <f>AF24*O24</f>
        <v/>
      </c>
      <c r="AI24" s="129">
        <f>K24*L24</f>
        <v/>
      </c>
      <c r="AJ24" s="129">
        <f>LEFT(H24,3)</f>
        <v/>
      </c>
    </row>
    <row r="25" ht="22.5" customFormat="1" customHeight="1" s="20">
      <c r="A25" s="129" t="inlineStr">
        <is>
          <t>G</t>
        </is>
      </c>
      <c r="B25" s="145" t="n">
        <v>25</v>
      </c>
      <c r="C25" s="145" t="n">
        <v>5</v>
      </c>
      <c r="D25" s="129" t="inlineStr">
        <is>
          <t>/</t>
        </is>
      </c>
      <c r="E25" s="145" t="n">
        <v>30</v>
      </c>
      <c r="F25" s="129" t="inlineStr">
        <is>
          <t>/</t>
        </is>
      </c>
      <c r="G25" s="145" t="n">
        <v>100</v>
      </c>
      <c r="H25" s="361" t="inlineStr">
        <is>
          <t>P04-C401-E6#</t>
        </is>
      </c>
      <c r="I25" s="56" t="inlineStr">
        <is>
          <t>#</t>
        </is>
      </c>
      <c r="J25" s="56" t="n">
        <v>1402</v>
      </c>
      <c r="K25" s="56" t="n">
        <v>1358</v>
      </c>
      <c r="L25" s="56" t="n">
        <v>1</v>
      </c>
      <c r="M25" s="147">
        <f>J25</f>
        <v/>
      </c>
      <c r="N25" s="147" t="n">
        <v>995</v>
      </c>
      <c r="O25" s="147">
        <f>L25</f>
        <v/>
      </c>
      <c r="P25" s="362">
        <f>U25+Z25+AG25</f>
        <v/>
      </c>
      <c r="Q25" s="362" t="n"/>
      <c r="R25" s="129">
        <f>N25</f>
        <v/>
      </c>
      <c r="S25" s="129" t="n">
        <v>2</v>
      </c>
      <c r="T25" s="129">
        <f>S25*O25</f>
        <v/>
      </c>
      <c r="U25" s="363">
        <f>B25*C25*7.85*0.001*R25*0.001*T25</f>
        <v/>
      </c>
      <c r="V25" s="129">
        <f>M25-C25*2-2</f>
        <v/>
      </c>
      <c r="W25" s="129">
        <f>IF(MOD(K25-C25,E25)&lt;(E25-$AJ$2),ROUNDDOWN((K25-C25)/E25+1,0),ROUNDUP((K25-C25)/E25+1,0))</f>
        <v/>
      </c>
      <c r="X25" s="129">
        <f>(N25-C25)/E25+1</f>
        <v/>
      </c>
      <c r="Y25" s="129">
        <f>X25*O25</f>
        <v/>
      </c>
      <c r="Z25" s="364">
        <f>B25*C25*7.85*0.001*V25*0.001*Y25</f>
        <v/>
      </c>
      <c r="AA25" s="129" t="n">
        <v>6</v>
      </c>
      <c r="AB25" s="129">
        <f>(M25-G25*(AE25-1))/2</f>
        <v/>
      </c>
      <c r="AC25" s="149">
        <f>(M25-G25*(AF25-1))/2</f>
        <v/>
      </c>
      <c r="AD25" s="129" t="n">
        <v>1025</v>
      </c>
      <c r="AE25" s="129">
        <f>IF(INT(M25/G25+1)/2=INT(INT(M25/G25+1)/2),INT(M25/G25)+1,INT(M25/G25))</f>
        <v/>
      </c>
      <c r="AF25" s="129">
        <f>IF(AB25&lt;=0.2*G25,AE25-2,AE25)</f>
        <v/>
      </c>
      <c r="AG25" s="365">
        <f>AA25*AA25*7.85*AD25*0.001*0.001*AF25*O25</f>
        <v/>
      </c>
      <c r="AH25" s="129">
        <f>AF25*O25</f>
        <v/>
      </c>
      <c r="AI25" s="129">
        <f>K25*L25</f>
        <v/>
      </c>
      <c r="AJ25" s="129">
        <f>LEFT(H25,3)</f>
        <v/>
      </c>
    </row>
    <row r="26" ht="22.5" customFormat="1" customHeight="1" s="20">
      <c r="A26" s="129" t="inlineStr">
        <is>
          <t>G</t>
        </is>
      </c>
      <c r="B26" s="145" t="n">
        <v>25</v>
      </c>
      <c r="C26" s="145" t="n">
        <v>5</v>
      </c>
      <c r="D26" s="129" t="inlineStr">
        <is>
          <t>/</t>
        </is>
      </c>
      <c r="E26" s="145" t="n">
        <v>30</v>
      </c>
      <c r="F26" s="129" t="inlineStr">
        <is>
          <t>/</t>
        </is>
      </c>
      <c r="G26" s="145" t="n">
        <v>100</v>
      </c>
      <c r="H26" s="317" t="n"/>
      <c r="I26" s="317" t="n"/>
      <c r="J26" s="317" t="n"/>
      <c r="K26" s="317" t="n"/>
      <c r="L26" s="317" t="n"/>
      <c r="M26" s="147" t="n">
        <v>1402</v>
      </c>
      <c r="N26" s="147" t="n">
        <v>335</v>
      </c>
      <c r="O26" s="147" t="n">
        <v>1</v>
      </c>
      <c r="P26" s="362">
        <f>U26+Z26+AG26</f>
        <v/>
      </c>
      <c r="Q26" s="362" t="inlineStr">
        <is>
          <t>单边留</t>
        </is>
      </c>
      <c r="R26" s="129">
        <f>N26</f>
        <v/>
      </c>
      <c r="S26" s="129" t="n">
        <v>2</v>
      </c>
      <c r="T26" s="129">
        <f>S26*O26</f>
        <v/>
      </c>
      <c r="U26" s="363">
        <f>B26*C26*7.85*0.001*R26*0.001*T26</f>
        <v/>
      </c>
      <c r="V26" s="129">
        <f>M26-C26*2-2</f>
        <v/>
      </c>
      <c r="W26" s="129">
        <f>IF(MOD(K26-C26,E26)&lt;(E26-$AJ$2),ROUNDDOWN((K26-C26)/E26+1,0),ROUNDUP((K26-C26)/E26+1,0))</f>
        <v/>
      </c>
      <c r="X26" s="129">
        <f>(N26-C26)/E26+1</f>
        <v/>
      </c>
      <c r="Y26" s="129">
        <f>X26*O26</f>
        <v/>
      </c>
      <c r="Z26" s="364">
        <f>B26*C26*7.85*0.001*V26*0.001*Y26</f>
        <v/>
      </c>
      <c r="AA26" s="129" t="n">
        <v>6</v>
      </c>
      <c r="AB26" s="129">
        <f>(M26-G26*(AE26-1))/2</f>
        <v/>
      </c>
      <c r="AC26" s="149">
        <f>(M26-G26*(AF26-1))/2</f>
        <v/>
      </c>
      <c r="AD26" s="129" t="n">
        <v>1025</v>
      </c>
      <c r="AE26" s="129">
        <f>IF(INT(M26/G26+1)/2=INT(INT(M26/G26+1)/2),INT(M26/G26)+1,INT(M26/G26))</f>
        <v/>
      </c>
      <c r="AF26" s="129">
        <f>IF(AB26&lt;=0.2*G26,AE26-2,AE26)</f>
        <v/>
      </c>
      <c r="AG26" s="365">
        <f>AA26*AA26*7.85*AD26*0.001*0.001*AF26*O26</f>
        <v/>
      </c>
      <c r="AH26" s="129">
        <f>AF26*O26</f>
        <v/>
      </c>
      <c r="AI26" s="129">
        <f>K26*L26</f>
        <v/>
      </c>
      <c r="AJ26" s="129">
        <f>LEFT(H26,3)</f>
        <v/>
      </c>
    </row>
    <row r="27" ht="22.5" customFormat="1" customHeight="1" s="20">
      <c r="A27" s="129" t="inlineStr">
        <is>
          <t>G</t>
        </is>
      </c>
      <c r="B27" s="145" t="n">
        <v>25</v>
      </c>
      <c r="C27" s="145" t="n">
        <v>5</v>
      </c>
      <c r="D27" s="129" t="inlineStr">
        <is>
          <t>/</t>
        </is>
      </c>
      <c r="E27" s="145" t="n">
        <v>30</v>
      </c>
      <c r="F27" s="129" t="inlineStr">
        <is>
          <t>/</t>
        </is>
      </c>
      <c r="G27" s="145" t="n">
        <v>100</v>
      </c>
      <c r="H27" s="56" t="inlineStr">
        <is>
          <t>P04-C401-E2#</t>
        </is>
      </c>
      <c r="I27" s="56" t="inlineStr">
        <is>
          <t>#</t>
        </is>
      </c>
      <c r="J27" s="56" t="n">
        <v>926</v>
      </c>
      <c r="K27" s="56" t="n">
        <v>995</v>
      </c>
      <c r="L27" s="56" t="n">
        <v>1</v>
      </c>
      <c r="M27" s="147">
        <f>J27</f>
        <v/>
      </c>
      <c r="N27" s="147">
        <f>(W27-1)*E27+C27</f>
        <v/>
      </c>
      <c r="O27" s="147">
        <f>L27</f>
        <v/>
      </c>
      <c r="P27" s="362">
        <f>U27+Z27+AG27</f>
        <v/>
      </c>
      <c r="Q27" s="362">
        <f>IF(OR(AND(MOD(K27-C27,E27)&gt;$AI$2,MOD(K27-C27,E27)&lt;(E27-$AJ$2)),W27=35),"单边留","")</f>
        <v/>
      </c>
      <c r="R27" s="129">
        <f>N27</f>
        <v/>
      </c>
      <c r="S27" s="129" t="n">
        <v>2</v>
      </c>
      <c r="T27" s="129">
        <f>S27*O27</f>
        <v/>
      </c>
      <c r="U27" s="363">
        <f>B27*C27*7.85*0.001*R27*0.001*T27</f>
        <v/>
      </c>
      <c r="V27" s="129">
        <f>M27-C27*2-2</f>
        <v/>
      </c>
      <c r="W27" s="129">
        <f>IF(MOD(K27-C27,E27)&lt;(E27-$AJ$2),ROUNDDOWN((K27-C27)/E27+1,0),ROUNDUP((K27-C27)/E27+1,0))</f>
        <v/>
      </c>
      <c r="X27" s="129">
        <f>(N27-C27)/E27+1</f>
        <v/>
      </c>
      <c r="Y27" s="129">
        <f>X27*O27</f>
        <v/>
      </c>
      <c r="Z27" s="364">
        <f>B27*C27*7.85*0.001*V27*0.001*Y27</f>
        <v/>
      </c>
      <c r="AA27" s="129" t="n">
        <v>6</v>
      </c>
      <c r="AB27" s="129">
        <f>(M27-G27*(AE27-1))/2</f>
        <v/>
      </c>
      <c r="AC27" s="149">
        <f>(M27-G27*(AF27-1))/2</f>
        <v/>
      </c>
      <c r="AD27" s="129" t="n">
        <v>1025</v>
      </c>
      <c r="AE27" s="129">
        <f>IF(INT(M27/G27+1)/2=INT(INT(M27/G27+1)/2),INT(M27/G27)+1,INT(M27/G27))</f>
        <v/>
      </c>
      <c r="AF27" s="129">
        <f>IF(AB27&lt;=0.2*G27,AE27-2,AE27)</f>
        <v/>
      </c>
      <c r="AG27" s="365">
        <f>AA27*AA27*7.85*AD27*0.001*0.001*AF27*O27</f>
        <v/>
      </c>
      <c r="AH27" s="129">
        <f>AF27*O27</f>
        <v/>
      </c>
      <c r="AI27" s="129">
        <f>K27*L27</f>
        <v/>
      </c>
      <c r="AJ27" s="129">
        <f>LEFT(H27,3)</f>
        <v/>
      </c>
    </row>
    <row r="28" ht="22.5" customFormat="1" customHeight="1" s="20">
      <c r="A28" s="129" t="inlineStr">
        <is>
          <t>G</t>
        </is>
      </c>
      <c r="B28" s="145" t="n">
        <v>25</v>
      </c>
      <c r="C28" s="145" t="n">
        <v>5</v>
      </c>
      <c r="D28" s="129" t="inlineStr">
        <is>
          <t>/</t>
        </is>
      </c>
      <c r="E28" s="145" t="n">
        <v>30</v>
      </c>
      <c r="F28" s="129" t="inlineStr">
        <is>
          <t>/</t>
        </is>
      </c>
      <c r="G28" s="145" t="n">
        <v>100</v>
      </c>
      <c r="H28" s="56" t="inlineStr">
        <is>
          <t>P04-C401-E3#</t>
        </is>
      </c>
      <c r="I28" s="56" t="inlineStr">
        <is>
          <t>#</t>
        </is>
      </c>
      <c r="J28" s="56" t="n">
        <v>734</v>
      </c>
      <c r="K28" s="56" t="n">
        <v>995</v>
      </c>
      <c r="L28" s="56" t="n">
        <v>1</v>
      </c>
      <c r="M28" s="147">
        <f>J28</f>
        <v/>
      </c>
      <c r="N28" s="147">
        <f>(W28-1)*E28+C28</f>
        <v/>
      </c>
      <c r="O28" s="147">
        <f>L28</f>
        <v/>
      </c>
      <c r="P28" s="362">
        <f>U28+Z28+AG28</f>
        <v/>
      </c>
      <c r="Q28" s="362">
        <f>IF(OR(AND(MOD(K28-C28,E28)&gt;$AI$2,MOD(K28-C28,E28)&lt;(E28-$AJ$2)),W28=35),"单边留","")</f>
        <v/>
      </c>
      <c r="R28" s="129">
        <f>N28</f>
        <v/>
      </c>
      <c r="S28" s="129" t="n">
        <v>2</v>
      </c>
      <c r="T28" s="129">
        <f>S28*O28</f>
        <v/>
      </c>
      <c r="U28" s="363">
        <f>B28*C28*7.85*0.001*R28*0.001*T28</f>
        <v/>
      </c>
      <c r="V28" s="129">
        <f>M28-C28*2-2</f>
        <v/>
      </c>
      <c r="W28" s="129">
        <f>IF(MOD(K28-C28,E28)&lt;(E28-$AJ$2),ROUNDDOWN((K28-C28)/E28+1,0),ROUNDUP((K28-C28)/E28+1,0))</f>
        <v/>
      </c>
      <c r="X28" s="129">
        <f>(N28-C28)/E28+1</f>
        <v/>
      </c>
      <c r="Y28" s="129">
        <f>X28*O28</f>
        <v/>
      </c>
      <c r="Z28" s="364">
        <f>B28*C28*7.85*0.001*V28*0.001*Y28</f>
        <v/>
      </c>
      <c r="AA28" s="129" t="n">
        <v>6</v>
      </c>
      <c r="AB28" s="129">
        <f>(M28-G28*(AE28-1))/2</f>
        <v/>
      </c>
      <c r="AC28" s="149">
        <f>(M28-G28*(AF28-1))/2</f>
        <v/>
      </c>
      <c r="AD28" s="129" t="n">
        <v>1025</v>
      </c>
      <c r="AE28" s="129">
        <f>IF(INT(M28/G28+1)/2=INT(INT(M28/G28+1)/2),INT(M28/G28)+1,INT(M28/G28))</f>
        <v/>
      </c>
      <c r="AF28" s="129">
        <f>IF(AB28&lt;=0.2*G28,AE28-2,AE28)</f>
        <v/>
      </c>
      <c r="AG28" s="365">
        <f>AA28*AA28*7.85*AD28*0.001*0.001*AF28*O28</f>
        <v/>
      </c>
      <c r="AH28" s="129">
        <f>AF28*O28</f>
        <v/>
      </c>
      <c r="AI28" s="129">
        <f>K28*L28</f>
        <v/>
      </c>
      <c r="AJ28" s="129">
        <f>LEFT(H28,3)</f>
        <v/>
      </c>
    </row>
    <row r="29" ht="22.5" customFormat="1" customHeight="1" s="20">
      <c r="A29" s="129" t="inlineStr">
        <is>
          <t>G</t>
        </is>
      </c>
      <c r="B29" s="145" t="n">
        <v>25</v>
      </c>
      <c r="C29" s="145" t="n">
        <v>5</v>
      </c>
      <c r="D29" s="129" t="inlineStr">
        <is>
          <t>/</t>
        </is>
      </c>
      <c r="E29" s="145" t="n">
        <v>30</v>
      </c>
      <c r="F29" s="129" t="inlineStr">
        <is>
          <t>/</t>
        </is>
      </c>
      <c r="G29" s="145" t="n">
        <v>100</v>
      </c>
      <c r="H29" s="361" t="inlineStr">
        <is>
          <t>P05-C401-G2#</t>
        </is>
      </c>
      <c r="I29" s="56" t="inlineStr">
        <is>
          <t>#</t>
        </is>
      </c>
      <c r="J29" s="56" t="n">
        <v>973</v>
      </c>
      <c r="K29" s="56" t="n">
        <v>1110</v>
      </c>
      <c r="L29" s="56" t="n">
        <v>1</v>
      </c>
      <c r="M29" s="147">
        <f>J29</f>
        <v/>
      </c>
      <c r="N29" s="147" t="n">
        <v>995</v>
      </c>
      <c r="O29" s="147">
        <f>L29</f>
        <v/>
      </c>
      <c r="P29" s="362">
        <f>U29+Z29+AG29</f>
        <v/>
      </c>
      <c r="Q29" s="362" t="n"/>
      <c r="R29" s="129">
        <f>N29</f>
        <v/>
      </c>
      <c r="S29" s="129" t="n">
        <v>2</v>
      </c>
      <c r="T29" s="129">
        <f>S29*O29</f>
        <v/>
      </c>
      <c r="U29" s="363">
        <f>B29*C29*7.85*0.001*R29*0.001*T29</f>
        <v/>
      </c>
      <c r="V29" s="129">
        <f>M29-C29*2-2</f>
        <v/>
      </c>
      <c r="W29" s="129">
        <f>IF(MOD(K29-C29,E29)&lt;(E29-$AJ$2),ROUNDDOWN((K29-C29)/E29+1,0),ROUNDUP((K29-C29)/E29+1,0))</f>
        <v/>
      </c>
      <c r="X29" s="129">
        <f>(N29-C29)/E29+1</f>
        <v/>
      </c>
      <c r="Y29" s="129">
        <f>X29*O29</f>
        <v/>
      </c>
      <c r="Z29" s="364">
        <f>B29*C29*7.85*0.001*V29*0.001*Y29</f>
        <v/>
      </c>
      <c r="AA29" s="129" t="n">
        <v>6</v>
      </c>
      <c r="AB29" s="129">
        <f>(M29-G29*(AE29-1))/2</f>
        <v/>
      </c>
      <c r="AC29" s="149">
        <f>(M29-G29*(AF29-1))/2</f>
        <v/>
      </c>
      <c r="AD29" s="129" t="n">
        <v>1025</v>
      </c>
      <c r="AE29" s="129">
        <f>IF(INT(M29/G29+1)/2=INT(INT(M29/G29+1)/2),INT(M29/G29)+1,INT(M29/G29))</f>
        <v/>
      </c>
      <c r="AF29" s="129">
        <f>IF(AB29&lt;=0.2*G29,AE29-2,AE29)</f>
        <v/>
      </c>
      <c r="AG29" s="365">
        <f>AA29*AA29*7.85*AD29*0.001*0.001*AF29*O29</f>
        <v/>
      </c>
      <c r="AH29" s="129">
        <f>AF29*O29</f>
        <v/>
      </c>
      <c r="AI29" s="129">
        <f>K29*L29</f>
        <v/>
      </c>
      <c r="AJ29" s="129">
        <f>LEFT(H29,3)</f>
        <v/>
      </c>
    </row>
    <row r="30" ht="22.5" customFormat="1" customHeight="1" s="20">
      <c r="A30" s="129" t="inlineStr">
        <is>
          <t>G</t>
        </is>
      </c>
      <c r="B30" s="145" t="n">
        <v>25</v>
      </c>
      <c r="C30" s="145" t="n">
        <v>5</v>
      </c>
      <c r="D30" s="129" t="inlineStr">
        <is>
          <t>/</t>
        </is>
      </c>
      <c r="E30" s="145" t="n">
        <v>30</v>
      </c>
      <c r="F30" s="129" t="inlineStr">
        <is>
          <t>/</t>
        </is>
      </c>
      <c r="G30" s="145" t="n">
        <v>100</v>
      </c>
      <c r="H30" s="317" t="n"/>
      <c r="I30" s="317" t="n"/>
      <c r="J30" s="317" t="n"/>
      <c r="K30" s="317" t="n"/>
      <c r="L30" s="317" t="n"/>
      <c r="M30" s="147" t="n">
        <v>973</v>
      </c>
      <c r="N30" s="147" t="n">
        <v>95</v>
      </c>
      <c r="O30" s="147" t="n">
        <v>1</v>
      </c>
      <c r="P30" s="362">
        <f>U30+Z30+AG30</f>
        <v/>
      </c>
      <c r="Q30" s="362" t="inlineStr">
        <is>
          <t>单边留</t>
        </is>
      </c>
      <c r="R30" s="129">
        <f>N30</f>
        <v/>
      </c>
      <c r="S30" s="129" t="n">
        <v>2</v>
      </c>
      <c r="T30" s="129">
        <f>S30*O30</f>
        <v/>
      </c>
      <c r="U30" s="363">
        <f>B30*C30*7.85*0.001*R30*0.001*T30</f>
        <v/>
      </c>
      <c r="V30" s="129">
        <f>M30-C30*2-2</f>
        <v/>
      </c>
      <c r="W30" s="129">
        <f>IF(MOD(K30-C30,E30)&lt;(E30-$AJ$2),ROUNDDOWN((K30-C30)/E30+1,0),ROUNDUP((K30-C30)/E30+1,0))</f>
        <v/>
      </c>
      <c r="X30" s="129">
        <f>(N30-C30)/E30+1</f>
        <v/>
      </c>
      <c r="Y30" s="129">
        <f>X30*O30</f>
        <v/>
      </c>
      <c r="Z30" s="364">
        <f>B30*C30*7.85*0.001*V30*0.001*Y30</f>
        <v/>
      </c>
      <c r="AA30" s="129" t="n">
        <v>6</v>
      </c>
      <c r="AB30" s="129">
        <f>(M30-G30*(AE30-1))/2</f>
        <v/>
      </c>
      <c r="AC30" s="149">
        <f>(M30-G30*(AF30-1))/2</f>
        <v/>
      </c>
      <c r="AD30" s="129" t="n">
        <v>1025</v>
      </c>
      <c r="AE30" s="129">
        <f>IF(INT(M30/G30+1)/2=INT(INT(M30/G30+1)/2),INT(M30/G30)+1,INT(M30/G30))</f>
        <v/>
      </c>
      <c r="AF30" s="129">
        <f>IF(AB30&lt;=0.2*G30,AE30-2,AE30)</f>
        <v/>
      </c>
      <c r="AG30" s="365">
        <f>AA30*AA30*7.85*AD30*0.001*0.001*AF30*O30</f>
        <v/>
      </c>
      <c r="AH30" s="129">
        <f>AF30*O30</f>
        <v/>
      </c>
      <c r="AI30" s="129">
        <f>K30*L30</f>
        <v/>
      </c>
      <c r="AJ30" s="129">
        <f>LEFT(H30,3)</f>
        <v/>
      </c>
    </row>
    <row r="31" ht="22.5" customFormat="1" customHeight="1" s="20">
      <c r="A31" s="129" t="inlineStr">
        <is>
          <t>G</t>
        </is>
      </c>
      <c r="B31" s="145" t="n">
        <v>25</v>
      </c>
      <c r="C31" s="145" t="n">
        <v>5</v>
      </c>
      <c r="D31" s="129" t="inlineStr">
        <is>
          <t>/</t>
        </is>
      </c>
      <c r="E31" s="145" t="n">
        <v>30</v>
      </c>
      <c r="F31" s="129" t="inlineStr">
        <is>
          <t>/</t>
        </is>
      </c>
      <c r="G31" s="145" t="n">
        <v>100</v>
      </c>
      <c r="H31" s="56" t="inlineStr">
        <is>
          <t>P05-C401-G4#</t>
        </is>
      </c>
      <c r="I31" s="56" t="inlineStr">
        <is>
          <t>#</t>
        </is>
      </c>
      <c r="J31" s="56" t="n">
        <v>1374</v>
      </c>
      <c r="K31" s="56" t="n">
        <v>773</v>
      </c>
      <c r="L31" s="56" t="n">
        <v>1</v>
      </c>
      <c r="M31" s="147">
        <f>J31</f>
        <v/>
      </c>
      <c r="N31" s="147">
        <f>(W31-1)*E31+C31</f>
        <v/>
      </c>
      <c r="O31" s="147">
        <f>L31</f>
        <v/>
      </c>
      <c r="P31" s="362">
        <f>U31+Z31+AG31</f>
        <v/>
      </c>
      <c r="Q31" s="362">
        <f>IF(OR(AND(MOD(K31-C31,E31)&gt;$AI$2,MOD(K31-C31,E31)&lt;(E31-$AJ$2)),W31=35),"单边留","")</f>
        <v/>
      </c>
      <c r="R31" s="129">
        <f>N31</f>
        <v/>
      </c>
      <c r="S31" s="129" t="n">
        <v>2</v>
      </c>
      <c r="T31" s="129">
        <f>S31*O31</f>
        <v/>
      </c>
      <c r="U31" s="363">
        <f>B31*C31*7.85*0.001*R31*0.001*T31</f>
        <v/>
      </c>
      <c r="V31" s="129">
        <f>M31-C31*2-2</f>
        <v/>
      </c>
      <c r="W31" s="129">
        <f>IF(MOD(K31-C31,E31)&lt;(E31-$AJ$2),ROUNDDOWN((K31-C31)/E31+1,0),ROUNDUP((K31-C31)/E31+1,0))</f>
        <v/>
      </c>
      <c r="X31" s="129">
        <f>(N31-C31)/E31+1</f>
        <v/>
      </c>
      <c r="Y31" s="129">
        <f>X31*O31</f>
        <v/>
      </c>
      <c r="Z31" s="364">
        <f>B31*C31*7.85*0.001*V31*0.001*Y31</f>
        <v/>
      </c>
      <c r="AA31" s="129" t="n">
        <v>6</v>
      </c>
      <c r="AB31" s="129">
        <f>(M31-G31*(AE31-1))/2</f>
        <v/>
      </c>
      <c r="AC31" s="149">
        <f>(M31-G31*(AF31-1))/2</f>
        <v/>
      </c>
      <c r="AD31" s="129" t="n">
        <v>1025</v>
      </c>
      <c r="AE31" s="129">
        <f>IF(INT(M31/G31+1)/2=INT(INT(M31/G31+1)/2),INT(M31/G31)+1,INT(M31/G31))</f>
        <v/>
      </c>
      <c r="AF31" s="129">
        <f>IF(AB31&lt;=0.2*G31,AE31-2,AE31)</f>
        <v/>
      </c>
      <c r="AG31" s="365">
        <f>AA31*AA31*7.85*AD31*0.001*0.001*AF31*O31</f>
        <v/>
      </c>
      <c r="AH31" s="129">
        <f>AF31*O31</f>
        <v/>
      </c>
      <c r="AI31" s="129">
        <f>K31*L31</f>
        <v/>
      </c>
      <c r="AJ31" s="129">
        <f>LEFT(H31,3)</f>
        <v/>
      </c>
    </row>
    <row r="32" ht="22.5" customFormat="1" customHeight="1" s="20">
      <c r="A32" s="129" t="inlineStr">
        <is>
          <t>G</t>
        </is>
      </c>
      <c r="B32" s="145" t="n">
        <v>25</v>
      </c>
      <c r="C32" s="145" t="n">
        <v>5</v>
      </c>
      <c r="D32" s="129" t="inlineStr">
        <is>
          <t>/</t>
        </is>
      </c>
      <c r="E32" s="145" t="n">
        <v>30</v>
      </c>
      <c r="F32" s="129" t="inlineStr">
        <is>
          <t>/</t>
        </is>
      </c>
      <c r="G32" s="145" t="n">
        <v>100</v>
      </c>
      <c r="H32" s="56" t="inlineStr">
        <is>
          <t>P05-C401-G3#</t>
        </is>
      </c>
      <c r="I32" s="56" t="inlineStr">
        <is>
          <t>#</t>
        </is>
      </c>
      <c r="J32" s="56" t="n">
        <v>1383</v>
      </c>
      <c r="K32" s="56" t="n">
        <v>1000</v>
      </c>
      <c r="L32" s="56" t="n">
        <v>11</v>
      </c>
      <c r="M32" s="147">
        <f>J32</f>
        <v/>
      </c>
      <c r="N32" s="147">
        <f>(W32-1)*E32+C32</f>
        <v/>
      </c>
      <c r="O32" s="147">
        <f>L32</f>
        <v/>
      </c>
      <c r="P32" s="362">
        <f>U32+Z32+AG32</f>
        <v/>
      </c>
      <c r="Q32" s="362">
        <f>IF(OR(AND(MOD(K32-C32,E32)&gt;$AI$2,MOD(K32-C32,E32)&lt;(E32-$AJ$2)),W32=35),"单边留","")</f>
        <v/>
      </c>
      <c r="R32" s="129">
        <f>N32</f>
        <v/>
      </c>
      <c r="S32" s="129" t="n">
        <v>2</v>
      </c>
      <c r="T32" s="129">
        <f>S32*O32</f>
        <v/>
      </c>
      <c r="U32" s="363">
        <f>B32*C32*7.85*0.001*R32*0.001*T32</f>
        <v/>
      </c>
      <c r="V32" s="129">
        <f>M32-C32*2-2</f>
        <v/>
      </c>
      <c r="W32" s="129">
        <f>IF(MOD(K32-C32,E32)&lt;(E32-$AJ$2),ROUNDDOWN((K32-C32)/E32+1,0),ROUNDUP((K32-C32)/E32+1,0))</f>
        <v/>
      </c>
      <c r="X32" s="129">
        <f>(N32-C32)/E32+1</f>
        <v/>
      </c>
      <c r="Y32" s="129">
        <f>X32*O32</f>
        <v/>
      </c>
      <c r="Z32" s="364">
        <f>B32*C32*7.85*0.001*V32*0.001*Y32</f>
        <v/>
      </c>
      <c r="AA32" s="129" t="n">
        <v>6</v>
      </c>
      <c r="AB32" s="129">
        <f>(M32-G32*(AE32-1))/2</f>
        <v/>
      </c>
      <c r="AC32" s="149">
        <f>(M32-G32*(AF32-1))/2</f>
        <v/>
      </c>
      <c r="AD32" s="129" t="n">
        <v>1025</v>
      </c>
      <c r="AE32" s="129">
        <f>IF(INT(M32/G32+1)/2=INT(INT(M32/G32+1)/2),INT(M32/G32)+1,INT(M32/G32))</f>
        <v/>
      </c>
      <c r="AF32" s="129">
        <f>IF(AB32&lt;=0.2*G32,AE32-2,AE32)</f>
        <v/>
      </c>
      <c r="AG32" s="365">
        <f>AA32*AA32*7.85*AD32*0.001*0.001*AF32*O32</f>
        <v/>
      </c>
      <c r="AH32" s="129">
        <f>AF32*O32</f>
        <v/>
      </c>
      <c r="AI32" s="129">
        <f>K32*L32</f>
        <v/>
      </c>
      <c r="AJ32" s="129">
        <f>LEFT(H32,3)</f>
        <v/>
      </c>
    </row>
    <row r="33" ht="22.5" customFormat="1" customHeight="1" s="20">
      <c r="A33" s="129" t="inlineStr">
        <is>
          <t>G</t>
        </is>
      </c>
      <c r="B33" s="145" t="n">
        <v>25</v>
      </c>
      <c r="C33" s="145" t="n">
        <v>5</v>
      </c>
      <c r="D33" s="129" t="inlineStr">
        <is>
          <t>/</t>
        </is>
      </c>
      <c r="E33" s="145" t="n">
        <v>30</v>
      </c>
      <c r="F33" s="129" t="inlineStr">
        <is>
          <t>/</t>
        </is>
      </c>
      <c r="G33" s="145" t="n">
        <v>100</v>
      </c>
      <c r="H33" s="56" t="inlineStr">
        <is>
          <t>P05-C401-G1#</t>
        </is>
      </c>
      <c r="I33" s="56" t="inlineStr">
        <is>
          <t>#</t>
        </is>
      </c>
      <c r="J33" s="56" t="n">
        <v>831</v>
      </c>
      <c r="K33" s="56" t="n">
        <v>995</v>
      </c>
      <c r="L33" s="56" t="n">
        <v>1</v>
      </c>
      <c r="M33" s="147">
        <f>J33</f>
        <v/>
      </c>
      <c r="N33" s="147">
        <f>(W33-1)*E33+C33</f>
        <v/>
      </c>
      <c r="O33" s="147">
        <f>L33</f>
        <v/>
      </c>
      <c r="P33" s="362">
        <f>U33+Z33+AG33</f>
        <v/>
      </c>
      <c r="Q33" s="362">
        <f>IF(OR(AND(MOD(K33-C33,E33)&gt;$AI$2,MOD(K33-C33,E33)&lt;(E33-$AJ$2)),W33=35),"单边留","")</f>
        <v/>
      </c>
      <c r="R33" s="129">
        <f>N33</f>
        <v/>
      </c>
      <c r="S33" s="129" t="n">
        <v>2</v>
      </c>
      <c r="T33" s="129">
        <f>S33*O33</f>
        <v/>
      </c>
      <c r="U33" s="363">
        <f>B33*C33*7.85*0.001*R33*0.001*T33</f>
        <v/>
      </c>
      <c r="V33" s="129">
        <f>M33-C33*2-2</f>
        <v/>
      </c>
      <c r="W33" s="129">
        <f>IF(MOD(K33-C33,E33)&lt;(E33-$AJ$2),ROUNDDOWN((K33-C33)/E33+1,0),ROUNDUP((K33-C33)/E33+1,0))</f>
        <v/>
      </c>
      <c r="X33" s="129">
        <f>(N33-C33)/E33+1</f>
        <v/>
      </c>
      <c r="Y33" s="129">
        <f>X33*O33</f>
        <v/>
      </c>
      <c r="Z33" s="364">
        <f>B33*C33*7.85*0.001*V33*0.001*Y33</f>
        <v/>
      </c>
      <c r="AA33" s="129" t="n">
        <v>6</v>
      </c>
      <c r="AB33" s="129">
        <f>(M33-G33*(AE33-1))/2</f>
        <v/>
      </c>
      <c r="AC33" s="149">
        <f>(M33-G33*(AF33-1))/2</f>
        <v/>
      </c>
      <c r="AD33" s="129" t="n">
        <v>1025</v>
      </c>
      <c r="AE33" s="129">
        <f>IF(INT(M33/G33+1)/2=INT(INT(M33/G33+1)/2),INT(M33/G33)+1,INT(M33/G33))</f>
        <v/>
      </c>
      <c r="AF33" s="129">
        <f>IF(AB33&lt;=0.2*G33,AE33-2,AE33)</f>
        <v/>
      </c>
      <c r="AG33" s="365">
        <f>AA33*AA33*7.85*AD33*0.001*0.001*AF33*O33</f>
        <v/>
      </c>
      <c r="AH33" s="129">
        <f>AF33*O33</f>
        <v/>
      </c>
      <c r="AI33" s="129">
        <f>K33*L33</f>
        <v/>
      </c>
      <c r="AJ33" s="129">
        <f>LEFT(H33,3)</f>
        <v/>
      </c>
    </row>
    <row r="34" ht="22.5" customFormat="1" customHeight="1" s="20">
      <c r="A34" s="129" t="inlineStr">
        <is>
          <t>G</t>
        </is>
      </c>
      <c r="B34" s="145" t="n">
        <v>25</v>
      </c>
      <c r="C34" s="145" t="n">
        <v>5</v>
      </c>
      <c r="D34" s="129" t="inlineStr">
        <is>
          <t>/</t>
        </is>
      </c>
      <c r="E34" s="145" t="n">
        <v>30</v>
      </c>
      <c r="F34" s="129" t="inlineStr">
        <is>
          <t>/</t>
        </is>
      </c>
      <c r="G34" s="145" t="n">
        <v>100</v>
      </c>
      <c r="H34" s="361" t="inlineStr">
        <is>
          <t>P06-C401-D2#</t>
        </is>
      </c>
      <c r="I34" s="56" t="inlineStr">
        <is>
          <t>#</t>
        </is>
      </c>
      <c r="J34" s="56" t="n">
        <v>942</v>
      </c>
      <c r="K34" s="56" t="n">
        <v>1251</v>
      </c>
      <c r="L34" s="56" t="n">
        <v>1</v>
      </c>
      <c r="M34" s="147">
        <f>J34</f>
        <v/>
      </c>
      <c r="N34" s="147" t="n">
        <v>995</v>
      </c>
      <c r="O34" s="147">
        <f>L34</f>
        <v/>
      </c>
      <c r="P34" s="362">
        <f>U34+Z34+AG34</f>
        <v/>
      </c>
      <c r="Q34" s="362" t="n"/>
      <c r="R34" s="129">
        <f>N34</f>
        <v/>
      </c>
      <c r="S34" s="129" t="n">
        <v>2</v>
      </c>
      <c r="T34" s="129">
        <f>S34*O34</f>
        <v/>
      </c>
      <c r="U34" s="363">
        <f>B34*C34*7.85*0.001*R34*0.001*T34</f>
        <v/>
      </c>
      <c r="V34" s="129">
        <f>M34-C34*2-2</f>
        <v/>
      </c>
      <c r="W34" s="129">
        <f>IF(MOD(K34-C34,E34)&lt;(E34-$AJ$2),ROUNDDOWN((K34-C34)/E34+1,0),ROUNDUP((K34-C34)/E34+1,0))</f>
        <v/>
      </c>
      <c r="X34" s="129">
        <f>(N34-C34)/E34+1</f>
        <v/>
      </c>
      <c r="Y34" s="129">
        <f>X34*O34</f>
        <v/>
      </c>
      <c r="Z34" s="364">
        <f>B34*C34*7.85*0.001*V34*0.001*Y34</f>
        <v/>
      </c>
      <c r="AA34" s="129" t="n">
        <v>6</v>
      </c>
      <c r="AB34" s="129">
        <f>(M34-G34*(AE34-1))/2</f>
        <v/>
      </c>
      <c r="AC34" s="149">
        <f>(M34-G34*(AF34-1))/2</f>
        <v/>
      </c>
      <c r="AD34" s="129" t="n">
        <v>1025</v>
      </c>
      <c r="AE34" s="129">
        <f>IF(INT(M34/G34+1)/2=INT(INT(M34/G34+1)/2),INT(M34/G34)+1,INT(M34/G34))</f>
        <v/>
      </c>
      <c r="AF34" s="129">
        <f>IF(AB34&lt;=0.2*G34,AE34-2,AE34)</f>
        <v/>
      </c>
      <c r="AG34" s="365">
        <f>AA34*AA34*7.85*AD34*0.001*0.001*AF34*O34</f>
        <v/>
      </c>
      <c r="AH34" s="129">
        <f>AF34*O34</f>
        <v/>
      </c>
      <c r="AI34" s="129">
        <f>K34*L34</f>
        <v/>
      </c>
      <c r="AJ34" s="129">
        <f>LEFT(H34,3)</f>
        <v/>
      </c>
    </row>
    <row r="35" ht="22.5" customFormat="1" customHeight="1" s="20">
      <c r="A35" s="129" t="inlineStr">
        <is>
          <t>G</t>
        </is>
      </c>
      <c r="B35" s="145" t="n">
        <v>25</v>
      </c>
      <c r="C35" s="145" t="n">
        <v>5</v>
      </c>
      <c r="D35" s="129" t="inlineStr">
        <is>
          <t>/</t>
        </is>
      </c>
      <c r="E35" s="145" t="n">
        <v>30</v>
      </c>
      <c r="F35" s="129" t="inlineStr">
        <is>
          <t>/</t>
        </is>
      </c>
      <c r="G35" s="145" t="n">
        <v>100</v>
      </c>
      <c r="H35" s="317" t="n"/>
      <c r="I35" s="317" t="n"/>
      <c r="J35" s="317" t="n"/>
      <c r="K35" s="317" t="n"/>
      <c r="L35" s="317" t="n"/>
      <c r="M35" s="147" t="n">
        <v>942</v>
      </c>
      <c r="N35" s="147" t="n">
        <v>245</v>
      </c>
      <c r="O35" s="147" t="n">
        <v>1</v>
      </c>
      <c r="P35" s="362">
        <f>U35+Z35+AG35</f>
        <v/>
      </c>
      <c r="Q35" s="362" t="inlineStr">
        <is>
          <t>单边留</t>
        </is>
      </c>
      <c r="R35" s="129">
        <f>N35</f>
        <v/>
      </c>
      <c r="S35" s="129" t="n">
        <v>2</v>
      </c>
      <c r="T35" s="129">
        <f>S35*O35</f>
        <v/>
      </c>
      <c r="U35" s="363">
        <f>B35*C35*7.85*0.001*R35*0.001*T35</f>
        <v/>
      </c>
      <c r="V35" s="129">
        <f>M35-C35*2-2</f>
        <v/>
      </c>
      <c r="W35" s="129">
        <f>IF(MOD(K35-C35,E35)&lt;(E35-$AJ$2),ROUNDDOWN((K35-C35)/E35+1,0),ROUNDUP((K35-C35)/E35+1,0))</f>
        <v/>
      </c>
      <c r="X35" s="129">
        <f>(N35-C35)/E35+1</f>
        <v/>
      </c>
      <c r="Y35" s="129">
        <f>X35*O35</f>
        <v/>
      </c>
      <c r="Z35" s="364">
        <f>B35*C35*7.85*0.001*V35*0.001*Y35</f>
        <v/>
      </c>
      <c r="AA35" s="129" t="n">
        <v>6</v>
      </c>
      <c r="AB35" s="129">
        <f>(M35-G35*(AE35-1))/2</f>
        <v/>
      </c>
      <c r="AC35" s="149">
        <f>(M35-G35*(AF35-1))/2</f>
        <v/>
      </c>
      <c r="AD35" s="129" t="n">
        <v>1025</v>
      </c>
      <c r="AE35" s="129">
        <f>IF(INT(M35/G35+1)/2=INT(INT(M35/G35+1)/2),INT(M35/G35)+1,INT(M35/G35))</f>
        <v/>
      </c>
      <c r="AF35" s="129">
        <f>IF(AB35&lt;=0.2*G35,AE35-2,AE35)</f>
        <v/>
      </c>
      <c r="AG35" s="365">
        <f>AA35*AA35*7.85*AD35*0.001*0.001*AF35*O35</f>
        <v/>
      </c>
      <c r="AH35" s="129">
        <f>AF35*O35</f>
        <v/>
      </c>
      <c r="AI35" s="129">
        <f>K35*L35</f>
        <v/>
      </c>
      <c r="AJ35" s="129">
        <f>LEFT(H35,3)</f>
        <v/>
      </c>
    </row>
    <row r="36" ht="22.5" customFormat="1" customHeight="1" s="20">
      <c r="A36" s="129" t="inlineStr">
        <is>
          <t>G</t>
        </is>
      </c>
      <c r="B36" s="145" t="n">
        <v>25</v>
      </c>
      <c r="C36" s="145" t="n">
        <v>5</v>
      </c>
      <c r="D36" s="129" t="inlineStr">
        <is>
          <t>/</t>
        </is>
      </c>
      <c r="E36" s="145" t="n">
        <v>30</v>
      </c>
      <c r="F36" s="129" t="inlineStr">
        <is>
          <t>/</t>
        </is>
      </c>
      <c r="G36" s="145" t="n">
        <v>100</v>
      </c>
      <c r="H36" s="56" t="inlineStr">
        <is>
          <t>P06-C401-D4#</t>
        </is>
      </c>
      <c r="I36" s="56" t="inlineStr">
        <is>
          <t>#</t>
        </is>
      </c>
      <c r="J36" s="56" t="n">
        <v>1368</v>
      </c>
      <c r="K36" s="56" t="n">
        <v>577</v>
      </c>
      <c r="L36" s="56" t="n">
        <v>1</v>
      </c>
      <c r="M36" s="147">
        <f>J36</f>
        <v/>
      </c>
      <c r="N36" s="147">
        <f>(W36-1)*E36+C36</f>
        <v/>
      </c>
      <c r="O36" s="147">
        <f>L36</f>
        <v/>
      </c>
      <c r="P36" s="362">
        <f>U36+Z36+AG36</f>
        <v/>
      </c>
      <c r="Q36" s="362">
        <f>IF(OR(AND(MOD(K36-C36,E36)&gt;$AI$2,MOD(K36-C36,E36)&lt;(E36-$AJ$2)),W36=35),"单边留","")</f>
        <v/>
      </c>
      <c r="R36" s="129">
        <f>N36</f>
        <v/>
      </c>
      <c r="S36" s="129" t="n">
        <v>2</v>
      </c>
      <c r="T36" s="129">
        <f>S36*O36</f>
        <v/>
      </c>
      <c r="U36" s="363">
        <f>B36*C36*7.85*0.001*R36*0.001*T36</f>
        <v/>
      </c>
      <c r="V36" s="129">
        <f>M36-C36*2-2</f>
        <v/>
      </c>
      <c r="W36" s="129">
        <f>IF(MOD(K36-C36,E36)&lt;(E36-$AJ$2),ROUNDDOWN((K36-C36)/E36+1,0),ROUNDUP((K36-C36)/E36+1,0))</f>
        <v/>
      </c>
      <c r="X36" s="129">
        <f>(N36-C36)/E36+1</f>
        <v/>
      </c>
      <c r="Y36" s="129">
        <f>X36*O36</f>
        <v/>
      </c>
      <c r="Z36" s="364">
        <f>B36*C36*7.85*0.001*V36*0.001*Y36</f>
        <v/>
      </c>
      <c r="AA36" s="129" t="n">
        <v>6</v>
      </c>
      <c r="AB36" s="129">
        <f>(M36-G36*(AE36-1))/2</f>
        <v/>
      </c>
      <c r="AC36" s="149">
        <f>(M36-G36*(AF36-1))/2</f>
        <v/>
      </c>
      <c r="AD36" s="129" t="n">
        <v>1025</v>
      </c>
      <c r="AE36" s="129">
        <f>IF(INT(M36/G36+1)/2=INT(INT(M36/G36+1)/2),INT(M36/G36)+1,INT(M36/G36))</f>
        <v/>
      </c>
      <c r="AF36" s="129">
        <f>IF(AB36&lt;=0.2*G36,AE36-2,AE36)</f>
        <v/>
      </c>
      <c r="AG36" s="365">
        <f>AA36*AA36*7.85*AD36*0.001*0.001*AF36*O36</f>
        <v/>
      </c>
      <c r="AH36" s="129">
        <f>AF36*O36</f>
        <v/>
      </c>
      <c r="AI36" s="129">
        <f>K36*L36</f>
        <v/>
      </c>
      <c r="AJ36" s="129">
        <f>LEFT(H36,3)</f>
        <v/>
      </c>
    </row>
    <row r="37" ht="22.5" customFormat="1" customHeight="1" s="20">
      <c r="A37" s="129" t="inlineStr">
        <is>
          <t>G</t>
        </is>
      </c>
      <c r="B37" s="145" t="n">
        <v>25</v>
      </c>
      <c r="C37" s="145" t="n">
        <v>5</v>
      </c>
      <c r="D37" s="129" t="inlineStr">
        <is>
          <t>/</t>
        </is>
      </c>
      <c r="E37" s="145" t="n">
        <v>30</v>
      </c>
      <c r="F37" s="129" t="inlineStr">
        <is>
          <t>/</t>
        </is>
      </c>
      <c r="G37" s="145" t="n">
        <v>100</v>
      </c>
      <c r="H37" s="56" t="inlineStr">
        <is>
          <t>P06-C401-D6#</t>
        </is>
      </c>
      <c r="I37" s="56" t="inlineStr">
        <is>
          <t>#</t>
        </is>
      </c>
      <c r="J37" s="56" t="n">
        <v>1378</v>
      </c>
      <c r="K37" s="56" t="n">
        <v>885</v>
      </c>
      <c r="L37" s="56" t="n">
        <v>1</v>
      </c>
      <c r="M37" s="147">
        <f>J37</f>
        <v/>
      </c>
      <c r="N37" s="147">
        <f>(W37-1)*E37+C37</f>
        <v/>
      </c>
      <c r="O37" s="147">
        <f>L37</f>
        <v/>
      </c>
      <c r="P37" s="362">
        <f>U37+Z37+AG37</f>
        <v/>
      </c>
      <c r="Q37" s="362">
        <f>IF(OR(AND(MOD(K37-C37,E37)&gt;$AI$2,MOD(K37-C37,E37)&lt;(E37-$AJ$2)),W37=35),"单边留","")</f>
        <v/>
      </c>
      <c r="R37" s="129">
        <f>N37</f>
        <v/>
      </c>
      <c r="S37" s="129" t="n">
        <v>2</v>
      </c>
      <c r="T37" s="129">
        <f>S37*O37</f>
        <v/>
      </c>
      <c r="U37" s="363">
        <f>B37*C37*7.85*0.001*R37*0.001*T37</f>
        <v/>
      </c>
      <c r="V37" s="129">
        <f>M37-C37*2-2</f>
        <v/>
      </c>
      <c r="W37" s="129">
        <f>IF(MOD(K37-C37,E37)&lt;(E37-$AJ$2),ROUNDDOWN((K37-C37)/E37+1,0),ROUNDUP((K37-C37)/E37+1,0))</f>
        <v/>
      </c>
      <c r="X37" s="129">
        <f>(N37-C37)/E37+1</f>
        <v/>
      </c>
      <c r="Y37" s="129">
        <f>X37*O37</f>
        <v/>
      </c>
      <c r="Z37" s="364">
        <f>B37*C37*7.85*0.001*V37*0.001*Y37</f>
        <v/>
      </c>
      <c r="AA37" s="129" t="n">
        <v>6</v>
      </c>
      <c r="AB37" s="129">
        <f>(M37-G37*(AE37-1))/2</f>
        <v/>
      </c>
      <c r="AC37" s="149">
        <f>(M37-G37*(AF37-1))/2</f>
        <v/>
      </c>
      <c r="AD37" s="129" t="n">
        <v>1025</v>
      </c>
      <c r="AE37" s="129">
        <f>IF(INT(M37/G37+1)/2=INT(INT(M37/G37+1)/2),INT(M37/G37)+1,INT(M37/G37))</f>
        <v/>
      </c>
      <c r="AF37" s="129">
        <f>IF(AB37&lt;=0.2*G37,AE37-2,AE37)</f>
        <v/>
      </c>
      <c r="AG37" s="365">
        <f>AA37*AA37*7.85*AD37*0.001*0.001*AF37*O37</f>
        <v/>
      </c>
      <c r="AH37" s="129">
        <f>AF37*O37</f>
        <v/>
      </c>
      <c r="AI37" s="129">
        <f>K37*L37</f>
        <v/>
      </c>
      <c r="AJ37" s="129">
        <f>LEFT(H37,3)</f>
        <v/>
      </c>
    </row>
    <row r="38" ht="22.5" customFormat="1" customHeight="1" s="20">
      <c r="A38" s="129" t="inlineStr">
        <is>
          <t>G</t>
        </is>
      </c>
      <c r="B38" s="145" t="n">
        <v>25</v>
      </c>
      <c r="C38" s="145" t="n">
        <v>5</v>
      </c>
      <c r="D38" s="129" t="inlineStr">
        <is>
          <t>/</t>
        </is>
      </c>
      <c r="E38" s="145" t="n">
        <v>30</v>
      </c>
      <c r="F38" s="129" t="inlineStr">
        <is>
          <t>/</t>
        </is>
      </c>
      <c r="G38" s="145" t="n">
        <v>100</v>
      </c>
      <c r="H38" s="56" t="inlineStr">
        <is>
          <t>P06-C401-D3#</t>
        </is>
      </c>
      <c r="I38" s="56" t="inlineStr">
        <is>
          <t>#</t>
        </is>
      </c>
      <c r="J38" s="56" t="n">
        <v>1383</v>
      </c>
      <c r="K38" s="56" t="n">
        <v>1000</v>
      </c>
      <c r="L38" s="56" t="n">
        <v>10</v>
      </c>
      <c r="M38" s="147">
        <f>J38</f>
        <v/>
      </c>
      <c r="N38" s="147">
        <f>(W38-1)*E38+C38</f>
        <v/>
      </c>
      <c r="O38" s="147">
        <f>L38</f>
        <v/>
      </c>
      <c r="P38" s="362">
        <f>U38+Z38+AG38</f>
        <v/>
      </c>
      <c r="Q38" s="362">
        <f>IF(OR(AND(MOD(K38-C38,E38)&gt;$AI$2,MOD(K38-C38,E38)&lt;(E38-$AJ$2)),W38=35),"单边留","")</f>
        <v/>
      </c>
      <c r="R38" s="129">
        <f>N38</f>
        <v/>
      </c>
      <c r="S38" s="129" t="n">
        <v>2</v>
      </c>
      <c r="T38" s="129">
        <f>S38*O38</f>
        <v/>
      </c>
      <c r="U38" s="363">
        <f>B38*C38*7.85*0.001*R38*0.001*T38</f>
        <v/>
      </c>
      <c r="V38" s="129">
        <f>M38-C38*2-2</f>
        <v/>
      </c>
      <c r="W38" s="129">
        <f>IF(MOD(K38-C38,E38)&lt;(E38-$AJ$2),ROUNDDOWN((K38-C38)/E38+1,0),ROUNDUP((K38-C38)/E38+1,0))</f>
        <v/>
      </c>
      <c r="X38" s="129">
        <f>(N38-C38)/E38+1</f>
        <v/>
      </c>
      <c r="Y38" s="129">
        <f>X38*O38</f>
        <v/>
      </c>
      <c r="Z38" s="364">
        <f>B38*C38*7.85*0.001*V38*0.001*Y38</f>
        <v/>
      </c>
      <c r="AA38" s="129" t="n">
        <v>6</v>
      </c>
      <c r="AB38" s="129">
        <f>(M38-G38*(AE38-1))/2</f>
        <v/>
      </c>
      <c r="AC38" s="149">
        <f>(M38-G38*(AF38-1))/2</f>
        <v/>
      </c>
      <c r="AD38" s="129" t="n">
        <v>1025</v>
      </c>
      <c r="AE38" s="129">
        <f>IF(INT(M38/G38+1)/2=INT(INT(M38/G38+1)/2),INT(M38/G38)+1,INT(M38/G38))</f>
        <v/>
      </c>
      <c r="AF38" s="129">
        <f>IF(AB38&lt;=0.2*G38,AE38-2,AE38)</f>
        <v/>
      </c>
      <c r="AG38" s="365">
        <f>AA38*AA38*7.85*AD38*0.001*0.001*AF38*O38</f>
        <v/>
      </c>
      <c r="AH38" s="129">
        <f>AF38*O38</f>
        <v/>
      </c>
      <c r="AI38" s="129">
        <f>K38*L38</f>
        <v/>
      </c>
      <c r="AJ38" s="129">
        <f>LEFT(H38,3)</f>
        <v/>
      </c>
    </row>
    <row r="39" ht="22.5" customFormat="1" customHeight="1" s="20">
      <c r="A39" s="129" t="inlineStr">
        <is>
          <t>G</t>
        </is>
      </c>
      <c r="B39" s="145" t="n">
        <v>25</v>
      </c>
      <c r="C39" s="145" t="n">
        <v>5</v>
      </c>
      <c r="D39" s="129" t="inlineStr">
        <is>
          <t>/</t>
        </is>
      </c>
      <c r="E39" s="145" t="n">
        <v>30</v>
      </c>
      <c r="F39" s="129" t="inlineStr">
        <is>
          <t>/</t>
        </is>
      </c>
      <c r="G39" s="145" t="n">
        <v>100</v>
      </c>
      <c r="H39" s="56" t="inlineStr">
        <is>
          <t>P06-C401-D5#</t>
        </is>
      </c>
      <c r="I39" s="56" t="inlineStr">
        <is>
          <t>#</t>
        </is>
      </c>
      <c r="J39" s="56" t="n">
        <v>1383</v>
      </c>
      <c r="K39" s="56" t="n">
        <v>1000</v>
      </c>
      <c r="L39" s="56" t="n">
        <v>1</v>
      </c>
      <c r="M39" s="147">
        <f>J39</f>
        <v/>
      </c>
      <c r="N39" s="147">
        <f>(W39-1)*E39+C39</f>
        <v/>
      </c>
      <c r="O39" s="147">
        <f>L39</f>
        <v/>
      </c>
      <c r="P39" s="362">
        <f>U39+Z39+AG39</f>
        <v/>
      </c>
      <c r="Q39" s="362">
        <f>IF(OR(AND(MOD(K39-C39,E39)&gt;$AI$2,MOD(K39-C39,E39)&lt;(E39-$AJ$2)),W39=35),"单边留","")</f>
        <v/>
      </c>
      <c r="R39" s="129">
        <f>N39</f>
        <v/>
      </c>
      <c r="S39" s="129" t="n">
        <v>2</v>
      </c>
      <c r="T39" s="129">
        <f>S39*O39</f>
        <v/>
      </c>
      <c r="U39" s="363">
        <f>B39*C39*7.85*0.001*R39*0.001*T39</f>
        <v/>
      </c>
      <c r="V39" s="129">
        <f>M39-C39*2-2</f>
        <v/>
      </c>
      <c r="W39" s="129">
        <f>IF(MOD(K39-C39,E39)&lt;(E39-$AJ$2),ROUNDDOWN((K39-C39)/E39+1,0),ROUNDUP((K39-C39)/E39+1,0))</f>
        <v/>
      </c>
      <c r="X39" s="129">
        <f>(N39-C39)/E39+1</f>
        <v/>
      </c>
      <c r="Y39" s="129">
        <f>X39*O39</f>
        <v/>
      </c>
      <c r="Z39" s="364">
        <f>B39*C39*7.85*0.001*V39*0.001*Y39</f>
        <v/>
      </c>
      <c r="AA39" s="129" t="n">
        <v>6</v>
      </c>
      <c r="AB39" s="129">
        <f>(M39-G39*(AE39-1))/2</f>
        <v/>
      </c>
      <c r="AC39" s="149">
        <f>(M39-G39*(AF39-1))/2</f>
        <v/>
      </c>
      <c r="AD39" s="129" t="n">
        <v>1025</v>
      </c>
      <c r="AE39" s="129">
        <f>IF(INT(M39/G39+1)/2=INT(INT(M39/G39+1)/2),INT(M39/G39)+1,INT(M39/G39))</f>
        <v/>
      </c>
      <c r="AF39" s="129">
        <f>IF(AB39&lt;=0.2*G39,AE39-2,AE39)</f>
        <v/>
      </c>
      <c r="AG39" s="365">
        <f>AA39*AA39*7.85*AD39*0.001*0.001*AF39*O39</f>
        <v/>
      </c>
      <c r="AH39" s="129">
        <f>AF39*O39</f>
        <v/>
      </c>
      <c r="AI39" s="129">
        <f>K39*L39</f>
        <v/>
      </c>
      <c r="AJ39" s="129">
        <f>LEFT(H39,3)</f>
        <v/>
      </c>
    </row>
    <row r="40" ht="22.5" customFormat="1" customHeight="1" s="20">
      <c r="A40" s="129" t="inlineStr">
        <is>
          <t>G</t>
        </is>
      </c>
      <c r="B40" s="145" t="n">
        <v>25</v>
      </c>
      <c r="C40" s="145" t="n">
        <v>5</v>
      </c>
      <c r="D40" s="129" t="inlineStr">
        <is>
          <t>/</t>
        </is>
      </c>
      <c r="E40" s="145" t="n">
        <v>30</v>
      </c>
      <c r="F40" s="129" t="inlineStr">
        <is>
          <t>/</t>
        </is>
      </c>
      <c r="G40" s="145" t="n">
        <v>100</v>
      </c>
      <c r="H40" s="56" t="inlineStr">
        <is>
          <t>P06-C401-D1#</t>
        </is>
      </c>
      <c r="I40" s="56" t="inlineStr">
        <is>
          <t>#</t>
        </is>
      </c>
      <c r="J40" s="56" t="n">
        <v>708</v>
      </c>
      <c r="K40" s="56" t="n">
        <v>995</v>
      </c>
      <c r="L40" s="56" t="n">
        <v>1</v>
      </c>
      <c r="M40" s="147">
        <f>J40</f>
        <v/>
      </c>
      <c r="N40" s="147">
        <f>(W40-1)*E40+C40</f>
        <v/>
      </c>
      <c r="O40" s="147">
        <f>L40</f>
        <v/>
      </c>
      <c r="P40" s="362">
        <f>U40+Z40+AG40</f>
        <v/>
      </c>
      <c r="Q40" s="362">
        <f>IF(OR(AND(MOD(K40-C40,E40)&gt;$AI$2,MOD(K40-C40,E40)&lt;(E40-$AJ$2)),W40=35),"单边留","")</f>
        <v/>
      </c>
      <c r="R40" s="129">
        <f>N40</f>
        <v/>
      </c>
      <c r="S40" s="129" t="n">
        <v>2</v>
      </c>
      <c r="T40" s="129">
        <f>S40*O40</f>
        <v/>
      </c>
      <c r="U40" s="363">
        <f>B40*C40*7.85*0.001*R40*0.001*T40</f>
        <v/>
      </c>
      <c r="V40" s="129">
        <f>M40-C40*2-2</f>
        <v/>
      </c>
      <c r="W40" s="129">
        <f>IF(MOD(K40-C40,E40)&lt;(E40-$AJ$2),ROUNDDOWN((K40-C40)/E40+1,0),ROUNDUP((K40-C40)/E40+1,0))</f>
        <v/>
      </c>
      <c r="X40" s="129">
        <f>(N40-C40)/E40+1</f>
        <v/>
      </c>
      <c r="Y40" s="129">
        <f>X40*O40</f>
        <v/>
      </c>
      <c r="Z40" s="364">
        <f>B40*C40*7.85*0.001*V40*0.001*Y40</f>
        <v/>
      </c>
      <c r="AA40" s="129" t="n">
        <v>6</v>
      </c>
      <c r="AB40" s="129">
        <f>(M40-G40*(AE40-1))/2</f>
        <v/>
      </c>
      <c r="AC40" s="149">
        <f>(M40-G40*(AF40-1))/2</f>
        <v/>
      </c>
      <c r="AD40" s="129" t="n">
        <v>1025</v>
      </c>
      <c r="AE40" s="129">
        <f>IF(INT(M40/G40+1)/2=INT(INT(M40/G40+1)/2),INT(M40/G40)+1,INT(M40/G40))</f>
        <v/>
      </c>
      <c r="AF40" s="129">
        <f>IF(AB40&lt;=0.2*G40,AE40-2,AE40)</f>
        <v/>
      </c>
      <c r="AG40" s="365">
        <f>AA40*AA40*7.85*AD40*0.001*0.001*AF40*O40</f>
        <v/>
      </c>
      <c r="AH40" s="129">
        <f>AF40*O40</f>
        <v/>
      </c>
      <c r="AI40" s="129">
        <f>K40*L40</f>
        <v/>
      </c>
      <c r="AJ40" s="129">
        <f>LEFT(H40,3)</f>
        <v/>
      </c>
    </row>
    <row r="41" ht="22.5" customFormat="1" customHeight="1" s="20">
      <c r="A41" s="129" t="inlineStr">
        <is>
          <t>G</t>
        </is>
      </c>
      <c r="B41" s="145" t="n">
        <v>25</v>
      </c>
      <c r="C41" s="145" t="n">
        <v>5</v>
      </c>
      <c r="D41" s="129" t="inlineStr">
        <is>
          <t>/</t>
        </is>
      </c>
      <c r="E41" s="145" t="n">
        <v>30</v>
      </c>
      <c r="F41" s="129" t="inlineStr">
        <is>
          <t>/</t>
        </is>
      </c>
      <c r="G41" s="145" t="n">
        <v>100</v>
      </c>
      <c r="H41" s="361" t="inlineStr">
        <is>
          <t>P07-C402-B4#</t>
        </is>
      </c>
      <c r="I41" s="56" t="inlineStr">
        <is>
          <t>#</t>
        </is>
      </c>
      <c r="J41" s="56" t="n">
        <v>1554</v>
      </c>
      <c r="K41" s="56" t="n">
        <v>1477</v>
      </c>
      <c r="L41" s="56" t="n">
        <v>1</v>
      </c>
      <c r="M41" s="147">
        <f>J41</f>
        <v/>
      </c>
      <c r="N41" s="147" t="n">
        <v>995</v>
      </c>
      <c r="O41" s="147">
        <f>L41</f>
        <v/>
      </c>
      <c r="P41" s="362">
        <f>U41+Z41+AG41</f>
        <v/>
      </c>
      <c r="Q41" s="362" t="n"/>
      <c r="R41" s="129">
        <f>N41</f>
        <v/>
      </c>
      <c r="S41" s="129" t="n">
        <v>2</v>
      </c>
      <c r="T41" s="129">
        <f>S41*O41</f>
        <v/>
      </c>
      <c r="U41" s="363">
        <f>B41*C41*7.85*0.001*R41*0.001*T41</f>
        <v/>
      </c>
      <c r="V41" s="129">
        <f>M41-C41*2-2</f>
        <v/>
      </c>
      <c r="W41" s="129">
        <f>IF(MOD(K41-C41,E41)&lt;(E41-$AJ$2),ROUNDDOWN((K41-C41)/E41+1,0),ROUNDUP((K41-C41)/E41+1,0))</f>
        <v/>
      </c>
      <c r="X41" s="129">
        <f>(N41-C41)/E41+1</f>
        <v/>
      </c>
      <c r="Y41" s="129">
        <f>X41*O41</f>
        <v/>
      </c>
      <c r="Z41" s="364">
        <f>B41*C41*7.85*0.001*V41*0.001*Y41</f>
        <v/>
      </c>
      <c r="AA41" s="129" t="n">
        <v>6</v>
      </c>
      <c r="AB41" s="129">
        <f>(M41-G41*(AE41-1))/2</f>
        <v/>
      </c>
      <c r="AC41" s="149">
        <f>(M41-G41*(AF41-1))/2</f>
        <v/>
      </c>
      <c r="AD41" s="129" t="n">
        <v>1025</v>
      </c>
      <c r="AE41" s="129">
        <f>IF(INT(M41/G41+1)/2=INT(INT(M41/G41+1)/2),INT(M41/G41)+1,INT(M41/G41))</f>
        <v/>
      </c>
      <c r="AF41" s="129">
        <f>IF(AB41&lt;=0.2*G41,AE41-2,AE41)</f>
        <v/>
      </c>
      <c r="AG41" s="365">
        <f>AA41*AA41*7.85*AD41*0.001*0.001*AF41*O41</f>
        <v/>
      </c>
      <c r="AH41" s="129">
        <f>AF41*O41</f>
        <v/>
      </c>
      <c r="AI41" s="129">
        <f>K41*L41</f>
        <v/>
      </c>
      <c r="AJ41" s="129">
        <f>LEFT(H41,3)</f>
        <v/>
      </c>
    </row>
    <row r="42" ht="22.5" customFormat="1" customHeight="1" s="20">
      <c r="A42" s="129" t="inlineStr">
        <is>
          <t>G</t>
        </is>
      </c>
      <c r="B42" s="145" t="n">
        <v>25</v>
      </c>
      <c r="C42" s="145" t="n">
        <v>5</v>
      </c>
      <c r="D42" s="129" t="inlineStr">
        <is>
          <t>/</t>
        </is>
      </c>
      <c r="E42" s="145" t="n">
        <v>30</v>
      </c>
      <c r="F42" s="129" t="inlineStr">
        <is>
          <t>/</t>
        </is>
      </c>
      <c r="G42" s="145" t="n">
        <v>100</v>
      </c>
      <c r="H42" s="317" t="n"/>
      <c r="I42" s="317" t="n"/>
      <c r="J42" s="317" t="n"/>
      <c r="K42" s="317" t="n"/>
      <c r="L42" s="317" t="n"/>
      <c r="M42" s="147" t="n">
        <v>1554</v>
      </c>
      <c r="N42" s="147" t="n">
        <v>455</v>
      </c>
      <c r="O42" s="147" t="n">
        <v>1</v>
      </c>
      <c r="P42" s="362">
        <f>U42+Z42+AG42</f>
        <v/>
      </c>
      <c r="Q42" s="362" t="inlineStr">
        <is>
          <t>单边留</t>
        </is>
      </c>
      <c r="R42" s="129">
        <f>N42</f>
        <v/>
      </c>
      <c r="S42" s="129" t="n">
        <v>2</v>
      </c>
      <c r="T42" s="129">
        <f>S42*O42</f>
        <v/>
      </c>
      <c r="U42" s="363">
        <f>B42*C42*7.85*0.001*R42*0.001*T42</f>
        <v/>
      </c>
      <c r="V42" s="129">
        <f>M42-C42*2-2</f>
        <v/>
      </c>
      <c r="W42" s="129">
        <f>IF(MOD(K42-C42,E42)&lt;(E42-$AJ$2),ROUNDDOWN((K42-C42)/E42+1,0),ROUNDUP((K42-C42)/E42+1,0))</f>
        <v/>
      </c>
      <c r="X42" s="129">
        <f>(N42-C42)/E42+1</f>
        <v/>
      </c>
      <c r="Y42" s="129">
        <f>X42*O42</f>
        <v/>
      </c>
      <c r="Z42" s="364">
        <f>B42*C42*7.85*0.001*V42*0.001*Y42</f>
        <v/>
      </c>
      <c r="AA42" s="129" t="n">
        <v>6</v>
      </c>
      <c r="AB42" s="129">
        <f>(M42-G42*(AE42-1))/2</f>
        <v/>
      </c>
      <c r="AC42" s="149">
        <f>(M42-G42*(AF42-1))/2</f>
        <v/>
      </c>
      <c r="AD42" s="129" t="n">
        <v>1025</v>
      </c>
      <c r="AE42" s="129">
        <f>IF(INT(M42/G42+1)/2=INT(INT(M42/G42+1)/2),INT(M42/G42)+1,INT(M42/G42))</f>
        <v/>
      </c>
      <c r="AF42" s="129">
        <f>IF(AB42&lt;=0.2*G42,AE42-2,AE42)</f>
        <v/>
      </c>
      <c r="AG42" s="365">
        <f>AA42*AA42*7.85*AD42*0.001*0.001*AF42*O42</f>
        <v/>
      </c>
      <c r="AH42" s="129">
        <f>AF42*O42</f>
        <v/>
      </c>
      <c r="AI42" s="129">
        <f>K42*L42</f>
        <v/>
      </c>
      <c r="AJ42" s="129">
        <f>LEFT(H42,3)</f>
        <v/>
      </c>
    </row>
    <row r="43" ht="22.5" customFormat="1" customHeight="1" s="20">
      <c r="A43" s="129" t="inlineStr">
        <is>
          <t>G</t>
        </is>
      </c>
      <c r="B43" s="145" t="n">
        <v>25</v>
      </c>
      <c r="C43" s="145" t="n">
        <v>5</v>
      </c>
      <c r="D43" s="129" t="inlineStr">
        <is>
          <t>/</t>
        </is>
      </c>
      <c r="E43" s="145" t="n">
        <v>30</v>
      </c>
      <c r="F43" s="129" t="inlineStr">
        <is>
          <t>/</t>
        </is>
      </c>
      <c r="G43" s="145" t="n">
        <v>100</v>
      </c>
      <c r="H43" s="56" t="inlineStr">
        <is>
          <t>P07-C402-B3#</t>
        </is>
      </c>
      <c r="I43" s="56" t="inlineStr">
        <is>
          <t>#</t>
        </is>
      </c>
      <c r="J43" s="56" t="n">
        <v>1368</v>
      </c>
      <c r="K43" s="56" t="n">
        <v>666</v>
      </c>
      <c r="L43" s="56" t="n">
        <v>1</v>
      </c>
      <c r="M43" s="147">
        <f>J43</f>
        <v/>
      </c>
      <c r="N43" s="147">
        <f>(W43-1)*E43+C43</f>
        <v/>
      </c>
      <c r="O43" s="147">
        <f>L43</f>
        <v/>
      </c>
      <c r="P43" s="362">
        <f>U43+Z43+AG43</f>
        <v/>
      </c>
      <c r="Q43" s="362">
        <f>IF(OR(AND(MOD(K43-C43,E43)&gt;$AI$2,MOD(K43-C43,E43)&lt;(E43-$AJ$2)),W43=35),"单边留","")</f>
        <v/>
      </c>
      <c r="R43" s="129">
        <f>N43</f>
        <v/>
      </c>
      <c r="S43" s="129" t="n">
        <v>2</v>
      </c>
      <c r="T43" s="129">
        <f>S43*O43</f>
        <v/>
      </c>
      <c r="U43" s="363">
        <f>B43*C43*7.85*0.001*R43*0.001*T43</f>
        <v/>
      </c>
      <c r="V43" s="129">
        <f>M43-C43*2-2</f>
        <v/>
      </c>
      <c r="W43" s="129">
        <f>IF(MOD(K43-C43,E43)&lt;(E43-$AJ$2),ROUNDDOWN((K43-C43)/E43+1,0),ROUNDUP((K43-C43)/E43+1,0))</f>
        <v/>
      </c>
      <c r="X43" s="129">
        <f>(N43-C43)/E43+1</f>
        <v/>
      </c>
      <c r="Y43" s="129">
        <f>X43*O43</f>
        <v/>
      </c>
      <c r="Z43" s="364">
        <f>B43*C43*7.85*0.001*V43*0.001*Y43</f>
        <v/>
      </c>
      <c r="AA43" s="129" t="n">
        <v>6</v>
      </c>
      <c r="AB43" s="129">
        <f>(M43-G43*(AE43-1))/2</f>
        <v/>
      </c>
      <c r="AC43" s="149">
        <f>(M43-G43*(AF43-1))/2</f>
        <v/>
      </c>
      <c r="AD43" s="129" t="n">
        <v>1025</v>
      </c>
      <c r="AE43" s="129">
        <f>IF(INT(M43/G43+1)/2=INT(INT(M43/G43+1)/2),INT(M43/G43)+1,INT(M43/G43))</f>
        <v/>
      </c>
      <c r="AF43" s="129">
        <f>IF(AB43&lt;=0.2*G43,AE43-2,AE43)</f>
        <v/>
      </c>
      <c r="AG43" s="365">
        <f>AA43*AA43*7.85*AD43*0.001*0.001*AF43*O43</f>
        <v/>
      </c>
      <c r="AH43" s="129">
        <f>AF43*O43</f>
        <v/>
      </c>
      <c r="AI43" s="129">
        <f>K43*L43</f>
        <v/>
      </c>
      <c r="AJ43" s="129">
        <f>LEFT(H43,3)</f>
        <v/>
      </c>
    </row>
    <row r="44" ht="22.5" customFormat="1" customHeight="1" s="20">
      <c r="A44" s="129" t="inlineStr">
        <is>
          <t>G</t>
        </is>
      </c>
      <c r="B44" s="145" t="n">
        <v>25</v>
      </c>
      <c r="C44" s="145" t="n">
        <v>5</v>
      </c>
      <c r="D44" s="129" t="inlineStr">
        <is>
          <t>/</t>
        </is>
      </c>
      <c r="E44" s="145" t="n">
        <v>30</v>
      </c>
      <c r="F44" s="129" t="inlineStr">
        <is>
          <t>/</t>
        </is>
      </c>
      <c r="G44" s="145" t="n">
        <v>100</v>
      </c>
      <c r="H44" s="56" t="inlineStr">
        <is>
          <t>P07-C402-A1#</t>
        </is>
      </c>
      <c r="I44" s="56" t="inlineStr">
        <is>
          <t>#</t>
        </is>
      </c>
      <c r="J44" s="56" t="n">
        <v>1370</v>
      </c>
      <c r="K44" s="56" t="n">
        <v>744</v>
      </c>
      <c r="L44" s="56" t="n">
        <v>1</v>
      </c>
      <c r="M44" s="147">
        <f>J44</f>
        <v/>
      </c>
      <c r="N44" s="147">
        <f>(W44-1)*E44+C44</f>
        <v/>
      </c>
      <c r="O44" s="147">
        <f>L44</f>
        <v/>
      </c>
      <c r="P44" s="362">
        <f>U44+Z44+AG44</f>
        <v/>
      </c>
      <c r="Q44" s="362">
        <f>IF(OR(AND(MOD(K44-C44,E44)&gt;$AI$2,MOD(K44-C44,E44)&lt;(E44-$AJ$2)),W44=35),"单边留","")</f>
        <v/>
      </c>
      <c r="R44" s="129">
        <f>N44</f>
        <v/>
      </c>
      <c r="S44" s="129" t="n">
        <v>2</v>
      </c>
      <c r="T44" s="129">
        <f>S44*O44</f>
        <v/>
      </c>
      <c r="U44" s="363">
        <f>B44*C44*7.85*0.001*R44*0.001*T44</f>
        <v/>
      </c>
      <c r="V44" s="129">
        <f>M44-C44*2-2</f>
        <v/>
      </c>
      <c r="W44" s="129">
        <f>IF(MOD(K44-C44,E44)&lt;(E44-$AJ$2),ROUNDDOWN((K44-C44)/E44+1,0),ROUNDUP((K44-C44)/E44+1,0))</f>
        <v/>
      </c>
      <c r="X44" s="129">
        <f>(N44-C44)/E44+1</f>
        <v/>
      </c>
      <c r="Y44" s="129">
        <f>X44*O44</f>
        <v/>
      </c>
      <c r="Z44" s="364">
        <f>B44*C44*7.85*0.001*V44*0.001*Y44</f>
        <v/>
      </c>
      <c r="AA44" s="129" t="n">
        <v>6</v>
      </c>
      <c r="AB44" s="129">
        <f>(M44-G44*(AE44-1))/2</f>
        <v/>
      </c>
      <c r="AC44" s="149">
        <f>(M44-G44*(AF44-1))/2</f>
        <v/>
      </c>
      <c r="AD44" s="129" t="n">
        <v>1025</v>
      </c>
      <c r="AE44" s="129">
        <f>IF(INT(M44/G44+1)/2=INT(INT(M44/G44+1)/2),INT(M44/G44)+1,INT(M44/G44))</f>
        <v/>
      </c>
      <c r="AF44" s="129">
        <f>IF(AB44&lt;=0.2*G44,AE44-2,AE44)</f>
        <v/>
      </c>
      <c r="AG44" s="365">
        <f>AA44*AA44*7.85*AD44*0.001*0.001*AF44*O44</f>
        <v/>
      </c>
      <c r="AH44" s="129">
        <f>AF44*O44</f>
        <v/>
      </c>
      <c r="AI44" s="129">
        <f>K44*L44</f>
        <v/>
      </c>
      <c r="AJ44" s="129">
        <f>LEFT(H44,3)</f>
        <v/>
      </c>
    </row>
    <row r="45" ht="22.5" customFormat="1" customHeight="1" s="20">
      <c r="A45" s="129" t="inlineStr">
        <is>
          <t>G</t>
        </is>
      </c>
      <c r="B45" s="145" t="n">
        <v>25</v>
      </c>
      <c r="C45" s="145" t="n">
        <v>5</v>
      </c>
      <c r="D45" s="129" t="inlineStr">
        <is>
          <t>/</t>
        </is>
      </c>
      <c r="E45" s="145" t="n">
        <v>30</v>
      </c>
      <c r="F45" s="129" t="inlineStr">
        <is>
          <t>/</t>
        </is>
      </c>
      <c r="G45" s="145" t="n">
        <v>100</v>
      </c>
      <c r="H45" s="56" t="inlineStr">
        <is>
          <t>P07-C402-A2#</t>
        </is>
      </c>
      <c r="I45" s="56" t="inlineStr">
        <is>
          <t>#</t>
        </is>
      </c>
      <c r="J45" s="56" t="n">
        <v>1378</v>
      </c>
      <c r="K45" s="56" t="n">
        <v>1000</v>
      </c>
      <c r="L45" s="56" t="n">
        <v>2</v>
      </c>
      <c r="M45" s="147">
        <f>J45</f>
        <v/>
      </c>
      <c r="N45" s="147">
        <f>(W45-1)*E45+C45</f>
        <v/>
      </c>
      <c r="O45" s="147">
        <f>L45</f>
        <v/>
      </c>
      <c r="P45" s="362">
        <f>U45+Z45+AG45</f>
        <v/>
      </c>
      <c r="Q45" s="362">
        <f>IF(OR(AND(MOD(K45-C45,E45)&gt;$AI$2,MOD(K45-C45,E45)&lt;(E45-$AJ$2)),W45=35),"单边留","")</f>
        <v/>
      </c>
      <c r="R45" s="129">
        <f>N45</f>
        <v/>
      </c>
      <c r="S45" s="129" t="n">
        <v>2</v>
      </c>
      <c r="T45" s="129">
        <f>S45*O45</f>
        <v/>
      </c>
      <c r="U45" s="363">
        <f>B45*C45*7.85*0.001*R45*0.001*T45</f>
        <v/>
      </c>
      <c r="V45" s="129">
        <f>M45-C45*2-2</f>
        <v/>
      </c>
      <c r="W45" s="129">
        <f>IF(MOD(K45-C45,E45)&lt;(E45-$AJ$2),ROUNDDOWN((K45-C45)/E45+1,0),ROUNDUP((K45-C45)/E45+1,0))</f>
        <v/>
      </c>
      <c r="X45" s="129">
        <f>(N45-C45)/E45+1</f>
        <v/>
      </c>
      <c r="Y45" s="129">
        <f>X45*O45</f>
        <v/>
      </c>
      <c r="Z45" s="364">
        <f>B45*C45*7.85*0.001*V45*0.001*Y45</f>
        <v/>
      </c>
      <c r="AA45" s="129" t="n">
        <v>6</v>
      </c>
      <c r="AB45" s="129">
        <f>(M45-G45*(AE45-1))/2</f>
        <v/>
      </c>
      <c r="AC45" s="149">
        <f>(M45-G45*(AF45-1))/2</f>
        <v/>
      </c>
      <c r="AD45" s="129" t="n">
        <v>1025</v>
      </c>
      <c r="AE45" s="129">
        <f>IF(INT(M45/G45+1)/2=INT(INT(M45/G45+1)/2),INT(M45/G45)+1,INT(M45/G45))</f>
        <v/>
      </c>
      <c r="AF45" s="129">
        <f>IF(AB45&lt;=0.2*G45,AE45-2,AE45)</f>
        <v/>
      </c>
      <c r="AG45" s="365">
        <f>AA45*AA45*7.85*AD45*0.001*0.001*AF45*O45</f>
        <v/>
      </c>
      <c r="AH45" s="129">
        <f>AF45*O45</f>
        <v/>
      </c>
      <c r="AI45" s="129">
        <f>K45*L45</f>
        <v/>
      </c>
      <c r="AJ45" s="129">
        <f>LEFT(H45,3)</f>
        <v/>
      </c>
    </row>
    <row r="46" ht="22.5" customFormat="1" customHeight="1" s="20">
      <c r="A46" s="129" t="inlineStr">
        <is>
          <t>G</t>
        </is>
      </c>
      <c r="B46" s="145" t="n">
        <v>25</v>
      </c>
      <c r="C46" s="145" t="n">
        <v>5</v>
      </c>
      <c r="D46" s="129" t="inlineStr">
        <is>
          <t>/</t>
        </is>
      </c>
      <c r="E46" s="145" t="n">
        <v>30</v>
      </c>
      <c r="F46" s="129" t="inlineStr">
        <is>
          <t>/</t>
        </is>
      </c>
      <c r="G46" s="145" t="n">
        <v>100</v>
      </c>
      <c r="H46" s="56" t="inlineStr">
        <is>
          <t>P07-C402-B1#</t>
        </is>
      </c>
      <c r="I46" s="56" t="inlineStr">
        <is>
          <t>#</t>
        </is>
      </c>
      <c r="J46" s="56" t="n">
        <v>1378</v>
      </c>
      <c r="K46" s="56" t="n">
        <v>1000</v>
      </c>
      <c r="L46" s="56" t="n">
        <v>10</v>
      </c>
      <c r="M46" s="147">
        <f>J46</f>
        <v/>
      </c>
      <c r="N46" s="147">
        <f>(W46-1)*E46+C46</f>
        <v/>
      </c>
      <c r="O46" s="147">
        <f>L46</f>
        <v/>
      </c>
      <c r="P46" s="362">
        <f>U46+Z46+AG46</f>
        <v/>
      </c>
      <c r="Q46" s="362">
        <f>IF(OR(AND(MOD(K46-C46,E46)&gt;$AI$2,MOD(K46-C46,E46)&lt;(E46-$AJ$2)),W46=35),"单边留","")</f>
        <v/>
      </c>
      <c r="R46" s="129">
        <f>N46</f>
        <v/>
      </c>
      <c r="S46" s="129" t="n">
        <v>2</v>
      </c>
      <c r="T46" s="129">
        <f>S46*O46</f>
        <v/>
      </c>
      <c r="U46" s="363">
        <f>B46*C46*7.85*0.001*R46*0.001*T46</f>
        <v/>
      </c>
      <c r="V46" s="129">
        <f>M46-C46*2-2</f>
        <v/>
      </c>
      <c r="W46" s="129">
        <f>IF(MOD(K46-C46,E46)&lt;(E46-$AJ$2),ROUNDDOWN((K46-C46)/E46+1,0),ROUNDUP((K46-C46)/E46+1,0))</f>
        <v/>
      </c>
      <c r="X46" s="129">
        <f>(N46-C46)/E46+1</f>
        <v/>
      </c>
      <c r="Y46" s="129">
        <f>X46*O46</f>
        <v/>
      </c>
      <c r="Z46" s="364">
        <f>B46*C46*7.85*0.001*V46*0.001*Y46</f>
        <v/>
      </c>
      <c r="AA46" s="129" t="n">
        <v>6</v>
      </c>
      <c r="AB46" s="129">
        <f>(M46-G46*(AE46-1))/2</f>
        <v/>
      </c>
      <c r="AC46" s="149">
        <f>(M46-G46*(AF46-1))/2</f>
        <v/>
      </c>
      <c r="AD46" s="129" t="n">
        <v>1025</v>
      </c>
      <c r="AE46" s="129">
        <f>IF(INT(M46/G46+1)/2=INT(INT(M46/G46+1)/2),INT(M46/G46)+1,INT(M46/G46))</f>
        <v/>
      </c>
      <c r="AF46" s="129">
        <f>IF(AB46&lt;=0.2*G46,AE46-2,AE46)</f>
        <v/>
      </c>
      <c r="AG46" s="365">
        <f>AA46*AA46*7.85*AD46*0.001*0.001*AF46*O46</f>
        <v/>
      </c>
      <c r="AH46" s="129">
        <f>AF46*O46</f>
        <v/>
      </c>
      <c r="AI46" s="129">
        <f>K46*L46</f>
        <v/>
      </c>
      <c r="AJ46" s="129">
        <f>LEFT(H46,3)</f>
        <v/>
      </c>
    </row>
    <row r="47" ht="22.5" customFormat="1" customHeight="1" s="20">
      <c r="A47" s="129" t="inlineStr">
        <is>
          <t>G</t>
        </is>
      </c>
      <c r="B47" s="145" t="n">
        <v>25</v>
      </c>
      <c r="C47" s="145" t="n">
        <v>5</v>
      </c>
      <c r="D47" s="129" t="inlineStr">
        <is>
          <t>/</t>
        </is>
      </c>
      <c r="E47" s="145" t="n">
        <v>30</v>
      </c>
      <c r="F47" s="129" t="inlineStr">
        <is>
          <t>/</t>
        </is>
      </c>
      <c r="G47" s="145" t="n">
        <v>100</v>
      </c>
      <c r="H47" s="56" t="inlineStr">
        <is>
          <t>P07-C402-B2#</t>
        </is>
      </c>
      <c r="I47" s="56" t="inlineStr">
        <is>
          <t>#</t>
        </is>
      </c>
      <c r="J47" s="56" t="n">
        <v>1378</v>
      </c>
      <c r="K47" s="56" t="n">
        <v>1000</v>
      </c>
      <c r="L47" s="56" t="n">
        <v>1</v>
      </c>
      <c r="M47" s="147">
        <f>J47</f>
        <v/>
      </c>
      <c r="N47" s="147">
        <f>(W47-1)*E47+C47</f>
        <v/>
      </c>
      <c r="O47" s="147">
        <f>L47</f>
        <v/>
      </c>
      <c r="P47" s="362">
        <f>U47+Z47+AG47</f>
        <v/>
      </c>
      <c r="Q47" s="362">
        <f>IF(OR(AND(MOD(K47-C47,E47)&gt;$AI$2,MOD(K47-C47,E47)&lt;(E47-$AJ$2)),W47=35),"单边留","")</f>
        <v/>
      </c>
      <c r="R47" s="129">
        <f>N47</f>
        <v/>
      </c>
      <c r="S47" s="129" t="n">
        <v>2</v>
      </c>
      <c r="T47" s="129">
        <f>S47*O47</f>
        <v/>
      </c>
      <c r="U47" s="363">
        <f>B47*C47*7.85*0.001*R47*0.001*T47</f>
        <v/>
      </c>
      <c r="V47" s="129">
        <f>M47-C47*2-2</f>
        <v/>
      </c>
      <c r="W47" s="129">
        <f>IF(MOD(K47-C47,E47)&lt;(E47-$AJ$2),ROUNDDOWN((K47-C47)/E47+1,0),ROUNDUP((K47-C47)/E47+1,0))</f>
        <v/>
      </c>
      <c r="X47" s="129">
        <f>(N47-C47)/E47+1</f>
        <v/>
      </c>
      <c r="Y47" s="129">
        <f>X47*O47</f>
        <v/>
      </c>
      <c r="Z47" s="364">
        <f>B47*C47*7.85*0.001*V47*0.001*Y47</f>
        <v/>
      </c>
      <c r="AA47" s="129" t="n">
        <v>6</v>
      </c>
      <c r="AB47" s="129">
        <f>(M47-G47*(AE47-1))/2</f>
        <v/>
      </c>
      <c r="AC47" s="149">
        <f>(M47-G47*(AF47-1))/2</f>
        <v/>
      </c>
      <c r="AD47" s="129" t="n">
        <v>1025</v>
      </c>
      <c r="AE47" s="129">
        <f>IF(INT(M47/G47+1)/2=INT(INT(M47/G47+1)/2),INT(M47/G47)+1,INT(M47/G47))</f>
        <v/>
      </c>
      <c r="AF47" s="129">
        <f>IF(AB47&lt;=0.2*G47,AE47-2,AE47)</f>
        <v/>
      </c>
      <c r="AG47" s="365">
        <f>AA47*AA47*7.85*AD47*0.001*0.001*AF47*O47</f>
        <v/>
      </c>
      <c r="AH47" s="129">
        <f>AF47*O47</f>
        <v/>
      </c>
      <c r="AI47" s="129">
        <f>K47*L47</f>
        <v/>
      </c>
      <c r="AJ47" s="129">
        <f>LEFT(H47,3)</f>
        <v/>
      </c>
    </row>
    <row r="48" ht="22.5" customFormat="1" customHeight="1" s="20">
      <c r="A48" s="129" t="inlineStr">
        <is>
          <t>G</t>
        </is>
      </c>
      <c r="B48" s="145" t="n">
        <v>25</v>
      </c>
      <c r="C48" s="145" t="n">
        <v>5</v>
      </c>
      <c r="D48" s="129" t="inlineStr">
        <is>
          <t>/</t>
        </is>
      </c>
      <c r="E48" s="145" t="n">
        <v>30</v>
      </c>
      <c r="F48" s="129" t="inlineStr">
        <is>
          <t>/</t>
        </is>
      </c>
      <c r="G48" s="145" t="n">
        <v>100</v>
      </c>
      <c r="H48" s="361" t="inlineStr">
        <is>
          <t>P08-C402-C3#</t>
        </is>
      </c>
      <c r="I48" s="56" t="inlineStr">
        <is>
          <t>#</t>
        </is>
      </c>
      <c r="J48" s="56" t="n">
        <v>1358</v>
      </c>
      <c r="K48" s="56" t="n">
        <v>491</v>
      </c>
      <c r="L48" s="56" t="n">
        <v>1</v>
      </c>
      <c r="M48" s="147">
        <f>J48</f>
        <v/>
      </c>
      <c r="N48" s="147">
        <f>(W48-1)*E48+C48</f>
        <v/>
      </c>
      <c r="O48" s="147">
        <f>L48</f>
        <v/>
      </c>
      <c r="P48" s="362">
        <f>U48+Z48+AG48</f>
        <v/>
      </c>
      <c r="Q48" s="362">
        <f>IF(OR(AND(MOD(K48-C48,E48)&gt;$AI$2,MOD(K48-C48,E48)&lt;(E48-$AJ$2)),W48=35),"单边留","")</f>
        <v/>
      </c>
      <c r="R48" s="129">
        <f>N48</f>
        <v/>
      </c>
      <c r="S48" s="129" t="n">
        <v>2</v>
      </c>
      <c r="T48" s="129">
        <f>S48*O48</f>
        <v/>
      </c>
      <c r="U48" s="363">
        <f>B48*C48*7.85*0.001*R48*0.001*T48</f>
        <v/>
      </c>
      <c r="V48" s="129">
        <f>M48-C48*2-2</f>
        <v/>
      </c>
      <c r="W48" s="129">
        <f>IF(MOD(K48-C48,E48)&lt;(E48-$AJ$2),ROUNDDOWN((K48-C48)/E48+1,0),ROUNDUP((K48-C48)/E48+1,0))</f>
        <v/>
      </c>
      <c r="X48" s="129">
        <f>(N48-C48)/E48+1</f>
        <v/>
      </c>
      <c r="Y48" s="129">
        <f>X48*O48</f>
        <v/>
      </c>
      <c r="Z48" s="364">
        <f>B48*C48*7.85*0.001*V48*0.001*Y48</f>
        <v/>
      </c>
      <c r="AA48" s="129" t="n">
        <v>6</v>
      </c>
      <c r="AB48" s="129">
        <f>(M48-G48*(AE48-1))/2</f>
        <v/>
      </c>
      <c r="AC48" s="149">
        <f>(M48-G48*(AF48-1))/2</f>
        <v/>
      </c>
      <c r="AD48" s="129" t="n">
        <v>1025</v>
      </c>
      <c r="AE48" s="129">
        <f>IF(INT(M48/G48+1)/2=INT(INT(M48/G48+1)/2),INT(M48/G48)+1,INT(M48/G48))</f>
        <v/>
      </c>
      <c r="AF48" s="129">
        <f>IF(AB48&lt;=0.2*G48,AE48-2,AE48)</f>
        <v/>
      </c>
      <c r="AG48" s="365">
        <f>AA48*AA48*7.85*AD48*0.001*0.001*AF48*O48</f>
        <v/>
      </c>
      <c r="AH48" s="129">
        <f>AF48*O48</f>
        <v/>
      </c>
      <c r="AI48" s="129">
        <f>K48*L48</f>
        <v/>
      </c>
      <c r="AJ48" s="129">
        <f>LEFT(H48,3)</f>
        <v/>
      </c>
    </row>
    <row r="49" ht="22.5" customFormat="1" customHeight="1" s="20">
      <c r="A49" s="129" t="inlineStr">
        <is>
          <t>G</t>
        </is>
      </c>
      <c r="B49" s="145" t="n">
        <v>25</v>
      </c>
      <c r="C49" s="145" t="n">
        <v>5</v>
      </c>
      <c r="D49" s="129" t="inlineStr">
        <is>
          <t>/</t>
        </is>
      </c>
      <c r="E49" s="145" t="n">
        <v>30</v>
      </c>
      <c r="F49" s="129" t="inlineStr">
        <is>
          <t>/</t>
        </is>
      </c>
      <c r="G49" s="145" t="n">
        <v>100</v>
      </c>
      <c r="H49" s="56" t="inlineStr">
        <is>
          <t>P08-C402-D2#</t>
        </is>
      </c>
      <c r="I49" s="56" t="inlineStr">
        <is>
          <t>#</t>
        </is>
      </c>
      <c r="J49" s="56" t="n">
        <v>1966</v>
      </c>
      <c r="K49" s="56" t="n">
        <v>622</v>
      </c>
      <c r="L49" s="56" t="n">
        <v>1</v>
      </c>
      <c r="M49" s="147">
        <f>J49</f>
        <v/>
      </c>
      <c r="N49" s="147">
        <f>(W49-1)*E49+C49</f>
        <v/>
      </c>
      <c r="O49" s="147">
        <f>L49</f>
        <v/>
      </c>
      <c r="P49" s="362">
        <f>U49+Z49+AG49</f>
        <v/>
      </c>
      <c r="Q49" s="362">
        <f>IF(OR(AND(MOD(K49-C49,E49)&gt;$AI$2,MOD(K49-C49,E49)&lt;(E49-$AJ$2)),W49=35),"单边留","")</f>
        <v/>
      </c>
      <c r="R49" s="129">
        <f>N49</f>
        <v/>
      </c>
      <c r="S49" s="129" t="n">
        <v>2</v>
      </c>
      <c r="T49" s="129">
        <f>S49*O49</f>
        <v/>
      </c>
      <c r="U49" s="363">
        <f>B49*C49*7.85*0.001*R49*0.001*T49</f>
        <v/>
      </c>
      <c r="V49" s="129">
        <f>M49-C49*2-2</f>
        <v/>
      </c>
      <c r="W49" s="129">
        <f>IF(MOD(K49-C49,E49)&lt;(E49-$AJ$2),ROUNDDOWN((K49-C49)/E49+1,0),ROUNDUP((K49-C49)/E49+1,0))</f>
        <v/>
      </c>
      <c r="X49" s="129">
        <f>(N49-C49)/E49+1</f>
        <v/>
      </c>
      <c r="Y49" s="129">
        <f>X49*O49</f>
        <v/>
      </c>
      <c r="Z49" s="364">
        <f>B49*C49*7.85*0.001*V49*0.001*Y49</f>
        <v/>
      </c>
      <c r="AA49" s="129" t="n">
        <v>6</v>
      </c>
      <c r="AB49" s="129">
        <f>(M49-G49*(AE49-1))/2</f>
        <v/>
      </c>
      <c r="AC49" s="149">
        <f>(M49-G49*(AF49-1))/2</f>
        <v/>
      </c>
      <c r="AD49" s="129" t="n">
        <v>1025</v>
      </c>
      <c r="AE49" s="129">
        <f>IF(INT(M49/G49+1)/2=INT(INT(M49/G49+1)/2),INT(M49/G49)+1,INT(M49/G49))</f>
        <v/>
      </c>
      <c r="AF49" s="129">
        <f>IF(AB49&lt;=0.2*G49,AE49-2,AE49)</f>
        <v/>
      </c>
      <c r="AG49" s="365">
        <f>AA49*AA49*7.85*AD49*0.001*0.001*AF49*O49</f>
        <v/>
      </c>
      <c r="AH49" s="129">
        <f>AF49*O49</f>
        <v/>
      </c>
      <c r="AI49" s="129">
        <f>K49*L49</f>
        <v/>
      </c>
      <c r="AJ49" s="129">
        <f>LEFT(H49,3)</f>
        <v/>
      </c>
    </row>
    <row r="50" ht="22.5" customFormat="1" customHeight="1" s="20">
      <c r="A50" s="129" t="inlineStr">
        <is>
          <t>G</t>
        </is>
      </c>
      <c r="B50" s="145" t="n">
        <v>25</v>
      </c>
      <c r="C50" s="145" t="n">
        <v>5</v>
      </c>
      <c r="D50" s="129" t="inlineStr">
        <is>
          <t>/</t>
        </is>
      </c>
      <c r="E50" s="145" t="n">
        <v>30</v>
      </c>
      <c r="F50" s="129" t="inlineStr">
        <is>
          <t>/</t>
        </is>
      </c>
      <c r="G50" s="145" t="n">
        <v>100</v>
      </c>
      <c r="H50" s="56" t="inlineStr">
        <is>
          <t>P08-C402-C2#</t>
        </is>
      </c>
      <c r="I50" s="56" t="inlineStr">
        <is>
          <t>#</t>
        </is>
      </c>
      <c r="J50" s="56" t="n">
        <v>1370</v>
      </c>
      <c r="K50" s="56" t="n">
        <v>732</v>
      </c>
      <c r="L50" s="56" t="n">
        <v>1</v>
      </c>
      <c r="M50" s="147">
        <f>J50</f>
        <v/>
      </c>
      <c r="N50" s="147">
        <f>(W50-1)*E50+C50</f>
        <v/>
      </c>
      <c r="O50" s="147">
        <f>L50</f>
        <v/>
      </c>
      <c r="P50" s="362">
        <f>U50+Z50+AG50</f>
        <v/>
      </c>
      <c r="Q50" s="362">
        <f>IF(OR(AND(MOD(K50-C50,E50)&gt;$AI$2,MOD(K50-C50,E50)&lt;(E50-$AJ$2)),W50=35),"单边留","")</f>
        <v/>
      </c>
      <c r="R50" s="129">
        <f>N50</f>
        <v/>
      </c>
      <c r="S50" s="129" t="n">
        <v>2</v>
      </c>
      <c r="T50" s="129">
        <f>S50*O50</f>
        <v/>
      </c>
      <c r="U50" s="363">
        <f>B50*C50*7.85*0.001*R50*0.001*T50</f>
        <v/>
      </c>
      <c r="V50" s="129">
        <f>M50-C50*2-2</f>
        <v/>
      </c>
      <c r="W50" s="129">
        <f>IF(MOD(K50-C50,E50)&lt;(E50-$AJ$2),ROUNDDOWN((K50-C50)/E50+1,0),ROUNDUP((K50-C50)/E50+1,0))</f>
        <v/>
      </c>
      <c r="X50" s="129">
        <f>(N50-C50)/E50+1</f>
        <v/>
      </c>
      <c r="Y50" s="129">
        <f>X50*O50</f>
        <v/>
      </c>
      <c r="Z50" s="364">
        <f>B50*C50*7.85*0.001*V50*0.001*Y50</f>
        <v/>
      </c>
      <c r="AA50" s="129" t="n">
        <v>6</v>
      </c>
      <c r="AB50" s="129">
        <f>(M50-G50*(AE50-1))/2</f>
        <v/>
      </c>
      <c r="AC50" s="149">
        <f>(M50-G50*(AF50-1))/2</f>
        <v/>
      </c>
      <c r="AD50" s="129" t="n">
        <v>1025</v>
      </c>
      <c r="AE50" s="129">
        <f>IF(INT(M50/G50+1)/2=INT(INT(M50/G50+1)/2),INT(M50/G50)+1,INT(M50/G50))</f>
        <v/>
      </c>
      <c r="AF50" s="129">
        <f>IF(AB50&lt;=0.2*G50,AE50-2,AE50)</f>
        <v/>
      </c>
      <c r="AG50" s="365">
        <f>AA50*AA50*7.85*AD50*0.001*0.001*AF50*O50</f>
        <v/>
      </c>
      <c r="AH50" s="129">
        <f>AF50*O50</f>
        <v/>
      </c>
      <c r="AI50" s="129">
        <f>K50*L50</f>
        <v/>
      </c>
      <c r="AJ50" s="129">
        <f>LEFT(H50,3)</f>
        <v/>
      </c>
    </row>
    <row r="51" ht="22.5" customFormat="1" customHeight="1" s="20">
      <c r="A51" s="129" t="inlineStr">
        <is>
          <t>G</t>
        </is>
      </c>
      <c r="B51" s="145" t="n">
        <v>25</v>
      </c>
      <c r="C51" s="145" t="n">
        <v>5</v>
      </c>
      <c r="D51" s="129" t="inlineStr">
        <is>
          <t>/</t>
        </is>
      </c>
      <c r="E51" s="145" t="n">
        <v>30</v>
      </c>
      <c r="F51" s="129" t="inlineStr">
        <is>
          <t>/</t>
        </is>
      </c>
      <c r="G51" s="145" t="n">
        <v>100</v>
      </c>
      <c r="H51" s="56" t="inlineStr">
        <is>
          <t>P08-C402-D3#</t>
        </is>
      </c>
      <c r="I51" s="56" t="inlineStr">
        <is>
          <t>#</t>
        </is>
      </c>
      <c r="J51" s="56" t="n">
        <v>1974</v>
      </c>
      <c r="K51" s="56" t="n">
        <v>1000</v>
      </c>
      <c r="L51" s="56" t="n">
        <v>2</v>
      </c>
      <c r="M51" s="147">
        <f>J51</f>
        <v/>
      </c>
      <c r="N51" s="147">
        <f>(W51-1)*E51+C51</f>
        <v/>
      </c>
      <c r="O51" s="147">
        <f>L51</f>
        <v/>
      </c>
      <c r="P51" s="362">
        <f>U51+Z51+AG51</f>
        <v/>
      </c>
      <c r="Q51" s="362">
        <f>IF(OR(AND(MOD(K51-C51,E51)&gt;$AI$2,MOD(K51-C51,E51)&lt;(E51-$AJ$2)),W51=35),"单边留","")</f>
        <v/>
      </c>
      <c r="R51" s="129">
        <f>N51</f>
        <v/>
      </c>
      <c r="S51" s="129" t="n">
        <v>2</v>
      </c>
      <c r="T51" s="129">
        <f>S51*O51</f>
        <v/>
      </c>
      <c r="U51" s="363">
        <f>B51*C51*7.85*0.001*R51*0.001*T51</f>
        <v/>
      </c>
      <c r="V51" s="129">
        <f>M51-C51*2-2</f>
        <v/>
      </c>
      <c r="W51" s="129">
        <f>IF(MOD(K51-C51,E51)&lt;(E51-$AJ$2),ROUNDDOWN((K51-C51)/E51+1,0),ROUNDUP((K51-C51)/E51+1,0))</f>
        <v/>
      </c>
      <c r="X51" s="129">
        <f>(N51-C51)/E51+1</f>
        <v/>
      </c>
      <c r="Y51" s="129">
        <f>X51*O51</f>
        <v/>
      </c>
      <c r="Z51" s="364">
        <f>B51*C51*7.85*0.001*V51*0.001*Y51</f>
        <v/>
      </c>
      <c r="AA51" s="129" t="n">
        <v>6</v>
      </c>
      <c r="AB51" s="129">
        <f>(M51-G51*(AE51-1))/2</f>
        <v/>
      </c>
      <c r="AC51" s="149">
        <f>(M51-G51*(AF51-1))/2</f>
        <v/>
      </c>
      <c r="AD51" s="129" t="n">
        <v>1025</v>
      </c>
      <c r="AE51" s="129">
        <f>IF(INT(M51/G51+1)/2=INT(INT(M51/G51+1)/2),INT(M51/G51)+1,INT(M51/G51))</f>
        <v/>
      </c>
      <c r="AF51" s="129">
        <f>IF(AB51&lt;=0.2*G51,AE51-2,AE51)</f>
        <v/>
      </c>
      <c r="AG51" s="365">
        <f>AA51*AA51*7.85*AD51*0.001*0.001*AF51*O51</f>
        <v/>
      </c>
      <c r="AH51" s="129">
        <f>AF51*O51</f>
        <v/>
      </c>
      <c r="AI51" s="129">
        <f>K51*L51</f>
        <v/>
      </c>
      <c r="AJ51" s="129">
        <f>LEFT(H51,3)</f>
        <v/>
      </c>
    </row>
    <row r="52" ht="22.5" customFormat="1" customHeight="1" s="20">
      <c r="A52" s="129" t="inlineStr">
        <is>
          <t>G</t>
        </is>
      </c>
      <c r="B52" s="145" t="n">
        <v>25</v>
      </c>
      <c r="C52" s="145" t="n">
        <v>5</v>
      </c>
      <c r="D52" s="129" t="inlineStr">
        <is>
          <t>/</t>
        </is>
      </c>
      <c r="E52" s="145" t="n">
        <v>30</v>
      </c>
      <c r="F52" s="129" t="inlineStr">
        <is>
          <t>/</t>
        </is>
      </c>
      <c r="G52" s="145" t="n">
        <v>100</v>
      </c>
      <c r="H52" s="56" t="inlineStr">
        <is>
          <t>P08-C402-C1#</t>
        </is>
      </c>
      <c r="I52" s="56" t="inlineStr">
        <is>
          <t>#</t>
        </is>
      </c>
      <c r="J52" s="56" t="n">
        <v>1378</v>
      </c>
      <c r="K52" s="56" t="n">
        <v>1000</v>
      </c>
      <c r="L52" s="56" t="n">
        <v>3</v>
      </c>
      <c r="M52" s="147">
        <f>J52</f>
        <v/>
      </c>
      <c r="N52" s="147">
        <f>(W52-1)*E52+C52</f>
        <v/>
      </c>
      <c r="O52" s="147">
        <f>L52</f>
        <v/>
      </c>
      <c r="P52" s="362">
        <f>U52+Z52+AG52</f>
        <v/>
      </c>
      <c r="Q52" s="362">
        <f>IF(OR(AND(MOD(K52-C52,E52)&gt;$AI$2,MOD(K52-C52,E52)&lt;(E52-$AJ$2)),W52=35),"单边留","")</f>
        <v/>
      </c>
      <c r="R52" s="129">
        <f>N52</f>
        <v/>
      </c>
      <c r="S52" s="129" t="n">
        <v>2</v>
      </c>
      <c r="T52" s="129">
        <f>S52*O52</f>
        <v/>
      </c>
      <c r="U52" s="363">
        <f>B52*C52*7.85*0.001*R52*0.001*T52</f>
        <v/>
      </c>
      <c r="V52" s="129">
        <f>M52-C52*2-2</f>
        <v/>
      </c>
      <c r="W52" s="129">
        <f>IF(MOD(K52-C52,E52)&lt;(E52-$AJ$2),ROUNDDOWN((K52-C52)/E52+1,0),ROUNDUP((K52-C52)/E52+1,0))</f>
        <v/>
      </c>
      <c r="X52" s="129">
        <f>(N52-C52)/E52+1</f>
        <v/>
      </c>
      <c r="Y52" s="129">
        <f>X52*O52</f>
        <v/>
      </c>
      <c r="Z52" s="364">
        <f>B52*C52*7.85*0.001*V52*0.001*Y52</f>
        <v/>
      </c>
      <c r="AA52" s="129" t="n">
        <v>6</v>
      </c>
      <c r="AB52" s="129">
        <f>(M52-G52*(AE52-1))/2</f>
        <v/>
      </c>
      <c r="AC52" s="149">
        <f>(M52-G52*(AF52-1))/2</f>
        <v/>
      </c>
      <c r="AD52" s="129" t="n">
        <v>1025</v>
      </c>
      <c r="AE52" s="129">
        <f>IF(INT(M52/G52+1)/2=INT(INT(M52/G52+1)/2),INT(M52/G52)+1,INT(M52/G52))</f>
        <v/>
      </c>
      <c r="AF52" s="129">
        <f>IF(AB52&lt;=0.2*G52,AE52-2,AE52)</f>
        <v/>
      </c>
      <c r="AG52" s="365">
        <f>AA52*AA52*7.85*AD52*0.001*0.001*AF52*O52</f>
        <v/>
      </c>
      <c r="AH52" s="129">
        <f>AF52*O52</f>
        <v/>
      </c>
      <c r="AI52" s="129">
        <f>K52*L52</f>
        <v/>
      </c>
      <c r="AJ52" s="129">
        <f>LEFT(H52,3)</f>
        <v/>
      </c>
    </row>
    <row r="53" ht="22.5" customFormat="1" customHeight="1" s="20">
      <c r="A53" s="129" t="inlineStr">
        <is>
          <t>G</t>
        </is>
      </c>
      <c r="B53" s="145" t="n">
        <v>25</v>
      </c>
      <c r="C53" s="145" t="n">
        <v>5</v>
      </c>
      <c r="D53" s="129" t="inlineStr">
        <is>
          <t>/</t>
        </is>
      </c>
      <c r="E53" s="145" t="n">
        <v>30</v>
      </c>
      <c r="F53" s="129" t="inlineStr">
        <is>
          <t>/</t>
        </is>
      </c>
      <c r="G53" s="145" t="n">
        <v>100</v>
      </c>
      <c r="H53" s="361" t="inlineStr">
        <is>
          <t>P08-C402-D1#</t>
        </is>
      </c>
      <c r="I53" s="56" t="inlineStr">
        <is>
          <t>#</t>
        </is>
      </c>
      <c r="J53" s="56" t="n">
        <v>1980</v>
      </c>
      <c r="K53" s="56" t="n">
        <v>1970</v>
      </c>
      <c r="L53" s="56" t="n">
        <v>1</v>
      </c>
      <c r="M53" s="147">
        <f>J53</f>
        <v/>
      </c>
      <c r="N53" s="147" t="n">
        <v>995</v>
      </c>
      <c r="O53" s="147">
        <f>L53</f>
        <v/>
      </c>
      <c r="P53" s="362">
        <f>U53+Z53+AG53</f>
        <v/>
      </c>
      <c r="Q53" s="362" t="n"/>
      <c r="R53" s="129">
        <f>N53</f>
        <v/>
      </c>
      <c r="S53" s="129" t="n">
        <v>2</v>
      </c>
      <c r="T53" s="129">
        <f>S53*O53</f>
        <v/>
      </c>
      <c r="U53" s="363">
        <f>B53*C53*7.85*0.001*R53*0.001*T53</f>
        <v/>
      </c>
      <c r="V53" s="129">
        <f>M53-C53*2-2</f>
        <v/>
      </c>
      <c r="W53" s="129">
        <f>IF(MOD(K53-C53,E53)&lt;(E53-$AJ$2),ROUNDDOWN((K53-C53)/E53+1,0),ROUNDUP((K53-C53)/E53+1,0))</f>
        <v/>
      </c>
      <c r="X53" s="129">
        <f>(N53-C53)/E53+1</f>
        <v/>
      </c>
      <c r="Y53" s="129">
        <f>X53*O53</f>
        <v/>
      </c>
      <c r="Z53" s="364">
        <f>B53*C53*7.85*0.001*V53*0.001*Y53</f>
        <v/>
      </c>
      <c r="AA53" s="129" t="n">
        <v>6</v>
      </c>
      <c r="AB53" s="129">
        <f>(M53-G53*(AE53-1))/2</f>
        <v/>
      </c>
      <c r="AC53" s="149">
        <f>(M53-G53*(AF53-1))/2</f>
        <v/>
      </c>
      <c r="AD53" s="129" t="n">
        <v>1025</v>
      </c>
      <c r="AE53" s="129">
        <f>IF(INT(M53/G53+1)/2=INT(INT(M53/G53+1)/2),INT(M53/G53)+1,INT(M53/G53))</f>
        <v/>
      </c>
      <c r="AF53" s="129">
        <f>IF(AB53&lt;=0.2*G53,AE53-2,AE53)</f>
        <v/>
      </c>
      <c r="AG53" s="365">
        <f>AA53*AA53*7.85*AD53*0.001*0.001*AF53*O53</f>
        <v/>
      </c>
      <c r="AH53" s="129">
        <f>AF53*O53</f>
        <v/>
      </c>
      <c r="AI53" s="129">
        <f>K53*L53</f>
        <v/>
      </c>
      <c r="AJ53" s="129">
        <f>LEFT(H53,3)</f>
        <v/>
      </c>
    </row>
    <row r="54" ht="22.5" customFormat="1" customHeight="1" s="20">
      <c r="A54" s="129" t="inlineStr">
        <is>
          <t>G</t>
        </is>
      </c>
      <c r="B54" s="145" t="n">
        <v>25</v>
      </c>
      <c r="C54" s="145" t="n">
        <v>5</v>
      </c>
      <c r="D54" s="129" t="inlineStr">
        <is>
          <t>/</t>
        </is>
      </c>
      <c r="E54" s="145" t="n">
        <v>30</v>
      </c>
      <c r="F54" s="129" t="inlineStr">
        <is>
          <t>/</t>
        </is>
      </c>
      <c r="G54" s="145" t="n">
        <v>100</v>
      </c>
      <c r="H54" s="317" t="n"/>
      <c r="I54" s="317" t="n"/>
      <c r="J54" s="317" t="n"/>
      <c r="K54" s="317" t="n"/>
      <c r="L54" s="317" t="n"/>
      <c r="M54" s="147" t="n">
        <v>1980</v>
      </c>
      <c r="N54" s="147" t="n">
        <v>965</v>
      </c>
      <c r="O54" s="147" t="n">
        <v>1</v>
      </c>
      <c r="P54" s="362">
        <f>U54+Z54+AG54</f>
        <v/>
      </c>
      <c r="Q54" s="362" t="inlineStr">
        <is>
          <t>单边留</t>
        </is>
      </c>
      <c r="R54" s="129">
        <f>N54</f>
        <v/>
      </c>
      <c r="S54" s="129" t="n">
        <v>2</v>
      </c>
      <c r="T54" s="129">
        <f>S54*O54</f>
        <v/>
      </c>
      <c r="U54" s="363">
        <f>B54*C54*7.85*0.001*R54*0.001*T54</f>
        <v/>
      </c>
      <c r="V54" s="129">
        <f>M54-C54*2-2</f>
        <v/>
      </c>
      <c r="W54" s="129">
        <f>IF(MOD(K54-C54,E54)&lt;(E54-$AJ$2),ROUNDDOWN((K54-C54)/E54+1,0),ROUNDUP((K54-C54)/E54+1,0))</f>
        <v/>
      </c>
      <c r="X54" s="129">
        <f>(N54-C54)/E54+1</f>
        <v/>
      </c>
      <c r="Y54" s="129">
        <f>X54*O54</f>
        <v/>
      </c>
      <c r="Z54" s="364">
        <f>B54*C54*7.85*0.001*V54*0.001*Y54</f>
        <v/>
      </c>
      <c r="AA54" s="129" t="n">
        <v>6</v>
      </c>
      <c r="AB54" s="129">
        <f>(M54-G54*(AE54-1))/2</f>
        <v/>
      </c>
      <c r="AC54" s="149">
        <f>(M54-G54*(AF54-1))/2</f>
        <v/>
      </c>
      <c r="AD54" s="129" t="n">
        <v>1025</v>
      </c>
      <c r="AE54" s="129">
        <f>IF(INT(M54/G54+1)/2=INT(INT(M54/G54+1)/2),INT(M54/G54)+1,INT(M54/G54))</f>
        <v/>
      </c>
      <c r="AF54" s="129">
        <f>IF(AB54&lt;=0.2*G54,AE54-2,AE54)</f>
        <v/>
      </c>
      <c r="AG54" s="365">
        <f>AA54*AA54*7.85*AD54*0.001*0.001*AF54*O54</f>
        <v/>
      </c>
      <c r="AH54" s="129">
        <f>AF54*O54</f>
        <v/>
      </c>
      <c r="AI54" s="129">
        <f>K54*L54</f>
        <v/>
      </c>
      <c r="AJ54" s="129">
        <f>LEFT(H54,3)</f>
        <v/>
      </c>
    </row>
    <row r="55" ht="22.5" customFormat="1" customHeight="1" s="20">
      <c r="A55" s="129" t="inlineStr">
        <is>
          <t>G</t>
        </is>
      </c>
      <c r="B55" s="145" t="n">
        <v>25</v>
      </c>
      <c r="C55" s="145" t="n">
        <v>5</v>
      </c>
      <c r="D55" s="129" t="inlineStr">
        <is>
          <t>/</t>
        </is>
      </c>
      <c r="E55" s="145" t="n">
        <v>30</v>
      </c>
      <c r="F55" s="129" t="inlineStr">
        <is>
          <t>/</t>
        </is>
      </c>
      <c r="G55" s="145" t="n">
        <v>100</v>
      </c>
      <c r="H55" s="56" t="inlineStr">
        <is>
          <t>P09-C402-E2#</t>
        </is>
      </c>
      <c r="I55" s="56" t="inlineStr">
        <is>
          <t>#</t>
        </is>
      </c>
      <c r="J55" s="56" t="n">
        <v>1975</v>
      </c>
      <c r="K55" s="56" t="n">
        <v>1000</v>
      </c>
      <c r="L55" s="56" t="n">
        <v>7</v>
      </c>
      <c r="M55" s="147">
        <f>J55</f>
        <v/>
      </c>
      <c r="N55" s="147">
        <f>(W55-1)*E55+C55</f>
        <v/>
      </c>
      <c r="O55" s="147">
        <f>L55</f>
        <v/>
      </c>
      <c r="P55" s="362">
        <f>U55+Z55+AG55</f>
        <v/>
      </c>
      <c r="Q55" s="362">
        <f>IF(OR(AND(MOD(K55-C55,E55)&gt;$AI$2,MOD(K55-C55,E55)&lt;(E55-$AJ$2)),W55=35),"单边留","")</f>
        <v/>
      </c>
      <c r="R55" s="129">
        <f>N55</f>
        <v/>
      </c>
      <c r="S55" s="129" t="n">
        <v>2</v>
      </c>
      <c r="T55" s="129">
        <f>S55*O55</f>
        <v/>
      </c>
      <c r="U55" s="363">
        <f>B55*C55*7.85*0.001*R55*0.001*T55</f>
        <v/>
      </c>
      <c r="V55" s="129">
        <f>M55-C55*2-2</f>
        <v/>
      </c>
      <c r="W55" s="129">
        <f>IF(MOD(K55-C55,E55)&lt;(E55-$AJ$2),ROUNDDOWN((K55-C55)/E55+1,0),ROUNDUP((K55-C55)/E55+1,0))</f>
        <v/>
      </c>
      <c r="X55" s="129">
        <f>(N55-C55)/E55+1</f>
        <v/>
      </c>
      <c r="Y55" s="129">
        <f>X55*O55</f>
        <v/>
      </c>
      <c r="Z55" s="364">
        <f>B55*C55*7.85*0.001*V55*0.001*Y55</f>
        <v/>
      </c>
      <c r="AA55" s="129" t="n">
        <v>6</v>
      </c>
      <c r="AB55" s="129">
        <f>(M55-G55*(AE55-1))/2</f>
        <v/>
      </c>
      <c r="AC55" s="149">
        <f>(M55-G55*(AF55-1))/2</f>
        <v/>
      </c>
      <c r="AD55" s="129" t="n">
        <v>1025</v>
      </c>
      <c r="AE55" s="129">
        <f>IF(INT(M55/G55+1)/2=INT(INT(M55/G55+1)/2),INT(M55/G55)+1,INT(M55/G55))</f>
        <v/>
      </c>
      <c r="AF55" s="129">
        <f>IF(AB55&lt;=0.2*G55,AE55-2,AE55)</f>
        <v/>
      </c>
      <c r="AG55" s="365">
        <f>AA55*AA55*7.85*AD55*0.001*0.001*AF55*O55</f>
        <v/>
      </c>
      <c r="AH55" s="129">
        <f>AF55*O55</f>
        <v/>
      </c>
      <c r="AI55" s="129">
        <f>K55*L55</f>
        <v/>
      </c>
      <c r="AJ55" s="129">
        <f>LEFT(H55,3)</f>
        <v/>
      </c>
    </row>
    <row r="56" ht="22.5" customFormat="1" customHeight="1" s="20">
      <c r="A56" s="129" t="inlineStr">
        <is>
          <t>G</t>
        </is>
      </c>
      <c r="B56" s="145" t="n">
        <v>25</v>
      </c>
      <c r="C56" s="145" t="n">
        <v>5</v>
      </c>
      <c r="D56" s="129" t="inlineStr">
        <is>
          <t>/</t>
        </is>
      </c>
      <c r="E56" s="145" t="n">
        <v>30</v>
      </c>
      <c r="F56" s="129" t="inlineStr">
        <is>
          <t>/</t>
        </is>
      </c>
      <c r="G56" s="145" t="n">
        <v>100</v>
      </c>
      <c r="H56" s="361" t="inlineStr">
        <is>
          <t>P09-C402-E1#</t>
        </is>
      </c>
      <c r="I56" s="56" t="inlineStr">
        <is>
          <t>#</t>
        </is>
      </c>
      <c r="J56" s="56" t="n">
        <v>1982</v>
      </c>
      <c r="K56" s="56" t="n">
        <v>1231</v>
      </c>
      <c r="L56" s="56" t="n">
        <v>1</v>
      </c>
      <c r="M56" s="147">
        <f>J56</f>
        <v/>
      </c>
      <c r="N56" s="147" t="n">
        <v>995</v>
      </c>
      <c r="O56" s="147">
        <f>L56</f>
        <v/>
      </c>
      <c r="P56" s="362">
        <f>U56+Z56+AG56</f>
        <v/>
      </c>
      <c r="Q56" s="362" t="n"/>
      <c r="R56" s="129">
        <f>N56</f>
        <v/>
      </c>
      <c r="S56" s="129" t="n">
        <v>2</v>
      </c>
      <c r="T56" s="129">
        <f>S56*O56</f>
        <v/>
      </c>
      <c r="U56" s="363">
        <f>B56*C56*7.85*0.001*R56*0.001*T56</f>
        <v/>
      </c>
      <c r="V56" s="129">
        <f>M56-C56*2-2</f>
        <v/>
      </c>
      <c r="W56" s="129">
        <f>IF(MOD(K56-C56,E56)&lt;(E56-$AJ$2),ROUNDDOWN((K56-C56)/E56+1,0),ROUNDUP((K56-C56)/E56+1,0))</f>
        <v/>
      </c>
      <c r="X56" s="129">
        <f>(N56-C56)/E56+1</f>
        <v/>
      </c>
      <c r="Y56" s="129">
        <f>X56*O56</f>
        <v/>
      </c>
      <c r="Z56" s="364">
        <f>B56*C56*7.85*0.001*V56*0.001*Y56</f>
        <v/>
      </c>
      <c r="AA56" s="129" t="n">
        <v>6</v>
      </c>
      <c r="AB56" s="129">
        <f>(M56-G56*(AE56-1))/2</f>
        <v/>
      </c>
      <c r="AC56" s="149">
        <f>(M56-G56*(AF56-1))/2</f>
        <v/>
      </c>
      <c r="AD56" s="129" t="n">
        <v>1025</v>
      </c>
      <c r="AE56" s="129">
        <f>IF(INT(M56/G56+1)/2=INT(INT(M56/G56+1)/2),INT(M56/G56)+1,INT(M56/G56))</f>
        <v/>
      </c>
      <c r="AF56" s="129">
        <f>IF(AB56&lt;=0.2*G56,AE56-2,AE56)</f>
        <v/>
      </c>
      <c r="AG56" s="365">
        <f>AA56*AA56*7.85*AD56*0.001*0.001*AF56*O56</f>
        <v/>
      </c>
      <c r="AH56" s="129">
        <f>AF56*O56</f>
        <v/>
      </c>
      <c r="AI56" s="129">
        <f>K56*L56</f>
        <v/>
      </c>
      <c r="AJ56" s="129">
        <f>LEFT(H56,3)</f>
        <v/>
      </c>
    </row>
    <row r="57" ht="22.5" customFormat="1" customHeight="1" s="20">
      <c r="A57" s="129" t="inlineStr">
        <is>
          <t>G</t>
        </is>
      </c>
      <c r="B57" s="145" t="n">
        <v>25</v>
      </c>
      <c r="C57" s="145" t="n">
        <v>5</v>
      </c>
      <c r="D57" s="129" t="inlineStr">
        <is>
          <t>/</t>
        </is>
      </c>
      <c r="E57" s="145" t="n">
        <v>30</v>
      </c>
      <c r="F57" s="129" t="inlineStr">
        <is>
          <t>/</t>
        </is>
      </c>
      <c r="G57" s="145" t="n">
        <v>100</v>
      </c>
      <c r="H57" s="317" t="n"/>
      <c r="I57" s="317" t="n"/>
      <c r="J57" s="317" t="n"/>
      <c r="K57" s="317" t="n"/>
      <c r="L57" s="317" t="n"/>
      <c r="M57" s="147" t="n">
        <v>1982</v>
      </c>
      <c r="N57" s="147" t="n">
        <v>215</v>
      </c>
      <c r="O57" s="147" t="n">
        <v>1</v>
      </c>
      <c r="P57" s="362">
        <f>U57+Z57+AG57</f>
        <v/>
      </c>
      <c r="Q57" s="362" t="inlineStr">
        <is>
          <t>单边留</t>
        </is>
      </c>
      <c r="R57" s="129">
        <f>N57</f>
        <v/>
      </c>
      <c r="S57" s="129" t="n">
        <v>2</v>
      </c>
      <c r="T57" s="129">
        <f>S57*O57</f>
        <v/>
      </c>
      <c r="U57" s="363">
        <f>B57*C57*7.85*0.001*R57*0.001*T57</f>
        <v/>
      </c>
      <c r="V57" s="129">
        <f>M57-C57*2-2</f>
        <v/>
      </c>
      <c r="W57" s="129">
        <f>IF(MOD(K57-C57,E57)&lt;(E57-$AJ$2),ROUNDDOWN((K57-C57)/E57+1,0),ROUNDUP((K57-C57)/E57+1,0))</f>
        <v/>
      </c>
      <c r="X57" s="129">
        <f>(N57-C57)/E57+1</f>
        <v/>
      </c>
      <c r="Y57" s="129">
        <f>X57*O57</f>
        <v/>
      </c>
      <c r="Z57" s="364">
        <f>B57*C57*7.85*0.001*V57*0.001*Y57</f>
        <v/>
      </c>
      <c r="AA57" s="129" t="n">
        <v>6</v>
      </c>
      <c r="AB57" s="129">
        <f>(M57-G57*(AE57-1))/2</f>
        <v/>
      </c>
      <c r="AC57" s="149">
        <f>(M57-G57*(AF57-1))/2</f>
        <v/>
      </c>
      <c r="AD57" s="129" t="n">
        <v>1025</v>
      </c>
      <c r="AE57" s="129">
        <f>IF(INT(M57/G57+1)/2=INT(INT(M57/G57+1)/2),INT(M57/G57)+1,INT(M57/G57))</f>
        <v/>
      </c>
      <c r="AF57" s="129">
        <f>IF(AB57&lt;=0.2*G57,AE57-2,AE57)</f>
        <v/>
      </c>
      <c r="AG57" s="365">
        <f>AA57*AA57*7.85*AD57*0.001*0.001*AF57*O57</f>
        <v/>
      </c>
      <c r="AH57" s="129">
        <f>AF57*O57</f>
        <v/>
      </c>
      <c r="AI57" s="129">
        <f>K57*L57</f>
        <v/>
      </c>
      <c r="AJ57" s="129">
        <f>LEFT(H57,3)</f>
        <v/>
      </c>
    </row>
    <row r="58" ht="22.5" customFormat="1" customHeight="1" s="20">
      <c r="A58" s="129" t="inlineStr">
        <is>
          <t>G</t>
        </is>
      </c>
      <c r="B58" s="145" t="n">
        <v>25</v>
      </c>
      <c r="C58" s="145" t="n">
        <v>5</v>
      </c>
      <c r="D58" s="129" t="inlineStr">
        <is>
          <t>/</t>
        </is>
      </c>
      <c r="E58" s="145" t="n">
        <v>30</v>
      </c>
      <c r="F58" s="129" t="inlineStr">
        <is>
          <t>/</t>
        </is>
      </c>
      <c r="G58" s="145" t="n">
        <v>100</v>
      </c>
      <c r="H58" s="56" t="inlineStr">
        <is>
          <t>P10-C402-F5#</t>
        </is>
      </c>
      <c r="I58" s="56" t="inlineStr">
        <is>
          <t>#</t>
        </is>
      </c>
      <c r="J58" s="56" t="n">
        <v>968</v>
      </c>
      <c r="K58" s="56" t="n">
        <v>641</v>
      </c>
      <c r="L58" s="56" t="n">
        <v>1</v>
      </c>
      <c r="M58" s="147">
        <f>J58</f>
        <v/>
      </c>
      <c r="N58" s="147">
        <f>(W58-1)*E58+C58</f>
        <v/>
      </c>
      <c r="O58" s="147">
        <f>L58</f>
        <v/>
      </c>
      <c r="P58" s="362">
        <f>U58+Z58+AG58</f>
        <v/>
      </c>
      <c r="Q58" s="362">
        <f>IF(OR(AND(MOD(K58-C58,E58)&gt;$AI$2,MOD(K58-C58,E58)&lt;(E58-$AJ$2)),W58=35),"单边留","")</f>
        <v/>
      </c>
      <c r="R58" s="129">
        <f>N58</f>
        <v/>
      </c>
      <c r="S58" s="129" t="n">
        <v>2</v>
      </c>
      <c r="T58" s="129">
        <f>S58*O58</f>
        <v/>
      </c>
      <c r="U58" s="363">
        <f>B58*C58*7.85*0.001*R58*0.001*T58</f>
        <v/>
      </c>
      <c r="V58" s="129">
        <f>M58-C58*2-2</f>
        <v/>
      </c>
      <c r="W58" s="129">
        <f>IF(MOD(K58-C58,E58)&lt;(E58-$AJ$2),ROUNDDOWN((K58-C58)/E58+1,0),ROUNDUP((K58-C58)/E58+1,0))</f>
        <v/>
      </c>
      <c r="X58" s="129">
        <f>(N58-C58)/E58+1</f>
        <v/>
      </c>
      <c r="Y58" s="129">
        <f>X58*O58</f>
        <v/>
      </c>
      <c r="Z58" s="364">
        <f>B58*C58*7.85*0.001*V58*0.001*Y58</f>
        <v/>
      </c>
      <c r="AA58" s="129" t="n">
        <v>6</v>
      </c>
      <c r="AB58" s="129">
        <f>(M58-G58*(AE58-1))/2</f>
        <v/>
      </c>
      <c r="AC58" s="149">
        <f>(M58-G58*(AF58-1))/2</f>
        <v/>
      </c>
      <c r="AD58" s="129" t="n">
        <v>1025</v>
      </c>
      <c r="AE58" s="129">
        <f>IF(INT(M58/G58+1)/2=INT(INT(M58/G58+1)/2),INT(M58/G58)+1,INT(M58/G58))</f>
        <v/>
      </c>
      <c r="AF58" s="129">
        <f>IF(AB58&lt;=0.2*G58,AE58-2,AE58)</f>
        <v/>
      </c>
      <c r="AG58" s="365">
        <f>AA58*AA58*7.85*AD58*0.001*0.001*AF58*O58</f>
        <v/>
      </c>
      <c r="AH58" s="129">
        <f>AF58*O58</f>
        <v/>
      </c>
      <c r="AI58" s="129">
        <f>K58*L58</f>
        <v/>
      </c>
      <c r="AJ58" s="129">
        <f>LEFT(H58,3)</f>
        <v/>
      </c>
    </row>
    <row r="59" ht="22.5" customFormat="1" customHeight="1" s="20">
      <c r="A59" s="129" t="inlineStr">
        <is>
          <t>G</t>
        </is>
      </c>
      <c r="B59" s="145" t="n">
        <v>25</v>
      </c>
      <c r="C59" s="145" t="n">
        <v>5</v>
      </c>
      <c r="D59" s="129" t="inlineStr">
        <is>
          <t>/</t>
        </is>
      </c>
      <c r="E59" s="145" t="n">
        <v>30</v>
      </c>
      <c r="F59" s="129" t="inlineStr">
        <is>
          <t>/</t>
        </is>
      </c>
      <c r="G59" s="145" t="n">
        <v>100</v>
      </c>
      <c r="H59" s="56" t="inlineStr">
        <is>
          <t>P10-C402-F3#</t>
        </is>
      </c>
      <c r="I59" s="56" t="inlineStr">
        <is>
          <t>#</t>
        </is>
      </c>
      <c r="J59" s="56" t="n">
        <v>1969</v>
      </c>
      <c r="K59" s="56" t="n">
        <v>790</v>
      </c>
      <c r="L59" s="56" t="n">
        <v>1</v>
      </c>
      <c r="M59" s="147">
        <f>J59</f>
        <v/>
      </c>
      <c r="N59" s="147">
        <f>(W59-1)*E59+C59</f>
        <v/>
      </c>
      <c r="O59" s="147">
        <f>L59</f>
        <v/>
      </c>
      <c r="P59" s="362">
        <f>U59+Z59+AG59</f>
        <v/>
      </c>
      <c r="Q59" s="362">
        <f>IF(OR(AND(MOD(K59-C59,E59)&gt;$AI$2,MOD(K59-C59,E59)&lt;(E59-$AJ$2)),W59=35),"单边留","")</f>
        <v/>
      </c>
      <c r="R59" s="129">
        <f>N59</f>
        <v/>
      </c>
      <c r="S59" s="129" t="n">
        <v>2</v>
      </c>
      <c r="T59" s="129">
        <f>S59*O59</f>
        <v/>
      </c>
      <c r="U59" s="363">
        <f>B59*C59*7.85*0.001*R59*0.001*T59</f>
        <v/>
      </c>
      <c r="V59" s="129">
        <f>M59-C59*2-2</f>
        <v/>
      </c>
      <c r="W59" s="129">
        <f>IF(MOD(K59-C59,E59)&lt;(E59-$AJ$2),ROUNDDOWN((K59-C59)/E59+1,0),ROUNDUP((K59-C59)/E59+1,0))</f>
        <v/>
      </c>
      <c r="X59" s="129">
        <f>(N59-C59)/E59+1</f>
        <v/>
      </c>
      <c r="Y59" s="129">
        <f>X59*O59</f>
        <v/>
      </c>
      <c r="Z59" s="364">
        <f>B59*C59*7.85*0.001*V59*0.001*Y59</f>
        <v/>
      </c>
      <c r="AA59" s="129" t="n">
        <v>6</v>
      </c>
      <c r="AB59" s="129">
        <f>(M59-G59*(AE59-1))/2</f>
        <v/>
      </c>
      <c r="AC59" s="149">
        <f>(M59-G59*(AF59-1))/2</f>
        <v/>
      </c>
      <c r="AD59" s="129" t="n">
        <v>1025</v>
      </c>
      <c r="AE59" s="129">
        <f>IF(INT(M59/G59+1)/2=INT(INT(M59/G59+1)/2),INT(M59/G59)+1,INT(M59/G59))</f>
        <v/>
      </c>
      <c r="AF59" s="129">
        <f>IF(AB59&lt;=0.2*G59,AE59-2,AE59)</f>
        <v/>
      </c>
      <c r="AG59" s="365">
        <f>AA59*AA59*7.85*AD59*0.001*0.001*AF59*O59</f>
        <v/>
      </c>
      <c r="AH59" s="129">
        <f>AF59*O59</f>
        <v/>
      </c>
      <c r="AI59" s="129">
        <f>K59*L59</f>
        <v/>
      </c>
      <c r="AJ59" s="129">
        <f>LEFT(H59,3)</f>
        <v/>
      </c>
    </row>
    <row r="60" ht="22.5" customFormat="1" customHeight="1" s="20">
      <c r="A60" s="129" t="inlineStr">
        <is>
          <t>G</t>
        </is>
      </c>
      <c r="B60" s="145" t="n">
        <v>25</v>
      </c>
      <c r="C60" s="145" t="n">
        <v>5</v>
      </c>
      <c r="D60" s="129" t="inlineStr">
        <is>
          <t>/</t>
        </is>
      </c>
      <c r="E60" s="145" t="n">
        <v>30</v>
      </c>
      <c r="F60" s="129" t="inlineStr">
        <is>
          <t>/</t>
        </is>
      </c>
      <c r="G60" s="145" t="n">
        <v>100</v>
      </c>
      <c r="H60" s="56" t="inlineStr">
        <is>
          <t>P10-C402-F6#</t>
        </is>
      </c>
      <c r="I60" s="56" t="inlineStr">
        <is>
          <t>#</t>
        </is>
      </c>
      <c r="J60" s="56" t="n">
        <v>972</v>
      </c>
      <c r="K60" s="56" t="n">
        <v>800</v>
      </c>
      <c r="L60" s="56" t="n">
        <v>1</v>
      </c>
      <c r="M60" s="147">
        <f>J60</f>
        <v/>
      </c>
      <c r="N60" s="147">
        <f>(W60-1)*E60+C60</f>
        <v/>
      </c>
      <c r="O60" s="147">
        <f>L60</f>
        <v/>
      </c>
      <c r="P60" s="362">
        <f>U60+Z60+AG60</f>
        <v/>
      </c>
      <c r="Q60" s="362">
        <f>IF(OR(AND(MOD(K60-C60,E60)&gt;$AI$2,MOD(K60-C60,E60)&lt;(E60-$AJ$2)),W60=35),"单边留","")</f>
        <v/>
      </c>
      <c r="R60" s="129">
        <f>N60</f>
        <v/>
      </c>
      <c r="S60" s="129" t="n">
        <v>2</v>
      </c>
      <c r="T60" s="129">
        <f>S60*O60</f>
        <v/>
      </c>
      <c r="U60" s="363">
        <f>B60*C60*7.85*0.001*R60*0.001*T60</f>
        <v/>
      </c>
      <c r="V60" s="129">
        <f>M60-C60*2-2</f>
        <v/>
      </c>
      <c r="W60" s="129">
        <f>IF(MOD(K60-C60,E60)&lt;(E60-$AJ$2),ROUNDDOWN((K60-C60)/E60+1,0),ROUNDUP((K60-C60)/E60+1,0))</f>
        <v/>
      </c>
      <c r="X60" s="129">
        <f>(N60-C60)/E60+1</f>
        <v/>
      </c>
      <c r="Y60" s="129">
        <f>X60*O60</f>
        <v/>
      </c>
      <c r="Z60" s="364">
        <f>B60*C60*7.85*0.001*V60*0.001*Y60</f>
        <v/>
      </c>
      <c r="AA60" s="129" t="n">
        <v>6</v>
      </c>
      <c r="AB60" s="129">
        <f>(M60-G60*(AE60-1))/2</f>
        <v/>
      </c>
      <c r="AC60" s="149">
        <f>(M60-G60*(AF60-1))/2</f>
        <v/>
      </c>
      <c r="AD60" s="129" t="n">
        <v>1025</v>
      </c>
      <c r="AE60" s="129">
        <f>IF(INT(M60/G60+1)/2=INT(INT(M60/G60+1)/2),INT(M60/G60)+1,INT(M60/G60))</f>
        <v/>
      </c>
      <c r="AF60" s="129">
        <f>IF(AB60&lt;=0.2*G60,AE60-2,AE60)</f>
        <v/>
      </c>
      <c r="AG60" s="365">
        <f>AA60*AA60*7.85*AD60*0.001*0.001*AF60*O60</f>
        <v/>
      </c>
      <c r="AH60" s="129">
        <f>AF60*O60</f>
        <v/>
      </c>
      <c r="AI60" s="129">
        <f>K60*L60</f>
        <v/>
      </c>
      <c r="AJ60" s="129">
        <f>LEFT(H60,3)</f>
        <v/>
      </c>
    </row>
    <row r="61" ht="22.5" customFormat="1" customHeight="1" s="20">
      <c r="A61" s="129" t="inlineStr">
        <is>
          <t>G</t>
        </is>
      </c>
      <c r="B61" s="145" t="n">
        <v>25</v>
      </c>
      <c r="C61" s="145" t="n">
        <v>5</v>
      </c>
      <c r="D61" s="129" t="inlineStr">
        <is>
          <t>/</t>
        </is>
      </c>
      <c r="E61" s="145" t="n">
        <v>30</v>
      </c>
      <c r="F61" s="129" t="inlineStr">
        <is>
          <t>/</t>
        </is>
      </c>
      <c r="G61" s="145" t="n">
        <v>100</v>
      </c>
      <c r="H61" s="56" t="inlineStr">
        <is>
          <t>P10-C402-F8#</t>
        </is>
      </c>
      <c r="I61" s="56" t="inlineStr">
        <is>
          <t>#</t>
        </is>
      </c>
      <c r="J61" s="56" t="n">
        <v>972</v>
      </c>
      <c r="K61" s="56" t="n">
        <v>811</v>
      </c>
      <c r="L61" s="56" t="n">
        <v>1</v>
      </c>
      <c r="M61" s="147">
        <f>J61</f>
        <v/>
      </c>
      <c r="N61" s="147">
        <f>(W61-1)*E61+C61</f>
        <v/>
      </c>
      <c r="O61" s="147">
        <f>L61</f>
        <v/>
      </c>
      <c r="P61" s="362">
        <f>U61+Z61+AG61</f>
        <v/>
      </c>
      <c r="Q61" s="362">
        <f>IF(OR(AND(MOD(K61-C61,E61)&gt;$AI$2,MOD(K61-C61,E61)&lt;(E61-$AJ$2)),W61=35),"单边留","")</f>
        <v/>
      </c>
      <c r="R61" s="129">
        <f>N61</f>
        <v/>
      </c>
      <c r="S61" s="129" t="n">
        <v>2</v>
      </c>
      <c r="T61" s="129">
        <f>S61*O61</f>
        <v/>
      </c>
      <c r="U61" s="363">
        <f>B61*C61*7.85*0.001*R61*0.001*T61</f>
        <v/>
      </c>
      <c r="V61" s="129">
        <f>M61-C61*2-2</f>
        <v/>
      </c>
      <c r="W61" s="129">
        <f>IF(MOD(K61-C61,E61)&lt;(E61-$AJ$2),ROUNDDOWN((K61-C61)/E61+1,0),ROUNDUP((K61-C61)/E61+1,0))</f>
        <v/>
      </c>
      <c r="X61" s="129">
        <f>(N61-C61)/E61+1</f>
        <v/>
      </c>
      <c r="Y61" s="129">
        <f>X61*O61</f>
        <v/>
      </c>
      <c r="Z61" s="364">
        <f>B61*C61*7.85*0.001*V61*0.001*Y61</f>
        <v/>
      </c>
      <c r="AA61" s="129" t="n">
        <v>6</v>
      </c>
      <c r="AB61" s="129">
        <f>(M61-G61*(AE61-1))/2</f>
        <v/>
      </c>
      <c r="AC61" s="149">
        <f>(M61-G61*(AF61-1))/2</f>
        <v/>
      </c>
      <c r="AD61" s="129" t="n">
        <v>1025</v>
      </c>
      <c r="AE61" s="129">
        <f>IF(INT(M61/G61+1)/2=INT(INT(M61/G61+1)/2),INT(M61/G61)+1,INT(M61/G61))</f>
        <v/>
      </c>
      <c r="AF61" s="129">
        <f>IF(AB61&lt;=0.2*G61,AE61-2,AE61)</f>
        <v/>
      </c>
      <c r="AG61" s="365">
        <f>AA61*AA61*7.85*AD61*0.001*0.001*AF61*O61</f>
        <v/>
      </c>
      <c r="AH61" s="129">
        <f>AF61*O61</f>
        <v/>
      </c>
      <c r="AI61" s="129">
        <f>K61*L61</f>
        <v/>
      </c>
      <c r="AJ61" s="129">
        <f>LEFT(H61,3)</f>
        <v/>
      </c>
    </row>
    <row r="62" ht="22.5" customFormat="1" customHeight="1" s="20">
      <c r="A62" s="129" t="inlineStr">
        <is>
          <t>G</t>
        </is>
      </c>
      <c r="B62" s="145" t="n">
        <v>25</v>
      </c>
      <c r="C62" s="145" t="n">
        <v>5</v>
      </c>
      <c r="D62" s="129" t="inlineStr">
        <is>
          <t>/</t>
        </is>
      </c>
      <c r="E62" s="145" t="n">
        <v>30</v>
      </c>
      <c r="F62" s="129" t="inlineStr">
        <is>
          <t>/</t>
        </is>
      </c>
      <c r="G62" s="145" t="n">
        <v>100</v>
      </c>
      <c r="H62" s="56" t="inlineStr">
        <is>
          <t>P10-C402-F1#</t>
        </is>
      </c>
      <c r="I62" s="56" t="inlineStr">
        <is>
          <t>#</t>
        </is>
      </c>
      <c r="J62" s="56" t="n">
        <v>1973</v>
      </c>
      <c r="K62" s="56" t="n">
        <v>939</v>
      </c>
      <c r="L62" s="56" t="n">
        <v>1</v>
      </c>
      <c r="M62" s="147">
        <f>J62</f>
        <v/>
      </c>
      <c r="N62" s="147">
        <f>(W62-1)*E62+C62</f>
        <v/>
      </c>
      <c r="O62" s="147">
        <f>L62</f>
        <v/>
      </c>
      <c r="P62" s="362">
        <f>U62+Z62+AG62</f>
        <v/>
      </c>
      <c r="Q62" s="362">
        <f>IF(OR(AND(MOD(K62-C62,E62)&gt;$AI$2,MOD(K62-C62,E62)&lt;(E62-$AJ$2)),W62=35),"单边留","")</f>
        <v/>
      </c>
      <c r="R62" s="129">
        <f>N62</f>
        <v/>
      </c>
      <c r="S62" s="129" t="n">
        <v>2</v>
      </c>
      <c r="T62" s="129">
        <f>S62*O62</f>
        <v/>
      </c>
      <c r="U62" s="363">
        <f>B62*C62*7.85*0.001*R62*0.001*T62</f>
        <v/>
      </c>
      <c r="V62" s="129">
        <f>M62-C62*2-2</f>
        <v/>
      </c>
      <c r="W62" s="129">
        <f>IF(MOD(K62-C62,E62)&lt;(E62-$AJ$2),ROUNDDOWN((K62-C62)/E62+1,0),ROUNDUP((K62-C62)/E62+1,0))</f>
        <v/>
      </c>
      <c r="X62" s="129">
        <f>(N62-C62)/E62+1</f>
        <v/>
      </c>
      <c r="Y62" s="129">
        <f>X62*O62</f>
        <v/>
      </c>
      <c r="Z62" s="364">
        <f>B62*C62*7.85*0.001*V62*0.001*Y62</f>
        <v/>
      </c>
      <c r="AA62" s="129" t="n">
        <v>6</v>
      </c>
      <c r="AB62" s="129">
        <f>(M62-G62*(AE62-1))/2</f>
        <v/>
      </c>
      <c r="AC62" s="149">
        <f>(M62-G62*(AF62-1))/2</f>
        <v/>
      </c>
      <c r="AD62" s="129" t="n">
        <v>1025</v>
      </c>
      <c r="AE62" s="129">
        <f>IF(INT(M62/G62+1)/2=INT(INT(M62/G62+1)/2),INT(M62/G62)+1,INT(M62/G62))</f>
        <v/>
      </c>
      <c r="AF62" s="129">
        <f>IF(AB62&lt;=0.2*G62,AE62-2,AE62)</f>
        <v/>
      </c>
      <c r="AG62" s="365">
        <f>AA62*AA62*7.85*AD62*0.001*0.001*AF62*O62</f>
        <v/>
      </c>
      <c r="AH62" s="129">
        <f>AF62*O62</f>
        <v/>
      </c>
      <c r="AI62" s="129">
        <f>K62*L62</f>
        <v/>
      </c>
      <c r="AJ62" s="129">
        <f>LEFT(H62,3)</f>
        <v/>
      </c>
    </row>
    <row r="63" ht="22.5" customFormat="1" customHeight="1" s="20">
      <c r="A63" s="129" t="inlineStr">
        <is>
          <t>G</t>
        </is>
      </c>
      <c r="B63" s="145" t="n">
        <v>25</v>
      </c>
      <c r="C63" s="145" t="n">
        <v>5</v>
      </c>
      <c r="D63" s="129" t="inlineStr">
        <is>
          <t>/</t>
        </is>
      </c>
      <c r="E63" s="145" t="n">
        <v>30</v>
      </c>
      <c r="F63" s="129" t="inlineStr">
        <is>
          <t>/</t>
        </is>
      </c>
      <c r="G63" s="145" t="n">
        <v>100</v>
      </c>
      <c r="H63" s="56" t="inlineStr">
        <is>
          <t>P10-C402-F2#</t>
        </is>
      </c>
      <c r="I63" s="56" t="inlineStr">
        <is>
          <t>#</t>
        </is>
      </c>
      <c r="J63" s="56" t="n">
        <v>1975</v>
      </c>
      <c r="K63" s="56" t="n">
        <v>1000</v>
      </c>
      <c r="L63" s="56" t="n">
        <v>29</v>
      </c>
      <c r="M63" s="147">
        <f>J63</f>
        <v/>
      </c>
      <c r="N63" s="147">
        <f>(W63-1)*E63+C63</f>
        <v/>
      </c>
      <c r="O63" s="147">
        <f>L63</f>
        <v/>
      </c>
      <c r="P63" s="362">
        <f>U63+Z63+AG63</f>
        <v/>
      </c>
      <c r="Q63" s="362">
        <f>IF(OR(AND(MOD(K63-C63,E63)&gt;$AI$2,MOD(K63-C63,E63)&lt;(E63-$AJ$2)),W63=35),"单边留","")</f>
        <v/>
      </c>
      <c r="R63" s="129">
        <f>N63</f>
        <v/>
      </c>
      <c r="S63" s="129" t="n">
        <v>2</v>
      </c>
      <c r="T63" s="129">
        <f>S63*O63</f>
        <v/>
      </c>
      <c r="U63" s="363">
        <f>B63*C63*7.85*0.001*R63*0.001*T63</f>
        <v/>
      </c>
      <c r="V63" s="129">
        <f>M63-C63*2-2</f>
        <v/>
      </c>
      <c r="W63" s="129">
        <f>IF(MOD(K63-C63,E63)&lt;(E63-$AJ$2),ROUNDDOWN((K63-C63)/E63+1,0),ROUNDUP((K63-C63)/E63+1,0))</f>
        <v/>
      </c>
      <c r="X63" s="129">
        <f>(N63-C63)/E63+1</f>
        <v/>
      </c>
      <c r="Y63" s="129">
        <f>X63*O63</f>
        <v/>
      </c>
      <c r="Z63" s="364">
        <f>B63*C63*7.85*0.001*V63*0.001*Y63</f>
        <v/>
      </c>
      <c r="AA63" s="129" t="n">
        <v>6</v>
      </c>
      <c r="AB63" s="129">
        <f>(M63-G63*(AE63-1))/2</f>
        <v/>
      </c>
      <c r="AC63" s="149">
        <f>(M63-G63*(AF63-1))/2</f>
        <v/>
      </c>
      <c r="AD63" s="129" t="n">
        <v>1025</v>
      </c>
      <c r="AE63" s="129">
        <f>IF(INT(M63/G63+1)/2=INT(INT(M63/G63+1)/2),INT(M63/G63)+1,INT(M63/G63))</f>
        <v/>
      </c>
      <c r="AF63" s="129">
        <f>IF(AB63&lt;=0.2*G63,AE63-2,AE63)</f>
        <v/>
      </c>
      <c r="AG63" s="365">
        <f>AA63*AA63*7.85*AD63*0.001*0.001*AF63*O63</f>
        <v/>
      </c>
      <c r="AH63" s="129">
        <f>AF63*O63</f>
        <v/>
      </c>
      <c r="AI63" s="129">
        <f>K63*L63</f>
        <v/>
      </c>
      <c r="AJ63" s="129">
        <f>LEFT(H63,3)</f>
        <v/>
      </c>
    </row>
    <row r="64" ht="22.5" customFormat="1" customHeight="1" s="20">
      <c r="A64" s="129" t="inlineStr">
        <is>
          <t>G</t>
        </is>
      </c>
      <c r="B64" s="145" t="n">
        <v>25</v>
      </c>
      <c r="C64" s="145" t="n">
        <v>5</v>
      </c>
      <c r="D64" s="129" t="inlineStr">
        <is>
          <t>/</t>
        </is>
      </c>
      <c r="E64" s="145" t="n">
        <v>30</v>
      </c>
      <c r="F64" s="129" t="inlineStr">
        <is>
          <t>/</t>
        </is>
      </c>
      <c r="G64" s="145" t="n">
        <v>100</v>
      </c>
      <c r="H64" s="56" t="inlineStr">
        <is>
          <t>P10-C402-F7#</t>
        </is>
      </c>
      <c r="I64" s="56" t="inlineStr">
        <is>
          <t>#</t>
        </is>
      </c>
      <c r="J64" s="56" t="n">
        <v>978</v>
      </c>
      <c r="K64" s="56" t="n">
        <v>1000</v>
      </c>
      <c r="L64" s="56" t="n">
        <v>1</v>
      </c>
      <c r="M64" s="147">
        <f>J64</f>
        <v/>
      </c>
      <c r="N64" s="147">
        <f>(W64-1)*E64+C64</f>
        <v/>
      </c>
      <c r="O64" s="147">
        <f>L64</f>
        <v/>
      </c>
      <c r="P64" s="362">
        <f>U64+Z64+AG64</f>
        <v/>
      </c>
      <c r="Q64" s="362">
        <f>IF(OR(AND(MOD(K64-C64,E64)&gt;$AI$2,MOD(K64-C64,E64)&lt;(E64-$AJ$2)),W64=35),"单边留","")</f>
        <v/>
      </c>
      <c r="R64" s="129">
        <f>N64</f>
        <v/>
      </c>
      <c r="S64" s="129" t="n">
        <v>2</v>
      </c>
      <c r="T64" s="129">
        <f>S64*O64</f>
        <v/>
      </c>
      <c r="U64" s="363">
        <f>B64*C64*7.85*0.001*R64*0.001*T64</f>
        <v/>
      </c>
      <c r="V64" s="129">
        <f>M64-C64*2-2</f>
        <v/>
      </c>
      <c r="W64" s="129">
        <f>IF(MOD(K64-C64,E64)&lt;(E64-$AJ$2),ROUNDDOWN((K64-C64)/E64+1,0),ROUNDUP((K64-C64)/E64+1,0))</f>
        <v/>
      </c>
      <c r="X64" s="129">
        <f>(N64-C64)/E64+1</f>
        <v/>
      </c>
      <c r="Y64" s="129">
        <f>X64*O64</f>
        <v/>
      </c>
      <c r="Z64" s="364">
        <f>B64*C64*7.85*0.001*V64*0.001*Y64</f>
        <v/>
      </c>
      <c r="AA64" s="129" t="n">
        <v>6</v>
      </c>
      <c r="AB64" s="129">
        <f>(M64-G64*(AE64-1))/2</f>
        <v/>
      </c>
      <c r="AC64" s="149">
        <f>(M64-G64*(AF64-1))/2</f>
        <v/>
      </c>
      <c r="AD64" s="129" t="n">
        <v>1025</v>
      </c>
      <c r="AE64" s="129">
        <f>IF(INT(M64/G64+1)/2=INT(INT(M64/G64+1)/2),INT(M64/G64)+1,INT(M64/G64))</f>
        <v/>
      </c>
      <c r="AF64" s="129">
        <f>IF(AB64&lt;=0.2*G64,AE64-2,AE64)</f>
        <v/>
      </c>
      <c r="AG64" s="365">
        <f>AA64*AA64*7.85*AD64*0.001*0.001*AF64*O64</f>
        <v/>
      </c>
      <c r="AH64" s="129">
        <f>AF64*O64</f>
        <v/>
      </c>
      <c r="AI64" s="129">
        <f>K64*L64</f>
        <v/>
      </c>
      <c r="AJ64" s="129">
        <f>LEFT(H64,3)</f>
        <v/>
      </c>
    </row>
    <row r="65" ht="22.5" customFormat="1" customHeight="1" s="20">
      <c r="A65" s="129" t="inlineStr">
        <is>
          <t>G</t>
        </is>
      </c>
      <c r="B65" s="145" t="n">
        <v>25</v>
      </c>
      <c r="C65" s="145" t="n">
        <v>5</v>
      </c>
      <c r="D65" s="129" t="inlineStr">
        <is>
          <t>/</t>
        </is>
      </c>
      <c r="E65" s="145" t="n">
        <v>30</v>
      </c>
      <c r="F65" s="129" t="inlineStr">
        <is>
          <t>/</t>
        </is>
      </c>
      <c r="G65" s="145" t="n">
        <v>100</v>
      </c>
      <c r="H65" s="361" t="inlineStr">
        <is>
          <t>P10-C402-F4#</t>
        </is>
      </c>
      <c r="I65" s="56" t="inlineStr">
        <is>
          <t>#</t>
        </is>
      </c>
      <c r="J65" s="56" t="n">
        <v>1993</v>
      </c>
      <c r="K65" s="56" t="n">
        <v>1517</v>
      </c>
      <c r="L65" s="56" t="n">
        <v>1</v>
      </c>
      <c r="M65" s="147">
        <f>J65</f>
        <v/>
      </c>
      <c r="N65" s="147" t="n">
        <v>995</v>
      </c>
      <c r="O65" s="147">
        <f>L65</f>
        <v/>
      </c>
      <c r="P65" s="362">
        <f>U65+Z65+AG65</f>
        <v/>
      </c>
      <c r="Q65" s="362" t="n"/>
      <c r="R65" s="129">
        <f>N65</f>
        <v/>
      </c>
      <c r="S65" s="129" t="n">
        <v>2</v>
      </c>
      <c r="T65" s="129">
        <f>S65*O65</f>
        <v/>
      </c>
      <c r="U65" s="363">
        <f>B65*C65*7.85*0.001*R65*0.001*T65</f>
        <v/>
      </c>
      <c r="V65" s="129">
        <f>M65-C65*2-2</f>
        <v/>
      </c>
      <c r="W65" s="129">
        <f>IF(MOD(K65-C65,E65)&lt;(E65-$AJ$2),ROUNDDOWN((K65-C65)/E65+1,0),ROUNDUP((K65-C65)/E65+1,0))</f>
        <v/>
      </c>
      <c r="X65" s="129">
        <f>(N65-C65)/E65+1</f>
        <v/>
      </c>
      <c r="Y65" s="129">
        <f>X65*O65</f>
        <v/>
      </c>
      <c r="Z65" s="364">
        <f>B65*C65*7.85*0.001*V65*0.001*Y65</f>
        <v/>
      </c>
      <c r="AA65" s="129" t="n">
        <v>6</v>
      </c>
      <c r="AB65" s="129">
        <f>(M65-G65*(AE65-1))/2</f>
        <v/>
      </c>
      <c r="AC65" s="149">
        <f>(M65-G65*(AF65-1))/2</f>
        <v/>
      </c>
      <c r="AD65" s="129" t="n">
        <v>1025</v>
      </c>
      <c r="AE65" s="129">
        <f>IF(INT(M65/G65+1)/2=INT(INT(M65/G65+1)/2),INT(M65/G65)+1,INT(M65/G65))</f>
        <v/>
      </c>
      <c r="AF65" s="129">
        <f>IF(AB65&lt;=0.2*G65,AE65-2,AE65)</f>
        <v/>
      </c>
      <c r="AG65" s="365">
        <f>AA65*AA65*7.85*AD65*0.001*0.001*AF65*O65</f>
        <v/>
      </c>
      <c r="AH65" s="129">
        <f>AF65*O65</f>
        <v/>
      </c>
      <c r="AI65" s="129">
        <f>K65*L65</f>
        <v/>
      </c>
      <c r="AJ65" s="129">
        <f>LEFT(H65,3)</f>
        <v/>
      </c>
    </row>
    <row r="66" ht="22.5" customFormat="1" customHeight="1" s="20">
      <c r="A66" s="129" t="inlineStr">
        <is>
          <t>G</t>
        </is>
      </c>
      <c r="B66" s="145" t="n">
        <v>25</v>
      </c>
      <c r="C66" s="145" t="n">
        <v>5</v>
      </c>
      <c r="D66" s="129" t="inlineStr">
        <is>
          <t>/</t>
        </is>
      </c>
      <c r="E66" s="145" t="n">
        <v>30</v>
      </c>
      <c r="F66" s="129" t="inlineStr">
        <is>
          <t>/</t>
        </is>
      </c>
      <c r="G66" s="145" t="n">
        <v>100</v>
      </c>
      <c r="H66" s="317" t="n"/>
      <c r="I66" s="317" t="n"/>
      <c r="J66" s="317" t="n"/>
      <c r="K66" s="317" t="n"/>
      <c r="L66" s="317" t="n"/>
      <c r="M66" s="147" t="n">
        <v>1993</v>
      </c>
      <c r="N66" s="147" t="n">
        <v>515</v>
      </c>
      <c r="O66" s="147" t="n">
        <v>1</v>
      </c>
      <c r="P66" s="362">
        <f>U66+Z66+AG66</f>
        <v/>
      </c>
      <c r="Q66" s="362" t="inlineStr">
        <is>
          <t>单边留</t>
        </is>
      </c>
      <c r="R66" s="129">
        <f>N66</f>
        <v/>
      </c>
      <c r="S66" s="129" t="n">
        <v>2</v>
      </c>
      <c r="T66" s="129">
        <f>S66*O66</f>
        <v/>
      </c>
      <c r="U66" s="363">
        <f>B66*C66*7.85*0.001*R66*0.001*T66</f>
        <v/>
      </c>
      <c r="V66" s="129">
        <f>M66-C66*2-2</f>
        <v/>
      </c>
      <c r="W66" s="129">
        <f>IF(MOD(K66-C66,E66)&lt;(E66-$AJ$2),ROUNDDOWN((K66-C66)/E66+1,0),ROUNDUP((K66-C66)/E66+1,0))</f>
        <v/>
      </c>
      <c r="X66" s="129">
        <f>(N66-C66)/E66+1</f>
        <v/>
      </c>
      <c r="Y66" s="129">
        <f>X66*O66</f>
        <v/>
      </c>
      <c r="Z66" s="364">
        <f>B66*C66*7.85*0.001*V66*0.001*Y66</f>
        <v/>
      </c>
      <c r="AA66" s="129" t="n">
        <v>6</v>
      </c>
      <c r="AB66" s="129">
        <f>(M66-G66*(AE66-1))/2</f>
        <v/>
      </c>
      <c r="AC66" s="149">
        <f>(M66-G66*(AF66-1))/2</f>
        <v/>
      </c>
      <c r="AD66" s="129" t="n">
        <v>1025</v>
      </c>
      <c r="AE66" s="129">
        <f>IF(INT(M66/G66+1)/2=INT(INT(M66/G66+1)/2),INT(M66/G66)+1,INT(M66/G66))</f>
        <v/>
      </c>
      <c r="AF66" s="129">
        <f>IF(AB66&lt;=0.2*G66,AE66-2,AE66)</f>
        <v/>
      </c>
      <c r="AG66" s="365">
        <f>AA66*AA66*7.85*AD66*0.001*0.001*AF66*O66</f>
        <v/>
      </c>
      <c r="AH66" s="129">
        <f>AF66*O66</f>
        <v/>
      </c>
      <c r="AI66" s="129">
        <f>K66*L66</f>
        <v/>
      </c>
      <c r="AJ66" s="129">
        <f>LEFT(H66,3)</f>
        <v/>
      </c>
    </row>
    <row r="67" ht="22.5" customFormat="1" customHeight="1" s="20">
      <c r="A67" s="129" t="inlineStr">
        <is>
          <t>G</t>
        </is>
      </c>
      <c r="B67" s="145" t="n">
        <v>25</v>
      </c>
      <c r="C67" s="145" t="n">
        <v>5</v>
      </c>
      <c r="D67" s="129" t="inlineStr">
        <is>
          <t>/</t>
        </is>
      </c>
      <c r="E67" s="145" t="n">
        <v>30</v>
      </c>
      <c r="F67" s="129" t="inlineStr">
        <is>
          <t>/</t>
        </is>
      </c>
      <c r="G67" s="145" t="n">
        <v>100</v>
      </c>
      <c r="H67" s="56" t="inlineStr">
        <is>
          <t>P11-C402-G1#</t>
        </is>
      </c>
      <c r="I67" s="56" t="inlineStr">
        <is>
          <t>#</t>
        </is>
      </c>
      <c r="J67" s="56" t="n">
        <v>1969</v>
      </c>
      <c r="K67" s="56" t="n">
        <v>804</v>
      </c>
      <c r="L67" s="56" t="n">
        <v>1</v>
      </c>
      <c r="M67" s="147">
        <f>J67</f>
        <v/>
      </c>
      <c r="N67" s="147">
        <f>(W67-1)*E67+C67</f>
        <v/>
      </c>
      <c r="O67" s="147">
        <f>L67</f>
        <v/>
      </c>
      <c r="P67" s="362">
        <f>U67+Z67+AG67</f>
        <v/>
      </c>
      <c r="Q67" s="362">
        <f>IF(OR(AND(MOD(K67-C67,E67)&gt;$AI$2,MOD(K67-C67,E67)&lt;(E67-$AJ$2)),W67=35),"单边留","")</f>
        <v/>
      </c>
      <c r="R67" s="129">
        <f>N67</f>
        <v/>
      </c>
      <c r="S67" s="129" t="n">
        <v>2</v>
      </c>
      <c r="T67" s="129">
        <f>S67*O67</f>
        <v/>
      </c>
      <c r="U67" s="363">
        <f>B67*C67*7.85*0.001*R67*0.001*T67</f>
        <v/>
      </c>
      <c r="V67" s="129">
        <f>M67-C67*2-2</f>
        <v/>
      </c>
      <c r="W67" s="129">
        <f>IF(MOD(K67-C67,E67)&lt;(E67-$AJ$2),ROUNDDOWN((K67-C67)/E67+1,0),ROUNDUP((K67-C67)/E67+1,0))</f>
        <v/>
      </c>
      <c r="X67" s="129">
        <f>(N67-C67)/E67+1</f>
        <v/>
      </c>
      <c r="Y67" s="129">
        <f>X67*O67</f>
        <v/>
      </c>
      <c r="Z67" s="364">
        <f>B67*C67*7.85*0.001*V67*0.001*Y67</f>
        <v/>
      </c>
      <c r="AA67" s="129" t="n">
        <v>6</v>
      </c>
      <c r="AB67" s="129">
        <f>(M67-G67*(AE67-1))/2</f>
        <v/>
      </c>
      <c r="AC67" s="149">
        <f>(M67-G67*(AF67-1))/2</f>
        <v/>
      </c>
      <c r="AD67" s="129" t="n">
        <v>1025</v>
      </c>
      <c r="AE67" s="129">
        <f>IF(INT(M67/G67+1)/2=INT(INT(M67/G67+1)/2),INT(M67/G67)+1,INT(M67/G67))</f>
        <v/>
      </c>
      <c r="AF67" s="129">
        <f>IF(AB67&lt;=0.2*G67,AE67-2,AE67)</f>
        <v/>
      </c>
      <c r="AG67" s="365">
        <f>AA67*AA67*7.85*AD67*0.001*0.001*AF67*O67</f>
        <v/>
      </c>
      <c r="AH67" s="129">
        <f>AF67*O67</f>
        <v/>
      </c>
      <c r="AI67" s="129">
        <f>K67*L67</f>
        <v/>
      </c>
      <c r="AJ67" s="129">
        <f>LEFT(H67,3)</f>
        <v/>
      </c>
    </row>
    <row r="68" ht="22.5" customFormat="1" customHeight="1" s="20">
      <c r="A68" s="129" t="inlineStr">
        <is>
          <t>G</t>
        </is>
      </c>
      <c r="B68" s="145" t="n">
        <v>25</v>
      </c>
      <c r="C68" s="145" t="n">
        <v>5</v>
      </c>
      <c r="D68" s="129" t="inlineStr">
        <is>
          <t>/</t>
        </is>
      </c>
      <c r="E68" s="145" t="n">
        <v>30</v>
      </c>
      <c r="F68" s="129" t="inlineStr">
        <is>
          <t>/</t>
        </is>
      </c>
      <c r="G68" s="145" t="n">
        <v>100</v>
      </c>
      <c r="H68" s="56" t="inlineStr">
        <is>
          <t>P11-C402-G2#</t>
        </is>
      </c>
      <c r="I68" s="56" t="inlineStr">
        <is>
          <t>#</t>
        </is>
      </c>
      <c r="J68" s="56" t="n">
        <v>1975</v>
      </c>
      <c r="K68" s="56" t="n">
        <v>1000</v>
      </c>
      <c r="L68" s="56" t="n">
        <v>9</v>
      </c>
      <c r="M68" s="147">
        <f>J68</f>
        <v/>
      </c>
      <c r="N68" s="147">
        <f>(W68-1)*E68+C68</f>
        <v/>
      </c>
      <c r="O68" s="147">
        <f>L68</f>
        <v/>
      </c>
      <c r="P68" s="362">
        <f>U68+Z68+AG68</f>
        <v/>
      </c>
      <c r="Q68" s="362">
        <f>IF(OR(AND(MOD(K68-C68,E68)&gt;$AI$2,MOD(K68-C68,E68)&lt;(E68-$AJ$2)),W68=35),"单边留","")</f>
        <v/>
      </c>
      <c r="R68" s="129">
        <f>N68</f>
        <v/>
      </c>
      <c r="S68" s="129" t="n">
        <v>2</v>
      </c>
      <c r="T68" s="129">
        <f>S68*O68</f>
        <v/>
      </c>
      <c r="U68" s="363">
        <f>B68*C68*7.85*0.001*R68*0.001*T68</f>
        <v/>
      </c>
      <c r="V68" s="129">
        <f>M68-C68*2-2</f>
        <v/>
      </c>
      <c r="W68" s="129">
        <f>IF(MOD(K68-C68,E68)&lt;(E68-$AJ$2),ROUNDDOWN((K68-C68)/E68+1,0),ROUNDUP((K68-C68)/E68+1,0))</f>
        <v/>
      </c>
      <c r="X68" s="129">
        <f>(N68-C68)/E68+1</f>
        <v/>
      </c>
      <c r="Y68" s="129">
        <f>X68*O68</f>
        <v/>
      </c>
      <c r="Z68" s="364">
        <f>B68*C68*7.85*0.001*V68*0.001*Y68</f>
        <v/>
      </c>
      <c r="AA68" s="129" t="n">
        <v>6</v>
      </c>
      <c r="AB68" s="129">
        <f>(M68-G68*(AE68-1))/2</f>
        <v/>
      </c>
      <c r="AC68" s="149">
        <f>(M68-G68*(AF68-1))/2</f>
        <v/>
      </c>
      <c r="AD68" s="129" t="n">
        <v>1025</v>
      </c>
      <c r="AE68" s="129">
        <f>IF(INT(M68/G68+1)/2=INT(INT(M68/G68+1)/2),INT(M68/G68)+1,INT(M68/G68))</f>
        <v/>
      </c>
      <c r="AF68" s="129">
        <f>IF(AB68&lt;=0.2*G68,AE68-2,AE68)</f>
        <v/>
      </c>
      <c r="AG68" s="365">
        <f>AA68*AA68*7.85*AD68*0.001*0.001*AF68*O68</f>
        <v/>
      </c>
      <c r="AH68" s="129">
        <f>AF68*O68</f>
        <v/>
      </c>
      <c r="AI68" s="129">
        <f>K68*L68</f>
        <v/>
      </c>
      <c r="AJ68" s="129">
        <f>LEFT(H68,3)</f>
        <v/>
      </c>
    </row>
    <row r="69" ht="22.5" customFormat="1" customHeight="1" s="20">
      <c r="A69" s="129" t="inlineStr">
        <is>
          <t>G</t>
        </is>
      </c>
      <c r="B69" s="145" t="n">
        <v>25</v>
      </c>
      <c r="C69" s="145" t="n">
        <v>5</v>
      </c>
      <c r="D69" s="129" t="inlineStr">
        <is>
          <t>/</t>
        </is>
      </c>
      <c r="E69" s="145" t="n">
        <v>30</v>
      </c>
      <c r="F69" s="129" t="inlineStr">
        <is>
          <t>/</t>
        </is>
      </c>
      <c r="G69" s="145" t="n">
        <v>100</v>
      </c>
      <c r="H69" s="56" t="inlineStr">
        <is>
          <t>P12-C402-H2#</t>
        </is>
      </c>
      <c r="I69" s="56" t="inlineStr">
        <is>
          <t>#</t>
        </is>
      </c>
      <c r="J69" s="56" t="n">
        <v>1975</v>
      </c>
      <c r="K69" s="56" t="n">
        <v>1000</v>
      </c>
      <c r="L69" s="56" t="n">
        <v>12</v>
      </c>
      <c r="M69" s="147">
        <f>J69</f>
        <v/>
      </c>
      <c r="N69" s="147">
        <f>(W69-1)*E69+C69</f>
        <v/>
      </c>
      <c r="O69" s="147">
        <f>L69</f>
        <v/>
      </c>
      <c r="P69" s="362">
        <f>U69+Z69+AG69</f>
        <v/>
      </c>
      <c r="Q69" s="362">
        <f>IF(OR(AND(MOD(K69-C69,E69)&gt;$AI$2,MOD(K69-C69,E69)&lt;(E69-$AJ$2)),W69=35),"单边留","")</f>
        <v/>
      </c>
      <c r="R69" s="129">
        <f>N69</f>
        <v/>
      </c>
      <c r="S69" s="129" t="n">
        <v>2</v>
      </c>
      <c r="T69" s="129">
        <f>S69*O69</f>
        <v/>
      </c>
      <c r="U69" s="363">
        <f>B69*C69*7.85*0.001*R69*0.001*T69</f>
        <v/>
      </c>
      <c r="V69" s="129">
        <f>M69-C69*2-2</f>
        <v/>
      </c>
      <c r="W69" s="129">
        <f>IF(MOD(K69-C69,E69)&lt;(E69-$AJ$2),ROUNDDOWN((K69-C69)/E69+1,0),ROUNDUP((K69-C69)/E69+1,0))</f>
        <v/>
      </c>
      <c r="X69" s="129">
        <f>(N69-C69)/E69+1</f>
        <v/>
      </c>
      <c r="Y69" s="129">
        <f>X69*O69</f>
        <v/>
      </c>
      <c r="Z69" s="364">
        <f>B69*C69*7.85*0.001*V69*0.001*Y69</f>
        <v/>
      </c>
      <c r="AA69" s="129" t="n">
        <v>6</v>
      </c>
      <c r="AB69" s="129">
        <f>(M69-G69*(AE69-1))/2</f>
        <v/>
      </c>
      <c r="AC69" s="149">
        <f>(M69-G69*(AF69-1))/2</f>
        <v/>
      </c>
      <c r="AD69" s="129" t="n">
        <v>1025</v>
      </c>
      <c r="AE69" s="129">
        <f>IF(INT(M69/G69+1)/2=INT(INT(M69/G69+1)/2),INT(M69/G69)+1,INT(M69/G69))</f>
        <v/>
      </c>
      <c r="AF69" s="129">
        <f>IF(AB69&lt;=0.2*G69,AE69-2,AE69)</f>
        <v/>
      </c>
      <c r="AG69" s="365">
        <f>AA69*AA69*7.85*AD69*0.001*0.001*AF69*O69</f>
        <v/>
      </c>
      <c r="AH69" s="129">
        <f>AF69*O69</f>
        <v/>
      </c>
      <c r="AI69" s="129">
        <f>K69*L69</f>
        <v/>
      </c>
      <c r="AJ69" s="129">
        <f>LEFT(H69,3)</f>
        <v/>
      </c>
    </row>
    <row r="70" ht="22.5" customFormat="1" customHeight="1" s="20">
      <c r="A70" s="129" t="inlineStr">
        <is>
          <t>G</t>
        </is>
      </c>
      <c r="B70" s="145" t="n">
        <v>25</v>
      </c>
      <c r="C70" s="145" t="n">
        <v>5</v>
      </c>
      <c r="D70" s="129" t="inlineStr">
        <is>
          <t>/</t>
        </is>
      </c>
      <c r="E70" s="145" t="n">
        <v>30</v>
      </c>
      <c r="F70" s="129" t="inlineStr">
        <is>
          <t>/</t>
        </is>
      </c>
      <c r="G70" s="145" t="n">
        <v>100</v>
      </c>
      <c r="H70" s="361" t="inlineStr">
        <is>
          <t>P12-C402-H1#</t>
        </is>
      </c>
      <c r="I70" s="56" t="inlineStr">
        <is>
          <t>#</t>
        </is>
      </c>
      <c r="J70" s="56" t="n">
        <v>1977</v>
      </c>
      <c r="K70" s="56" t="n">
        <v>1070</v>
      </c>
      <c r="L70" s="56" t="n">
        <v>1</v>
      </c>
      <c r="M70" s="147">
        <f>J70</f>
        <v/>
      </c>
      <c r="N70" s="147" t="n">
        <v>995</v>
      </c>
      <c r="O70" s="147">
        <f>L70</f>
        <v/>
      </c>
      <c r="P70" s="362">
        <f>U70+Z70+AG70</f>
        <v/>
      </c>
      <c r="Q70" s="362" t="n"/>
      <c r="R70" s="129">
        <f>N70</f>
        <v/>
      </c>
      <c r="S70" s="129" t="n">
        <v>2</v>
      </c>
      <c r="T70" s="129">
        <f>S70*O70</f>
        <v/>
      </c>
      <c r="U70" s="363">
        <f>B70*C70*7.85*0.001*R70*0.001*T70</f>
        <v/>
      </c>
      <c r="V70" s="129">
        <f>M70-C70*2-2</f>
        <v/>
      </c>
      <c r="W70" s="129">
        <f>IF(MOD(K70-C70,E70)&lt;(E70-$AJ$2),ROUNDDOWN((K70-C70)/E70+1,0),ROUNDUP((K70-C70)/E70+1,0))</f>
        <v/>
      </c>
      <c r="X70" s="129">
        <f>(N70-C70)/E70+1</f>
        <v/>
      </c>
      <c r="Y70" s="129">
        <f>X70*O70</f>
        <v/>
      </c>
      <c r="Z70" s="364">
        <f>B70*C70*7.85*0.001*V70*0.001*Y70</f>
        <v/>
      </c>
      <c r="AA70" s="129" t="n">
        <v>6</v>
      </c>
      <c r="AB70" s="129">
        <f>(M70-G70*(AE70-1))/2</f>
        <v/>
      </c>
      <c r="AC70" s="149">
        <f>(M70-G70*(AF70-1))/2</f>
        <v/>
      </c>
      <c r="AD70" s="129" t="n">
        <v>1025</v>
      </c>
      <c r="AE70" s="129">
        <f>IF(INT(M70/G70+1)/2=INT(INT(M70/G70+1)/2),INT(M70/G70)+1,INT(M70/G70))</f>
        <v/>
      </c>
      <c r="AF70" s="129">
        <f>IF(AB70&lt;=0.2*G70,AE70-2,AE70)</f>
        <v/>
      </c>
      <c r="AG70" s="365">
        <f>AA70*AA70*7.85*AD70*0.001*0.001*AF70*O70</f>
        <v/>
      </c>
      <c r="AH70" s="129">
        <f>AF70*O70</f>
        <v/>
      </c>
      <c r="AI70" s="129">
        <f>K70*L70</f>
        <v/>
      </c>
      <c r="AJ70" s="129">
        <f>LEFT(H70,3)</f>
        <v/>
      </c>
    </row>
    <row r="71" ht="22.5" customFormat="1" customHeight="1" s="20">
      <c r="A71" s="129" t="inlineStr">
        <is>
          <t>G</t>
        </is>
      </c>
      <c r="B71" s="145" t="n">
        <v>25</v>
      </c>
      <c r="C71" s="145" t="n">
        <v>5</v>
      </c>
      <c r="D71" s="129" t="inlineStr">
        <is>
          <t>/</t>
        </is>
      </c>
      <c r="E71" s="145" t="n">
        <v>30</v>
      </c>
      <c r="F71" s="129" t="inlineStr">
        <is>
          <t>/</t>
        </is>
      </c>
      <c r="G71" s="145" t="n">
        <v>100</v>
      </c>
      <c r="H71" s="317" t="n"/>
      <c r="I71" s="317" t="n"/>
      <c r="J71" s="317" t="n"/>
      <c r="K71" s="317" t="n"/>
      <c r="L71" s="317" t="n"/>
      <c r="M71" s="147" t="n">
        <v>1977</v>
      </c>
      <c r="N71" s="147" t="n">
        <v>65</v>
      </c>
      <c r="O71" s="147" t="n">
        <v>1</v>
      </c>
      <c r="P71" s="362">
        <f>U71+Z71+AG71</f>
        <v/>
      </c>
      <c r="Q71" s="362" t="inlineStr">
        <is>
          <t>单边留</t>
        </is>
      </c>
      <c r="R71" s="129">
        <f>N71</f>
        <v/>
      </c>
      <c r="S71" s="129" t="n">
        <v>2</v>
      </c>
      <c r="T71" s="129">
        <f>S71*O71</f>
        <v/>
      </c>
      <c r="U71" s="363">
        <f>B71*C71*7.85*0.001*R71*0.001*T71</f>
        <v/>
      </c>
      <c r="V71" s="129">
        <f>M71-C71*2-2</f>
        <v/>
      </c>
      <c r="W71" s="129">
        <f>IF(MOD(K71-C71,E71)&lt;(E71-$AJ$2),ROUNDDOWN((K71-C71)/E71+1,0),ROUNDUP((K71-C71)/E71+1,0))</f>
        <v/>
      </c>
      <c r="X71" s="129">
        <f>(N71-C71)/E71+1</f>
        <v/>
      </c>
      <c r="Y71" s="129">
        <f>X71*O71</f>
        <v/>
      </c>
      <c r="Z71" s="364">
        <f>B71*C71*7.85*0.001*V71*0.001*Y71</f>
        <v/>
      </c>
      <c r="AA71" s="129" t="n">
        <v>6</v>
      </c>
      <c r="AB71" s="129">
        <f>(M71-G71*(AE71-1))/2</f>
        <v/>
      </c>
      <c r="AC71" s="149">
        <f>(M71-G71*(AF71-1))/2</f>
        <v/>
      </c>
      <c r="AD71" s="129" t="n">
        <v>1025</v>
      </c>
      <c r="AE71" s="129">
        <f>IF(INT(M71/G71+1)/2=INT(INT(M71/G71+1)/2),INT(M71/G71)+1,INT(M71/G71))</f>
        <v/>
      </c>
      <c r="AF71" s="129">
        <f>IF(AB71&lt;=0.2*G71,AE71-2,AE71)</f>
        <v/>
      </c>
      <c r="AG71" s="365">
        <f>AA71*AA71*7.85*AD71*0.001*0.001*AF71*O71</f>
        <v/>
      </c>
      <c r="AH71" s="129">
        <f>AF71*O71</f>
        <v/>
      </c>
      <c r="AI71" s="129">
        <f>K71*L71</f>
        <v/>
      </c>
      <c r="AJ71" s="129">
        <f>LEFT(H71,3)</f>
        <v/>
      </c>
    </row>
    <row r="72" ht="22.5" customFormat="1" customHeight="1" s="20">
      <c r="A72" s="129" t="inlineStr">
        <is>
          <t>G</t>
        </is>
      </c>
      <c r="B72" s="145" t="n">
        <v>25</v>
      </c>
      <c r="C72" s="145" t="n">
        <v>5</v>
      </c>
      <c r="D72" s="129" t="inlineStr">
        <is>
          <t>/</t>
        </is>
      </c>
      <c r="E72" s="145" t="n">
        <v>30</v>
      </c>
      <c r="F72" s="129" t="inlineStr">
        <is>
          <t>/</t>
        </is>
      </c>
      <c r="G72" s="145" t="n">
        <v>100</v>
      </c>
      <c r="H72" s="56" t="inlineStr">
        <is>
          <t>P13-C402-J2#</t>
        </is>
      </c>
      <c r="I72" s="56" t="inlineStr">
        <is>
          <t>#</t>
        </is>
      </c>
      <c r="J72" s="56" t="n">
        <v>1975</v>
      </c>
      <c r="K72" s="56" t="n">
        <v>1000</v>
      </c>
      <c r="L72" s="56" t="n">
        <v>31</v>
      </c>
      <c r="M72" s="147">
        <f>J72</f>
        <v/>
      </c>
      <c r="N72" s="147">
        <f>(W72-1)*E72+C72</f>
        <v/>
      </c>
      <c r="O72" s="147">
        <f>L72</f>
        <v/>
      </c>
      <c r="P72" s="362">
        <f>U72+Z72+AG72</f>
        <v/>
      </c>
      <c r="Q72" s="362">
        <f>IF(OR(AND(MOD(K72-C72,E72)&gt;$AI$2,MOD(K72-C72,E72)&lt;(E72-$AJ$2)),W72=35),"单边留","")</f>
        <v/>
      </c>
      <c r="R72" s="129">
        <f>N72</f>
        <v/>
      </c>
      <c r="S72" s="129" t="n">
        <v>2</v>
      </c>
      <c r="T72" s="129">
        <f>S72*O72</f>
        <v/>
      </c>
      <c r="U72" s="363">
        <f>B72*C72*7.85*0.001*R72*0.001*T72</f>
        <v/>
      </c>
      <c r="V72" s="129">
        <f>M72-C72*2-2</f>
        <v/>
      </c>
      <c r="W72" s="129">
        <f>IF(MOD(K72-C72,E72)&lt;(E72-$AJ$2),ROUNDDOWN((K72-C72)/E72+1,0),ROUNDUP((K72-C72)/E72+1,0))</f>
        <v/>
      </c>
      <c r="X72" s="129">
        <f>(N72-C72)/E72+1</f>
        <v/>
      </c>
      <c r="Y72" s="129">
        <f>X72*O72</f>
        <v/>
      </c>
      <c r="Z72" s="364">
        <f>B72*C72*7.85*0.001*V72*0.001*Y72</f>
        <v/>
      </c>
      <c r="AA72" s="129" t="n">
        <v>6</v>
      </c>
      <c r="AB72" s="129">
        <f>(M72-G72*(AE72-1))/2</f>
        <v/>
      </c>
      <c r="AC72" s="149">
        <f>(M72-G72*(AF72-1))/2</f>
        <v/>
      </c>
      <c r="AD72" s="129" t="n">
        <v>1025</v>
      </c>
      <c r="AE72" s="129">
        <f>IF(INT(M72/G72+1)/2=INT(INT(M72/G72+1)/2),INT(M72/G72)+1,INT(M72/G72))</f>
        <v/>
      </c>
      <c r="AF72" s="129">
        <f>IF(AB72&lt;=0.2*G72,AE72-2,AE72)</f>
        <v/>
      </c>
      <c r="AG72" s="365">
        <f>AA72*AA72*7.85*AD72*0.001*0.001*AF72*O72</f>
        <v/>
      </c>
      <c r="AH72" s="129">
        <f>AF72*O72</f>
        <v/>
      </c>
      <c r="AI72" s="129">
        <f>K72*L72</f>
        <v/>
      </c>
      <c r="AJ72" s="129">
        <f>LEFT(H72,3)</f>
        <v/>
      </c>
    </row>
    <row r="73" ht="22.5" customFormat="1" customHeight="1" s="20">
      <c r="A73" s="129" t="inlineStr">
        <is>
          <t>G</t>
        </is>
      </c>
      <c r="B73" s="145" t="n">
        <v>25</v>
      </c>
      <c r="C73" s="145" t="n">
        <v>5</v>
      </c>
      <c r="D73" s="129" t="inlineStr">
        <is>
          <t>/</t>
        </is>
      </c>
      <c r="E73" s="145" t="n">
        <v>30</v>
      </c>
      <c r="F73" s="129" t="inlineStr">
        <is>
          <t>/</t>
        </is>
      </c>
      <c r="G73" s="145" t="n">
        <v>100</v>
      </c>
      <c r="H73" s="56" t="inlineStr">
        <is>
          <t>P13-C402-J4#</t>
        </is>
      </c>
      <c r="I73" s="56" t="inlineStr">
        <is>
          <t>#</t>
        </is>
      </c>
      <c r="J73" s="56" t="n">
        <v>978</v>
      </c>
      <c r="K73" s="56" t="n">
        <v>1000</v>
      </c>
      <c r="L73" s="56" t="n">
        <v>2</v>
      </c>
      <c r="M73" s="147">
        <f>J73</f>
        <v/>
      </c>
      <c r="N73" s="147">
        <f>(W73-1)*E73+C73</f>
        <v/>
      </c>
      <c r="O73" s="147">
        <f>L73</f>
        <v/>
      </c>
      <c r="P73" s="362">
        <f>U73+Z73+AG73</f>
        <v/>
      </c>
      <c r="Q73" s="362">
        <f>IF(OR(AND(MOD(K73-C73,E73)&gt;$AI$2,MOD(K73-C73,E73)&lt;(E73-$AJ$2)),W73=35),"单边留","")</f>
        <v/>
      </c>
      <c r="R73" s="129">
        <f>N73</f>
        <v/>
      </c>
      <c r="S73" s="129" t="n">
        <v>2</v>
      </c>
      <c r="T73" s="129">
        <f>S73*O73</f>
        <v/>
      </c>
      <c r="U73" s="363">
        <f>B73*C73*7.85*0.001*R73*0.001*T73</f>
        <v/>
      </c>
      <c r="V73" s="129">
        <f>M73-C73*2-2</f>
        <v/>
      </c>
      <c r="W73" s="129">
        <f>IF(MOD(K73-C73,E73)&lt;(E73-$AJ$2),ROUNDDOWN((K73-C73)/E73+1,0),ROUNDUP((K73-C73)/E73+1,0))</f>
        <v/>
      </c>
      <c r="X73" s="129">
        <f>(N73-C73)/E73+1</f>
        <v/>
      </c>
      <c r="Y73" s="129">
        <f>X73*O73</f>
        <v/>
      </c>
      <c r="Z73" s="364">
        <f>B73*C73*7.85*0.001*V73*0.001*Y73</f>
        <v/>
      </c>
      <c r="AA73" s="129" t="n">
        <v>6</v>
      </c>
      <c r="AB73" s="129">
        <f>(M73-G73*(AE73-1))/2</f>
        <v/>
      </c>
      <c r="AC73" s="149">
        <f>(M73-G73*(AF73-1))/2</f>
        <v/>
      </c>
      <c r="AD73" s="129" t="n">
        <v>1025</v>
      </c>
      <c r="AE73" s="129">
        <f>IF(INT(M73/G73+1)/2=INT(INT(M73/G73+1)/2),INT(M73/G73)+1,INT(M73/G73))</f>
        <v/>
      </c>
      <c r="AF73" s="129">
        <f>IF(AB73&lt;=0.2*G73,AE73-2,AE73)</f>
        <v/>
      </c>
      <c r="AG73" s="365">
        <f>AA73*AA73*7.85*AD73*0.001*0.001*AF73*O73</f>
        <v/>
      </c>
      <c r="AH73" s="129">
        <f>AF73*O73</f>
        <v/>
      </c>
      <c r="AI73" s="129">
        <f>K73*L73</f>
        <v/>
      </c>
      <c r="AJ73" s="129">
        <f>LEFT(H73,3)</f>
        <v/>
      </c>
    </row>
    <row r="74" ht="22.5" customFormat="1" customHeight="1" s="20">
      <c r="A74" s="129" t="inlineStr">
        <is>
          <t>G</t>
        </is>
      </c>
      <c r="B74" s="145" t="n">
        <v>25</v>
      </c>
      <c r="C74" s="145" t="n">
        <v>5</v>
      </c>
      <c r="D74" s="129" t="inlineStr">
        <is>
          <t>/</t>
        </is>
      </c>
      <c r="E74" s="145" t="n">
        <v>30</v>
      </c>
      <c r="F74" s="129" t="inlineStr">
        <is>
          <t>/</t>
        </is>
      </c>
      <c r="G74" s="145" t="n">
        <v>100</v>
      </c>
      <c r="H74" s="361" t="inlineStr">
        <is>
          <t>P13-C402-J1#</t>
        </is>
      </c>
      <c r="I74" s="56" t="inlineStr">
        <is>
          <t>#</t>
        </is>
      </c>
      <c r="J74" s="56" t="n">
        <v>1983</v>
      </c>
      <c r="K74" s="56" t="n">
        <v>1266</v>
      </c>
      <c r="L74" s="56" t="n">
        <v>1</v>
      </c>
      <c r="M74" s="147">
        <f>J74</f>
        <v/>
      </c>
      <c r="N74" s="147" t="n">
        <v>995</v>
      </c>
      <c r="O74" s="147">
        <f>L74</f>
        <v/>
      </c>
      <c r="P74" s="362">
        <f>U74+Z74+AG74</f>
        <v/>
      </c>
      <c r="Q74" s="362" t="n"/>
      <c r="R74" s="129">
        <f>N74</f>
        <v/>
      </c>
      <c r="S74" s="129" t="n">
        <v>2</v>
      </c>
      <c r="T74" s="129">
        <f>S74*O74</f>
        <v/>
      </c>
      <c r="U74" s="363">
        <f>B74*C74*7.85*0.001*R74*0.001*T74</f>
        <v/>
      </c>
      <c r="V74" s="129">
        <f>M74-C74*2-2</f>
        <v/>
      </c>
      <c r="W74" s="129">
        <f>IF(MOD(K74-C74,E74)&lt;(E74-$AJ$2),ROUNDDOWN((K74-C74)/E74+1,0),ROUNDUP((K74-C74)/E74+1,0))</f>
        <v/>
      </c>
      <c r="X74" s="129">
        <f>(N74-C74)/E74+1</f>
        <v/>
      </c>
      <c r="Y74" s="129">
        <f>X74*O74</f>
        <v/>
      </c>
      <c r="Z74" s="364">
        <f>B74*C74*7.85*0.001*V74*0.001*Y74</f>
        <v/>
      </c>
      <c r="AA74" s="129" t="n">
        <v>6</v>
      </c>
      <c r="AB74" s="129">
        <f>(M74-G74*(AE74-1))/2</f>
        <v/>
      </c>
      <c r="AC74" s="149">
        <f>(M74-G74*(AF74-1))/2</f>
        <v/>
      </c>
      <c r="AD74" s="129" t="n">
        <v>1025</v>
      </c>
      <c r="AE74" s="129">
        <f>IF(INT(M74/G74+1)/2=INT(INT(M74/G74+1)/2),INT(M74/G74)+1,INT(M74/G74))</f>
        <v/>
      </c>
      <c r="AF74" s="129">
        <f>IF(AB74&lt;=0.2*G74,AE74-2,AE74)</f>
        <v/>
      </c>
      <c r="AG74" s="365">
        <f>AA74*AA74*7.85*AD74*0.001*0.001*AF74*O74</f>
        <v/>
      </c>
      <c r="AH74" s="129">
        <f>AF74*O74</f>
        <v/>
      </c>
      <c r="AI74" s="129">
        <f>K74*L74</f>
        <v/>
      </c>
      <c r="AJ74" s="129">
        <f>LEFT(H74,3)</f>
        <v/>
      </c>
    </row>
    <row r="75" ht="22.5" customFormat="1" customHeight="1" s="20">
      <c r="A75" s="129" t="inlineStr">
        <is>
          <t>G</t>
        </is>
      </c>
      <c r="B75" s="145" t="n">
        <v>25</v>
      </c>
      <c r="C75" s="145" t="n">
        <v>5</v>
      </c>
      <c r="D75" s="129" t="inlineStr">
        <is>
          <t>/</t>
        </is>
      </c>
      <c r="E75" s="145" t="n">
        <v>30</v>
      </c>
      <c r="F75" s="129" t="inlineStr">
        <is>
          <t>/</t>
        </is>
      </c>
      <c r="G75" s="145" t="n">
        <v>100</v>
      </c>
      <c r="H75" s="317" t="n"/>
      <c r="I75" s="317" t="n"/>
      <c r="J75" s="317" t="n"/>
      <c r="K75" s="317" t="n"/>
      <c r="L75" s="317" t="n"/>
      <c r="M75" s="147" t="n">
        <v>1983</v>
      </c>
      <c r="N75" s="147" t="n">
        <v>245</v>
      </c>
      <c r="O75" s="147" t="n">
        <v>1</v>
      </c>
      <c r="P75" s="362">
        <f>U75+Z75+AG75</f>
        <v/>
      </c>
      <c r="Q75" s="362" t="inlineStr">
        <is>
          <t>单边留</t>
        </is>
      </c>
      <c r="R75" s="129">
        <f>N75</f>
        <v/>
      </c>
      <c r="S75" s="129" t="n">
        <v>2</v>
      </c>
      <c r="T75" s="129">
        <f>S75*O75</f>
        <v/>
      </c>
      <c r="U75" s="363">
        <f>B75*C75*7.85*0.001*R75*0.001*T75</f>
        <v/>
      </c>
      <c r="V75" s="129">
        <f>M75-C75*2-2</f>
        <v/>
      </c>
      <c r="W75" s="129">
        <f>IF(MOD(K75-C75,E75)&lt;(E75-$AJ$2),ROUNDDOWN((K75-C75)/E75+1,0),ROUNDUP((K75-C75)/E75+1,0))</f>
        <v/>
      </c>
      <c r="X75" s="129">
        <f>(N75-C75)/E75+1</f>
        <v/>
      </c>
      <c r="Y75" s="129">
        <f>X75*O75</f>
        <v/>
      </c>
      <c r="Z75" s="364">
        <f>B75*C75*7.85*0.001*V75*0.001*Y75</f>
        <v/>
      </c>
      <c r="AA75" s="129" t="n">
        <v>6</v>
      </c>
      <c r="AB75" s="129">
        <f>(M75-G75*(AE75-1))/2</f>
        <v/>
      </c>
      <c r="AC75" s="149">
        <f>(M75-G75*(AF75-1))/2</f>
        <v/>
      </c>
      <c r="AD75" s="129" t="n">
        <v>1025</v>
      </c>
      <c r="AE75" s="129">
        <f>IF(INT(M75/G75+1)/2=INT(INT(M75/G75+1)/2),INT(M75/G75)+1,INT(M75/G75))</f>
        <v/>
      </c>
      <c r="AF75" s="129">
        <f>IF(AB75&lt;=0.2*G75,AE75-2,AE75)</f>
        <v/>
      </c>
      <c r="AG75" s="365">
        <f>AA75*AA75*7.85*AD75*0.001*0.001*AF75*O75</f>
        <v/>
      </c>
      <c r="AH75" s="129">
        <f>AF75*O75</f>
        <v/>
      </c>
      <c r="AI75" s="129">
        <f>K75*L75</f>
        <v/>
      </c>
      <c r="AJ75" s="129">
        <f>LEFT(H75,3)</f>
        <v/>
      </c>
    </row>
    <row r="76" ht="22.5" customFormat="1" customHeight="1" s="20">
      <c r="A76" s="129" t="inlineStr">
        <is>
          <t>G</t>
        </is>
      </c>
      <c r="B76" s="145" t="n">
        <v>25</v>
      </c>
      <c r="C76" s="145" t="n">
        <v>5</v>
      </c>
      <c r="D76" s="129" t="inlineStr">
        <is>
          <t>/</t>
        </is>
      </c>
      <c r="E76" s="145" t="n">
        <v>30</v>
      </c>
      <c r="F76" s="129" t="inlineStr">
        <is>
          <t>/</t>
        </is>
      </c>
      <c r="G76" s="145" t="n">
        <v>100</v>
      </c>
      <c r="H76" s="361" t="inlineStr">
        <is>
          <t>P13-C402-J3#</t>
        </is>
      </c>
      <c r="I76" s="56" t="inlineStr">
        <is>
          <t>#</t>
        </is>
      </c>
      <c r="J76" s="56" t="n">
        <v>990</v>
      </c>
      <c r="K76" s="56" t="n">
        <v>1279</v>
      </c>
      <c r="L76" s="56" t="n">
        <v>1</v>
      </c>
      <c r="M76" s="147">
        <f>J76</f>
        <v/>
      </c>
      <c r="N76" s="147" t="n">
        <v>995</v>
      </c>
      <c r="O76" s="147">
        <f>L76</f>
        <v/>
      </c>
      <c r="P76" s="362">
        <f>U76+Z76+AG76</f>
        <v/>
      </c>
      <c r="Q76" s="362" t="n"/>
      <c r="R76" s="129">
        <f>N76</f>
        <v/>
      </c>
      <c r="S76" s="129" t="n">
        <v>2</v>
      </c>
      <c r="T76" s="129">
        <f>S76*O76</f>
        <v/>
      </c>
      <c r="U76" s="363">
        <f>B76*C76*7.85*0.001*R76*0.001*T76</f>
        <v/>
      </c>
      <c r="V76" s="129">
        <f>M76-C76*2-2</f>
        <v/>
      </c>
      <c r="W76" s="129">
        <f>IF(MOD(K76-C76,E76)&lt;(E76-$AJ$2),ROUNDDOWN((K76-C76)/E76+1,0),ROUNDUP((K76-C76)/E76+1,0))</f>
        <v/>
      </c>
      <c r="X76" s="129">
        <f>(N76-C76)/E76+1</f>
        <v/>
      </c>
      <c r="Y76" s="129">
        <f>X76*O76</f>
        <v/>
      </c>
      <c r="Z76" s="364">
        <f>B76*C76*7.85*0.001*V76*0.001*Y76</f>
        <v/>
      </c>
      <c r="AA76" s="129" t="n">
        <v>6</v>
      </c>
      <c r="AB76" s="129">
        <f>(M76-G76*(AE76-1))/2</f>
        <v/>
      </c>
      <c r="AC76" s="149">
        <f>(M76-G76*(AF76-1))/2</f>
        <v/>
      </c>
      <c r="AD76" s="129" t="n">
        <v>1025</v>
      </c>
      <c r="AE76" s="129">
        <f>IF(INT(M76/G76+1)/2=INT(INT(M76/G76+1)/2),INT(M76/G76)+1,INT(M76/G76))</f>
        <v/>
      </c>
      <c r="AF76" s="129">
        <f>IF(AB76&lt;=0.2*G76,AE76-2,AE76)</f>
        <v/>
      </c>
      <c r="AG76" s="365">
        <f>AA76*AA76*7.85*AD76*0.001*0.001*AF76*O76</f>
        <v/>
      </c>
      <c r="AH76" s="129">
        <f>AF76*O76</f>
        <v/>
      </c>
      <c r="AI76" s="129">
        <f>K76*L76</f>
        <v/>
      </c>
      <c r="AJ76" s="129">
        <f>LEFT(H76,3)</f>
        <v/>
      </c>
    </row>
    <row r="77" ht="22.5" customFormat="1" customHeight="1" s="20">
      <c r="A77" s="129" t="inlineStr">
        <is>
          <t>G</t>
        </is>
      </c>
      <c r="B77" s="145" t="n">
        <v>25</v>
      </c>
      <c r="C77" s="145" t="n">
        <v>5</v>
      </c>
      <c r="D77" s="129" t="inlineStr">
        <is>
          <t>/</t>
        </is>
      </c>
      <c r="E77" s="145" t="n">
        <v>30</v>
      </c>
      <c r="F77" s="129" t="inlineStr">
        <is>
          <t>/</t>
        </is>
      </c>
      <c r="G77" s="145" t="n">
        <v>100</v>
      </c>
      <c r="H77" s="317" t="n"/>
      <c r="I77" s="317" t="n"/>
      <c r="J77" s="317" t="n"/>
      <c r="K77" s="317" t="n"/>
      <c r="L77" s="317" t="n"/>
      <c r="M77" s="147" t="n">
        <v>990</v>
      </c>
      <c r="N77" s="147" t="n">
        <v>275</v>
      </c>
      <c r="O77" s="147" t="n">
        <v>1</v>
      </c>
      <c r="P77" s="362">
        <f>U77+Z77+AG77</f>
        <v/>
      </c>
      <c r="Q77" s="362" t="inlineStr">
        <is>
          <t>单边留</t>
        </is>
      </c>
      <c r="R77" s="129">
        <f>N77</f>
        <v/>
      </c>
      <c r="S77" s="129" t="n">
        <v>2</v>
      </c>
      <c r="T77" s="129">
        <f>S77*O77</f>
        <v/>
      </c>
      <c r="U77" s="363">
        <f>B77*C77*7.85*0.001*R77*0.001*T77</f>
        <v/>
      </c>
      <c r="V77" s="129">
        <f>M77-C77*2-2</f>
        <v/>
      </c>
      <c r="W77" s="129">
        <f>IF(MOD(K77-C77,E77)&lt;(E77-$AJ$2),ROUNDDOWN((K77-C77)/E77+1,0),ROUNDUP((K77-C77)/E77+1,0))</f>
        <v/>
      </c>
      <c r="X77" s="129">
        <f>(N77-C77)/E77+1</f>
        <v/>
      </c>
      <c r="Y77" s="129">
        <f>X77*O77</f>
        <v/>
      </c>
      <c r="Z77" s="364">
        <f>B77*C77*7.85*0.001*V77*0.001*Y77</f>
        <v/>
      </c>
      <c r="AA77" s="129" t="n">
        <v>6</v>
      </c>
      <c r="AB77" s="129">
        <f>(M77-G77*(AE77-1))/2</f>
        <v/>
      </c>
      <c r="AC77" s="149">
        <f>(M77-G77*(AF77-1))/2</f>
        <v/>
      </c>
      <c r="AD77" s="129" t="n">
        <v>1025</v>
      </c>
      <c r="AE77" s="129">
        <f>IF(INT(M77/G77+1)/2=INT(INT(M77/G77+1)/2),INT(M77/G77)+1,INT(M77/G77))</f>
        <v/>
      </c>
      <c r="AF77" s="129">
        <f>IF(AB77&lt;=0.2*G77,AE77-2,AE77)</f>
        <v/>
      </c>
      <c r="AG77" s="365">
        <f>AA77*AA77*7.85*AD77*0.001*0.001*AF77*O77</f>
        <v/>
      </c>
      <c r="AH77" s="129">
        <f>AF77*O77</f>
        <v/>
      </c>
      <c r="AI77" s="129">
        <f>K77*L77</f>
        <v/>
      </c>
      <c r="AJ77" s="129">
        <f>LEFT(H77,3)</f>
        <v/>
      </c>
    </row>
    <row r="78" ht="22.5" customFormat="1" customHeight="1" s="20">
      <c r="A78" s="129" t="inlineStr">
        <is>
          <t>G</t>
        </is>
      </c>
      <c r="B78" s="145" t="n">
        <v>25</v>
      </c>
      <c r="C78" s="145" t="n">
        <v>5</v>
      </c>
      <c r="D78" s="129" t="inlineStr">
        <is>
          <t>/</t>
        </is>
      </c>
      <c r="E78" s="145" t="n">
        <v>30</v>
      </c>
      <c r="F78" s="129" t="inlineStr">
        <is>
          <t>/</t>
        </is>
      </c>
      <c r="G78" s="145" t="n">
        <v>100</v>
      </c>
      <c r="H78" s="56" t="inlineStr">
        <is>
          <t>P14-C402-K4#</t>
        </is>
      </c>
      <c r="I78" s="56" t="inlineStr">
        <is>
          <t>#</t>
        </is>
      </c>
      <c r="J78" s="56" t="n">
        <v>1968</v>
      </c>
      <c r="K78" s="56" t="n">
        <v>758</v>
      </c>
      <c r="L78" s="56" t="n">
        <v>1</v>
      </c>
      <c r="M78" s="147">
        <f>J78</f>
        <v/>
      </c>
      <c r="N78" s="147">
        <f>(W78-1)*E78+C78</f>
        <v/>
      </c>
      <c r="O78" s="147">
        <f>L78</f>
        <v/>
      </c>
      <c r="P78" s="362">
        <f>U78+Z78+AG78</f>
        <v/>
      </c>
      <c r="Q78" s="362">
        <f>IF(OR(AND(MOD(K78-C78,E78)&gt;$AI$2,MOD(K78-C78,E78)&lt;(E78-$AJ$2)),W78=35),"单边留","")</f>
        <v/>
      </c>
      <c r="R78" s="129">
        <f>N78</f>
        <v/>
      </c>
      <c r="S78" s="129" t="n">
        <v>2</v>
      </c>
      <c r="T78" s="129">
        <f>S78*O78</f>
        <v/>
      </c>
      <c r="U78" s="363">
        <f>B78*C78*7.85*0.001*R78*0.001*T78</f>
        <v/>
      </c>
      <c r="V78" s="129">
        <f>M78-C78*2-2</f>
        <v/>
      </c>
      <c r="W78" s="129">
        <f>IF(MOD(K78-C78,E78)&lt;(E78-$AJ$2),ROUNDDOWN((K78-C78)/E78+1,0),ROUNDUP((K78-C78)/E78+1,0))</f>
        <v/>
      </c>
      <c r="X78" s="129">
        <f>(N78-C78)/E78+1</f>
        <v/>
      </c>
      <c r="Y78" s="129">
        <f>X78*O78</f>
        <v/>
      </c>
      <c r="Z78" s="364">
        <f>B78*C78*7.85*0.001*V78*0.001*Y78</f>
        <v/>
      </c>
      <c r="AA78" s="129" t="n">
        <v>6</v>
      </c>
      <c r="AB78" s="129">
        <f>(M78-G78*(AE78-1))/2</f>
        <v/>
      </c>
      <c r="AC78" s="149">
        <f>(M78-G78*(AF78-1))/2</f>
        <v/>
      </c>
      <c r="AD78" s="129" t="n">
        <v>1025</v>
      </c>
      <c r="AE78" s="129">
        <f>IF(INT(M78/G78+1)/2=INT(INT(M78/G78+1)/2),INT(M78/G78)+1,INT(M78/G78))</f>
        <v/>
      </c>
      <c r="AF78" s="129">
        <f>IF(AB78&lt;=0.2*G78,AE78-2,AE78)</f>
        <v/>
      </c>
      <c r="AG78" s="365">
        <f>AA78*AA78*7.85*AD78*0.001*0.001*AF78*O78</f>
        <v/>
      </c>
      <c r="AH78" s="129">
        <f>AF78*O78</f>
        <v/>
      </c>
      <c r="AI78" s="129">
        <f>K78*L78</f>
        <v/>
      </c>
      <c r="AJ78" s="129">
        <f>LEFT(H78,3)</f>
        <v/>
      </c>
    </row>
    <row r="79" ht="22.5" customFormat="1" customHeight="1" s="20">
      <c r="A79" s="129" t="inlineStr">
        <is>
          <t>G</t>
        </is>
      </c>
      <c r="B79" s="145" t="n">
        <v>25</v>
      </c>
      <c r="C79" s="145" t="n">
        <v>5</v>
      </c>
      <c r="D79" s="129" t="inlineStr">
        <is>
          <t>/</t>
        </is>
      </c>
      <c r="E79" s="145" t="n">
        <v>30</v>
      </c>
      <c r="F79" s="129" t="inlineStr">
        <is>
          <t>/</t>
        </is>
      </c>
      <c r="G79" s="145" t="n">
        <v>100</v>
      </c>
      <c r="H79" s="56" t="inlineStr">
        <is>
          <t>P14-C402-K1#</t>
        </is>
      </c>
      <c r="I79" s="56" t="inlineStr">
        <is>
          <t>#</t>
        </is>
      </c>
      <c r="J79" s="56" t="n">
        <v>1975</v>
      </c>
      <c r="K79" s="56" t="n">
        <v>1000</v>
      </c>
      <c r="L79" s="56" t="n">
        <v>29</v>
      </c>
      <c r="M79" s="147">
        <f>J79</f>
        <v/>
      </c>
      <c r="N79" s="147">
        <f>(W79-1)*E79+C79</f>
        <v/>
      </c>
      <c r="O79" s="147">
        <f>L79</f>
        <v/>
      </c>
      <c r="P79" s="362">
        <f>U79+Z79+AG79</f>
        <v/>
      </c>
      <c r="Q79" s="362">
        <f>IF(OR(AND(MOD(K79-C79,E79)&gt;$AI$2,MOD(K79-C79,E79)&lt;(E79-$AJ$2)),W79=35),"单边留","")</f>
        <v/>
      </c>
      <c r="R79" s="129">
        <f>N79</f>
        <v/>
      </c>
      <c r="S79" s="129" t="n">
        <v>2</v>
      </c>
      <c r="T79" s="129">
        <f>S79*O79</f>
        <v/>
      </c>
      <c r="U79" s="363">
        <f>B79*C79*7.85*0.001*R79*0.001*T79</f>
        <v/>
      </c>
      <c r="V79" s="129">
        <f>M79-C79*2-2</f>
        <v/>
      </c>
      <c r="W79" s="129">
        <f>IF(MOD(K79-C79,E79)&lt;(E79-$AJ$2),ROUNDDOWN((K79-C79)/E79+1,0),ROUNDUP((K79-C79)/E79+1,0))</f>
        <v/>
      </c>
      <c r="X79" s="129">
        <f>(N79-C79)/E79+1</f>
        <v/>
      </c>
      <c r="Y79" s="129">
        <f>X79*O79</f>
        <v/>
      </c>
      <c r="Z79" s="364">
        <f>B79*C79*7.85*0.001*V79*0.001*Y79</f>
        <v/>
      </c>
      <c r="AA79" s="129" t="n">
        <v>6</v>
      </c>
      <c r="AB79" s="129">
        <f>(M79-G79*(AE79-1))/2</f>
        <v/>
      </c>
      <c r="AC79" s="149">
        <f>(M79-G79*(AF79-1))/2</f>
        <v/>
      </c>
      <c r="AD79" s="129" t="n">
        <v>1025</v>
      </c>
      <c r="AE79" s="129">
        <f>IF(INT(M79/G79+1)/2=INT(INT(M79/G79+1)/2),INT(M79/G79)+1,INT(M79/G79))</f>
        <v/>
      </c>
      <c r="AF79" s="129">
        <f>IF(AB79&lt;=0.2*G79,AE79-2,AE79)</f>
        <v/>
      </c>
      <c r="AG79" s="365">
        <f>AA79*AA79*7.85*AD79*0.001*0.001*AF79*O79</f>
        <v/>
      </c>
      <c r="AH79" s="129">
        <f>AF79*O79</f>
        <v/>
      </c>
      <c r="AI79" s="129">
        <f>K79*L79</f>
        <v/>
      </c>
      <c r="AJ79" s="129">
        <f>LEFT(H79,3)</f>
        <v/>
      </c>
    </row>
    <row r="80" ht="22.5" customFormat="1" customHeight="1" s="20">
      <c r="A80" s="129" t="inlineStr">
        <is>
          <t>G</t>
        </is>
      </c>
      <c r="B80" s="145" t="n">
        <v>25</v>
      </c>
      <c r="C80" s="145" t="n">
        <v>5</v>
      </c>
      <c r="D80" s="129" t="inlineStr">
        <is>
          <t>/</t>
        </is>
      </c>
      <c r="E80" s="145" t="n">
        <v>30</v>
      </c>
      <c r="F80" s="129" t="inlineStr">
        <is>
          <t>/</t>
        </is>
      </c>
      <c r="G80" s="145" t="n">
        <v>100</v>
      </c>
      <c r="H80" s="56" t="inlineStr">
        <is>
          <t>P14-C402-K2#</t>
        </is>
      </c>
      <c r="I80" s="56" t="inlineStr">
        <is>
          <t>#</t>
        </is>
      </c>
      <c r="J80" s="56" t="n">
        <v>1975</v>
      </c>
      <c r="K80" s="56" t="n">
        <v>1017</v>
      </c>
      <c r="L80" s="56" t="n">
        <v>1</v>
      </c>
      <c r="M80" s="147">
        <f>J80</f>
        <v/>
      </c>
      <c r="N80" s="147">
        <f>(W80-1)*E80+C80</f>
        <v/>
      </c>
      <c r="O80" s="147">
        <f>L80</f>
        <v/>
      </c>
      <c r="P80" s="362">
        <f>U80+Z80+AG80</f>
        <v/>
      </c>
      <c r="Q80" s="362">
        <f>IF(OR(AND(MOD(K80-C80,E80)&gt;$AI$2,MOD(K80-C80,E80)&lt;(E80-$AJ$2)),W80=35),"单边留","")</f>
        <v/>
      </c>
      <c r="R80" s="129">
        <f>N80</f>
        <v/>
      </c>
      <c r="S80" s="129" t="n">
        <v>2</v>
      </c>
      <c r="T80" s="129">
        <f>S80*O80</f>
        <v/>
      </c>
      <c r="U80" s="363">
        <f>B80*C80*7.85*0.001*R80*0.001*T80</f>
        <v/>
      </c>
      <c r="V80" s="129">
        <f>M80-C80*2-2</f>
        <v/>
      </c>
      <c r="W80" s="129">
        <f>IF(MOD(K80-C80,E80)&lt;(E80-$AJ$2),ROUNDDOWN((K80-C80)/E80+1,0),ROUNDUP((K80-C80)/E80+1,0))</f>
        <v/>
      </c>
      <c r="X80" s="129">
        <f>(N80-C80)/E80+1</f>
        <v/>
      </c>
      <c r="Y80" s="129">
        <f>X80*O80</f>
        <v/>
      </c>
      <c r="Z80" s="364">
        <f>B80*C80*7.85*0.001*V80*0.001*Y80</f>
        <v/>
      </c>
      <c r="AA80" s="129" t="n">
        <v>6</v>
      </c>
      <c r="AB80" s="129">
        <f>(M80-G80*(AE80-1))/2</f>
        <v/>
      </c>
      <c r="AC80" s="149">
        <f>(M80-G80*(AF80-1))/2</f>
        <v/>
      </c>
      <c r="AD80" s="129" t="n">
        <v>1025</v>
      </c>
      <c r="AE80" s="129">
        <f>IF(INT(M80/G80+1)/2=INT(INT(M80/G80+1)/2),INT(M80/G80)+1,INT(M80/G80))</f>
        <v/>
      </c>
      <c r="AF80" s="129">
        <f>IF(AB80&lt;=0.2*G80,AE80-2,AE80)</f>
        <v/>
      </c>
      <c r="AG80" s="365">
        <f>AA80*AA80*7.85*AD80*0.001*0.001*AF80*O80</f>
        <v/>
      </c>
      <c r="AH80" s="129">
        <f>AF80*O80</f>
        <v/>
      </c>
      <c r="AI80" s="129">
        <f>K80*L80</f>
        <v/>
      </c>
      <c r="AJ80" s="129">
        <f>LEFT(H80,3)</f>
        <v/>
      </c>
    </row>
    <row r="81" ht="22.5" customFormat="1" customHeight="1" s="20">
      <c r="A81" s="129" t="inlineStr">
        <is>
          <t>G</t>
        </is>
      </c>
      <c r="B81" s="145" t="n">
        <v>25</v>
      </c>
      <c r="C81" s="145" t="n">
        <v>5</v>
      </c>
      <c r="D81" s="129" t="inlineStr">
        <is>
          <t>/</t>
        </is>
      </c>
      <c r="E81" s="145" t="n">
        <v>30</v>
      </c>
      <c r="F81" s="129" t="inlineStr">
        <is>
          <t>/</t>
        </is>
      </c>
      <c r="G81" s="145" t="n">
        <v>100</v>
      </c>
      <c r="H81" s="56" t="inlineStr">
        <is>
          <t>P14-C402-K6#</t>
        </is>
      </c>
      <c r="I81" s="56" t="inlineStr">
        <is>
          <t>#</t>
        </is>
      </c>
      <c r="J81" s="56" t="n">
        <v>978</v>
      </c>
      <c r="K81" s="56" t="n">
        <v>1000</v>
      </c>
      <c r="L81" s="56" t="n">
        <v>2</v>
      </c>
      <c r="M81" s="147">
        <f>J81</f>
        <v/>
      </c>
      <c r="N81" s="147">
        <f>(W81-1)*E81+C81</f>
        <v/>
      </c>
      <c r="O81" s="147">
        <f>L81</f>
        <v/>
      </c>
      <c r="P81" s="362">
        <f>U81+Z81+AG81</f>
        <v/>
      </c>
      <c r="Q81" s="362">
        <f>IF(OR(AND(MOD(K81-C81,E81)&gt;$AI$2,MOD(K81-C81,E81)&lt;(E81-$AJ$2)),W81=35),"单边留","")</f>
        <v/>
      </c>
      <c r="R81" s="129">
        <f>N81</f>
        <v/>
      </c>
      <c r="S81" s="129" t="n">
        <v>2</v>
      </c>
      <c r="T81" s="129">
        <f>S81*O81</f>
        <v/>
      </c>
      <c r="U81" s="363">
        <f>B81*C81*7.85*0.001*R81*0.001*T81</f>
        <v/>
      </c>
      <c r="V81" s="129">
        <f>M81-C81*2-2</f>
        <v/>
      </c>
      <c r="W81" s="129">
        <f>IF(MOD(K81-C81,E81)&lt;(E81-$AJ$2),ROUNDDOWN((K81-C81)/E81+1,0),ROUNDUP((K81-C81)/E81+1,0))</f>
        <v/>
      </c>
      <c r="X81" s="129">
        <f>(N81-C81)/E81+1</f>
        <v/>
      </c>
      <c r="Y81" s="129">
        <f>X81*O81</f>
        <v/>
      </c>
      <c r="Z81" s="364">
        <f>B81*C81*7.85*0.001*V81*0.001*Y81</f>
        <v/>
      </c>
      <c r="AA81" s="129" t="n">
        <v>6</v>
      </c>
      <c r="AB81" s="129">
        <f>(M81-G81*(AE81-1))/2</f>
        <v/>
      </c>
      <c r="AC81" s="149">
        <f>(M81-G81*(AF81-1))/2</f>
        <v/>
      </c>
      <c r="AD81" s="129" t="n">
        <v>1025</v>
      </c>
      <c r="AE81" s="129">
        <f>IF(INT(M81/G81+1)/2=INT(INT(M81/G81+1)/2),INT(M81/G81)+1,INT(M81/G81))</f>
        <v/>
      </c>
      <c r="AF81" s="129">
        <f>IF(AB81&lt;=0.2*G81,AE81-2,AE81)</f>
        <v/>
      </c>
      <c r="AG81" s="365">
        <f>AA81*AA81*7.85*AD81*0.001*0.001*AF81*O81</f>
        <v/>
      </c>
      <c r="AH81" s="129">
        <f>AF81*O81</f>
        <v/>
      </c>
      <c r="AI81" s="129">
        <f>K81*L81</f>
        <v/>
      </c>
      <c r="AJ81" s="129">
        <f>LEFT(H81,3)</f>
        <v/>
      </c>
    </row>
    <row r="82" ht="22.5" customFormat="1" customHeight="1" s="20">
      <c r="A82" s="129" t="inlineStr">
        <is>
          <t>G</t>
        </is>
      </c>
      <c r="B82" s="145" t="n">
        <v>25</v>
      </c>
      <c r="C82" s="145" t="n">
        <v>5</v>
      </c>
      <c r="D82" s="129" t="inlineStr">
        <is>
          <t>/</t>
        </is>
      </c>
      <c r="E82" s="145" t="n">
        <v>30</v>
      </c>
      <c r="F82" s="129" t="inlineStr">
        <is>
          <t>/</t>
        </is>
      </c>
      <c r="G82" s="145" t="n">
        <v>100</v>
      </c>
      <c r="H82" s="361" t="inlineStr">
        <is>
          <t>P14-C402-K5#</t>
        </is>
      </c>
      <c r="I82" s="56" t="inlineStr">
        <is>
          <t>#</t>
        </is>
      </c>
      <c r="J82" s="56" t="n">
        <v>990</v>
      </c>
      <c r="K82" s="56" t="n">
        <v>1278</v>
      </c>
      <c r="L82" s="56" t="n">
        <v>1</v>
      </c>
      <c r="M82" s="147">
        <f>J82</f>
        <v/>
      </c>
      <c r="N82" s="147" t="n">
        <v>995</v>
      </c>
      <c r="O82" s="147">
        <f>L82</f>
        <v/>
      </c>
      <c r="P82" s="362">
        <f>U82+Z82+AG82</f>
        <v/>
      </c>
      <c r="Q82" s="362" t="n"/>
      <c r="R82" s="129">
        <f>N82</f>
        <v/>
      </c>
      <c r="S82" s="129" t="n">
        <v>2</v>
      </c>
      <c r="T82" s="129">
        <f>S82*O82</f>
        <v/>
      </c>
      <c r="U82" s="363">
        <f>B82*C82*7.85*0.001*R82*0.001*T82</f>
        <v/>
      </c>
      <c r="V82" s="129">
        <f>M82-C82*2-2</f>
        <v/>
      </c>
      <c r="W82" s="129">
        <f>IF(MOD(K82-C82,E82)&lt;(E82-$AJ$2),ROUNDDOWN((K82-C82)/E82+1,0),ROUNDUP((K82-C82)/E82+1,0))</f>
        <v/>
      </c>
      <c r="X82" s="129">
        <f>(N82-C82)/E82+1</f>
        <v/>
      </c>
      <c r="Y82" s="129">
        <f>X82*O82</f>
        <v/>
      </c>
      <c r="Z82" s="364">
        <f>B82*C82*7.85*0.001*V82*0.001*Y82</f>
        <v/>
      </c>
      <c r="AA82" s="129" t="n">
        <v>6</v>
      </c>
      <c r="AB82" s="129">
        <f>(M82-G82*(AE82-1))/2</f>
        <v/>
      </c>
      <c r="AC82" s="149">
        <f>(M82-G82*(AF82-1))/2</f>
        <v/>
      </c>
      <c r="AD82" s="129" t="n">
        <v>1025</v>
      </c>
      <c r="AE82" s="129">
        <f>IF(INT(M82/G82+1)/2=INT(INT(M82/G82+1)/2),INT(M82/G82)+1,INT(M82/G82))</f>
        <v/>
      </c>
      <c r="AF82" s="129">
        <f>IF(AB82&lt;=0.2*G82,AE82-2,AE82)</f>
        <v/>
      </c>
      <c r="AG82" s="365">
        <f>AA82*AA82*7.85*AD82*0.001*0.001*AF82*O82</f>
        <v/>
      </c>
      <c r="AH82" s="129">
        <f>AF82*O82</f>
        <v/>
      </c>
      <c r="AI82" s="129">
        <f>K82*L82</f>
        <v/>
      </c>
      <c r="AJ82" s="129">
        <f>LEFT(H82,3)</f>
        <v/>
      </c>
    </row>
    <row r="83" ht="22.5" customFormat="1" customHeight="1" s="20">
      <c r="A83" s="129" t="inlineStr">
        <is>
          <t>G</t>
        </is>
      </c>
      <c r="B83" s="145" t="n">
        <v>25</v>
      </c>
      <c r="C83" s="145" t="n">
        <v>5</v>
      </c>
      <c r="D83" s="129" t="inlineStr">
        <is>
          <t>/</t>
        </is>
      </c>
      <c r="E83" s="145" t="n">
        <v>30</v>
      </c>
      <c r="F83" s="129" t="inlineStr">
        <is>
          <t>/</t>
        </is>
      </c>
      <c r="G83" s="145" t="n">
        <v>100</v>
      </c>
      <c r="H83" s="317" t="n"/>
      <c r="I83" s="317" t="n"/>
      <c r="J83" s="317" t="n"/>
      <c r="K83" s="317" t="n"/>
      <c r="L83" s="317" t="n"/>
      <c r="M83" s="147" t="n">
        <v>990</v>
      </c>
      <c r="N83" s="147" t="n">
        <v>275</v>
      </c>
      <c r="O83" s="147" t="n">
        <v>1</v>
      </c>
      <c r="P83" s="362">
        <f>U83+Z83+AG83</f>
        <v/>
      </c>
      <c r="Q83" s="362" t="inlineStr">
        <is>
          <t>单边留</t>
        </is>
      </c>
      <c r="R83" s="129">
        <f>N83</f>
        <v/>
      </c>
      <c r="S83" s="129" t="n">
        <v>2</v>
      </c>
      <c r="T83" s="129">
        <f>S83*O83</f>
        <v/>
      </c>
      <c r="U83" s="363">
        <f>B83*C83*7.85*0.001*R83*0.001*T83</f>
        <v/>
      </c>
      <c r="V83" s="129">
        <f>M83-C83*2-2</f>
        <v/>
      </c>
      <c r="W83" s="129">
        <f>IF(MOD(K83-C83,E83)&lt;(E83-$AJ$2),ROUNDDOWN((K83-C83)/E83+1,0),ROUNDUP((K83-C83)/E83+1,0))</f>
        <v/>
      </c>
      <c r="X83" s="129">
        <f>(N83-C83)/E83+1</f>
        <v/>
      </c>
      <c r="Y83" s="129">
        <f>X83*O83</f>
        <v/>
      </c>
      <c r="Z83" s="364">
        <f>B83*C83*7.85*0.001*V83*0.001*Y83</f>
        <v/>
      </c>
      <c r="AA83" s="129" t="n">
        <v>6</v>
      </c>
      <c r="AB83" s="129">
        <f>(M83-G83*(AE83-1))/2</f>
        <v/>
      </c>
      <c r="AC83" s="149">
        <f>(M83-G83*(AF83-1))/2</f>
        <v/>
      </c>
      <c r="AD83" s="129" t="n">
        <v>1025</v>
      </c>
      <c r="AE83" s="129">
        <f>IF(INT(M83/G83+1)/2=INT(INT(M83/G83+1)/2),INT(M83/G83)+1,INT(M83/G83))</f>
        <v/>
      </c>
      <c r="AF83" s="129">
        <f>IF(AB83&lt;=0.2*G83,AE83-2,AE83)</f>
        <v/>
      </c>
      <c r="AG83" s="365">
        <f>AA83*AA83*7.85*AD83*0.001*0.001*AF83*O83</f>
        <v/>
      </c>
      <c r="AH83" s="129">
        <f>AF83*O83</f>
        <v/>
      </c>
      <c r="AI83" s="129">
        <f>K83*L83</f>
        <v/>
      </c>
      <c r="AJ83" s="129">
        <f>LEFT(H83,3)</f>
        <v/>
      </c>
    </row>
    <row r="84" ht="22.5" customFormat="1" customHeight="1" s="20">
      <c r="A84" s="129" t="inlineStr">
        <is>
          <t>G</t>
        </is>
      </c>
      <c r="B84" s="145" t="n">
        <v>25</v>
      </c>
      <c r="C84" s="145" t="n">
        <v>5</v>
      </c>
      <c r="D84" s="129" t="inlineStr">
        <is>
          <t>/</t>
        </is>
      </c>
      <c r="E84" s="145" t="n">
        <v>30</v>
      </c>
      <c r="F84" s="129" t="inlineStr">
        <is>
          <t>/</t>
        </is>
      </c>
      <c r="G84" s="145" t="n">
        <v>100</v>
      </c>
      <c r="H84" s="361" t="inlineStr">
        <is>
          <t>P14-C402-K3#</t>
        </is>
      </c>
      <c r="I84" s="56" t="inlineStr">
        <is>
          <t>#</t>
        </is>
      </c>
      <c r="J84" s="56" t="n">
        <v>1992</v>
      </c>
      <c r="K84" s="56" t="n">
        <v>1479</v>
      </c>
      <c r="L84" s="56" t="n">
        <v>1</v>
      </c>
      <c r="M84" s="147">
        <f>J84</f>
        <v/>
      </c>
      <c r="N84" s="147" t="n">
        <v>995</v>
      </c>
      <c r="O84" s="147">
        <f>L84</f>
        <v/>
      </c>
      <c r="P84" s="362">
        <f>U84+Z84+AG84</f>
        <v/>
      </c>
      <c r="Q84" s="362" t="n"/>
      <c r="R84" s="129">
        <f>N84</f>
        <v/>
      </c>
      <c r="S84" s="129" t="n">
        <v>2</v>
      </c>
      <c r="T84" s="129">
        <f>S84*O84</f>
        <v/>
      </c>
      <c r="U84" s="363">
        <f>B84*C84*7.85*0.001*R84*0.001*T84</f>
        <v/>
      </c>
      <c r="V84" s="129">
        <f>M84-C84*2-2</f>
        <v/>
      </c>
      <c r="W84" s="129">
        <f>IF(MOD(K84-C84,E84)&lt;(E84-$AJ$2),ROUNDDOWN((K84-C84)/E84+1,0),ROUNDUP((K84-C84)/E84+1,0))</f>
        <v/>
      </c>
      <c r="X84" s="129">
        <f>(N84-C84)/E84+1</f>
        <v/>
      </c>
      <c r="Y84" s="129">
        <f>X84*O84</f>
        <v/>
      </c>
      <c r="Z84" s="364">
        <f>B84*C84*7.85*0.001*V84*0.001*Y84</f>
        <v/>
      </c>
      <c r="AA84" s="129" t="n">
        <v>6</v>
      </c>
      <c r="AB84" s="129">
        <f>(M84-G84*(AE84-1))/2</f>
        <v/>
      </c>
      <c r="AC84" s="149">
        <f>(M84-G84*(AF84-1))/2</f>
        <v/>
      </c>
      <c r="AD84" s="129" t="n">
        <v>1025</v>
      </c>
      <c r="AE84" s="129">
        <f>IF(INT(M84/G84+1)/2=INT(INT(M84/G84+1)/2),INT(M84/G84)+1,INT(M84/G84))</f>
        <v/>
      </c>
      <c r="AF84" s="129">
        <f>IF(AB84&lt;=0.2*G84,AE84-2,AE84)</f>
        <v/>
      </c>
      <c r="AG84" s="365">
        <f>AA84*AA84*7.85*AD84*0.001*0.001*AF84*O84</f>
        <v/>
      </c>
      <c r="AH84" s="129">
        <f>AF84*O84</f>
        <v/>
      </c>
      <c r="AI84" s="129">
        <f>K84*L84</f>
        <v/>
      </c>
      <c r="AJ84" s="129">
        <f>LEFT(H84,3)</f>
        <v/>
      </c>
    </row>
    <row r="85" ht="22.5" customFormat="1" customHeight="1" s="20">
      <c r="A85" s="129" t="inlineStr">
        <is>
          <t>G</t>
        </is>
      </c>
      <c r="B85" s="145" t="n">
        <v>25</v>
      </c>
      <c r="C85" s="145" t="n">
        <v>5</v>
      </c>
      <c r="D85" s="129" t="inlineStr">
        <is>
          <t>/</t>
        </is>
      </c>
      <c r="E85" s="145" t="n">
        <v>30</v>
      </c>
      <c r="F85" s="129" t="inlineStr">
        <is>
          <t>/</t>
        </is>
      </c>
      <c r="G85" s="145" t="n">
        <v>100</v>
      </c>
      <c r="H85" s="317" t="n"/>
      <c r="I85" s="317" t="n"/>
      <c r="J85" s="317" t="n"/>
      <c r="K85" s="317" t="n"/>
      <c r="L85" s="317" t="n"/>
      <c r="M85" s="147" t="n">
        <v>1992</v>
      </c>
      <c r="N85" s="147" t="n">
        <v>455</v>
      </c>
      <c r="O85" s="147" t="n">
        <v>1</v>
      </c>
      <c r="P85" s="362">
        <f>U85+Z85+AG85</f>
        <v/>
      </c>
      <c r="Q85" s="362" t="inlineStr">
        <is>
          <t>单边留</t>
        </is>
      </c>
      <c r="R85" s="129">
        <f>N85</f>
        <v/>
      </c>
      <c r="S85" s="129" t="n">
        <v>2</v>
      </c>
      <c r="T85" s="129">
        <f>S85*O85</f>
        <v/>
      </c>
      <c r="U85" s="363">
        <f>B85*C85*7.85*0.001*R85*0.001*T85</f>
        <v/>
      </c>
      <c r="V85" s="129">
        <f>M85-C85*2-2</f>
        <v/>
      </c>
      <c r="W85" s="129">
        <f>IF(MOD(K85-C85,E85)&lt;(E85-$AJ$2),ROUNDDOWN((K85-C85)/E85+1,0),ROUNDUP((K85-C85)/E85+1,0))</f>
        <v/>
      </c>
      <c r="X85" s="129">
        <f>(N85-C85)/E85+1</f>
        <v/>
      </c>
      <c r="Y85" s="129">
        <f>X85*O85</f>
        <v/>
      </c>
      <c r="Z85" s="364">
        <f>B85*C85*7.85*0.001*V85*0.001*Y85</f>
        <v/>
      </c>
      <c r="AA85" s="129" t="n">
        <v>6</v>
      </c>
      <c r="AB85" s="129">
        <f>(M85-G85*(AE85-1))/2</f>
        <v/>
      </c>
      <c r="AC85" s="149">
        <f>(M85-G85*(AF85-1))/2</f>
        <v/>
      </c>
      <c r="AD85" s="129" t="n">
        <v>1025</v>
      </c>
      <c r="AE85" s="129">
        <f>IF(INT(M85/G85+1)/2=INT(INT(M85/G85+1)/2),INT(M85/G85)+1,INT(M85/G85))</f>
        <v/>
      </c>
      <c r="AF85" s="129">
        <f>IF(AB85&lt;=0.2*G85,AE85-2,AE85)</f>
        <v/>
      </c>
      <c r="AG85" s="365">
        <f>AA85*AA85*7.85*AD85*0.001*0.001*AF85*O85</f>
        <v/>
      </c>
      <c r="AH85" s="129">
        <f>AF85*O85</f>
        <v/>
      </c>
      <c r="AI85" s="129">
        <f>K85*L85</f>
        <v/>
      </c>
      <c r="AJ85" s="129">
        <f>LEFT(H85,3)</f>
        <v/>
      </c>
    </row>
    <row r="86" ht="22.5" customFormat="1" customHeight="1" s="20">
      <c r="A86" s="129" t="inlineStr">
        <is>
          <t>G</t>
        </is>
      </c>
      <c r="B86" s="145" t="n">
        <v>25</v>
      </c>
      <c r="C86" s="145" t="n">
        <v>5</v>
      </c>
      <c r="D86" s="129" t="inlineStr">
        <is>
          <t>/</t>
        </is>
      </c>
      <c r="E86" s="145" t="n">
        <v>30</v>
      </c>
      <c r="F86" s="129" t="inlineStr">
        <is>
          <t>/</t>
        </is>
      </c>
      <c r="G86" s="145" t="n">
        <v>100</v>
      </c>
      <c r="H86" s="56" t="inlineStr">
        <is>
          <t>P15-C402-L1#</t>
        </is>
      </c>
      <c r="I86" s="56" t="inlineStr">
        <is>
          <t>#</t>
        </is>
      </c>
      <c r="J86" s="56" t="n">
        <v>1970</v>
      </c>
      <c r="K86" s="56" t="n">
        <v>828</v>
      </c>
      <c r="L86" s="56" t="n">
        <v>1</v>
      </c>
      <c r="M86" s="147">
        <f>J86</f>
        <v/>
      </c>
      <c r="N86" s="147">
        <f>(W86-1)*E86+C86</f>
        <v/>
      </c>
      <c r="O86" s="147">
        <f>L86</f>
        <v/>
      </c>
      <c r="P86" s="362">
        <f>U86+Z86+AG86</f>
        <v/>
      </c>
      <c r="Q86" s="362">
        <f>IF(OR(AND(MOD(K86-C86,E86)&gt;$AI$2,MOD(K86-C86,E86)&lt;(E86-$AJ$2)),W86=35),"单边留","")</f>
        <v/>
      </c>
      <c r="R86" s="129">
        <f>N86</f>
        <v/>
      </c>
      <c r="S86" s="129" t="n">
        <v>2</v>
      </c>
      <c r="T86" s="129">
        <f>S86*O86</f>
        <v/>
      </c>
      <c r="U86" s="363">
        <f>B86*C86*7.85*0.001*R86*0.001*T86</f>
        <v/>
      </c>
      <c r="V86" s="129">
        <f>M86-C86*2-2</f>
        <v/>
      </c>
      <c r="W86" s="129">
        <f>IF(MOD(K86-C86,E86)&lt;(E86-$AJ$2),ROUNDDOWN((K86-C86)/E86+1,0),ROUNDUP((K86-C86)/E86+1,0))</f>
        <v/>
      </c>
      <c r="X86" s="129">
        <f>(N86-C86)/E86+1</f>
        <v/>
      </c>
      <c r="Y86" s="129">
        <f>X86*O86</f>
        <v/>
      </c>
      <c r="Z86" s="364">
        <f>B86*C86*7.85*0.001*V86*0.001*Y86</f>
        <v/>
      </c>
      <c r="AA86" s="129" t="n">
        <v>6</v>
      </c>
      <c r="AB86" s="129">
        <f>(M86-G86*(AE86-1))/2</f>
        <v/>
      </c>
      <c r="AC86" s="149">
        <f>(M86-G86*(AF86-1))/2</f>
        <v/>
      </c>
      <c r="AD86" s="129" t="n">
        <v>1025</v>
      </c>
      <c r="AE86" s="129">
        <f>IF(INT(M86/G86+1)/2=INT(INT(M86/G86+1)/2),INT(M86/G86)+1,INT(M86/G86))</f>
        <v/>
      </c>
      <c r="AF86" s="129">
        <f>IF(AB86&lt;=0.2*G86,AE86-2,AE86)</f>
        <v/>
      </c>
      <c r="AG86" s="365">
        <f>AA86*AA86*7.85*AD86*0.001*0.001*AF86*O86</f>
        <v/>
      </c>
      <c r="AH86" s="129">
        <f>AF86*O86</f>
        <v/>
      </c>
      <c r="AI86" s="129">
        <f>K86*L86</f>
        <v/>
      </c>
      <c r="AJ86" s="129">
        <f>LEFT(H86,3)</f>
        <v/>
      </c>
    </row>
    <row r="87" ht="22.5" customFormat="1" customHeight="1" s="20">
      <c r="A87" s="129" t="inlineStr">
        <is>
          <t>G</t>
        </is>
      </c>
      <c r="B87" s="145" t="n">
        <v>25</v>
      </c>
      <c r="C87" s="145" t="n">
        <v>5</v>
      </c>
      <c r="D87" s="129" t="inlineStr">
        <is>
          <t>/</t>
        </is>
      </c>
      <c r="E87" s="145" t="n">
        <v>30</v>
      </c>
      <c r="F87" s="129" t="inlineStr">
        <is>
          <t>/</t>
        </is>
      </c>
      <c r="G87" s="145" t="n">
        <v>100</v>
      </c>
      <c r="H87" s="56" t="inlineStr">
        <is>
          <t>P15-C402-L2#</t>
        </is>
      </c>
      <c r="I87" s="56" t="inlineStr">
        <is>
          <t>#</t>
        </is>
      </c>
      <c r="J87" s="56" t="n">
        <v>1975</v>
      </c>
      <c r="K87" s="56" t="n">
        <v>1000</v>
      </c>
      <c r="L87" s="56" t="n">
        <v>10</v>
      </c>
      <c r="M87" s="147">
        <f>J87</f>
        <v/>
      </c>
      <c r="N87" s="147">
        <f>(W87-1)*E87+C87</f>
        <v/>
      </c>
      <c r="O87" s="147">
        <f>L87</f>
        <v/>
      </c>
      <c r="P87" s="362">
        <f>U87+Z87+AG87</f>
        <v/>
      </c>
      <c r="Q87" s="362">
        <f>IF(OR(AND(MOD(K87-C87,E87)&gt;$AI$2,MOD(K87-C87,E87)&lt;(E87-$AJ$2)),W87=35),"单边留","")</f>
        <v/>
      </c>
      <c r="R87" s="129">
        <f>N87</f>
        <v/>
      </c>
      <c r="S87" s="129" t="n">
        <v>2</v>
      </c>
      <c r="T87" s="129">
        <f>S87*O87</f>
        <v/>
      </c>
      <c r="U87" s="363">
        <f>B87*C87*7.85*0.001*R87*0.001*T87</f>
        <v/>
      </c>
      <c r="V87" s="129">
        <f>M87-C87*2-2</f>
        <v/>
      </c>
      <c r="W87" s="129">
        <f>IF(MOD(K87-C87,E87)&lt;(E87-$AJ$2),ROUNDDOWN((K87-C87)/E87+1,0),ROUNDUP((K87-C87)/E87+1,0))</f>
        <v/>
      </c>
      <c r="X87" s="129">
        <f>(N87-C87)/E87+1</f>
        <v/>
      </c>
      <c r="Y87" s="129">
        <f>X87*O87</f>
        <v/>
      </c>
      <c r="Z87" s="364">
        <f>B87*C87*7.85*0.001*V87*0.001*Y87</f>
        <v/>
      </c>
      <c r="AA87" s="129" t="n">
        <v>6</v>
      </c>
      <c r="AB87" s="129">
        <f>(M87-G87*(AE87-1))/2</f>
        <v/>
      </c>
      <c r="AC87" s="149">
        <f>(M87-G87*(AF87-1))/2</f>
        <v/>
      </c>
      <c r="AD87" s="129" t="n">
        <v>1025</v>
      </c>
      <c r="AE87" s="129">
        <f>IF(INT(M87/G87+1)/2=INT(INT(M87/G87+1)/2),INT(M87/G87)+1,INT(M87/G87))</f>
        <v/>
      </c>
      <c r="AF87" s="129">
        <f>IF(AB87&lt;=0.2*G87,AE87-2,AE87)</f>
        <v/>
      </c>
      <c r="AG87" s="365">
        <f>AA87*AA87*7.85*AD87*0.001*0.001*AF87*O87</f>
        <v/>
      </c>
      <c r="AH87" s="129">
        <f>AF87*O87</f>
        <v/>
      </c>
      <c r="AI87" s="129">
        <f>K87*L87</f>
        <v/>
      </c>
      <c r="AJ87" s="129">
        <f>LEFT(H87,3)</f>
        <v/>
      </c>
    </row>
    <row r="88" ht="22.5" customFormat="1" customHeight="1" s="20">
      <c r="A88" s="129" t="inlineStr">
        <is>
          <t>G</t>
        </is>
      </c>
      <c r="B88" s="145" t="n">
        <v>25</v>
      </c>
      <c r="C88" s="145" t="n">
        <v>5</v>
      </c>
      <c r="D88" s="129" t="inlineStr">
        <is>
          <t>/</t>
        </is>
      </c>
      <c r="E88" s="145" t="n">
        <v>30</v>
      </c>
      <c r="F88" s="129" t="inlineStr">
        <is>
          <t>/</t>
        </is>
      </c>
      <c r="G88" s="145" t="n">
        <v>100</v>
      </c>
      <c r="H88" s="56" t="inlineStr">
        <is>
          <t>P16-C402-M1#</t>
        </is>
      </c>
      <c r="I88" s="56" t="inlineStr">
        <is>
          <t>#</t>
        </is>
      </c>
      <c r="J88" s="56" t="n">
        <v>1970</v>
      </c>
      <c r="K88" s="56" t="n">
        <v>824</v>
      </c>
      <c r="L88" s="56" t="n">
        <v>1</v>
      </c>
      <c r="M88" s="147">
        <f>J88</f>
        <v/>
      </c>
      <c r="N88" s="147">
        <f>(W88-1)*E88+C88</f>
        <v/>
      </c>
      <c r="O88" s="147">
        <f>L88</f>
        <v/>
      </c>
      <c r="P88" s="362">
        <f>U88+Z88+AG88</f>
        <v/>
      </c>
      <c r="Q88" s="362">
        <f>IF(OR(AND(MOD(K88-C88,E88)&gt;$AI$2,MOD(K88-C88,E88)&lt;(E88-$AJ$2)),W88=35),"单边留","")</f>
        <v/>
      </c>
      <c r="R88" s="129">
        <f>N88</f>
        <v/>
      </c>
      <c r="S88" s="129" t="n">
        <v>2</v>
      </c>
      <c r="T88" s="129">
        <f>S88*O88</f>
        <v/>
      </c>
      <c r="U88" s="363">
        <f>B88*C88*7.85*0.001*R88*0.001*T88</f>
        <v/>
      </c>
      <c r="V88" s="129">
        <f>M88-C88*2-2</f>
        <v/>
      </c>
      <c r="W88" s="129">
        <f>IF(MOD(K88-C88,E88)&lt;(E88-$AJ$2),ROUNDDOWN((K88-C88)/E88+1,0),ROUNDUP((K88-C88)/E88+1,0))</f>
        <v/>
      </c>
      <c r="X88" s="129">
        <f>(N88-C88)/E88+1</f>
        <v/>
      </c>
      <c r="Y88" s="129">
        <f>X88*O88</f>
        <v/>
      </c>
      <c r="Z88" s="364">
        <f>B88*C88*7.85*0.001*V88*0.001*Y88</f>
        <v/>
      </c>
      <c r="AA88" s="129" t="n">
        <v>6</v>
      </c>
      <c r="AB88" s="129">
        <f>(M88-G88*(AE88-1))/2</f>
        <v/>
      </c>
      <c r="AC88" s="149">
        <f>(M88-G88*(AF88-1))/2</f>
        <v/>
      </c>
      <c r="AD88" s="129" t="n">
        <v>1025</v>
      </c>
      <c r="AE88" s="129">
        <f>IF(INT(M88/G88+1)/2=INT(INT(M88/G88+1)/2),INT(M88/G88)+1,INT(M88/G88))</f>
        <v/>
      </c>
      <c r="AF88" s="129">
        <f>IF(AB88&lt;=0.2*G88,AE88-2,AE88)</f>
        <v/>
      </c>
      <c r="AG88" s="365">
        <f>AA88*AA88*7.85*AD88*0.001*0.001*AF88*O88</f>
        <v/>
      </c>
      <c r="AH88" s="129">
        <f>AF88*O88</f>
        <v/>
      </c>
      <c r="AI88" s="129">
        <f>K88*L88</f>
        <v/>
      </c>
      <c r="AJ88" s="129">
        <f>LEFT(H88,3)</f>
        <v/>
      </c>
    </row>
    <row r="89" ht="22.5" customFormat="1" customHeight="1" s="20">
      <c r="A89" s="129" t="inlineStr">
        <is>
          <t>G</t>
        </is>
      </c>
      <c r="B89" s="145" t="n">
        <v>25</v>
      </c>
      <c r="C89" s="145" t="n">
        <v>5</v>
      </c>
      <c r="D89" s="129" t="inlineStr">
        <is>
          <t>/</t>
        </is>
      </c>
      <c r="E89" s="145" t="n">
        <v>30</v>
      </c>
      <c r="F89" s="129" t="inlineStr">
        <is>
          <t>/</t>
        </is>
      </c>
      <c r="G89" s="145" t="n">
        <v>100</v>
      </c>
      <c r="H89" s="56" t="inlineStr">
        <is>
          <t>P16-C402-M2#</t>
        </is>
      </c>
      <c r="I89" s="56" t="inlineStr">
        <is>
          <t>#</t>
        </is>
      </c>
      <c r="J89" s="56" t="n">
        <v>1975</v>
      </c>
      <c r="K89" s="56" t="n">
        <v>1000</v>
      </c>
      <c r="L89" s="56" t="n">
        <v>10</v>
      </c>
      <c r="M89" s="147">
        <f>J89</f>
        <v/>
      </c>
      <c r="N89" s="147">
        <f>(W89-1)*E89+C89</f>
        <v/>
      </c>
      <c r="O89" s="147">
        <f>L89</f>
        <v/>
      </c>
      <c r="P89" s="362">
        <f>U89+Z89+AG89</f>
        <v/>
      </c>
      <c r="Q89" s="362">
        <f>IF(OR(AND(MOD(K89-C89,E89)&gt;$AI$2,MOD(K89-C89,E89)&lt;(E89-$AJ$2)),W89=35),"单边留","")</f>
        <v/>
      </c>
      <c r="R89" s="129">
        <f>N89</f>
        <v/>
      </c>
      <c r="S89" s="129" t="n">
        <v>2</v>
      </c>
      <c r="T89" s="129">
        <f>S89*O89</f>
        <v/>
      </c>
      <c r="U89" s="363">
        <f>B89*C89*7.85*0.001*R89*0.001*T89</f>
        <v/>
      </c>
      <c r="V89" s="129">
        <f>M89-C89*2-2</f>
        <v/>
      </c>
      <c r="W89" s="129">
        <f>IF(MOD(K89-C89,E89)&lt;(E89-$AJ$2),ROUNDDOWN((K89-C89)/E89+1,0),ROUNDUP((K89-C89)/E89+1,0))</f>
        <v/>
      </c>
      <c r="X89" s="129">
        <f>(N89-C89)/E89+1</f>
        <v/>
      </c>
      <c r="Y89" s="129">
        <f>X89*O89</f>
        <v/>
      </c>
      <c r="Z89" s="364">
        <f>B89*C89*7.85*0.001*V89*0.001*Y89</f>
        <v/>
      </c>
      <c r="AA89" s="129" t="n">
        <v>6</v>
      </c>
      <c r="AB89" s="129">
        <f>(M89-G89*(AE89-1))/2</f>
        <v/>
      </c>
      <c r="AC89" s="149">
        <f>(M89-G89*(AF89-1))/2</f>
        <v/>
      </c>
      <c r="AD89" s="129" t="n">
        <v>1025</v>
      </c>
      <c r="AE89" s="129">
        <f>IF(INT(M89/G89+1)/2=INT(INT(M89/G89+1)/2),INT(M89/G89)+1,INT(M89/G89))</f>
        <v/>
      </c>
      <c r="AF89" s="129">
        <f>IF(AB89&lt;=0.2*G89,AE89-2,AE89)</f>
        <v/>
      </c>
      <c r="AG89" s="365">
        <f>AA89*AA89*7.85*AD89*0.001*0.001*AF89*O89</f>
        <v/>
      </c>
      <c r="AH89" s="129">
        <f>AF89*O89</f>
        <v/>
      </c>
      <c r="AI89" s="129">
        <f>K89*L89</f>
        <v/>
      </c>
      <c r="AJ89" s="129">
        <f>LEFT(H89,3)</f>
        <v/>
      </c>
    </row>
    <row r="90" ht="22.5" customFormat="1" customHeight="1" s="20">
      <c r="A90" s="129" t="inlineStr">
        <is>
          <t>G</t>
        </is>
      </c>
      <c r="B90" s="145" t="n">
        <v>25</v>
      </c>
      <c r="C90" s="145" t="n">
        <v>5</v>
      </c>
      <c r="D90" s="129" t="inlineStr">
        <is>
          <t>/</t>
        </is>
      </c>
      <c r="E90" s="145" t="n">
        <v>30</v>
      </c>
      <c r="F90" s="129" t="inlineStr">
        <is>
          <t>/</t>
        </is>
      </c>
      <c r="G90" s="145" t="n">
        <v>100</v>
      </c>
      <c r="H90" s="56" t="inlineStr">
        <is>
          <t>P17-C402-N3#</t>
        </is>
      </c>
      <c r="I90" s="56" t="inlineStr">
        <is>
          <t>#</t>
        </is>
      </c>
      <c r="J90" s="56" t="n">
        <v>1968</v>
      </c>
      <c r="K90" s="56" t="n">
        <v>762</v>
      </c>
      <c r="L90" s="56" t="n">
        <v>1</v>
      </c>
      <c r="M90" s="147">
        <f>J90</f>
        <v/>
      </c>
      <c r="N90" s="147">
        <f>(W90-1)*E90+C90</f>
        <v/>
      </c>
      <c r="O90" s="147">
        <f>L90</f>
        <v/>
      </c>
      <c r="P90" s="362">
        <f>U90+Z90+AG90</f>
        <v/>
      </c>
      <c r="Q90" s="362">
        <f>IF(OR(AND(MOD(K90-C90,E90)&gt;$AI$2,MOD(K90-C90,E90)&lt;(E90-$AJ$2)),W90=35),"单边留","")</f>
        <v/>
      </c>
      <c r="R90" s="129">
        <f>N90</f>
        <v/>
      </c>
      <c r="S90" s="129" t="n">
        <v>2</v>
      </c>
      <c r="T90" s="129">
        <f>S90*O90</f>
        <v/>
      </c>
      <c r="U90" s="363">
        <f>B90*C90*7.85*0.001*R90*0.001*T90</f>
        <v/>
      </c>
      <c r="V90" s="129">
        <f>M90-C90*2-2</f>
        <v/>
      </c>
      <c r="W90" s="129">
        <f>IF(MOD(K90-C90,E90)&lt;(E90-$AJ$2),ROUNDDOWN((K90-C90)/E90+1,0),ROUNDUP((K90-C90)/E90+1,0))</f>
        <v/>
      </c>
      <c r="X90" s="129">
        <f>(N90-C90)/E90+1</f>
        <v/>
      </c>
      <c r="Y90" s="129">
        <f>X90*O90</f>
        <v/>
      </c>
      <c r="Z90" s="364">
        <f>B90*C90*7.85*0.001*V90*0.001*Y90</f>
        <v/>
      </c>
      <c r="AA90" s="129" t="n">
        <v>6</v>
      </c>
      <c r="AB90" s="129">
        <f>(M90-G90*(AE90-1))/2</f>
        <v/>
      </c>
      <c r="AC90" s="149">
        <f>(M90-G90*(AF90-1))/2</f>
        <v/>
      </c>
      <c r="AD90" s="129" t="n">
        <v>1025</v>
      </c>
      <c r="AE90" s="129">
        <f>IF(INT(M90/G90+1)/2=INT(INT(M90/G90+1)/2),INT(M90/G90)+1,INT(M90/G90))</f>
        <v/>
      </c>
      <c r="AF90" s="129">
        <f>IF(AB90&lt;=0.2*G90,AE90-2,AE90)</f>
        <v/>
      </c>
      <c r="AG90" s="365">
        <f>AA90*AA90*7.85*AD90*0.001*0.001*AF90*O90</f>
        <v/>
      </c>
      <c r="AH90" s="129">
        <f>AF90*O90</f>
        <v/>
      </c>
      <c r="AI90" s="129">
        <f>K90*L90</f>
        <v/>
      </c>
      <c r="AJ90" s="129">
        <f>LEFT(H90,3)</f>
        <v/>
      </c>
    </row>
    <row r="91" ht="22.5" customFormat="1" customHeight="1" s="20">
      <c r="A91" s="129" t="inlineStr">
        <is>
          <t>G</t>
        </is>
      </c>
      <c r="B91" s="145" t="n">
        <v>25</v>
      </c>
      <c r="C91" s="145" t="n">
        <v>5</v>
      </c>
      <c r="D91" s="129" t="inlineStr">
        <is>
          <t>/</t>
        </is>
      </c>
      <c r="E91" s="145" t="n">
        <v>30</v>
      </c>
      <c r="F91" s="129" t="inlineStr">
        <is>
          <t>/</t>
        </is>
      </c>
      <c r="G91" s="145" t="n">
        <v>100</v>
      </c>
      <c r="H91" s="56" t="inlineStr">
        <is>
          <t>P17-C402-N2#</t>
        </is>
      </c>
      <c r="I91" s="56" t="inlineStr">
        <is>
          <t>#</t>
        </is>
      </c>
      <c r="J91" s="56" t="n">
        <v>1975</v>
      </c>
      <c r="K91" s="56" t="n">
        <v>1000</v>
      </c>
      <c r="L91" s="56" t="n">
        <v>29</v>
      </c>
      <c r="M91" s="147">
        <f>J91</f>
        <v/>
      </c>
      <c r="N91" s="147">
        <f>(W91-1)*E91+C91</f>
        <v/>
      </c>
      <c r="O91" s="147">
        <f>L91</f>
        <v/>
      </c>
      <c r="P91" s="362">
        <f>U91+Z91+AG91</f>
        <v/>
      </c>
      <c r="Q91" s="362">
        <f>IF(OR(AND(MOD(K91-C91,E91)&gt;$AI$2,MOD(K91-C91,E91)&lt;(E91-$AJ$2)),W91=35),"单边留","")</f>
        <v/>
      </c>
      <c r="R91" s="129">
        <f>N91</f>
        <v/>
      </c>
      <c r="S91" s="129" t="n">
        <v>2</v>
      </c>
      <c r="T91" s="129">
        <f>S91*O91</f>
        <v/>
      </c>
      <c r="U91" s="363">
        <f>B91*C91*7.85*0.001*R91*0.001*T91</f>
        <v/>
      </c>
      <c r="V91" s="129">
        <f>M91-C91*2-2</f>
        <v/>
      </c>
      <c r="W91" s="129">
        <f>IF(MOD(K91-C91,E91)&lt;(E91-$AJ$2),ROUNDDOWN((K91-C91)/E91+1,0),ROUNDUP((K91-C91)/E91+1,0))</f>
        <v/>
      </c>
      <c r="X91" s="129">
        <f>(N91-C91)/E91+1</f>
        <v/>
      </c>
      <c r="Y91" s="129">
        <f>X91*O91</f>
        <v/>
      </c>
      <c r="Z91" s="364">
        <f>B91*C91*7.85*0.001*V91*0.001*Y91</f>
        <v/>
      </c>
      <c r="AA91" s="129" t="n">
        <v>6</v>
      </c>
      <c r="AB91" s="129">
        <f>(M91-G91*(AE91-1))/2</f>
        <v/>
      </c>
      <c r="AC91" s="149">
        <f>(M91-G91*(AF91-1))/2</f>
        <v/>
      </c>
      <c r="AD91" s="129" t="n">
        <v>1025</v>
      </c>
      <c r="AE91" s="129">
        <f>IF(INT(M91/G91+1)/2=INT(INT(M91/G91+1)/2),INT(M91/G91)+1,INT(M91/G91))</f>
        <v/>
      </c>
      <c r="AF91" s="129">
        <f>IF(AB91&lt;=0.2*G91,AE91-2,AE91)</f>
        <v/>
      </c>
      <c r="AG91" s="365">
        <f>AA91*AA91*7.85*AD91*0.001*0.001*AF91*O91</f>
        <v/>
      </c>
      <c r="AH91" s="129">
        <f>AF91*O91</f>
        <v/>
      </c>
      <c r="AI91" s="129">
        <f>K91*L91</f>
        <v/>
      </c>
      <c r="AJ91" s="129">
        <f>LEFT(H91,3)</f>
        <v/>
      </c>
    </row>
    <row r="92" ht="22.5" customFormat="1" customHeight="1" s="20">
      <c r="A92" s="129" t="inlineStr">
        <is>
          <t>G</t>
        </is>
      </c>
      <c r="B92" s="145" t="n">
        <v>25</v>
      </c>
      <c r="C92" s="145" t="n">
        <v>5</v>
      </c>
      <c r="D92" s="129" t="inlineStr">
        <is>
          <t>/</t>
        </is>
      </c>
      <c r="E92" s="145" t="n">
        <v>30</v>
      </c>
      <c r="F92" s="129" t="inlineStr">
        <is>
          <t>/</t>
        </is>
      </c>
      <c r="G92" s="145" t="n">
        <v>100</v>
      </c>
      <c r="H92" s="56" t="inlineStr">
        <is>
          <t>P17-C402-N6#</t>
        </is>
      </c>
      <c r="I92" s="56" t="inlineStr">
        <is>
          <t>#</t>
        </is>
      </c>
      <c r="J92" s="56" t="n">
        <v>978</v>
      </c>
      <c r="K92" s="56" t="n">
        <v>1000</v>
      </c>
      <c r="L92" s="56" t="n">
        <v>2</v>
      </c>
      <c r="M92" s="147">
        <f>J92</f>
        <v/>
      </c>
      <c r="N92" s="147">
        <f>(W92-1)*E92+C92</f>
        <v/>
      </c>
      <c r="O92" s="147">
        <f>L92</f>
        <v/>
      </c>
      <c r="P92" s="362">
        <f>U92+Z92+AG92</f>
        <v/>
      </c>
      <c r="Q92" s="362">
        <f>IF(OR(AND(MOD(K92-C92,E92)&gt;$AI$2,MOD(K92-C92,E92)&lt;(E92-$AJ$2)),W92=35),"单边留","")</f>
        <v/>
      </c>
      <c r="R92" s="129">
        <f>N92</f>
        <v/>
      </c>
      <c r="S92" s="129" t="n">
        <v>2</v>
      </c>
      <c r="T92" s="129">
        <f>S92*O92</f>
        <v/>
      </c>
      <c r="U92" s="363">
        <f>B92*C92*7.85*0.001*R92*0.001*T92</f>
        <v/>
      </c>
      <c r="V92" s="129">
        <f>M92-C92*2-2</f>
        <v/>
      </c>
      <c r="W92" s="129">
        <f>IF(MOD(K92-C92,E92)&lt;(E92-$AJ$2),ROUNDDOWN((K92-C92)/E92+1,0),ROUNDUP((K92-C92)/E92+1,0))</f>
        <v/>
      </c>
      <c r="X92" s="129">
        <f>(N92-C92)/E92+1</f>
        <v/>
      </c>
      <c r="Y92" s="129">
        <f>X92*O92</f>
        <v/>
      </c>
      <c r="Z92" s="364">
        <f>B92*C92*7.85*0.001*V92*0.001*Y92</f>
        <v/>
      </c>
      <c r="AA92" s="129" t="n">
        <v>6</v>
      </c>
      <c r="AB92" s="129">
        <f>(M92-G92*(AE92-1))/2</f>
        <v/>
      </c>
      <c r="AC92" s="149">
        <f>(M92-G92*(AF92-1))/2</f>
        <v/>
      </c>
      <c r="AD92" s="129" t="n">
        <v>1025</v>
      </c>
      <c r="AE92" s="129">
        <f>IF(INT(M92/G92+1)/2=INT(INT(M92/G92+1)/2),INT(M92/G92)+1,INT(M92/G92))</f>
        <v/>
      </c>
      <c r="AF92" s="129">
        <f>IF(AB92&lt;=0.2*G92,AE92-2,AE92)</f>
        <v/>
      </c>
      <c r="AG92" s="365">
        <f>AA92*AA92*7.85*AD92*0.001*0.001*AF92*O92</f>
        <v/>
      </c>
      <c r="AH92" s="129">
        <f>AF92*O92</f>
        <v/>
      </c>
      <c r="AI92" s="129">
        <f>K92*L92</f>
        <v/>
      </c>
      <c r="AJ92" s="129">
        <f>LEFT(H92,3)</f>
        <v/>
      </c>
    </row>
    <row r="93" ht="22.5" customFormat="1" customHeight="1" s="20">
      <c r="A93" s="129" t="inlineStr">
        <is>
          <t>G</t>
        </is>
      </c>
      <c r="B93" s="145" t="n">
        <v>25</v>
      </c>
      <c r="C93" s="145" t="n">
        <v>5</v>
      </c>
      <c r="D93" s="129" t="inlineStr">
        <is>
          <t>/</t>
        </is>
      </c>
      <c r="E93" s="145" t="n">
        <v>30</v>
      </c>
      <c r="F93" s="129" t="inlineStr">
        <is>
          <t>/</t>
        </is>
      </c>
      <c r="G93" s="145" t="n">
        <v>100</v>
      </c>
      <c r="H93" s="361" t="inlineStr">
        <is>
          <t>P17-C402-N4#</t>
        </is>
      </c>
      <c r="I93" s="56" t="inlineStr">
        <is>
          <t>#</t>
        </is>
      </c>
      <c r="J93" s="56" t="n">
        <v>1982</v>
      </c>
      <c r="K93" s="56" t="n">
        <v>1238</v>
      </c>
      <c r="L93" s="56" t="n">
        <v>1</v>
      </c>
      <c r="M93" s="147">
        <f>J93</f>
        <v/>
      </c>
      <c r="N93" s="147" t="n">
        <v>995</v>
      </c>
      <c r="O93" s="147">
        <f>L93</f>
        <v/>
      </c>
      <c r="P93" s="362">
        <f>U93+Z93+AG93</f>
        <v/>
      </c>
      <c r="Q93" s="362" t="n"/>
      <c r="R93" s="129">
        <f>N93</f>
        <v/>
      </c>
      <c r="S93" s="129" t="n">
        <v>2</v>
      </c>
      <c r="T93" s="129">
        <f>S93*O93</f>
        <v/>
      </c>
      <c r="U93" s="363">
        <f>B93*C93*7.85*0.001*R93*0.001*T93</f>
        <v/>
      </c>
      <c r="V93" s="129">
        <f>M93-C93*2-2</f>
        <v/>
      </c>
      <c r="W93" s="129">
        <f>IF(MOD(K93-C93,E93)&lt;(E93-$AJ$2),ROUNDDOWN((K93-C93)/E93+1,0),ROUNDUP((K93-C93)/E93+1,0))</f>
        <v/>
      </c>
      <c r="X93" s="129">
        <f>(N93-C93)/E93+1</f>
        <v/>
      </c>
      <c r="Y93" s="129">
        <f>X93*O93</f>
        <v/>
      </c>
      <c r="Z93" s="364">
        <f>B93*C93*7.85*0.001*V93*0.001*Y93</f>
        <v/>
      </c>
      <c r="AA93" s="129" t="n">
        <v>6</v>
      </c>
      <c r="AB93" s="129">
        <f>(M93-G93*(AE93-1))/2</f>
        <v/>
      </c>
      <c r="AC93" s="149">
        <f>(M93-G93*(AF93-1))/2</f>
        <v/>
      </c>
      <c r="AD93" s="129" t="n">
        <v>1025</v>
      </c>
      <c r="AE93" s="129">
        <f>IF(INT(M93/G93+1)/2=INT(INT(M93/G93+1)/2),INT(M93/G93)+1,INT(M93/G93))</f>
        <v/>
      </c>
      <c r="AF93" s="129">
        <f>IF(AB93&lt;=0.2*G93,AE93-2,AE93)</f>
        <v/>
      </c>
      <c r="AG93" s="365">
        <f>AA93*AA93*7.85*AD93*0.001*0.001*AF93*O93</f>
        <v/>
      </c>
      <c r="AH93" s="129">
        <f>AF93*O93</f>
        <v/>
      </c>
      <c r="AI93" s="129">
        <f>K93*L93</f>
        <v/>
      </c>
      <c r="AJ93" s="129">
        <f>LEFT(H93,3)</f>
        <v/>
      </c>
    </row>
    <row r="94" ht="22.5" customFormat="1" customHeight="1" s="20">
      <c r="A94" s="129" t="inlineStr">
        <is>
          <t>G</t>
        </is>
      </c>
      <c r="B94" s="145" t="n">
        <v>25</v>
      </c>
      <c r="C94" s="145" t="n">
        <v>5</v>
      </c>
      <c r="D94" s="129" t="inlineStr">
        <is>
          <t>/</t>
        </is>
      </c>
      <c r="E94" s="145" t="n">
        <v>30</v>
      </c>
      <c r="F94" s="129" t="inlineStr">
        <is>
          <t>/</t>
        </is>
      </c>
      <c r="G94" s="145" t="n">
        <v>100</v>
      </c>
      <c r="H94" s="317" t="n"/>
      <c r="I94" s="317" t="n"/>
      <c r="J94" s="317" t="n"/>
      <c r="K94" s="317" t="n"/>
      <c r="L94" s="317" t="n"/>
      <c r="M94" s="147" t="n">
        <v>1982</v>
      </c>
      <c r="N94" s="147" t="n">
        <v>215</v>
      </c>
      <c r="O94" s="147" t="n">
        <v>1</v>
      </c>
      <c r="P94" s="362">
        <f>U94+Z94+AG94</f>
        <v/>
      </c>
      <c r="Q94" s="362" t="inlineStr">
        <is>
          <t>单边留</t>
        </is>
      </c>
      <c r="R94" s="129">
        <f>N94</f>
        <v/>
      </c>
      <c r="S94" s="129" t="n">
        <v>2</v>
      </c>
      <c r="T94" s="129">
        <f>S94*O94</f>
        <v/>
      </c>
      <c r="U94" s="363">
        <f>B94*C94*7.85*0.001*R94*0.001*T94</f>
        <v/>
      </c>
      <c r="V94" s="129">
        <f>M94-C94*2-2</f>
        <v/>
      </c>
      <c r="W94" s="129">
        <f>IF(MOD(K94-C94,E94)&lt;(E94-$AJ$2),ROUNDDOWN((K94-C94)/E94+1,0),ROUNDUP((K94-C94)/E94+1,0))</f>
        <v/>
      </c>
      <c r="X94" s="129">
        <f>(N94-C94)/E94+1</f>
        <v/>
      </c>
      <c r="Y94" s="129">
        <f>X94*O94</f>
        <v/>
      </c>
      <c r="Z94" s="364">
        <f>B94*C94*7.85*0.001*V94*0.001*Y94</f>
        <v/>
      </c>
      <c r="AA94" s="129" t="n">
        <v>6</v>
      </c>
      <c r="AB94" s="129">
        <f>(M94-G94*(AE94-1))/2</f>
        <v/>
      </c>
      <c r="AC94" s="149">
        <f>(M94-G94*(AF94-1))/2</f>
        <v/>
      </c>
      <c r="AD94" s="129" t="n">
        <v>1025</v>
      </c>
      <c r="AE94" s="129">
        <f>IF(INT(M94/G94+1)/2=INT(INT(M94/G94+1)/2),INT(M94/G94)+1,INT(M94/G94))</f>
        <v/>
      </c>
      <c r="AF94" s="129">
        <f>IF(AB94&lt;=0.2*G94,AE94-2,AE94)</f>
        <v/>
      </c>
      <c r="AG94" s="365">
        <f>AA94*AA94*7.85*AD94*0.001*0.001*AF94*O94</f>
        <v/>
      </c>
      <c r="AH94" s="129">
        <f>AF94*O94</f>
        <v/>
      </c>
      <c r="AI94" s="129">
        <f>K94*L94</f>
        <v/>
      </c>
      <c r="AJ94" s="129">
        <f>LEFT(H94,3)</f>
        <v/>
      </c>
    </row>
    <row r="95" ht="22.5" customFormat="1" customHeight="1" s="20">
      <c r="A95" s="129" t="inlineStr">
        <is>
          <t>G</t>
        </is>
      </c>
      <c r="B95" s="145" t="n">
        <v>25</v>
      </c>
      <c r="C95" s="145" t="n">
        <v>5</v>
      </c>
      <c r="D95" s="129" t="inlineStr">
        <is>
          <t>/</t>
        </is>
      </c>
      <c r="E95" s="145" t="n">
        <v>30</v>
      </c>
      <c r="F95" s="129" t="inlineStr">
        <is>
          <t>/</t>
        </is>
      </c>
      <c r="G95" s="145" t="n">
        <v>100</v>
      </c>
      <c r="H95" s="361" t="inlineStr">
        <is>
          <t>P17-C402-N1#</t>
        </is>
      </c>
      <c r="I95" s="56" t="inlineStr">
        <is>
          <t>#</t>
        </is>
      </c>
      <c r="J95" s="56" t="n">
        <v>1983</v>
      </c>
      <c r="K95" s="56" t="n">
        <v>1254</v>
      </c>
      <c r="L95" s="56" t="n">
        <v>1</v>
      </c>
      <c r="M95" s="147">
        <f>J95</f>
        <v/>
      </c>
      <c r="N95" s="147" t="n">
        <v>995</v>
      </c>
      <c r="O95" s="147">
        <f>L95</f>
        <v/>
      </c>
      <c r="P95" s="362">
        <f>U95+Z95+AG95</f>
        <v/>
      </c>
      <c r="Q95" s="362" t="n"/>
      <c r="R95" s="129">
        <f>N95</f>
        <v/>
      </c>
      <c r="S95" s="129" t="n">
        <v>2</v>
      </c>
      <c r="T95" s="129">
        <f>S95*O95</f>
        <v/>
      </c>
      <c r="U95" s="363">
        <f>B95*C95*7.85*0.001*R95*0.001*T95</f>
        <v/>
      </c>
      <c r="V95" s="129">
        <f>M95-C95*2-2</f>
        <v/>
      </c>
      <c r="W95" s="129">
        <f>IF(MOD(K95-C95,E95)&lt;(E95-$AJ$2),ROUNDDOWN((K95-C95)/E95+1,0),ROUNDUP((K95-C95)/E95+1,0))</f>
        <v/>
      </c>
      <c r="X95" s="129">
        <f>(N95-C95)/E95+1</f>
        <v/>
      </c>
      <c r="Y95" s="129">
        <f>X95*O95</f>
        <v/>
      </c>
      <c r="Z95" s="364">
        <f>B95*C95*7.85*0.001*V95*0.001*Y95</f>
        <v/>
      </c>
      <c r="AA95" s="129" t="n">
        <v>6</v>
      </c>
      <c r="AB95" s="129">
        <f>(M95-G95*(AE95-1))/2</f>
        <v/>
      </c>
      <c r="AC95" s="149">
        <f>(M95-G95*(AF95-1))/2</f>
        <v/>
      </c>
      <c r="AD95" s="129" t="n">
        <v>1025</v>
      </c>
      <c r="AE95" s="129">
        <f>IF(INT(M95/G95+1)/2=INT(INT(M95/G95+1)/2),INT(M95/G95)+1,INT(M95/G95))</f>
        <v/>
      </c>
      <c r="AF95" s="129">
        <f>IF(AB95&lt;=0.2*G95,AE95-2,AE95)</f>
        <v/>
      </c>
      <c r="AG95" s="365">
        <f>AA95*AA95*7.85*AD95*0.001*0.001*AF95*O95</f>
        <v/>
      </c>
      <c r="AH95" s="129">
        <f>AF95*O95</f>
        <v/>
      </c>
      <c r="AI95" s="129">
        <f>K95*L95</f>
        <v/>
      </c>
      <c r="AJ95" s="129">
        <f>LEFT(H95,3)</f>
        <v/>
      </c>
    </row>
    <row r="96" ht="22.5" customFormat="1" customHeight="1" s="20">
      <c r="A96" s="129" t="inlineStr">
        <is>
          <t>G</t>
        </is>
      </c>
      <c r="B96" s="145" t="n">
        <v>25</v>
      </c>
      <c r="C96" s="145" t="n">
        <v>5</v>
      </c>
      <c r="D96" s="129" t="inlineStr">
        <is>
          <t>/</t>
        </is>
      </c>
      <c r="E96" s="145" t="n">
        <v>30</v>
      </c>
      <c r="F96" s="129" t="inlineStr">
        <is>
          <t>/</t>
        </is>
      </c>
      <c r="G96" s="145" t="n">
        <v>100</v>
      </c>
      <c r="H96" s="317" t="n"/>
      <c r="I96" s="317" t="n"/>
      <c r="J96" s="317" t="n"/>
      <c r="K96" s="317" t="n"/>
      <c r="L96" s="317" t="n"/>
      <c r="M96" s="147" t="n">
        <v>1983</v>
      </c>
      <c r="N96" s="147" t="n">
        <v>245</v>
      </c>
      <c r="O96" s="147" t="n">
        <v>1</v>
      </c>
      <c r="P96" s="362">
        <f>U96+Z96+AG96</f>
        <v/>
      </c>
      <c r="Q96" s="362" t="inlineStr">
        <is>
          <t>单边留</t>
        </is>
      </c>
      <c r="R96" s="129">
        <f>N96</f>
        <v/>
      </c>
      <c r="S96" s="129" t="n">
        <v>2</v>
      </c>
      <c r="T96" s="129">
        <f>S96*O96</f>
        <v/>
      </c>
      <c r="U96" s="363">
        <f>B96*C96*7.85*0.001*R96*0.001*T96</f>
        <v/>
      </c>
      <c r="V96" s="129">
        <f>M96-C96*2-2</f>
        <v/>
      </c>
      <c r="W96" s="129">
        <f>IF(MOD(K96-C96,E96)&lt;(E96-$AJ$2),ROUNDDOWN((K96-C96)/E96+1,0),ROUNDUP((K96-C96)/E96+1,0))</f>
        <v/>
      </c>
      <c r="X96" s="129">
        <f>(N96-C96)/E96+1</f>
        <v/>
      </c>
      <c r="Y96" s="129">
        <f>X96*O96</f>
        <v/>
      </c>
      <c r="Z96" s="364">
        <f>B96*C96*7.85*0.001*V96*0.001*Y96</f>
        <v/>
      </c>
      <c r="AA96" s="129" t="n">
        <v>6</v>
      </c>
      <c r="AB96" s="129">
        <f>(M96-G96*(AE96-1))/2</f>
        <v/>
      </c>
      <c r="AC96" s="149">
        <f>(M96-G96*(AF96-1))/2</f>
        <v/>
      </c>
      <c r="AD96" s="129" t="n">
        <v>1025</v>
      </c>
      <c r="AE96" s="129">
        <f>IF(INT(M96/G96+1)/2=INT(INT(M96/G96+1)/2),INT(M96/G96)+1,INT(M96/G96))</f>
        <v/>
      </c>
      <c r="AF96" s="129">
        <f>IF(AB96&lt;=0.2*G96,AE96-2,AE96)</f>
        <v/>
      </c>
      <c r="AG96" s="365">
        <f>AA96*AA96*7.85*AD96*0.001*0.001*AF96*O96</f>
        <v/>
      </c>
      <c r="AH96" s="129">
        <f>AF96*O96</f>
        <v/>
      </c>
      <c r="AI96" s="129">
        <f>K96*L96</f>
        <v/>
      </c>
      <c r="AJ96" s="129">
        <f>LEFT(H96,3)</f>
        <v/>
      </c>
    </row>
    <row r="97" ht="22.5" customFormat="1" customHeight="1" s="20">
      <c r="A97" s="129" t="inlineStr">
        <is>
          <t>G</t>
        </is>
      </c>
      <c r="B97" s="145" t="n">
        <v>25</v>
      </c>
      <c r="C97" s="145" t="n">
        <v>5</v>
      </c>
      <c r="D97" s="129" t="inlineStr">
        <is>
          <t>/</t>
        </is>
      </c>
      <c r="E97" s="145" t="n">
        <v>30</v>
      </c>
      <c r="F97" s="129" t="inlineStr">
        <is>
          <t>/</t>
        </is>
      </c>
      <c r="G97" s="145" t="n">
        <v>100</v>
      </c>
      <c r="H97" s="361" t="inlineStr">
        <is>
          <t>P17-C402-N5#</t>
        </is>
      </c>
      <c r="I97" s="56" t="inlineStr">
        <is>
          <t>#</t>
        </is>
      </c>
      <c r="J97" s="56" t="n">
        <v>990</v>
      </c>
      <c r="K97" s="56" t="n">
        <v>1278</v>
      </c>
      <c r="L97" s="56" t="n">
        <v>1</v>
      </c>
      <c r="M97" s="147">
        <f>J97</f>
        <v/>
      </c>
      <c r="N97" s="147" t="n">
        <v>995</v>
      </c>
      <c r="O97" s="147">
        <f>L97</f>
        <v/>
      </c>
      <c r="P97" s="362">
        <f>U97+Z97+AG97</f>
        <v/>
      </c>
      <c r="Q97" s="362" t="n"/>
      <c r="R97" s="129">
        <f>N97</f>
        <v/>
      </c>
      <c r="S97" s="129" t="n">
        <v>2</v>
      </c>
      <c r="T97" s="129">
        <f>S97*O97</f>
        <v/>
      </c>
      <c r="U97" s="363">
        <f>B97*C97*7.85*0.001*R97*0.001*T97</f>
        <v/>
      </c>
      <c r="V97" s="129">
        <f>M97-C97*2-2</f>
        <v/>
      </c>
      <c r="W97" s="129">
        <f>IF(MOD(K97-C97,E97)&lt;(E97-$AJ$2),ROUNDDOWN((K97-C97)/E97+1,0),ROUNDUP((K97-C97)/E97+1,0))</f>
        <v/>
      </c>
      <c r="X97" s="129">
        <f>(N97-C97)/E97+1</f>
        <v/>
      </c>
      <c r="Y97" s="129">
        <f>X97*O97</f>
        <v/>
      </c>
      <c r="Z97" s="364">
        <f>B97*C97*7.85*0.001*V97*0.001*Y97</f>
        <v/>
      </c>
      <c r="AA97" s="129" t="n">
        <v>6</v>
      </c>
      <c r="AB97" s="129">
        <f>(M97-G97*(AE97-1))/2</f>
        <v/>
      </c>
      <c r="AC97" s="149">
        <f>(M97-G97*(AF97-1))/2</f>
        <v/>
      </c>
      <c r="AD97" s="129" t="n">
        <v>1025</v>
      </c>
      <c r="AE97" s="129">
        <f>IF(INT(M97/G97+1)/2=INT(INT(M97/G97+1)/2),INT(M97/G97)+1,INT(M97/G97))</f>
        <v/>
      </c>
      <c r="AF97" s="129">
        <f>IF(AB97&lt;=0.2*G97,AE97-2,AE97)</f>
        <v/>
      </c>
      <c r="AG97" s="365">
        <f>AA97*AA97*7.85*AD97*0.001*0.001*AF97*O97</f>
        <v/>
      </c>
      <c r="AH97" s="129">
        <f>AF97*O97</f>
        <v/>
      </c>
      <c r="AI97" s="129">
        <f>K97*L97</f>
        <v/>
      </c>
      <c r="AJ97" s="129">
        <f>LEFT(H97,3)</f>
        <v/>
      </c>
    </row>
    <row r="98" ht="22.5" customFormat="1" customHeight="1" s="20">
      <c r="A98" s="129" t="inlineStr">
        <is>
          <t>G</t>
        </is>
      </c>
      <c r="B98" s="145" t="n">
        <v>25</v>
      </c>
      <c r="C98" s="145" t="n">
        <v>5</v>
      </c>
      <c r="D98" s="129" t="inlineStr">
        <is>
          <t>/</t>
        </is>
      </c>
      <c r="E98" s="145" t="n">
        <v>30</v>
      </c>
      <c r="F98" s="129" t="inlineStr">
        <is>
          <t>/</t>
        </is>
      </c>
      <c r="G98" s="145" t="n">
        <v>100</v>
      </c>
      <c r="H98" s="317" t="n"/>
      <c r="I98" s="317" t="n"/>
      <c r="J98" s="317" t="n"/>
      <c r="K98" s="317" t="n"/>
      <c r="L98" s="317" t="n"/>
      <c r="M98" s="147" t="n">
        <v>990</v>
      </c>
      <c r="N98" s="147" t="n">
        <v>275</v>
      </c>
      <c r="O98" s="147" t="n">
        <v>1</v>
      </c>
      <c r="P98" s="362">
        <f>U98+Z98+AG98</f>
        <v/>
      </c>
      <c r="Q98" s="362" t="inlineStr">
        <is>
          <t>单边留</t>
        </is>
      </c>
      <c r="R98" s="129">
        <f>N98</f>
        <v/>
      </c>
      <c r="S98" s="129" t="n">
        <v>2</v>
      </c>
      <c r="T98" s="129">
        <f>S98*O98</f>
        <v/>
      </c>
      <c r="U98" s="363">
        <f>B98*C98*7.85*0.001*R98*0.001*T98</f>
        <v/>
      </c>
      <c r="V98" s="129">
        <f>M98-C98*2-2</f>
        <v/>
      </c>
      <c r="W98" s="129">
        <f>IF(MOD(K98-C98,E98)&lt;(E98-$AJ$2),ROUNDDOWN((K98-C98)/E98+1,0),ROUNDUP((K98-C98)/E98+1,0))</f>
        <v/>
      </c>
      <c r="X98" s="129">
        <f>(N98-C98)/E98+1</f>
        <v/>
      </c>
      <c r="Y98" s="129">
        <f>X98*O98</f>
        <v/>
      </c>
      <c r="Z98" s="364">
        <f>B98*C98*7.85*0.001*V98*0.001*Y98</f>
        <v/>
      </c>
      <c r="AA98" s="129" t="n">
        <v>6</v>
      </c>
      <c r="AB98" s="129">
        <f>(M98-G98*(AE98-1))/2</f>
        <v/>
      </c>
      <c r="AC98" s="149">
        <f>(M98-G98*(AF98-1))/2</f>
        <v/>
      </c>
      <c r="AD98" s="129" t="n">
        <v>1025</v>
      </c>
      <c r="AE98" s="129">
        <f>IF(INT(M98/G98+1)/2=INT(INT(M98/G98+1)/2),INT(M98/G98)+1,INT(M98/G98))</f>
        <v/>
      </c>
      <c r="AF98" s="129">
        <f>IF(AB98&lt;=0.2*G98,AE98-2,AE98)</f>
        <v/>
      </c>
      <c r="AG98" s="365">
        <f>AA98*AA98*7.85*AD98*0.001*0.001*AF98*O98</f>
        <v/>
      </c>
      <c r="AH98" s="129">
        <f>AF98*O98</f>
        <v/>
      </c>
      <c r="AI98" s="129">
        <f>K98*L98</f>
        <v/>
      </c>
      <c r="AJ98" s="129">
        <f>LEFT(H98,3)</f>
        <v/>
      </c>
    </row>
    <row r="99" ht="22.5" customFormat="1" customHeight="1" s="20">
      <c r="A99" s="129" t="inlineStr">
        <is>
          <t>G</t>
        </is>
      </c>
      <c r="B99" s="145" t="n">
        <v>25</v>
      </c>
      <c r="C99" s="145" t="n">
        <v>5</v>
      </c>
      <c r="D99" s="129" t="inlineStr">
        <is>
          <t>/</t>
        </is>
      </c>
      <c r="E99" s="145" t="n">
        <v>30</v>
      </c>
      <c r="F99" s="129" t="inlineStr">
        <is>
          <t>/</t>
        </is>
      </c>
      <c r="G99" s="145" t="n">
        <v>100</v>
      </c>
      <c r="H99" s="56" t="inlineStr">
        <is>
          <t>P18-C402-P1#</t>
        </is>
      </c>
      <c r="I99" s="56" t="inlineStr">
        <is>
          <t>#</t>
        </is>
      </c>
      <c r="J99" s="56" t="n">
        <v>1970</v>
      </c>
      <c r="K99" s="56" t="n">
        <v>824</v>
      </c>
      <c r="L99" s="56" t="n">
        <v>1</v>
      </c>
      <c r="M99" s="147">
        <f>J99</f>
        <v/>
      </c>
      <c r="N99" s="147">
        <f>(W99-1)*E99+C99</f>
        <v/>
      </c>
      <c r="O99" s="147">
        <f>L99</f>
        <v/>
      </c>
      <c r="P99" s="362">
        <f>U99+Z99+AG99</f>
        <v/>
      </c>
      <c r="Q99" s="362">
        <f>IF(OR(AND(MOD(K99-C99,E99)&gt;$AI$2,MOD(K99-C99,E99)&lt;(E99-$AJ$2)),W99=35),"单边留","")</f>
        <v/>
      </c>
      <c r="R99" s="129">
        <f>N99</f>
        <v/>
      </c>
      <c r="S99" s="129" t="n">
        <v>2</v>
      </c>
      <c r="T99" s="129">
        <f>S99*O99</f>
        <v/>
      </c>
      <c r="U99" s="363">
        <f>B99*C99*7.85*0.001*R99*0.001*T99</f>
        <v/>
      </c>
      <c r="V99" s="129">
        <f>M99-C99*2-2</f>
        <v/>
      </c>
      <c r="W99" s="129">
        <f>IF(MOD(K99-C99,E99)&lt;(E99-$AJ$2),ROUNDDOWN((K99-C99)/E99+1,0),ROUNDUP((K99-C99)/E99+1,0))</f>
        <v/>
      </c>
      <c r="X99" s="129">
        <f>(N99-C99)/E99+1</f>
        <v/>
      </c>
      <c r="Y99" s="129">
        <f>X99*O99</f>
        <v/>
      </c>
      <c r="Z99" s="364">
        <f>B99*C99*7.85*0.001*V99*0.001*Y99</f>
        <v/>
      </c>
      <c r="AA99" s="129" t="n">
        <v>6</v>
      </c>
      <c r="AB99" s="129">
        <f>(M99-G99*(AE99-1))/2</f>
        <v/>
      </c>
      <c r="AC99" s="149">
        <f>(M99-G99*(AF99-1))/2</f>
        <v/>
      </c>
      <c r="AD99" s="129" t="n">
        <v>1025</v>
      </c>
      <c r="AE99" s="129">
        <f>IF(INT(M99/G99+1)/2=INT(INT(M99/G99+1)/2),INT(M99/G99)+1,INT(M99/G99))</f>
        <v/>
      </c>
      <c r="AF99" s="129">
        <f>IF(AB99&lt;=0.2*G99,AE99-2,AE99)</f>
        <v/>
      </c>
      <c r="AG99" s="365">
        <f>AA99*AA99*7.85*AD99*0.001*0.001*AF99*O99</f>
        <v/>
      </c>
      <c r="AH99" s="129">
        <f>AF99*O99</f>
        <v/>
      </c>
      <c r="AI99" s="129">
        <f>K99*L99</f>
        <v/>
      </c>
      <c r="AJ99" s="129">
        <f>LEFT(H99,3)</f>
        <v/>
      </c>
    </row>
    <row r="100" ht="22.5" customFormat="1" customHeight="1" s="20">
      <c r="A100" s="129" t="inlineStr">
        <is>
          <t>G</t>
        </is>
      </c>
      <c r="B100" s="145" t="n">
        <v>25</v>
      </c>
      <c r="C100" s="145" t="n">
        <v>5</v>
      </c>
      <c r="D100" s="129" t="inlineStr">
        <is>
          <t>/</t>
        </is>
      </c>
      <c r="E100" s="145" t="n">
        <v>30</v>
      </c>
      <c r="F100" s="129" t="inlineStr">
        <is>
          <t>/</t>
        </is>
      </c>
      <c r="G100" s="145" t="n">
        <v>100</v>
      </c>
      <c r="H100" s="56" t="inlineStr">
        <is>
          <t>P18-C402-P2#</t>
        </is>
      </c>
      <c r="I100" s="56" t="inlineStr">
        <is>
          <t>#</t>
        </is>
      </c>
      <c r="J100" s="56" t="n">
        <v>1975</v>
      </c>
      <c r="K100" s="56" t="n">
        <v>1000</v>
      </c>
      <c r="L100" s="56" t="n">
        <v>10</v>
      </c>
      <c r="M100" s="147">
        <f>J100</f>
        <v/>
      </c>
      <c r="N100" s="147">
        <f>(W100-1)*E100+C100</f>
        <v/>
      </c>
      <c r="O100" s="147">
        <f>L100</f>
        <v/>
      </c>
      <c r="P100" s="362">
        <f>U100+Z100+AG100</f>
        <v/>
      </c>
      <c r="Q100" s="362">
        <f>IF(OR(AND(MOD(K100-C100,E100)&gt;$AI$2,MOD(K100-C100,E100)&lt;(E100-$AJ$2)),W100=35),"单边留","")</f>
        <v/>
      </c>
      <c r="R100" s="129">
        <f>N100</f>
        <v/>
      </c>
      <c r="S100" s="129" t="n">
        <v>2</v>
      </c>
      <c r="T100" s="129">
        <f>S100*O100</f>
        <v/>
      </c>
      <c r="U100" s="363">
        <f>B100*C100*7.85*0.001*R100*0.001*T100</f>
        <v/>
      </c>
      <c r="V100" s="129">
        <f>M100-C100*2-2</f>
        <v/>
      </c>
      <c r="W100" s="129">
        <f>IF(MOD(K100-C100,E100)&lt;(E100-$AJ$2),ROUNDDOWN((K100-C100)/E100+1,0),ROUNDUP((K100-C100)/E100+1,0))</f>
        <v/>
      </c>
      <c r="X100" s="129">
        <f>(N100-C100)/E100+1</f>
        <v/>
      </c>
      <c r="Y100" s="129">
        <f>X100*O100</f>
        <v/>
      </c>
      <c r="Z100" s="364">
        <f>B100*C100*7.85*0.001*V100*0.001*Y100</f>
        <v/>
      </c>
      <c r="AA100" s="129" t="n">
        <v>6</v>
      </c>
      <c r="AB100" s="129">
        <f>(M100-G100*(AE100-1))/2</f>
        <v/>
      </c>
      <c r="AC100" s="149">
        <f>(M100-G100*(AF100-1))/2</f>
        <v/>
      </c>
      <c r="AD100" s="129" t="n">
        <v>1025</v>
      </c>
      <c r="AE100" s="129">
        <f>IF(INT(M100/G100+1)/2=INT(INT(M100/G100+1)/2),INT(M100/G100)+1,INT(M100/G100))</f>
        <v/>
      </c>
      <c r="AF100" s="129">
        <f>IF(AB100&lt;=0.2*G100,AE100-2,AE100)</f>
        <v/>
      </c>
      <c r="AG100" s="365">
        <f>AA100*AA100*7.85*AD100*0.001*0.001*AF100*O100</f>
        <v/>
      </c>
      <c r="AH100" s="129">
        <f>AF100*O100</f>
        <v/>
      </c>
      <c r="AI100" s="129">
        <f>K100*L100</f>
        <v/>
      </c>
      <c r="AJ100" s="129">
        <f>LEFT(H100,3)</f>
        <v/>
      </c>
    </row>
    <row r="101" ht="22.5" customFormat="1" customHeight="1" s="20">
      <c r="A101" s="129" t="inlineStr">
        <is>
          <t>G</t>
        </is>
      </c>
      <c r="B101" s="145" t="n">
        <v>25</v>
      </c>
      <c r="C101" s="145" t="n">
        <v>5</v>
      </c>
      <c r="D101" s="129" t="inlineStr">
        <is>
          <t>/</t>
        </is>
      </c>
      <c r="E101" s="145" t="n">
        <v>30</v>
      </c>
      <c r="F101" s="129" t="inlineStr">
        <is>
          <t>/</t>
        </is>
      </c>
      <c r="G101" s="145" t="n">
        <v>100</v>
      </c>
      <c r="H101" s="56" t="inlineStr">
        <is>
          <t>P19-C402-Q1#</t>
        </is>
      </c>
      <c r="I101" s="56" t="inlineStr">
        <is>
          <t>#</t>
        </is>
      </c>
      <c r="J101" s="56" t="n">
        <v>1970</v>
      </c>
      <c r="K101" s="56" t="n">
        <v>837</v>
      </c>
      <c r="L101" s="56" t="n">
        <v>1</v>
      </c>
      <c r="M101" s="147">
        <f>J101</f>
        <v/>
      </c>
      <c r="N101" s="147">
        <f>(W101-1)*E101+C101</f>
        <v/>
      </c>
      <c r="O101" s="147">
        <f>L101</f>
        <v/>
      </c>
      <c r="P101" s="362">
        <f>U101+Z101+AG101</f>
        <v/>
      </c>
      <c r="Q101" s="362">
        <f>IF(OR(AND(MOD(K101-C101,E101)&gt;$AI$2,MOD(K101-C101,E101)&lt;(E101-$AJ$2)),W101=35),"单边留","")</f>
        <v/>
      </c>
      <c r="R101" s="129">
        <f>N101</f>
        <v/>
      </c>
      <c r="S101" s="129" t="n">
        <v>2</v>
      </c>
      <c r="T101" s="129">
        <f>S101*O101</f>
        <v/>
      </c>
      <c r="U101" s="363">
        <f>B101*C101*7.85*0.001*R101*0.001*T101</f>
        <v/>
      </c>
      <c r="V101" s="129">
        <f>M101-C101*2-2</f>
        <v/>
      </c>
      <c r="W101" s="129">
        <f>IF(MOD(K101-C101,E101)&lt;(E101-$AJ$2),ROUNDDOWN((K101-C101)/E101+1,0),ROUNDUP((K101-C101)/E101+1,0))</f>
        <v/>
      </c>
      <c r="X101" s="129">
        <f>(N101-C101)/E101+1</f>
        <v/>
      </c>
      <c r="Y101" s="129">
        <f>X101*O101</f>
        <v/>
      </c>
      <c r="Z101" s="364">
        <f>B101*C101*7.85*0.001*V101*0.001*Y101</f>
        <v/>
      </c>
      <c r="AA101" s="129" t="n">
        <v>6</v>
      </c>
      <c r="AB101" s="129">
        <f>(M101-G101*(AE101-1))/2</f>
        <v/>
      </c>
      <c r="AC101" s="149">
        <f>(M101-G101*(AF101-1))/2</f>
        <v/>
      </c>
      <c r="AD101" s="129" t="n">
        <v>1025</v>
      </c>
      <c r="AE101" s="129">
        <f>IF(INT(M101/G101+1)/2=INT(INT(M101/G101+1)/2),INT(M101/G101)+1,INT(M101/G101))</f>
        <v/>
      </c>
      <c r="AF101" s="129">
        <f>IF(AB101&lt;=0.2*G101,AE101-2,AE101)</f>
        <v/>
      </c>
      <c r="AG101" s="365">
        <f>AA101*AA101*7.85*AD101*0.001*0.001*AF101*O101</f>
        <v/>
      </c>
      <c r="AH101" s="129">
        <f>AF101*O101</f>
        <v/>
      </c>
      <c r="AI101" s="129">
        <f>K101*L101</f>
        <v/>
      </c>
      <c r="AJ101" s="129">
        <f>LEFT(H101,3)</f>
        <v/>
      </c>
    </row>
    <row r="102" ht="22.5" customFormat="1" customHeight="1" s="20">
      <c r="A102" s="129" t="inlineStr">
        <is>
          <t>G</t>
        </is>
      </c>
      <c r="B102" s="145" t="n">
        <v>25</v>
      </c>
      <c r="C102" s="145" t="n">
        <v>5</v>
      </c>
      <c r="D102" s="129" t="inlineStr">
        <is>
          <t>/</t>
        </is>
      </c>
      <c r="E102" s="145" t="n">
        <v>30</v>
      </c>
      <c r="F102" s="129" t="inlineStr">
        <is>
          <t>/</t>
        </is>
      </c>
      <c r="G102" s="145" t="n">
        <v>100</v>
      </c>
      <c r="H102" s="56" t="inlineStr">
        <is>
          <t>P19-C402-Q7#</t>
        </is>
      </c>
      <c r="I102" s="56" t="inlineStr">
        <is>
          <t>#</t>
        </is>
      </c>
      <c r="J102" s="56" t="n">
        <v>1974</v>
      </c>
      <c r="K102" s="56" t="n">
        <v>968</v>
      </c>
      <c r="L102" s="56" t="n">
        <v>1</v>
      </c>
      <c r="M102" s="147">
        <f>J102</f>
        <v/>
      </c>
      <c r="N102" s="147">
        <f>(W102-1)*E102+C102</f>
        <v/>
      </c>
      <c r="O102" s="147">
        <f>L102</f>
        <v/>
      </c>
      <c r="P102" s="362">
        <f>U102+Z102+AG102</f>
        <v/>
      </c>
      <c r="Q102" s="362">
        <f>IF(OR(AND(MOD(K102-C102,E102)&gt;$AI$2,MOD(K102-C102,E102)&lt;(E102-$AJ$2)),W102=35),"单边留","")</f>
        <v/>
      </c>
      <c r="R102" s="129">
        <f>N102</f>
        <v/>
      </c>
      <c r="S102" s="129" t="n">
        <v>2</v>
      </c>
      <c r="T102" s="129">
        <f>S102*O102</f>
        <v/>
      </c>
      <c r="U102" s="363">
        <f>B102*C102*7.85*0.001*R102*0.001*T102</f>
        <v/>
      </c>
      <c r="V102" s="129">
        <f>M102-C102*2-2</f>
        <v/>
      </c>
      <c r="W102" s="129">
        <f>IF(MOD(K102-C102,E102)&lt;(E102-$AJ$2),ROUNDDOWN((K102-C102)/E102+1,0),ROUNDUP((K102-C102)/E102+1,0))</f>
        <v/>
      </c>
      <c r="X102" s="129">
        <f>(N102-C102)/E102+1</f>
        <v/>
      </c>
      <c r="Y102" s="129">
        <f>X102*O102</f>
        <v/>
      </c>
      <c r="Z102" s="364">
        <f>B102*C102*7.85*0.001*V102*0.001*Y102</f>
        <v/>
      </c>
      <c r="AA102" s="129" t="n">
        <v>6</v>
      </c>
      <c r="AB102" s="129">
        <f>(M102-G102*(AE102-1))/2</f>
        <v/>
      </c>
      <c r="AC102" s="149">
        <f>(M102-G102*(AF102-1))/2</f>
        <v/>
      </c>
      <c r="AD102" s="129" t="n">
        <v>1025</v>
      </c>
      <c r="AE102" s="129">
        <f>IF(INT(M102/G102+1)/2=INT(INT(M102/G102+1)/2),INT(M102/G102)+1,INT(M102/G102))</f>
        <v/>
      </c>
      <c r="AF102" s="129">
        <f>IF(AB102&lt;=0.2*G102,AE102-2,AE102)</f>
        <v/>
      </c>
      <c r="AG102" s="365">
        <f>AA102*AA102*7.85*AD102*0.001*0.001*AF102*O102</f>
        <v/>
      </c>
      <c r="AH102" s="129">
        <f>AF102*O102</f>
        <v/>
      </c>
      <c r="AI102" s="129">
        <f>K102*L102</f>
        <v/>
      </c>
      <c r="AJ102" s="129">
        <f>LEFT(H102,3)</f>
        <v/>
      </c>
    </row>
    <row r="103" ht="22.5" customFormat="1" customHeight="1" s="20">
      <c r="A103" s="129" t="inlineStr">
        <is>
          <t>G</t>
        </is>
      </c>
      <c r="B103" s="145" t="n">
        <v>25</v>
      </c>
      <c r="C103" s="145" t="n">
        <v>5</v>
      </c>
      <c r="D103" s="129" t="inlineStr">
        <is>
          <t>/</t>
        </is>
      </c>
      <c r="E103" s="145" t="n">
        <v>30</v>
      </c>
      <c r="F103" s="129" t="inlineStr">
        <is>
          <t>/</t>
        </is>
      </c>
      <c r="G103" s="145" t="n">
        <v>100</v>
      </c>
      <c r="H103" s="56" t="inlineStr">
        <is>
          <t>P19-C402-Q2#</t>
        </is>
      </c>
      <c r="I103" s="56" t="inlineStr">
        <is>
          <t>#</t>
        </is>
      </c>
      <c r="J103" s="56" t="n">
        <v>1975</v>
      </c>
      <c r="K103" s="56" t="n">
        <v>1000</v>
      </c>
      <c r="L103" s="56" t="n">
        <v>21</v>
      </c>
      <c r="M103" s="147">
        <f>J103</f>
        <v/>
      </c>
      <c r="N103" s="147">
        <f>(W103-1)*E103+C103</f>
        <v/>
      </c>
      <c r="O103" s="147">
        <f>L103</f>
        <v/>
      </c>
      <c r="P103" s="362">
        <f>U103+Z103+AG103</f>
        <v/>
      </c>
      <c r="Q103" s="362">
        <f>IF(OR(AND(MOD(K103-C103,E103)&gt;$AI$2,MOD(K103-C103,E103)&lt;(E103-$AJ$2)),W103=35),"单边留","")</f>
        <v/>
      </c>
      <c r="R103" s="129">
        <f>N103</f>
        <v/>
      </c>
      <c r="S103" s="129" t="n">
        <v>2</v>
      </c>
      <c r="T103" s="129">
        <f>S103*O103</f>
        <v/>
      </c>
      <c r="U103" s="363">
        <f>B103*C103*7.85*0.001*R103*0.001*T103</f>
        <v/>
      </c>
      <c r="V103" s="129">
        <f>M103-C103*2-2</f>
        <v/>
      </c>
      <c r="W103" s="129">
        <f>IF(MOD(K103-C103,E103)&lt;(E103-$AJ$2),ROUNDDOWN((K103-C103)/E103+1,0),ROUNDUP((K103-C103)/E103+1,0))</f>
        <v/>
      </c>
      <c r="X103" s="129">
        <f>(N103-C103)/E103+1</f>
        <v/>
      </c>
      <c r="Y103" s="129">
        <f>X103*O103</f>
        <v/>
      </c>
      <c r="Z103" s="364">
        <f>B103*C103*7.85*0.001*V103*0.001*Y103</f>
        <v/>
      </c>
      <c r="AA103" s="129" t="n">
        <v>6</v>
      </c>
      <c r="AB103" s="129">
        <f>(M103-G103*(AE103-1))/2</f>
        <v/>
      </c>
      <c r="AC103" s="149">
        <f>(M103-G103*(AF103-1))/2</f>
        <v/>
      </c>
      <c r="AD103" s="129" t="n">
        <v>1025</v>
      </c>
      <c r="AE103" s="129">
        <f>IF(INT(M103/G103+1)/2=INT(INT(M103/G103+1)/2),INT(M103/G103)+1,INT(M103/G103))</f>
        <v/>
      </c>
      <c r="AF103" s="129">
        <f>IF(AB103&lt;=0.2*G103,AE103-2,AE103)</f>
        <v/>
      </c>
      <c r="AG103" s="365">
        <f>AA103*AA103*7.85*AD103*0.001*0.001*AF103*O103</f>
        <v/>
      </c>
      <c r="AH103" s="129">
        <f>AF103*O103</f>
        <v/>
      </c>
      <c r="AI103" s="129">
        <f>K103*L103</f>
        <v/>
      </c>
      <c r="AJ103" s="129">
        <f>LEFT(H103,3)</f>
        <v/>
      </c>
    </row>
    <row r="104" ht="22.5" customFormat="1" customHeight="1" s="20">
      <c r="A104" s="129" t="inlineStr">
        <is>
          <t>G</t>
        </is>
      </c>
      <c r="B104" s="145" t="n">
        <v>25</v>
      </c>
      <c r="C104" s="145" t="n">
        <v>5</v>
      </c>
      <c r="D104" s="129" t="inlineStr">
        <is>
          <t>/</t>
        </is>
      </c>
      <c r="E104" s="145" t="n">
        <v>30</v>
      </c>
      <c r="F104" s="129" t="inlineStr">
        <is>
          <t>/</t>
        </is>
      </c>
      <c r="G104" s="145" t="n">
        <v>100</v>
      </c>
      <c r="H104" s="56" t="inlineStr">
        <is>
          <t>P19-C402-Q5#</t>
        </is>
      </c>
      <c r="I104" s="56" t="inlineStr">
        <is>
          <t>#</t>
        </is>
      </c>
      <c r="J104" s="56" t="n">
        <v>1975</v>
      </c>
      <c r="K104" s="56" t="n">
        <v>1000</v>
      </c>
      <c r="L104" s="56" t="n">
        <v>1</v>
      </c>
      <c r="M104" s="147">
        <f>J104</f>
        <v/>
      </c>
      <c r="N104" s="147">
        <f>(W104-1)*E104+C104</f>
        <v/>
      </c>
      <c r="O104" s="147">
        <f>L104</f>
        <v/>
      </c>
      <c r="P104" s="362">
        <f>U104+Z104+AG104</f>
        <v/>
      </c>
      <c r="Q104" s="362">
        <f>IF(OR(AND(MOD(K104-C104,E104)&gt;$AI$2,MOD(K104-C104,E104)&lt;(E104-$AJ$2)),W104=35),"单边留","")</f>
        <v/>
      </c>
      <c r="R104" s="129">
        <f>N104</f>
        <v/>
      </c>
      <c r="S104" s="129" t="n">
        <v>2</v>
      </c>
      <c r="T104" s="129">
        <f>S104*O104</f>
        <v/>
      </c>
      <c r="U104" s="363">
        <f>B104*C104*7.85*0.001*R104*0.001*T104</f>
        <v/>
      </c>
      <c r="V104" s="129">
        <f>M104-C104*2-2</f>
        <v/>
      </c>
      <c r="W104" s="129">
        <f>IF(MOD(K104-C104,E104)&lt;(E104-$AJ$2),ROUNDDOWN((K104-C104)/E104+1,0),ROUNDUP((K104-C104)/E104+1,0))</f>
        <v/>
      </c>
      <c r="X104" s="129">
        <f>(N104-C104)/E104+1</f>
        <v/>
      </c>
      <c r="Y104" s="129">
        <f>X104*O104</f>
        <v/>
      </c>
      <c r="Z104" s="364">
        <f>B104*C104*7.85*0.001*V104*0.001*Y104</f>
        <v/>
      </c>
      <c r="AA104" s="129" t="n">
        <v>6</v>
      </c>
      <c r="AB104" s="129">
        <f>(M104-G104*(AE104-1))/2</f>
        <v/>
      </c>
      <c r="AC104" s="149">
        <f>(M104-G104*(AF104-1))/2</f>
        <v/>
      </c>
      <c r="AD104" s="129" t="n">
        <v>1025</v>
      </c>
      <c r="AE104" s="129">
        <f>IF(INT(M104/G104+1)/2=INT(INT(M104/G104+1)/2),INT(M104/G104)+1,INT(M104/G104))</f>
        <v/>
      </c>
      <c r="AF104" s="129">
        <f>IF(AB104&lt;=0.2*G104,AE104-2,AE104)</f>
        <v/>
      </c>
      <c r="AG104" s="365">
        <f>AA104*AA104*7.85*AD104*0.001*0.001*AF104*O104</f>
        <v/>
      </c>
      <c r="AH104" s="129">
        <f>AF104*O104</f>
        <v/>
      </c>
      <c r="AI104" s="129">
        <f>K104*L104</f>
        <v/>
      </c>
      <c r="AJ104" s="129">
        <f>LEFT(H104,3)</f>
        <v/>
      </c>
    </row>
    <row r="105" ht="22.5" customFormat="1" customHeight="1" s="20">
      <c r="A105" s="129" t="inlineStr">
        <is>
          <t>G</t>
        </is>
      </c>
      <c r="B105" s="145" t="n">
        <v>25</v>
      </c>
      <c r="C105" s="145" t="n">
        <v>5</v>
      </c>
      <c r="D105" s="129" t="inlineStr">
        <is>
          <t>/</t>
        </is>
      </c>
      <c r="E105" s="145" t="n">
        <v>30</v>
      </c>
      <c r="F105" s="129" t="inlineStr">
        <is>
          <t>/</t>
        </is>
      </c>
      <c r="G105" s="145" t="n">
        <v>100</v>
      </c>
      <c r="H105" s="56" t="inlineStr">
        <is>
          <t>P19-C402-Q4#</t>
        </is>
      </c>
      <c r="I105" s="56" t="inlineStr">
        <is>
          <t>#</t>
        </is>
      </c>
      <c r="J105" s="56" t="n">
        <v>978</v>
      </c>
      <c r="K105" s="56" t="n">
        <v>1000</v>
      </c>
      <c r="L105" s="56" t="n">
        <v>2</v>
      </c>
      <c r="M105" s="147">
        <f>J105</f>
        <v/>
      </c>
      <c r="N105" s="147">
        <f>(W105-1)*E105+C105</f>
        <v/>
      </c>
      <c r="O105" s="147">
        <f>L105</f>
        <v/>
      </c>
      <c r="P105" s="362">
        <f>U105+Z105+AG105</f>
        <v/>
      </c>
      <c r="Q105" s="362">
        <f>IF(OR(AND(MOD(K105-C105,E105)&gt;$AI$2,MOD(K105-C105,E105)&lt;(E105-$AJ$2)),W105=35),"单边留","")</f>
        <v/>
      </c>
      <c r="R105" s="129">
        <f>N105</f>
        <v/>
      </c>
      <c r="S105" s="129" t="n">
        <v>2</v>
      </c>
      <c r="T105" s="129">
        <f>S105*O105</f>
        <v/>
      </c>
      <c r="U105" s="363">
        <f>B105*C105*7.85*0.001*R105*0.001*T105</f>
        <v/>
      </c>
      <c r="V105" s="129">
        <f>M105-C105*2-2</f>
        <v/>
      </c>
      <c r="W105" s="129">
        <f>IF(MOD(K105-C105,E105)&lt;(E105-$AJ$2),ROUNDDOWN((K105-C105)/E105+1,0),ROUNDUP((K105-C105)/E105+1,0))</f>
        <v/>
      </c>
      <c r="X105" s="129">
        <f>(N105-C105)/E105+1</f>
        <v/>
      </c>
      <c r="Y105" s="129">
        <f>X105*O105</f>
        <v/>
      </c>
      <c r="Z105" s="364">
        <f>B105*C105*7.85*0.001*V105*0.001*Y105</f>
        <v/>
      </c>
      <c r="AA105" s="129" t="n">
        <v>6</v>
      </c>
      <c r="AB105" s="129">
        <f>(M105-G105*(AE105-1))/2</f>
        <v/>
      </c>
      <c r="AC105" s="149">
        <f>(M105-G105*(AF105-1))/2</f>
        <v/>
      </c>
      <c r="AD105" s="129" t="n">
        <v>1025</v>
      </c>
      <c r="AE105" s="129">
        <f>IF(INT(M105/G105+1)/2=INT(INT(M105/G105+1)/2),INT(M105/G105)+1,INT(M105/G105))</f>
        <v/>
      </c>
      <c r="AF105" s="129">
        <f>IF(AB105&lt;=0.2*G105,AE105-2,AE105)</f>
        <v/>
      </c>
      <c r="AG105" s="365">
        <f>AA105*AA105*7.85*AD105*0.001*0.001*AF105*O105</f>
        <v/>
      </c>
      <c r="AH105" s="129">
        <f>AF105*O105</f>
        <v/>
      </c>
      <c r="AI105" s="129">
        <f>K105*L105</f>
        <v/>
      </c>
      <c r="AJ105" s="129">
        <f>LEFT(H105,3)</f>
        <v/>
      </c>
    </row>
    <row r="106" ht="22.5" customFormat="1" customHeight="1" s="20">
      <c r="A106" s="129" t="inlineStr">
        <is>
          <t>G</t>
        </is>
      </c>
      <c r="B106" s="145" t="n">
        <v>25</v>
      </c>
      <c r="C106" s="145" t="n">
        <v>5</v>
      </c>
      <c r="D106" s="129" t="inlineStr">
        <is>
          <t>/</t>
        </is>
      </c>
      <c r="E106" s="145" t="n">
        <v>30</v>
      </c>
      <c r="F106" s="129" t="inlineStr">
        <is>
          <t>/</t>
        </is>
      </c>
      <c r="G106" s="145" t="n">
        <v>100</v>
      </c>
      <c r="H106" s="361" t="inlineStr">
        <is>
          <t>P19-C402-Q3#</t>
        </is>
      </c>
      <c r="I106" s="56" t="inlineStr">
        <is>
          <t>#</t>
        </is>
      </c>
      <c r="J106" s="56" t="n">
        <v>990</v>
      </c>
      <c r="K106" s="56" t="n">
        <v>1278</v>
      </c>
      <c r="L106" s="56" t="n">
        <v>1</v>
      </c>
      <c r="M106" s="147">
        <f>J106</f>
        <v/>
      </c>
      <c r="N106" s="147" t="n">
        <v>995</v>
      </c>
      <c r="O106" s="147">
        <f>L106</f>
        <v/>
      </c>
      <c r="P106" s="362">
        <f>U106+Z106+AG106</f>
        <v/>
      </c>
      <c r="Q106" s="362" t="n"/>
      <c r="R106" s="129">
        <f>N106</f>
        <v/>
      </c>
      <c r="S106" s="129" t="n">
        <v>2</v>
      </c>
      <c r="T106" s="129">
        <f>S106*O106</f>
        <v/>
      </c>
      <c r="U106" s="363">
        <f>B106*C106*7.85*0.001*R106*0.001*T106</f>
        <v/>
      </c>
      <c r="V106" s="129">
        <f>M106-C106*2-2</f>
        <v/>
      </c>
      <c r="W106" s="129">
        <f>IF(MOD(K106-C106,E106)&lt;(E106-$AJ$2),ROUNDDOWN((K106-C106)/E106+1,0),ROUNDUP((K106-C106)/E106+1,0))</f>
        <v/>
      </c>
      <c r="X106" s="129">
        <f>(N106-C106)/E106+1</f>
        <v/>
      </c>
      <c r="Y106" s="129">
        <f>X106*O106</f>
        <v/>
      </c>
      <c r="Z106" s="364">
        <f>B106*C106*7.85*0.001*V106*0.001*Y106</f>
        <v/>
      </c>
      <c r="AA106" s="129" t="n">
        <v>6</v>
      </c>
      <c r="AB106" s="129">
        <f>(M106-G106*(AE106-1))/2</f>
        <v/>
      </c>
      <c r="AC106" s="149">
        <f>(M106-G106*(AF106-1))/2</f>
        <v/>
      </c>
      <c r="AD106" s="129" t="n">
        <v>1025</v>
      </c>
      <c r="AE106" s="129">
        <f>IF(INT(M106/G106+1)/2=INT(INT(M106/G106+1)/2),INT(M106/G106)+1,INT(M106/G106))</f>
        <v/>
      </c>
      <c r="AF106" s="129">
        <f>IF(AB106&lt;=0.2*G106,AE106-2,AE106)</f>
        <v/>
      </c>
      <c r="AG106" s="365">
        <f>AA106*AA106*7.85*AD106*0.001*0.001*AF106*O106</f>
        <v/>
      </c>
      <c r="AH106" s="129">
        <f>AF106*O106</f>
        <v/>
      </c>
      <c r="AI106" s="129">
        <f>K106*L106</f>
        <v/>
      </c>
      <c r="AJ106" s="129">
        <f>LEFT(H106,3)</f>
        <v/>
      </c>
    </row>
    <row r="107" ht="22.5" customFormat="1" customHeight="1" s="20">
      <c r="A107" s="129" t="inlineStr">
        <is>
          <t>G</t>
        </is>
      </c>
      <c r="B107" s="145" t="n">
        <v>25</v>
      </c>
      <c r="C107" s="145" t="n">
        <v>5</v>
      </c>
      <c r="D107" s="129" t="inlineStr">
        <is>
          <t>/</t>
        </is>
      </c>
      <c r="E107" s="145" t="n">
        <v>30</v>
      </c>
      <c r="F107" s="129" t="inlineStr">
        <is>
          <t>/</t>
        </is>
      </c>
      <c r="G107" s="145" t="n">
        <v>100</v>
      </c>
      <c r="H107" s="317" t="n"/>
      <c r="I107" s="317" t="n"/>
      <c r="J107" s="317" t="n"/>
      <c r="K107" s="317" t="n"/>
      <c r="L107" s="317" t="n"/>
      <c r="M107" s="147" t="n">
        <v>990</v>
      </c>
      <c r="N107" s="147" t="n">
        <v>275</v>
      </c>
      <c r="O107" s="147" t="n">
        <v>1</v>
      </c>
      <c r="P107" s="362">
        <f>U107+Z107+AG107</f>
        <v/>
      </c>
      <c r="Q107" s="362" t="inlineStr">
        <is>
          <t>单边留</t>
        </is>
      </c>
      <c r="R107" s="129">
        <f>N107</f>
        <v/>
      </c>
      <c r="S107" s="129" t="n">
        <v>2</v>
      </c>
      <c r="T107" s="129">
        <f>S107*O107</f>
        <v/>
      </c>
      <c r="U107" s="363">
        <f>B107*C107*7.85*0.001*R107*0.001*T107</f>
        <v/>
      </c>
      <c r="V107" s="129">
        <f>M107-C107*2-2</f>
        <v/>
      </c>
      <c r="W107" s="129">
        <f>IF(MOD(K107-C107,E107)&lt;(E107-$AJ$2),ROUNDDOWN((K107-C107)/E107+1,0),ROUNDUP((K107-C107)/E107+1,0))</f>
        <v/>
      </c>
      <c r="X107" s="129">
        <f>(N107-C107)/E107+1</f>
        <v/>
      </c>
      <c r="Y107" s="129">
        <f>X107*O107</f>
        <v/>
      </c>
      <c r="Z107" s="364">
        <f>B107*C107*7.85*0.001*V107*0.001*Y107</f>
        <v/>
      </c>
      <c r="AA107" s="129" t="n">
        <v>6</v>
      </c>
      <c r="AB107" s="129">
        <f>(M107-G107*(AE107-1))/2</f>
        <v/>
      </c>
      <c r="AC107" s="149">
        <f>(M107-G107*(AF107-1))/2</f>
        <v/>
      </c>
      <c r="AD107" s="129" t="n">
        <v>1025</v>
      </c>
      <c r="AE107" s="129">
        <f>IF(INT(M107/G107+1)/2=INT(INT(M107/G107+1)/2),INT(M107/G107)+1,INT(M107/G107))</f>
        <v/>
      </c>
      <c r="AF107" s="129">
        <f>IF(AB107&lt;=0.2*G107,AE107-2,AE107)</f>
        <v/>
      </c>
      <c r="AG107" s="365">
        <f>AA107*AA107*7.85*AD107*0.001*0.001*AF107*O107</f>
        <v/>
      </c>
      <c r="AH107" s="129">
        <f>AF107*O107</f>
        <v/>
      </c>
      <c r="AI107" s="129">
        <f>K107*L107</f>
        <v/>
      </c>
      <c r="AJ107" s="129">
        <f>LEFT(H107,3)</f>
        <v/>
      </c>
    </row>
    <row r="108" ht="22.5" customFormat="1" customHeight="1" s="20">
      <c r="A108" s="129" t="inlineStr">
        <is>
          <t>G</t>
        </is>
      </c>
      <c r="B108" s="145" t="n">
        <v>25</v>
      </c>
      <c r="C108" s="145" t="n">
        <v>5</v>
      </c>
      <c r="D108" s="129" t="inlineStr">
        <is>
          <t>/</t>
        </is>
      </c>
      <c r="E108" s="145" t="n">
        <v>30</v>
      </c>
      <c r="F108" s="129" t="inlineStr">
        <is>
          <t>/</t>
        </is>
      </c>
      <c r="G108" s="145" t="n">
        <v>100</v>
      </c>
      <c r="H108" s="361" t="inlineStr">
        <is>
          <t>P19-C402-Q6#</t>
        </is>
      </c>
      <c r="I108" s="56" t="inlineStr">
        <is>
          <t>#</t>
        </is>
      </c>
      <c r="J108" s="56" t="n">
        <v>1992</v>
      </c>
      <c r="K108" s="56" t="n">
        <v>1496</v>
      </c>
      <c r="L108" s="56" t="n">
        <v>1</v>
      </c>
      <c r="M108" s="147">
        <f>J108</f>
        <v/>
      </c>
      <c r="N108" s="147" t="n">
        <v>995</v>
      </c>
      <c r="O108" s="147">
        <f>L108</f>
        <v/>
      </c>
      <c r="P108" s="362">
        <f>U108+Z108+AG108</f>
        <v/>
      </c>
      <c r="Q108" s="362" t="n"/>
      <c r="R108" s="129">
        <f>N108</f>
        <v/>
      </c>
      <c r="S108" s="129" t="n">
        <v>2</v>
      </c>
      <c r="T108" s="129">
        <f>S108*O108</f>
        <v/>
      </c>
      <c r="U108" s="363">
        <f>B108*C108*7.85*0.001*R108*0.001*T108</f>
        <v/>
      </c>
      <c r="V108" s="129">
        <f>M108-C108*2-2</f>
        <v/>
      </c>
      <c r="W108" s="129">
        <f>IF(MOD(K108-C108,E108)&lt;(E108-$AJ$2),ROUNDDOWN((K108-C108)/E108+1,0),ROUNDUP((K108-C108)/E108+1,0))</f>
        <v/>
      </c>
      <c r="X108" s="129">
        <f>(N108-C108)/E108+1</f>
        <v/>
      </c>
      <c r="Y108" s="129">
        <f>X108*O108</f>
        <v/>
      </c>
      <c r="Z108" s="364">
        <f>B108*C108*7.85*0.001*V108*0.001*Y108</f>
        <v/>
      </c>
      <c r="AA108" s="129" t="n">
        <v>6</v>
      </c>
      <c r="AB108" s="129">
        <f>(M108-G108*(AE108-1))/2</f>
        <v/>
      </c>
      <c r="AC108" s="149">
        <f>(M108-G108*(AF108-1))/2</f>
        <v/>
      </c>
      <c r="AD108" s="129" t="n">
        <v>1025</v>
      </c>
      <c r="AE108" s="129">
        <f>IF(INT(M108/G108+1)/2=INT(INT(M108/G108+1)/2),INT(M108/G108)+1,INT(M108/G108))</f>
        <v/>
      </c>
      <c r="AF108" s="129">
        <f>IF(AB108&lt;=0.2*G108,AE108-2,AE108)</f>
        <v/>
      </c>
      <c r="AG108" s="365">
        <f>AA108*AA108*7.85*AD108*0.001*0.001*AF108*O108</f>
        <v/>
      </c>
      <c r="AH108" s="129">
        <f>AF108*O108</f>
        <v/>
      </c>
      <c r="AI108" s="129">
        <f>K108*L108</f>
        <v/>
      </c>
      <c r="AJ108" s="129">
        <f>LEFT(H108,3)</f>
        <v/>
      </c>
    </row>
    <row r="109" ht="22.5" customFormat="1" customHeight="1" s="20">
      <c r="A109" s="129" t="inlineStr">
        <is>
          <t>G</t>
        </is>
      </c>
      <c r="B109" s="145" t="n">
        <v>25</v>
      </c>
      <c r="C109" s="145" t="n">
        <v>5</v>
      </c>
      <c r="D109" s="129" t="inlineStr">
        <is>
          <t>/</t>
        </is>
      </c>
      <c r="E109" s="145" t="n">
        <v>30</v>
      </c>
      <c r="F109" s="129" t="inlineStr">
        <is>
          <t>/</t>
        </is>
      </c>
      <c r="G109" s="145" t="n">
        <v>100</v>
      </c>
      <c r="H109" s="317" t="n"/>
      <c r="I109" s="317" t="n"/>
      <c r="J109" s="317" t="n"/>
      <c r="K109" s="317" t="n"/>
      <c r="L109" s="317" t="n"/>
      <c r="M109" s="147" t="n">
        <v>1992</v>
      </c>
      <c r="N109" s="147" t="n">
        <v>485</v>
      </c>
      <c r="O109" s="147" t="n">
        <v>1</v>
      </c>
      <c r="P109" s="362">
        <f>U109+Z109+AG109</f>
        <v/>
      </c>
      <c r="Q109" s="362" t="inlineStr">
        <is>
          <t>单边留</t>
        </is>
      </c>
      <c r="R109" s="129">
        <f>N109</f>
        <v/>
      </c>
      <c r="S109" s="129" t="n">
        <v>2</v>
      </c>
      <c r="T109" s="129">
        <f>S109*O109</f>
        <v/>
      </c>
      <c r="U109" s="363">
        <f>B109*C109*7.85*0.001*R109*0.001*T109</f>
        <v/>
      </c>
      <c r="V109" s="129">
        <f>M109-C109*2-2</f>
        <v/>
      </c>
      <c r="W109" s="129">
        <f>IF(MOD(K109-C109,E109)&lt;(E109-$AJ$2),ROUNDDOWN((K109-C109)/E109+1,0),ROUNDUP((K109-C109)/E109+1,0))</f>
        <v/>
      </c>
      <c r="X109" s="129">
        <f>(N109-C109)/E109+1</f>
        <v/>
      </c>
      <c r="Y109" s="129">
        <f>X109*O109</f>
        <v/>
      </c>
      <c r="Z109" s="364">
        <f>B109*C109*7.85*0.001*V109*0.001*Y109</f>
        <v/>
      </c>
      <c r="AA109" s="129" t="n">
        <v>6</v>
      </c>
      <c r="AB109" s="129">
        <f>(M109-G109*(AE109-1))/2</f>
        <v/>
      </c>
      <c r="AC109" s="149">
        <f>(M109-G109*(AF109-1))/2</f>
        <v/>
      </c>
      <c r="AD109" s="129" t="n">
        <v>1025</v>
      </c>
      <c r="AE109" s="129">
        <f>IF(INT(M109/G109+1)/2=INT(INT(M109/G109+1)/2),INT(M109/G109)+1,INT(M109/G109))</f>
        <v/>
      </c>
      <c r="AF109" s="129">
        <f>IF(AB109&lt;=0.2*G109,AE109-2,AE109)</f>
        <v/>
      </c>
      <c r="AG109" s="365">
        <f>AA109*AA109*7.85*AD109*0.001*0.001*AF109*O109</f>
        <v/>
      </c>
      <c r="AH109" s="129">
        <f>AF109*O109</f>
        <v/>
      </c>
      <c r="AI109" s="129">
        <f>K109*L109</f>
        <v/>
      </c>
      <c r="AJ109" s="129">
        <f>LEFT(H109,3)</f>
        <v/>
      </c>
    </row>
    <row r="110" ht="22.5" customFormat="1" customHeight="1" s="20">
      <c r="A110" s="129" t="inlineStr">
        <is>
          <t>G</t>
        </is>
      </c>
      <c r="B110" s="145" t="n">
        <v>25</v>
      </c>
      <c r="C110" s="145" t="n">
        <v>5</v>
      </c>
      <c r="D110" s="129" t="inlineStr">
        <is>
          <t>/</t>
        </is>
      </c>
      <c r="E110" s="145" t="n">
        <v>30</v>
      </c>
      <c r="F110" s="129" t="inlineStr">
        <is>
          <t>/</t>
        </is>
      </c>
      <c r="G110" s="145" t="n">
        <v>100</v>
      </c>
      <c r="H110" s="56" t="inlineStr">
        <is>
          <t>P20-C402-R5#</t>
        </is>
      </c>
      <c r="I110" s="56" t="inlineStr">
        <is>
          <t>#</t>
        </is>
      </c>
      <c r="J110" s="56" t="n">
        <v>1964</v>
      </c>
      <c r="K110" s="56" t="n">
        <v>511</v>
      </c>
      <c r="L110" s="56" t="n">
        <v>1</v>
      </c>
      <c r="M110" s="147">
        <f>J110</f>
        <v/>
      </c>
      <c r="N110" s="147">
        <f>(W110-1)*E110+C110</f>
        <v/>
      </c>
      <c r="O110" s="147">
        <f>L110</f>
        <v/>
      </c>
      <c r="P110" s="362">
        <f>U110+Z110+AG110</f>
        <v/>
      </c>
      <c r="Q110" s="362">
        <f>IF(OR(AND(MOD(K110-C110,E110)&gt;$AI$2,MOD(K110-C110,E110)&lt;(E110-$AJ$2)),W110=35),"单边留","")</f>
        <v/>
      </c>
      <c r="R110" s="129">
        <f>N110</f>
        <v/>
      </c>
      <c r="S110" s="129" t="n">
        <v>2</v>
      </c>
      <c r="T110" s="129">
        <f>S110*O110</f>
        <v/>
      </c>
      <c r="U110" s="363">
        <f>B110*C110*7.85*0.001*R110*0.001*T110</f>
        <v/>
      </c>
      <c r="V110" s="129">
        <f>M110-C110*2-2</f>
        <v/>
      </c>
      <c r="W110" s="129">
        <f>IF(MOD(K110-C110,E110)&lt;(E110-$AJ$2),ROUNDDOWN((K110-C110)/E110+1,0),ROUNDUP((K110-C110)/E110+1,0))</f>
        <v/>
      </c>
      <c r="X110" s="129">
        <f>(N110-C110)/E110+1</f>
        <v/>
      </c>
      <c r="Y110" s="129">
        <f>X110*O110</f>
        <v/>
      </c>
      <c r="Z110" s="364">
        <f>B110*C110*7.85*0.001*V110*0.001*Y110</f>
        <v/>
      </c>
      <c r="AA110" s="129" t="n">
        <v>6</v>
      </c>
      <c r="AB110" s="129">
        <f>(M110-G110*(AE110-1))/2</f>
        <v/>
      </c>
      <c r="AC110" s="149">
        <f>(M110-G110*(AF110-1))/2</f>
        <v/>
      </c>
      <c r="AD110" s="129" t="n">
        <v>1025</v>
      </c>
      <c r="AE110" s="129">
        <f>IF(INT(M110/G110+1)/2=INT(INT(M110/G110+1)/2),INT(M110/G110)+1,INT(M110/G110))</f>
        <v/>
      </c>
      <c r="AF110" s="129">
        <f>IF(AB110&lt;=0.2*G110,AE110-2,AE110)</f>
        <v/>
      </c>
      <c r="AG110" s="365">
        <f>AA110*AA110*7.85*AD110*0.001*0.001*AF110*O110</f>
        <v/>
      </c>
      <c r="AH110" s="129">
        <f>AF110*O110</f>
        <v/>
      </c>
      <c r="AI110" s="129">
        <f>K110*L110</f>
        <v/>
      </c>
      <c r="AJ110" s="129">
        <f>LEFT(H110,3)</f>
        <v/>
      </c>
    </row>
    <row r="111" ht="22.5" customFormat="1" customHeight="1" s="20">
      <c r="A111" s="129" t="inlineStr">
        <is>
          <t>G</t>
        </is>
      </c>
      <c r="B111" s="145" t="n">
        <v>25</v>
      </c>
      <c r="C111" s="145" t="n">
        <v>5</v>
      </c>
      <c r="D111" s="129" t="inlineStr">
        <is>
          <t>/</t>
        </is>
      </c>
      <c r="E111" s="145" t="n">
        <v>30</v>
      </c>
      <c r="F111" s="129" t="inlineStr">
        <is>
          <t>/</t>
        </is>
      </c>
      <c r="G111" s="145" t="n">
        <v>100</v>
      </c>
      <c r="H111" s="56" t="inlineStr">
        <is>
          <t>P20-C402-R1#</t>
        </is>
      </c>
      <c r="I111" s="56" t="inlineStr">
        <is>
          <t>#</t>
        </is>
      </c>
      <c r="J111" s="56" t="n">
        <v>1966</v>
      </c>
      <c r="K111" s="56" t="n">
        <v>627</v>
      </c>
      <c r="L111" s="56" t="n">
        <v>1</v>
      </c>
      <c r="M111" s="147">
        <f>J111</f>
        <v/>
      </c>
      <c r="N111" s="147">
        <f>(W111-1)*E111+C111</f>
        <v/>
      </c>
      <c r="O111" s="147">
        <f>L111</f>
        <v/>
      </c>
      <c r="P111" s="362">
        <f>U111+Z111+AG111</f>
        <v/>
      </c>
      <c r="Q111" s="362">
        <f>IF(OR(AND(MOD(K111-C111,E111)&gt;$AI$2,MOD(K111-C111,E111)&lt;(E111-$AJ$2)),W111=35),"单边留","")</f>
        <v/>
      </c>
      <c r="R111" s="129">
        <f>N111</f>
        <v/>
      </c>
      <c r="S111" s="129" t="n">
        <v>2</v>
      </c>
      <c r="T111" s="129">
        <f>S111*O111</f>
        <v/>
      </c>
      <c r="U111" s="363">
        <f>B111*C111*7.85*0.001*R111*0.001*T111</f>
        <v/>
      </c>
      <c r="V111" s="129">
        <f>M111-C111*2-2</f>
        <v/>
      </c>
      <c r="W111" s="129">
        <f>IF(MOD(K111-C111,E111)&lt;(E111-$AJ$2),ROUNDDOWN((K111-C111)/E111+1,0),ROUNDUP((K111-C111)/E111+1,0))</f>
        <v/>
      </c>
      <c r="X111" s="129">
        <f>(N111-C111)/E111+1</f>
        <v/>
      </c>
      <c r="Y111" s="129">
        <f>X111*O111</f>
        <v/>
      </c>
      <c r="Z111" s="364">
        <f>B111*C111*7.85*0.001*V111*0.001*Y111</f>
        <v/>
      </c>
      <c r="AA111" s="129" t="n">
        <v>6</v>
      </c>
      <c r="AB111" s="129">
        <f>(M111-G111*(AE111-1))/2</f>
        <v/>
      </c>
      <c r="AC111" s="149">
        <f>(M111-G111*(AF111-1))/2</f>
        <v/>
      </c>
      <c r="AD111" s="129" t="n">
        <v>1025</v>
      </c>
      <c r="AE111" s="129">
        <f>IF(INT(M111/G111+1)/2=INT(INT(M111/G111+1)/2),INT(M111/G111)+1,INT(M111/G111))</f>
        <v/>
      </c>
      <c r="AF111" s="129">
        <f>IF(AB111&lt;=0.2*G111,AE111-2,AE111)</f>
        <v/>
      </c>
      <c r="AG111" s="365">
        <f>AA111*AA111*7.85*AD111*0.001*0.001*AF111*O111</f>
        <v/>
      </c>
      <c r="AH111" s="129">
        <f>AF111*O111</f>
        <v/>
      </c>
      <c r="AI111" s="129">
        <f>K111*L111</f>
        <v/>
      </c>
      <c r="AJ111" s="129">
        <f>LEFT(H111,3)</f>
        <v/>
      </c>
    </row>
    <row r="112" ht="22.5" customFormat="1" customHeight="1" s="20">
      <c r="A112" s="129" t="inlineStr">
        <is>
          <t>G</t>
        </is>
      </c>
      <c r="B112" s="145" t="n">
        <v>25</v>
      </c>
      <c r="C112" s="145" t="n">
        <v>5</v>
      </c>
      <c r="D112" s="129" t="inlineStr">
        <is>
          <t>/</t>
        </is>
      </c>
      <c r="E112" s="145" t="n">
        <v>30</v>
      </c>
      <c r="F112" s="129" t="inlineStr">
        <is>
          <t>/</t>
        </is>
      </c>
      <c r="G112" s="145" t="n">
        <v>100</v>
      </c>
      <c r="H112" s="56" t="inlineStr">
        <is>
          <t>P20-C402-R8#</t>
        </is>
      </c>
      <c r="I112" s="56" t="inlineStr">
        <is>
          <t>#</t>
        </is>
      </c>
      <c r="J112" s="56" t="n">
        <v>1973</v>
      </c>
      <c r="K112" s="56" t="n">
        <v>968</v>
      </c>
      <c r="L112" s="56" t="n">
        <v>1</v>
      </c>
      <c r="M112" s="147">
        <f>J112</f>
        <v/>
      </c>
      <c r="N112" s="147">
        <f>(W112-1)*E112+C112</f>
        <v/>
      </c>
      <c r="O112" s="147">
        <f>L112</f>
        <v/>
      </c>
      <c r="P112" s="362">
        <f>U112+Z112+AG112</f>
        <v/>
      </c>
      <c r="Q112" s="362">
        <f>IF(OR(AND(MOD(K112-C112,E112)&gt;$AI$2,MOD(K112-C112,E112)&lt;(E112-$AJ$2)),W112=35),"单边留","")</f>
        <v/>
      </c>
      <c r="R112" s="129">
        <f>N112</f>
        <v/>
      </c>
      <c r="S112" s="129" t="n">
        <v>2</v>
      </c>
      <c r="T112" s="129">
        <f>S112*O112</f>
        <v/>
      </c>
      <c r="U112" s="363">
        <f>B112*C112*7.85*0.001*R112*0.001*T112</f>
        <v/>
      </c>
      <c r="V112" s="129">
        <f>M112-C112*2-2</f>
        <v/>
      </c>
      <c r="W112" s="129">
        <f>IF(MOD(K112-C112,E112)&lt;(E112-$AJ$2),ROUNDDOWN((K112-C112)/E112+1,0),ROUNDUP((K112-C112)/E112+1,0))</f>
        <v/>
      </c>
      <c r="X112" s="129">
        <f>(N112-C112)/E112+1</f>
        <v/>
      </c>
      <c r="Y112" s="129">
        <f>X112*O112</f>
        <v/>
      </c>
      <c r="Z112" s="364">
        <f>B112*C112*7.85*0.001*V112*0.001*Y112</f>
        <v/>
      </c>
      <c r="AA112" s="129" t="n">
        <v>6</v>
      </c>
      <c r="AB112" s="129">
        <f>(M112-G112*(AE112-1))/2</f>
        <v/>
      </c>
      <c r="AC112" s="149">
        <f>(M112-G112*(AF112-1))/2</f>
        <v/>
      </c>
      <c r="AD112" s="129" t="n">
        <v>1025</v>
      </c>
      <c r="AE112" s="129">
        <f>IF(INT(M112/G112+1)/2=INT(INT(M112/G112+1)/2),INT(M112/G112)+1,INT(M112/G112))</f>
        <v/>
      </c>
      <c r="AF112" s="129">
        <f>IF(AB112&lt;=0.2*G112,AE112-2,AE112)</f>
        <v/>
      </c>
      <c r="AG112" s="365">
        <f>AA112*AA112*7.85*AD112*0.001*0.001*AF112*O112</f>
        <v/>
      </c>
      <c r="AH112" s="129">
        <f>AF112*O112</f>
        <v/>
      </c>
      <c r="AI112" s="129">
        <f>K112*L112</f>
        <v/>
      </c>
      <c r="AJ112" s="129">
        <f>LEFT(H112,3)</f>
        <v/>
      </c>
    </row>
    <row r="113" ht="22.5" customFormat="1" customHeight="1" s="20">
      <c r="A113" s="129" t="inlineStr">
        <is>
          <t>G</t>
        </is>
      </c>
      <c r="B113" s="145" t="n">
        <v>25</v>
      </c>
      <c r="C113" s="145" t="n">
        <v>5</v>
      </c>
      <c r="D113" s="129" t="inlineStr">
        <is>
          <t>/</t>
        </is>
      </c>
      <c r="E113" s="145" t="n">
        <v>30</v>
      </c>
      <c r="F113" s="129" t="inlineStr">
        <is>
          <t>/</t>
        </is>
      </c>
      <c r="G113" s="145" t="n">
        <v>100</v>
      </c>
      <c r="H113" s="56" t="inlineStr">
        <is>
          <t>P20-C402-R7#</t>
        </is>
      </c>
      <c r="I113" s="56" t="inlineStr">
        <is>
          <t>#</t>
        </is>
      </c>
      <c r="J113" s="56" t="n">
        <v>1974</v>
      </c>
      <c r="K113" s="56" t="n">
        <v>988</v>
      </c>
      <c r="L113" s="56" t="n">
        <v>1</v>
      </c>
      <c r="M113" s="147">
        <f>J113</f>
        <v/>
      </c>
      <c r="N113" s="147">
        <f>(W113-1)*E113+C113</f>
        <v/>
      </c>
      <c r="O113" s="147">
        <f>L113</f>
        <v/>
      </c>
      <c r="P113" s="362">
        <f>U113+Z113+AG113</f>
        <v/>
      </c>
      <c r="Q113" s="362">
        <f>IF(OR(AND(MOD(K113-C113,E113)&gt;$AI$2,MOD(K113-C113,E113)&lt;(E113-$AJ$2)),W113=35),"单边留","")</f>
        <v/>
      </c>
      <c r="R113" s="129">
        <f>N113</f>
        <v/>
      </c>
      <c r="S113" s="129" t="n">
        <v>2</v>
      </c>
      <c r="T113" s="129">
        <f>S113*O113</f>
        <v/>
      </c>
      <c r="U113" s="363">
        <f>B113*C113*7.85*0.001*R113*0.001*T113</f>
        <v/>
      </c>
      <c r="V113" s="129">
        <f>M113-C113*2-2</f>
        <v/>
      </c>
      <c r="W113" s="129">
        <f>IF(MOD(K113-C113,E113)&lt;(E113-$AJ$2),ROUNDDOWN((K113-C113)/E113+1,0),ROUNDUP((K113-C113)/E113+1,0))</f>
        <v/>
      </c>
      <c r="X113" s="129">
        <f>(N113-C113)/E113+1</f>
        <v/>
      </c>
      <c r="Y113" s="129">
        <f>X113*O113</f>
        <v/>
      </c>
      <c r="Z113" s="364">
        <f>B113*C113*7.85*0.001*V113*0.001*Y113</f>
        <v/>
      </c>
      <c r="AA113" s="129" t="n">
        <v>6</v>
      </c>
      <c r="AB113" s="129">
        <f>(M113-G113*(AE113-1))/2</f>
        <v/>
      </c>
      <c r="AC113" s="149">
        <f>(M113-G113*(AF113-1))/2</f>
        <v/>
      </c>
      <c r="AD113" s="129" t="n">
        <v>1025</v>
      </c>
      <c r="AE113" s="129">
        <f>IF(INT(M113/G113+1)/2=INT(INT(M113/G113+1)/2),INT(M113/G113)+1,INT(M113/G113))</f>
        <v/>
      </c>
      <c r="AF113" s="129">
        <f>IF(AB113&lt;=0.2*G113,AE113-2,AE113)</f>
        <v/>
      </c>
      <c r="AG113" s="365">
        <f>AA113*AA113*7.85*AD113*0.001*0.001*AF113*O113</f>
        <v/>
      </c>
      <c r="AH113" s="129">
        <f>AF113*O113</f>
        <v/>
      </c>
      <c r="AI113" s="129">
        <f>K113*L113</f>
        <v/>
      </c>
      <c r="AJ113" s="129">
        <f>LEFT(H113,3)</f>
        <v/>
      </c>
    </row>
    <row r="114" ht="22.5" customFormat="1" customHeight="1" s="20">
      <c r="A114" s="129" t="inlineStr">
        <is>
          <t>G</t>
        </is>
      </c>
      <c r="B114" s="145" t="n">
        <v>25</v>
      </c>
      <c r="C114" s="145" t="n">
        <v>5</v>
      </c>
      <c r="D114" s="129" t="inlineStr">
        <is>
          <t>/</t>
        </is>
      </c>
      <c r="E114" s="145" t="n">
        <v>30</v>
      </c>
      <c r="F114" s="129" t="inlineStr">
        <is>
          <t>/</t>
        </is>
      </c>
      <c r="G114" s="145" t="n">
        <v>100</v>
      </c>
      <c r="H114" s="56" t="inlineStr">
        <is>
          <t>P20-C402-R2#</t>
        </is>
      </c>
      <c r="I114" s="56" t="inlineStr">
        <is>
          <t>#</t>
        </is>
      </c>
      <c r="J114" s="56" t="n">
        <v>1975</v>
      </c>
      <c r="K114" s="56" t="n">
        <v>1000</v>
      </c>
      <c r="L114" s="56" t="n">
        <v>22</v>
      </c>
      <c r="M114" s="147">
        <f>J114</f>
        <v/>
      </c>
      <c r="N114" s="147">
        <f>(W114-1)*E114+C114</f>
        <v/>
      </c>
      <c r="O114" s="147">
        <f>L114</f>
        <v/>
      </c>
      <c r="P114" s="362">
        <f>U114+Z114+AG114</f>
        <v/>
      </c>
      <c r="Q114" s="362">
        <f>IF(OR(AND(MOD(K114-C114,E114)&gt;$AI$2,MOD(K114-C114,E114)&lt;(E114-$AJ$2)),W114=35),"单边留","")</f>
        <v/>
      </c>
      <c r="R114" s="129">
        <f>N114</f>
        <v/>
      </c>
      <c r="S114" s="129" t="n">
        <v>2</v>
      </c>
      <c r="T114" s="129">
        <f>S114*O114</f>
        <v/>
      </c>
      <c r="U114" s="363">
        <f>B114*C114*7.85*0.001*R114*0.001*T114</f>
        <v/>
      </c>
      <c r="V114" s="129">
        <f>M114-C114*2-2</f>
        <v/>
      </c>
      <c r="W114" s="129">
        <f>IF(MOD(K114-C114,E114)&lt;(E114-$AJ$2),ROUNDDOWN((K114-C114)/E114+1,0),ROUNDUP((K114-C114)/E114+1,0))</f>
        <v/>
      </c>
      <c r="X114" s="129">
        <f>(N114-C114)/E114+1</f>
        <v/>
      </c>
      <c r="Y114" s="129">
        <f>X114*O114</f>
        <v/>
      </c>
      <c r="Z114" s="364">
        <f>B114*C114*7.85*0.001*V114*0.001*Y114</f>
        <v/>
      </c>
      <c r="AA114" s="129" t="n">
        <v>6</v>
      </c>
      <c r="AB114" s="129">
        <f>(M114-G114*(AE114-1))/2</f>
        <v/>
      </c>
      <c r="AC114" s="149">
        <f>(M114-G114*(AF114-1))/2</f>
        <v/>
      </c>
      <c r="AD114" s="129" t="n">
        <v>1025</v>
      </c>
      <c r="AE114" s="129">
        <f>IF(INT(M114/G114+1)/2=INT(INT(M114/G114+1)/2),INT(M114/G114)+1,INT(M114/G114))</f>
        <v/>
      </c>
      <c r="AF114" s="129">
        <f>IF(AB114&lt;=0.2*G114,AE114-2,AE114)</f>
        <v/>
      </c>
      <c r="AG114" s="365">
        <f>AA114*AA114*7.85*AD114*0.001*0.001*AF114*O114</f>
        <v/>
      </c>
      <c r="AH114" s="129">
        <f>AF114*O114</f>
        <v/>
      </c>
      <c r="AI114" s="129">
        <f>K114*L114</f>
        <v/>
      </c>
      <c r="AJ114" s="129">
        <f>LEFT(H114,3)</f>
        <v/>
      </c>
    </row>
    <row r="115" ht="22.5" customFormat="1" customHeight="1" s="20">
      <c r="A115" s="129" t="inlineStr">
        <is>
          <t>G</t>
        </is>
      </c>
      <c r="B115" s="145" t="n">
        <v>25</v>
      </c>
      <c r="C115" s="145" t="n">
        <v>5</v>
      </c>
      <c r="D115" s="129" t="inlineStr">
        <is>
          <t>/</t>
        </is>
      </c>
      <c r="E115" s="145" t="n">
        <v>30</v>
      </c>
      <c r="F115" s="129" t="inlineStr">
        <is>
          <t>/</t>
        </is>
      </c>
      <c r="G115" s="145" t="n">
        <v>100</v>
      </c>
      <c r="H115" s="56" t="inlineStr">
        <is>
          <t>P20-C402-R6#</t>
        </is>
      </c>
      <c r="I115" s="56" t="inlineStr">
        <is>
          <t>#</t>
        </is>
      </c>
      <c r="J115" s="56" t="n">
        <v>1975</v>
      </c>
      <c r="K115" s="56" t="n">
        <v>1000</v>
      </c>
      <c r="L115" s="56" t="n">
        <v>1</v>
      </c>
      <c r="M115" s="147">
        <f>J115</f>
        <v/>
      </c>
      <c r="N115" s="147">
        <f>(W115-1)*E115+C115</f>
        <v/>
      </c>
      <c r="O115" s="147">
        <f>L115</f>
        <v/>
      </c>
      <c r="P115" s="362">
        <f>U115+Z115+AG115</f>
        <v/>
      </c>
      <c r="Q115" s="362">
        <f>IF(OR(AND(MOD(K115-C115,E115)&gt;$AI$2,MOD(K115-C115,E115)&lt;(E115-$AJ$2)),W115=35),"单边留","")</f>
        <v/>
      </c>
      <c r="R115" s="129">
        <f>N115</f>
        <v/>
      </c>
      <c r="S115" s="129" t="n">
        <v>2</v>
      </c>
      <c r="T115" s="129">
        <f>S115*O115</f>
        <v/>
      </c>
      <c r="U115" s="363">
        <f>B115*C115*7.85*0.001*R115*0.001*T115</f>
        <v/>
      </c>
      <c r="V115" s="129">
        <f>M115-C115*2-2</f>
        <v/>
      </c>
      <c r="W115" s="129">
        <f>IF(MOD(K115-C115,E115)&lt;(E115-$AJ$2),ROUNDDOWN((K115-C115)/E115+1,0),ROUNDUP((K115-C115)/E115+1,0))</f>
        <v/>
      </c>
      <c r="X115" s="129">
        <f>(N115-C115)/E115+1</f>
        <v/>
      </c>
      <c r="Y115" s="129">
        <f>X115*O115</f>
        <v/>
      </c>
      <c r="Z115" s="364">
        <f>B115*C115*7.85*0.001*V115*0.001*Y115</f>
        <v/>
      </c>
      <c r="AA115" s="129" t="n">
        <v>6</v>
      </c>
      <c r="AB115" s="129">
        <f>(M115-G115*(AE115-1))/2</f>
        <v/>
      </c>
      <c r="AC115" s="149">
        <f>(M115-G115*(AF115-1))/2</f>
        <v/>
      </c>
      <c r="AD115" s="129" t="n">
        <v>1025</v>
      </c>
      <c r="AE115" s="129">
        <f>IF(INT(M115/G115+1)/2=INT(INT(M115/G115+1)/2),INT(M115/G115)+1,INT(M115/G115))</f>
        <v/>
      </c>
      <c r="AF115" s="129">
        <f>IF(AB115&lt;=0.2*G115,AE115-2,AE115)</f>
        <v/>
      </c>
      <c r="AG115" s="365">
        <f>AA115*AA115*7.85*AD115*0.001*0.001*AF115*O115</f>
        <v/>
      </c>
      <c r="AH115" s="129">
        <f>AF115*O115</f>
        <v/>
      </c>
      <c r="AI115" s="129">
        <f>K115*L115</f>
        <v/>
      </c>
      <c r="AJ115" s="129">
        <f>LEFT(H115,3)</f>
        <v/>
      </c>
    </row>
    <row r="116" ht="22.5" customFormat="1" customHeight="1" s="20">
      <c r="A116" s="129" t="inlineStr">
        <is>
          <t>G</t>
        </is>
      </c>
      <c r="B116" s="145" t="n">
        <v>25</v>
      </c>
      <c r="C116" s="145" t="n">
        <v>5</v>
      </c>
      <c r="D116" s="129" t="inlineStr">
        <is>
          <t>/</t>
        </is>
      </c>
      <c r="E116" s="145" t="n">
        <v>30</v>
      </c>
      <c r="F116" s="129" t="inlineStr">
        <is>
          <t>/</t>
        </is>
      </c>
      <c r="G116" s="145" t="n">
        <v>100</v>
      </c>
      <c r="H116" s="56" t="inlineStr">
        <is>
          <t>P20-C402-R4#</t>
        </is>
      </c>
      <c r="I116" s="56" t="inlineStr">
        <is>
          <t>#</t>
        </is>
      </c>
      <c r="J116" s="56" t="n">
        <v>978</v>
      </c>
      <c r="K116" s="56" t="n">
        <v>1000</v>
      </c>
      <c r="L116" s="56" t="n">
        <v>2</v>
      </c>
      <c r="M116" s="147">
        <f>J116</f>
        <v/>
      </c>
      <c r="N116" s="147">
        <f>(W116-1)*E116+C116</f>
        <v/>
      </c>
      <c r="O116" s="147">
        <f>L116</f>
        <v/>
      </c>
      <c r="P116" s="362">
        <f>U116+Z116+AG116</f>
        <v/>
      </c>
      <c r="Q116" s="362">
        <f>IF(OR(AND(MOD(K116-C116,E116)&gt;$AI$2,MOD(K116-C116,E116)&lt;(E116-$AJ$2)),W116=35),"单边留","")</f>
        <v/>
      </c>
      <c r="R116" s="129">
        <f>N116</f>
        <v/>
      </c>
      <c r="S116" s="129" t="n">
        <v>2</v>
      </c>
      <c r="T116" s="129">
        <f>S116*O116</f>
        <v/>
      </c>
      <c r="U116" s="363">
        <f>B116*C116*7.85*0.001*R116*0.001*T116</f>
        <v/>
      </c>
      <c r="V116" s="129">
        <f>M116-C116*2-2</f>
        <v/>
      </c>
      <c r="W116" s="129">
        <f>IF(MOD(K116-C116,E116)&lt;(E116-$AJ$2),ROUNDDOWN((K116-C116)/E116+1,0),ROUNDUP((K116-C116)/E116+1,0))</f>
        <v/>
      </c>
      <c r="X116" s="129">
        <f>(N116-C116)/E116+1</f>
        <v/>
      </c>
      <c r="Y116" s="129">
        <f>X116*O116</f>
        <v/>
      </c>
      <c r="Z116" s="364">
        <f>B116*C116*7.85*0.001*V116*0.001*Y116</f>
        <v/>
      </c>
      <c r="AA116" s="129" t="n">
        <v>6</v>
      </c>
      <c r="AB116" s="129">
        <f>(M116-G116*(AE116-1))/2</f>
        <v/>
      </c>
      <c r="AC116" s="149">
        <f>(M116-G116*(AF116-1))/2</f>
        <v/>
      </c>
      <c r="AD116" s="129" t="n">
        <v>1025</v>
      </c>
      <c r="AE116" s="129">
        <f>IF(INT(M116/G116+1)/2=INT(INT(M116/G116+1)/2),INT(M116/G116)+1,INT(M116/G116))</f>
        <v/>
      </c>
      <c r="AF116" s="129">
        <f>IF(AB116&lt;=0.2*G116,AE116-2,AE116)</f>
        <v/>
      </c>
      <c r="AG116" s="365">
        <f>AA116*AA116*7.85*AD116*0.001*0.001*AF116*O116</f>
        <v/>
      </c>
      <c r="AH116" s="129">
        <f>AF116*O116</f>
        <v/>
      </c>
      <c r="AI116" s="129">
        <f>K116*L116</f>
        <v/>
      </c>
      <c r="AJ116" s="129">
        <f>LEFT(H116,3)</f>
        <v/>
      </c>
    </row>
    <row r="117" ht="22.5" customFormat="1" customHeight="1" s="20">
      <c r="A117" s="129" t="inlineStr">
        <is>
          <t>G</t>
        </is>
      </c>
      <c r="B117" s="145" t="n">
        <v>25</v>
      </c>
      <c r="C117" s="145" t="n">
        <v>5</v>
      </c>
      <c r="D117" s="129" t="inlineStr">
        <is>
          <t>/</t>
        </is>
      </c>
      <c r="E117" s="145" t="n">
        <v>30</v>
      </c>
      <c r="F117" s="129" t="inlineStr">
        <is>
          <t>/</t>
        </is>
      </c>
      <c r="G117" s="145" t="n">
        <v>100</v>
      </c>
      <c r="H117" s="361" t="inlineStr">
        <is>
          <t>P20-C402-R3#</t>
        </is>
      </c>
      <c r="I117" s="56" t="inlineStr">
        <is>
          <t>#</t>
        </is>
      </c>
      <c r="J117" s="56" t="n">
        <v>990</v>
      </c>
      <c r="K117" s="56" t="n">
        <v>1278</v>
      </c>
      <c r="L117" s="56" t="n">
        <v>1</v>
      </c>
      <c r="M117" s="147">
        <f>J117</f>
        <v/>
      </c>
      <c r="N117" s="147" t="n">
        <v>995</v>
      </c>
      <c r="O117" s="147">
        <f>L117</f>
        <v/>
      </c>
      <c r="P117" s="362">
        <f>U117+Z117+AG117</f>
        <v/>
      </c>
      <c r="Q117" s="362" t="n"/>
      <c r="R117" s="129">
        <f>N117</f>
        <v/>
      </c>
      <c r="S117" s="129" t="n">
        <v>2</v>
      </c>
      <c r="T117" s="129">
        <f>S117*O117</f>
        <v/>
      </c>
      <c r="U117" s="363">
        <f>B117*C117*7.85*0.001*R117*0.001*T117</f>
        <v/>
      </c>
      <c r="V117" s="129">
        <f>M117-C117*2-2</f>
        <v/>
      </c>
      <c r="W117" s="129">
        <f>IF(MOD(K117-C117,E117)&lt;(E117-$AJ$2),ROUNDDOWN((K117-C117)/E117+1,0),ROUNDUP((K117-C117)/E117+1,0))</f>
        <v/>
      </c>
      <c r="X117" s="129">
        <f>(N117-C117)/E117+1</f>
        <v/>
      </c>
      <c r="Y117" s="129">
        <f>X117*O117</f>
        <v/>
      </c>
      <c r="Z117" s="364">
        <f>B117*C117*7.85*0.001*V117*0.001*Y117</f>
        <v/>
      </c>
      <c r="AA117" s="129" t="n">
        <v>6</v>
      </c>
      <c r="AB117" s="129">
        <f>(M117-G117*(AE117-1))/2</f>
        <v/>
      </c>
      <c r="AC117" s="149">
        <f>(M117-G117*(AF117-1))/2</f>
        <v/>
      </c>
      <c r="AD117" s="129" t="n">
        <v>1025</v>
      </c>
      <c r="AE117" s="129">
        <f>IF(INT(M117/G117+1)/2=INT(INT(M117/G117+1)/2),INT(M117/G117)+1,INT(M117/G117))</f>
        <v/>
      </c>
      <c r="AF117" s="129">
        <f>IF(AB117&lt;=0.2*G117,AE117-2,AE117)</f>
        <v/>
      </c>
      <c r="AG117" s="365">
        <f>AA117*AA117*7.85*AD117*0.001*0.001*AF117*O117</f>
        <v/>
      </c>
      <c r="AH117" s="129">
        <f>AF117*O117</f>
        <v/>
      </c>
      <c r="AI117" s="129">
        <f>K117*L117</f>
        <v/>
      </c>
      <c r="AJ117" s="129">
        <f>LEFT(H117,3)</f>
        <v/>
      </c>
    </row>
    <row r="118" ht="22.5" customFormat="1" customHeight="1" s="20">
      <c r="A118" s="129" t="inlineStr">
        <is>
          <t>G</t>
        </is>
      </c>
      <c r="B118" s="145" t="n">
        <v>25</v>
      </c>
      <c r="C118" s="145" t="n">
        <v>5</v>
      </c>
      <c r="D118" s="129" t="inlineStr">
        <is>
          <t>/</t>
        </is>
      </c>
      <c r="E118" s="145" t="n">
        <v>30</v>
      </c>
      <c r="F118" s="129" t="inlineStr">
        <is>
          <t>/</t>
        </is>
      </c>
      <c r="G118" s="145" t="n">
        <v>100</v>
      </c>
      <c r="H118" s="317" t="n"/>
      <c r="I118" s="317" t="n"/>
      <c r="J118" s="317" t="n"/>
      <c r="K118" s="317" t="n"/>
      <c r="L118" s="317" t="n"/>
      <c r="M118" s="147" t="n">
        <v>990</v>
      </c>
      <c r="N118" s="147" t="n">
        <v>275</v>
      </c>
      <c r="O118" s="147" t="n">
        <v>1</v>
      </c>
      <c r="P118" s="362">
        <f>U118+Z118+AG118</f>
        <v/>
      </c>
      <c r="Q118" s="362" t="inlineStr">
        <is>
          <t>单边留</t>
        </is>
      </c>
      <c r="R118" s="129">
        <f>N118</f>
        <v/>
      </c>
      <c r="S118" s="129" t="n">
        <v>2</v>
      </c>
      <c r="T118" s="129">
        <f>S118*O118</f>
        <v/>
      </c>
      <c r="U118" s="363">
        <f>B118*C118*7.85*0.001*R118*0.001*T118</f>
        <v/>
      </c>
      <c r="V118" s="129">
        <f>M118-C118*2-2</f>
        <v/>
      </c>
      <c r="W118" s="129">
        <f>IF(MOD(K118-C118,E118)&lt;(E118-$AJ$2),ROUNDDOWN((K118-C118)/E118+1,0),ROUNDUP((K118-C118)/E118+1,0))</f>
        <v/>
      </c>
      <c r="X118" s="129">
        <f>(N118-C118)/E118+1</f>
        <v/>
      </c>
      <c r="Y118" s="129">
        <f>X118*O118</f>
        <v/>
      </c>
      <c r="Z118" s="364">
        <f>B118*C118*7.85*0.001*V118*0.001*Y118</f>
        <v/>
      </c>
      <c r="AA118" s="129" t="n">
        <v>6</v>
      </c>
      <c r="AB118" s="129">
        <f>(M118-G118*(AE118-1))/2</f>
        <v/>
      </c>
      <c r="AC118" s="149">
        <f>(M118-G118*(AF118-1))/2</f>
        <v/>
      </c>
      <c r="AD118" s="129" t="n">
        <v>1025</v>
      </c>
      <c r="AE118" s="129">
        <f>IF(INT(M118/G118+1)/2=INT(INT(M118/G118+1)/2),INT(M118/G118)+1,INT(M118/G118))</f>
        <v/>
      </c>
      <c r="AF118" s="129">
        <f>IF(AB118&lt;=0.2*G118,AE118-2,AE118)</f>
        <v/>
      </c>
      <c r="AG118" s="365">
        <f>AA118*AA118*7.85*AD118*0.001*0.001*AF118*O118</f>
        <v/>
      </c>
      <c r="AH118" s="129">
        <f>AF118*O118</f>
        <v/>
      </c>
      <c r="AI118" s="129">
        <f>K118*L118</f>
        <v/>
      </c>
      <c r="AJ118" s="129">
        <f>LEFT(H118,3)</f>
        <v/>
      </c>
    </row>
    <row r="119" ht="22.5" customFormat="1" customHeight="1" s="20">
      <c r="A119" s="129" t="inlineStr">
        <is>
          <t>G</t>
        </is>
      </c>
      <c r="B119" s="145" t="n">
        <v>25</v>
      </c>
      <c r="C119" s="145" t="n">
        <v>5</v>
      </c>
      <c r="D119" s="129" t="inlineStr">
        <is>
          <t>/</t>
        </is>
      </c>
      <c r="E119" s="145" t="n">
        <v>30</v>
      </c>
      <c r="F119" s="129" t="inlineStr">
        <is>
          <t>/</t>
        </is>
      </c>
      <c r="G119" s="145" t="n">
        <v>100</v>
      </c>
      <c r="H119" s="56" t="inlineStr">
        <is>
          <t>P21-C402-S1#</t>
        </is>
      </c>
      <c r="I119" s="56" t="inlineStr">
        <is>
          <t>#</t>
        </is>
      </c>
      <c r="J119" s="56" t="n">
        <v>1970</v>
      </c>
      <c r="K119" s="56" t="n">
        <v>824</v>
      </c>
      <c r="L119" s="56" t="n">
        <v>1</v>
      </c>
      <c r="M119" s="147">
        <f>J119</f>
        <v/>
      </c>
      <c r="N119" s="147">
        <f>(W119-1)*E119+C119</f>
        <v/>
      </c>
      <c r="O119" s="147">
        <f>L119</f>
        <v/>
      </c>
      <c r="P119" s="362">
        <f>U119+Z119+AG119</f>
        <v/>
      </c>
      <c r="Q119" s="362">
        <f>IF(OR(AND(MOD(K119-C119,E119)&gt;$AI$2,MOD(K119-C119,E119)&lt;(E119-$AJ$2)),W119=35),"单边留","")</f>
        <v/>
      </c>
      <c r="R119" s="129">
        <f>N119</f>
        <v/>
      </c>
      <c r="S119" s="129" t="n">
        <v>2</v>
      </c>
      <c r="T119" s="129">
        <f>S119*O119</f>
        <v/>
      </c>
      <c r="U119" s="363">
        <f>B119*C119*7.85*0.001*R119*0.001*T119</f>
        <v/>
      </c>
      <c r="V119" s="129">
        <f>M119-C119*2-2</f>
        <v/>
      </c>
      <c r="W119" s="129">
        <f>IF(MOD(K119-C119,E119)&lt;(E119-$AJ$2),ROUNDDOWN((K119-C119)/E119+1,0),ROUNDUP((K119-C119)/E119+1,0))</f>
        <v/>
      </c>
      <c r="X119" s="129">
        <f>(N119-C119)/E119+1</f>
        <v/>
      </c>
      <c r="Y119" s="129">
        <f>X119*O119</f>
        <v/>
      </c>
      <c r="Z119" s="364">
        <f>B119*C119*7.85*0.001*V119*0.001*Y119</f>
        <v/>
      </c>
      <c r="AA119" s="129" t="n">
        <v>6</v>
      </c>
      <c r="AB119" s="129">
        <f>(M119-G119*(AE119-1))/2</f>
        <v/>
      </c>
      <c r="AC119" s="149">
        <f>(M119-G119*(AF119-1))/2</f>
        <v/>
      </c>
      <c r="AD119" s="129" t="n">
        <v>1025</v>
      </c>
      <c r="AE119" s="129">
        <f>IF(INT(M119/G119+1)/2=INT(INT(M119/G119+1)/2),INT(M119/G119)+1,INT(M119/G119))</f>
        <v/>
      </c>
      <c r="AF119" s="129">
        <f>IF(AB119&lt;=0.2*G119,AE119-2,AE119)</f>
        <v/>
      </c>
      <c r="AG119" s="365">
        <f>AA119*AA119*7.85*AD119*0.001*0.001*AF119*O119</f>
        <v/>
      </c>
      <c r="AH119" s="129">
        <f>AF119*O119</f>
        <v/>
      </c>
      <c r="AI119" s="129">
        <f>K119*L119</f>
        <v/>
      </c>
      <c r="AJ119" s="129">
        <f>LEFT(H119,3)</f>
        <v/>
      </c>
    </row>
    <row r="120" ht="22.5" customFormat="1" customHeight="1" s="20">
      <c r="A120" s="129" t="inlineStr">
        <is>
          <t>G</t>
        </is>
      </c>
      <c r="B120" s="145" t="n">
        <v>25</v>
      </c>
      <c r="C120" s="145" t="n">
        <v>5</v>
      </c>
      <c r="D120" s="129" t="inlineStr">
        <is>
          <t>/</t>
        </is>
      </c>
      <c r="E120" s="145" t="n">
        <v>30</v>
      </c>
      <c r="F120" s="129" t="inlineStr">
        <is>
          <t>/</t>
        </is>
      </c>
      <c r="G120" s="145" t="n">
        <v>100</v>
      </c>
      <c r="H120" s="56" t="inlineStr">
        <is>
          <t>P21-C402-S2#</t>
        </is>
      </c>
      <c r="I120" s="56" t="inlineStr">
        <is>
          <t>#</t>
        </is>
      </c>
      <c r="J120" s="56" t="n">
        <v>1975</v>
      </c>
      <c r="K120" s="56" t="n">
        <v>1000</v>
      </c>
      <c r="L120" s="56" t="n">
        <v>10</v>
      </c>
      <c r="M120" s="147">
        <f>J120</f>
        <v/>
      </c>
      <c r="N120" s="147">
        <f>(W120-1)*E120+C120</f>
        <v/>
      </c>
      <c r="O120" s="147">
        <f>L120</f>
        <v/>
      </c>
      <c r="P120" s="362">
        <f>U120+Z120+AG120</f>
        <v/>
      </c>
      <c r="Q120" s="362">
        <f>IF(OR(AND(MOD(K120-C120,E120)&gt;$AI$2,MOD(K120-C120,E120)&lt;(E120-$AJ$2)),W120=35),"单边留","")</f>
        <v/>
      </c>
      <c r="R120" s="129">
        <f>N120</f>
        <v/>
      </c>
      <c r="S120" s="129" t="n">
        <v>2</v>
      </c>
      <c r="T120" s="129">
        <f>S120*O120</f>
        <v/>
      </c>
      <c r="U120" s="363">
        <f>B120*C120*7.85*0.001*R120*0.001*T120</f>
        <v/>
      </c>
      <c r="V120" s="129">
        <f>M120-C120*2-2</f>
        <v/>
      </c>
      <c r="W120" s="129">
        <f>IF(MOD(K120-C120,E120)&lt;(E120-$AJ$2),ROUNDDOWN((K120-C120)/E120+1,0),ROUNDUP((K120-C120)/E120+1,0))</f>
        <v/>
      </c>
      <c r="X120" s="129">
        <f>(N120-C120)/E120+1</f>
        <v/>
      </c>
      <c r="Y120" s="129">
        <f>X120*O120</f>
        <v/>
      </c>
      <c r="Z120" s="364">
        <f>B120*C120*7.85*0.001*V120*0.001*Y120</f>
        <v/>
      </c>
      <c r="AA120" s="129" t="n">
        <v>6</v>
      </c>
      <c r="AB120" s="129">
        <f>(M120-G120*(AE120-1))/2</f>
        <v/>
      </c>
      <c r="AC120" s="149">
        <f>(M120-G120*(AF120-1))/2</f>
        <v/>
      </c>
      <c r="AD120" s="129" t="n">
        <v>1025</v>
      </c>
      <c r="AE120" s="129">
        <f>IF(INT(M120/G120+1)/2=INT(INT(M120/G120+1)/2),INT(M120/G120)+1,INT(M120/G120))</f>
        <v/>
      </c>
      <c r="AF120" s="129">
        <f>IF(AB120&lt;=0.2*G120,AE120-2,AE120)</f>
        <v/>
      </c>
      <c r="AG120" s="365">
        <f>AA120*AA120*7.85*AD120*0.001*0.001*AF120*O120</f>
        <v/>
      </c>
      <c r="AH120" s="129">
        <f>AF120*O120</f>
        <v/>
      </c>
      <c r="AI120" s="129">
        <f>K120*L120</f>
        <v/>
      </c>
      <c r="AJ120" s="129">
        <f>LEFT(H120,3)</f>
        <v/>
      </c>
    </row>
    <row r="121" ht="22.5" customFormat="1" customHeight="1" s="20">
      <c r="A121" s="129" t="inlineStr">
        <is>
          <t>G</t>
        </is>
      </c>
      <c r="B121" s="145" t="n">
        <v>25</v>
      </c>
      <c r="C121" s="145" t="n">
        <v>5</v>
      </c>
      <c r="D121" s="129" t="inlineStr">
        <is>
          <t>/</t>
        </is>
      </c>
      <c r="E121" s="145" t="n">
        <v>30</v>
      </c>
      <c r="F121" s="129" t="inlineStr">
        <is>
          <t>/</t>
        </is>
      </c>
      <c r="G121" s="145" t="n">
        <v>100</v>
      </c>
      <c r="H121" s="56" t="inlineStr">
        <is>
          <t>P22-C402-T2#</t>
        </is>
      </c>
      <c r="I121" s="56" t="inlineStr">
        <is>
          <t>#</t>
        </is>
      </c>
      <c r="J121" s="56" t="n">
        <v>1975</v>
      </c>
      <c r="K121" s="56" t="n">
        <v>1000</v>
      </c>
      <c r="L121" s="56" t="n">
        <v>6</v>
      </c>
      <c r="M121" s="147">
        <f>J121</f>
        <v/>
      </c>
      <c r="N121" s="147">
        <f>(W121-1)*E121+C121</f>
        <v/>
      </c>
      <c r="O121" s="147">
        <f>L121</f>
        <v/>
      </c>
      <c r="P121" s="362">
        <f>U121+Z121+AG121</f>
        <v/>
      </c>
      <c r="Q121" s="362">
        <f>IF(OR(AND(MOD(K121-C121,E121)&gt;$AI$2,MOD(K121-C121,E121)&lt;(E121-$AJ$2)),W121=35),"单边留","")</f>
        <v/>
      </c>
      <c r="R121" s="129">
        <f>N121</f>
        <v/>
      </c>
      <c r="S121" s="129" t="n">
        <v>2</v>
      </c>
      <c r="T121" s="129">
        <f>S121*O121</f>
        <v/>
      </c>
      <c r="U121" s="363">
        <f>B121*C121*7.85*0.001*R121*0.001*T121</f>
        <v/>
      </c>
      <c r="V121" s="129">
        <f>M121-C121*2-2</f>
        <v/>
      </c>
      <c r="W121" s="129">
        <f>IF(MOD(K121-C121,E121)&lt;(E121-$AJ$2),ROUNDDOWN((K121-C121)/E121+1,0),ROUNDUP((K121-C121)/E121+1,0))</f>
        <v/>
      </c>
      <c r="X121" s="129">
        <f>(N121-C121)/E121+1</f>
        <v/>
      </c>
      <c r="Y121" s="129">
        <f>X121*O121</f>
        <v/>
      </c>
      <c r="Z121" s="364">
        <f>B121*C121*7.85*0.001*V121*0.001*Y121</f>
        <v/>
      </c>
      <c r="AA121" s="129" t="n">
        <v>6</v>
      </c>
      <c r="AB121" s="129">
        <f>(M121-G121*(AE121-1))/2</f>
        <v/>
      </c>
      <c r="AC121" s="149">
        <f>(M121-G121*(AF121-1))/2</f>
        <v/>
      </c>
      <c r="AD121" s="129" t="n">
        <v>1025</v>
      </c>
      <c r="AE121" s="129">
        <f>IF(INT(M121/G121+1)/2=INT(INT(M121/G121+1)/2),INT(M121/G121)+1,INT(M121/G121))</f>
        <v/>
      </c>
      <c r="AF121" s="129">
        <f>IF(AB121&lt;=0.2*G121,AE121-2,AE121)</f>
        <v/>
      </c>
      <c r="AG121" s="365">
        <f>AA121*AA121*7.85*AD121*0.001*0.001*AF121*O121</f>
        <v/>
      </c>
      <c r="AH121" s="129">
        <f>AF121*O121</f>
        <v/>
      </c>
      <c r="AI121" s="129">
        <f>K121*L121</f>
        <v/>
      </c>
      <c r="AJ121" s="129">
        <f>LEFT(H121,3)</f>
        <v/>
      </c>
    </row>
    <row r="122" ht="22.5" customFormat="1" customHeight="1" s="20">
      <c r="A122" s="129" t="inlineStr">
        <is>
          <t>G</t>
        </is>
      </c>
      <c r="B122" s="145" t="n">
        <v>25</v>
      </c>
      <c r="C122" s="145" t="n">
        <v>5</v>
      </c>
      <c r="D122" s="129" t="inlineStr">
        <is>
          <t>/</t>
        </is>
      </c>
      <c r="E122" s="145" t="n">
        <v>30</v>
      </c>
      <c r="F122" s="129" t="inlineStr">
        <is>
          <t>/</t>
        </is>
      </c>
      <c r="G122" s="145" t="n">
        <v>100</v>
      </c>
      <c r="H122" s="361" t="inlineStr">
        <is>
          <t>P22-C402-T1#</t>
        </is>
      </c>
      <c r="I122" s="56" t="inlineStr">
        <is>
          <t>#</t>
        </is>
      </c>
      <c r="J122" s="56" t="n">
        <v>1983</v>
      </c>
      <c r="K122" s="56" t="n">
        <v>1267</v>
      </c>
      <c r="L122" s="56" t="n">
        <v>1</v>
      </c>
      <c r="M122" s="147">
        <f>J122</f>
        <v/>
      </c>
      <c r="N122" s="147" t="n">
        <v>995</v>
      </c>
      <c r="O122" s="147">
        <f>L122</f>
        <v/>
      </c>
      <c r="P122" s="362">
        <f>U122+Z122+AG122</f>
        <v/>
      </c>
      <c r="Q122" s="362" t="n"/>
      <c r="R122" s="129">
        <f>N122</f>
        <v/>
      </c>
      <c r="S122" s="129" t="n">
        <v>2</v>
      </c>
      <c r="T122" s="129">
        <f>S122*O122</f>
        <v/>
      </c>
      <c r="U122" s="363">
        <f>B122*C122*7.85*0.001*R122*0.001*T122</f>
        <v/>
      </c>
      <c r="V122" s="129">
        <f>M122-C122*2-2</f>
        <v/>
      </c>
      <c r="W122" s="129">
        <f>IF(MOD(K122-C122,E122)&lt;(E122-$AJ$2),ROUNDDOWN((K122-C122)/E122+1,0),ROUNDUP((K122-C122)/E122+1,0))</f>
        <v/>
      </c>
      <c r="X122" s="129">
        <f>(N122-C122)/E122+1</f>
        <v/>
      </c>
      <c r="Y122" s="129">
        <f>X122*O122</f>
        <v/>
      </c>
      <c r="Z122" s="364">
        <f>B122*C122*7.85*0.001*V122*0.001*Y122</f>
        <v/>
      </c>
      <c r="AA122" s="129" t="n">
        <v>6</v>
      </c>
      <c r="AB122" s="129">
        <f>(M122-G122*(AE122-1))/2</f>
        <v/>
      </c>
      <c r="AC122" s="149">
        <f>(M122-G122*(AF122-1))/2</f>
        <v/>
      </c>
      <c r="AD122" s="129" t="n">
        <v>1025</v>
      </c>
      <c r="AE122" s="129">
        <f>IF(INT(M122/G122+1)/2=INT(INT(M122/G122+1)/2),INT(M122/G122)+1,INT(M122/G122))</f>
        <v/>
      </c>
      <c r="AF122" s="129">
        <f>IF(AB122&lt;=0.2*G122,AE122-2,AE122)</f>
        <v/>
      </c>
      <c r="AG122" s="365">
        <f>AA122*AA122*7.85*AD122*0.001*0.001*AF122*O122</f>
        <v/>
      </c>
      <c r="AH122" s="129">
        <f>AF122*O122</f>
        <v/>
      </c>
      <c r="AI122" s="129">
        <f>K122*L122</f>
        <v/>
      </c>
      <c r="AJ122" s="129">
        <f>LEFT(H122,3)</f>
        <v/>
      </c>
    </row>
    <row r="123" ht="22.5" customFormat="1" customHeight="1" s="20">
      <c r="A123" s="129" t="inlineStr">
        <is>
          <t>G</t>
        </is>
      </c>
      <c r="B123" s="145" t="n">
        <v>25</v>
      </c>
      <c r="C123" s="145" t="n">
        <v>5</v>
      </c>
      <c r="D123" s="129" t="inlineStr">
        <is>
          <t>/</t>
        </is>
      </c>
      <c r="E123" s="145" t="n">
        <v>30</v>
      </c>
      <c r="F123" s="129" t="inlineStr">
        <is>
          <t>/</t>
        </is>
      </c>
      <c r="G123" s="145" t="n">
        <v>100</v>
      </c>
      <c r="H123" s="317" t="n"/>
      <c r="I123" s="317" t="n"/>
      <c r="J123" s="317" t="n"/>
      <c r="K123" s="317" t="n"/>
      <c r="L123" s="317" t="n"/>
      <c r="M123" s="147" t="n">
        <v>1983</v>
      </c>
      <c r="N123" s="147" t="n">
        <v>245</v>
      </c>
      <c r="O123" s="147" t="n">
        <v>1</v>
      </c>
      <c r="P123" s="362">
        <f>U123+Z123+AG123</f>
        <v/>
      </c>
      <c r="Q123" s="362" t="inlineStr">
        <is>
          <t>单边留</t>
        </is>
      </c>
      <c r="R123" s="129">
        <f>N123</f>
        <v/>
      </c>
      <c r="S123" s="129" t="n">
        <v>2</v>
      </c>
      <c r="T123" s="129">
        <f>S123*O123</f>
        <v/>
      </c>
      <c r="U123" s="363">
        <f>B123*C123*7.85*0.001*R123*0.001*T123</f>
        <v/>
      </c>
      <c r="V123" s="129">
        <f>M123-C123*2-2</f>
        <v/>
      </c>
      <c r="W123" s="129">
        <f>IF(MOD(K123-C123,E123)&lt;(E123-$AJ$2),ROUNDDOWN((K123-C123)/E123+1,0),ROUNDUP((K123-C123)/E123+1,0))</f>
        <v/>
      </c>
      <c r="X123" s="129">
        <f>(N123-C123)/E123+1</f>
        <v/>
      </c>
      <c r="Y123" s="129">
        <f>X123*O123</f>
        <v/>
      </c>
      <c r="Z123" s="364">
        <f>B123*C123*7.85*0.001*V123*0.001*Y123</f>
        <v/>
      </c>
      <c r="AA123" s="129" t="n">
        <v>6</v>
      </c>
      <c r="AB123" s="129">
        <f>(M123-G123*(AE123-1))/2</f>
        <v/>
      </c>
      <c r="AC123" s="149">
        <f>(M123-G123*(AF123-1))/2</f>
        <v/>
      </c>
      <c r="AD123" s="129" t="n">
        <v>1025</v>
      </c>
      <c r="AE123" s="129">
        <f>IF(INT(M123/G123+1)/2=INT(INT(M123/G123+1)/2),INT(M123/G123)+1,INT(M123/G123))</f>
        <v/>
      </c>
      <c r="AF123" s="129">
        <f>IF(AB123&lt;=0.2*G123,AE123-2,AE123)</f>
        <v/>
      </c>
      <c r="AG123" s="365">
        <f>AA123*AA123*7.85*AD123*0.001*0.001*AF123*O123</f>
        <v/>
      </c>
      <c r="AH123" s="129">
        <f>AF123*O123</f>
        <v/>
      </c>
      <c r="AI123" s="129">
        <f>K123*L123</f>
        <v/>
      </c>
      <c r="AJ123" s="129">
        <f>LEFT(H123,3)</f>
        <v/>
      </c>
    </row>
    <row r="124" ht="22.5" customFormat="1" customHeight="1" s="20">
      <c r="A124" s="129" t="inlineStr">
        <is>
          <t>G</t>
        </is>
      </c>
      <c r="B124" s="145" t="n">
        <v>25</v>
      </c>
      <c r="C124" s="145" t="n">
        <v>5</v>
      </c>
      <c r="D124" s="129" t="inlineStr">
        <is>
          <t>/</t>
        </is>
      </c>
      <c r="E124" s="145" t="n">
        <v>30</v>
      </c>
      <c r="F124" s="129" t="inlineStr">
        <is>
          <t>/</t>
        </is>
      </c>
      <c r="G124" s="145" t="n">
        <v>100</v>
      </c>
      <c r="H124" s="56" t="inlineStr">
        <is>
          <t>P23-C402-W1#</t>
        </is>
      </c>
      <c r="I124" s="56" t="inlineStr">
        <is>
          <t>#</t>
        </is>
      </c>
      <c r="J124" s="56" t="n">
        <v>1966</v>
      </c>
      <c r="K124" s="56" t="n">
        <v>627</v>
      </c>
      <c r="L124" s="56" t="n">
        <v>1</v>
      </c>
      <c r="M124" s="147">
        <f>J124</f>
        <v/>
      </c>
      <c r="N124" s="147">
        <f>(W124-1)*E124+C124</f>
        <v/>
      </c>
      <c r="O124" s="147">
        <f>L124</f>
        <v/>
      </c>
      <c r="P124" s="362">
        <f>U124+Z124+AG124</f>
        <v/>
      </c>
      <c r="Q124" s="362">
        <f>IF(OR(AND(MOD(K124-C124,E124)&gt;$AI$2,MOD(K124-C124,E124)&lt;(E124-$AJ$2)),W124=35),"单边留","")</f>
        <v/>
      </c>
      <c r="R124" s="129">
        <f>N124</f>
        <v/>
      </c>
      <c r="S124" s="129" t="n">
        <v>2</v>
      </c>
      <c r="T124" s="129">
        <f>S124*O124</f>
        <v/>
      </c>
      <c r="U124" s="363">
        <f>B124*C124*7.85*0.001*R124*0.001*T124</f>
        <v/>
      </c>
      <c r="V124" s="129">
        <f>M124-C124*2-2</f>
        <v/>
      </c>
      <c r="W124" s="129">
        <f>IF(MOD(K124-C124,E124)&lt;(E124-$AJ$2),ROUNDDOWN((K124-C124)/E124+1,0),ROUNDUP((K124-C124)/E124+1,0))</f>
        <v/>
      </c>
      <c r="X124" s="129">
        <f>(N124-C124)/E124+1</f>
        <v/>
      </c>
      <c r="Y124" s="129">
        <f>X124*O124</f>
        <v/>
      </c>
      <c r="Z124" s="364">
        <f>B124*C124*7.85*0.001*V124*0.001*Y124</f>
        <v/>
      </c>
      <c r="AA124" s="129" t="n">
        <v>6</v>
      </c>
      <c r="AB124" s="129">
        <f>(M124-G124*(AE124-1))/2</f>
        <v/>
      </c>
      <c r="AC124" s="149">
        <f>(M124-G124*(AF124-1))/2</f>
        <v/>
      </c>
      <c r="AD124" s="129" t="n">
        <v>1025</v>
      </c>
      <c r="AE124" s="129">
        <f>IF(INT(M124/G124+1)/2=INT(INT(M124/G124+1)/2),INT(M124/G124)+1,INT(M124/G124))</f>
        <v/>
      </c>
      <c r="AF124" s="129">
        <f>IF(AB124&lt;=0.2*G124,AE124-2,AE124)</f>
        <v/>
      </c>
      <c r="AG124" s="365">
        <f>AA124*AA124*7.85*AD124*0.001*0.001*AF124*O124</f>
        <v/>
      </c>
      <c r="AH124" s="129">
        <f>AF124*O124</f>
        <v/>
      </c>
      <c r="AI124" s="129">
        <f>K124*L124</f>
        <v/>
      </c>
      <c r="AJ124" s="129">
        <f>LEFT(H124,3)</f>
        <v/>
      </c>
    </row>
    <row r="125" ht="22.5" customFormat="1" customHeight="1" s="20">
      <c r="A125" s="129" t="inlineStr">
        <is>
          <t>G</t>
        </is>
      </c>
      <c r="B125" s="145" t="n">
        <v>25</v>
      </c>
      <c r="C125" s="145" t="n">
        <v>5</v>
      </c>
      <c r="D125" s="129" t="inlineStr">
        <is>
          <t>/</t>
        </is>
      </c>
      <c r="E125" s="145" t="n">
        <v>30</v>
      </c>
      <c r="F125" s="129" t="inlineStr">
        <is>
          <t>/</t>
        </is>
      </c>
      <c r="G125" s="145" t="n">
        <v>100</v>
      </c>
      <c r="H125" s="56" t="inlineStr">
        <is>
          <t>P23-C402-W6#</t>
        </is>
      </c>
      <c r="I125" s="56" t="inlineStr">
        <is>
          <t>#</t>
        </is>
      </c>
      <c r="J125" s="56" t="n">
        <v>1967</v>
      </c>
      <c r="K125" s="56" t="n">
        <v>700</v>
      </c>
      <c r="L125" s="56" t="n">
        <v>1</v>
      </c>
      <c r="M125" s="147">
        <f>J125</f>
        <v/>
      </c>
      <c r="N125" s="147">
        <f>(W125-1)*E125+C125</f>
        <v/>
      </c>
      <c r="O125" s="147">
        <f>L125</f>
        <v/>
      </c>
      <c r="P125" s="362">
        <f>U125+Z125+AG125</f>
        <v/>
      </c>
      <c r="Q125" s="362">
        <f>IF(OR(AND(MOD(K125-C125,E125)&gt;$AI$2,MOD(K125-C125,E125)&lt;(E125-$AJ$2)),W125=35),"单边留","")</f>
        <v/>
      </c>
      <c r="R125" s="129">
        <f>N125</f>
        <v/>
      </c>
      <c r="S125" s="129" t="n">
        <v>2</v>
      </c>
      <c r="T125" s="129">
        <f>S125*O125</f>
        <v/>
      </c>
      <c r="U125" s="363">
        <f>B125*C125*7.85*0.001*R125*0.001*T125</f>
        <v/>
      </c>
      <c r="V125" s="129">
        <f>M125-C125*2-2</f>
        <v/>
      </c>
      <c r="W125" s="129">
        <f>IF(MOD(K125-C125,E125)&lt;(E125-$AJ$2),ROUNDDOWN((K125-C125)/E125+1,0),ROUNDUP((K125-C125)/E125+1,0))</f>
        <v/>
      </c>
      <c r="X125" s="129">
        <f>(N125-C125)/E125+1</f>
        <v/>
      </c>
      <c r="Y125" s="129">
        <f>X125*O125</f>
        <v/>
      </c>
      <c r="Z125" s="364">
        <f>B125*C125*7.85*0.001*V125*0.001*Y125</f>
        <v/>
      </c>
      <c r="AA125" s="129" t="n">
        <v>6</v>
      </c>
      <c r="AB125" s="129">
        <f>(M125-G125*(AE125-1))/2</f>
        <v/>
      </c>
      <c r="AC125" s="149">
        <f>(M125-G125*(AF125-1))/2</f>
        <v/>
      </c>
      <c r="AD125" s="129" t="n">
        <v>1025</v>
      </c>
      <c r="AE125" s="129">
        <f>IF(INT(M125/G125+1)/2=INT(INT(M125/G125+1)/2),INT(M125/G125)+1,INT(M125/G125))</f>
        <v/>
      </c>
      <c r="AF125" s="129">
        <f>IF(AB125&lt;=0.2*G125,AE125-2,AE125)</f>
        <v/>
      </c>
      <c r="AG125" s="365">
        <f>AA125*AA125*7.85*AD125*0.001*0.001*AF125*O125</f>
        <v/>
      </c>
      <c r="AH125" s="129">
        <f>AF125*O125</f>
        <v/>
      </c>
      <c r="AI125" s="129">
        <f>K125*L125</f>
        <v/>
      </c>
      <c r="AJ125" s="129">
        <f>LEFT(H125,3)</f>
        <v/>
      </c>
    </row>
    <row r="126" ht="22.5" customFormat="1" customHeight="1" s="20">
      <c r="A126" s="129" t="inlineStr">
        <is>
          <t>G</t>
        </is>
      </c>
      <c r="B126" s="145" t="n">
        <v>25</v>
      </c>
      <c r="C126" s="145" t="n">
        <v>5</v>
      </c>
      <c r="D126" s="129" t="inlineStr">
        <is>
          <t>/</t>
        </is>
      </c>
      <c r="E126" s="145" t="n">
        <v>30</v>
      </c>
      <c r="F126" s="129" t="inlineStr">
        <is>
          <t>/</t>
        </is>
      </c>
      <c r="G126" s="145" t="n">
        <v>100</v>
      </c>
      <c r="H126" s="56" t="inlineStr">
        <is>
          <t>P23-C402-W5#</t>
        </is>
      </c>
      <c r="I126" s="56" t="inlineStr">
        <is>
          <t>#</t>
        </is>
      </c>
      <c r="J126" s="56" t="n">
        <v>1969</v>
      </c>
      <c r="K126" s="56" t="n">
        <v>799</v>
      </c>
      <c r="L126" s="56" t="n">
        <v>1</v>
      </c>
      <c r="M126" s="147">
        <f>J126</f>
        <v/>
      </c>
      <c r="N126" s="147">
        <f>(W126-1)*E126+C126</f>
        <v/>
      </c>
      <c r="O126" s="147">
        <f>L126</f>
        <v/>
      </c>
      <c r="P126" s="362">
        <f>U126+Z126+AG126</f>
        <v/>
      </c>
      <c r="Q126" s="362">
        <f>IF(OR(AND(MOD(K126-C126,E126)&gt;$AI$2,MOD(K126-C126,E126)&lt;(E126-$AJ$2)),W126=35),"单边留","")</f>
        <v/>
      </c>
      <c r="R126" s="129">
        <f>N126</f>
        <v/>
      </c>
      <c r="S126" s="129" t="n">
        <v>2</v>
      </c>
      <c r="T126" s="129">
        <f>S126*O126</f>
        <v/>
      </c>
      <c r="U126" s="363">
        <f>B126*C126*7.85*0.001*R126*0.001*T126</f>
        <v/>
      </c>
      <c r="V126" s="129">
        <f>M126-C126*2-2</f>
        <v/>
      </c>
      <c r="W126" s="129">
        <f>IF(MOD(K126-C126,E126)&lt;(E126-$AJ$2),ROUNDDOWN((K126-C126)/E126+1,0),ROUNDUP((K126-C126)/E126+1,0))</f>
        <v/>
      </c>
      <c r="X126" s="129">
        <f>(N126-C126)/E126+1</f>
        <v/>
      </c>
      <c r="Y126" s="129">
        <f>X126*O126</f>
        <v/>
      </c>
      <c r="Z126" s="364">
        <f>B126*C126*7.85*0.001*V126*0.001*Y126</f>
        <v/>
      </c>
      <c r="AA126" s="129" t="n">
        <v>6</v>
      </c>
      <c r="AB126" s="129">
        <f>(M126-G126*(AE126-1))/2</f>
        <v/>
      </c>
      <c r="AC126" s="149">
        <f>(M126-G126*(AF126-1))/2</f>
        <v/>
      </c>
      <c r="AD126" s="129" t="n">
        <v>1025</v>
      </c>
      <c r="AE126" s="129">
        <f>IF(INT(M126/G126+1)/2=INT(INT(M126/G126+1)/2),INT(M126/G126)+1,INT(M126/G126))</f>
        <v/>
      </c>
      <c r="AF126" s="129">
        <f>IF(AB126&lt;=0.2*G126,AE126-2,AE126)</f>
        <v/>
      </c>
      <c r="AG126" s="365">
        <f>AA126*AA126*7.85*AD126*0.001*0.001*AF126*O126</f>
        <v/>
      </c>
      <c r="AH126" s="129">
        <f>AF126*O126</f>
        <v/>
      </c>
      <c r="AI126" s="129">
        <f>K126*L126</f>
        <v/>
      </c>
      <c r="AJ126" s="129">
        <f>LEFT(H126,3)</f>
        <v/>
      </c>
    </row>
    <row r="127" ht="22.5" customFormat="1" customHeight="1" s="20">
      <c r="A127" s="129" t="inlineStr">
        <is>
          <t>G</t>
        </is>
      </c>
      <c r="B127" s="145" t="n">
        <v>25</v>
      </c>
      <c r="C127" s="145" t="n">
        <v>5</v>
      </c>
      <c r="D127" s="129" t="inlineStr">
        <is>
          <t>/</t>
        </is>
      </c>
      <c r="E127" s="145" t="n">
        <v>30</v>
      </c>
      <c r="F127" s="129" t="inlineStr">
        <is>
          <t>/</t>
        </is>
      </c>
      <c r="G127" s="145" t="n">
        <v>100</v>
      </c>
      <c r="H127" s="56" t="inlineStr">
        <is>
          <t>P23-C402-W8#</t>
        </is>
      </c>
      <c r="I127" s="56" t="inlineStr">
        <is>
          <t>#</t>
        </is>
      </c>
      <c r="J127" s="56" t="n">
        <v>1973</v>
      </c>
      <c r="K127" s="56" t="n">
        <v>968</v>
      </c>
      <c r="L127" s="56" t="n">
        <v>1</v>
      </c>
      <c r="M127" s="147">
        <f>J127</f>
        <v/>
      </c>
      <c r="N127" s="147">
        <f>(W127-1)*E127+C127</f>
        <v/>
      </c>
      <c r="O127" s="147">
        <f>L127</f>
        <v/>
      </c>
      <c r="P127" s="362">
        <f>U127+Z127+AG127</f>
        <v/>
      </c>
      <c r="Q127" s="362">
        <f>IF(OR(AND(MOD(K127-C127,E127)&gt;$AI$2,MOD(K127-C127,E127)&lt;(E127-$AJ$2)),W127=35),"单边留","")</f>
        <v/>
      </c>
      <c r="R127" s="129">
        <f>N127</f>
        <v/>
      </c>
      <c r="S127" s="129" t="n">
        <v>2</v>
      </c>
      <c r="T127" s="129">
        <f>S127*O127</f>
        <v/>
      </c>
      <c r="U127" s="363">
        <f>B127*C127*7.85*0.001*R127*0.001*T127</f>
        <v/>
      </c>
      <c r="V127" s="129">
        <f>M127-C127*2-2</f>
        <v/>
      </c>
      <c r="W127" s="129">
        <f>IF(MOD(K127-C127,E127)&lt;(E127-$AJ$2),ROUNDDOWN((K127-C127)/E127+1,0),ROUNDUP((K127-C127)/E127+1,0))</f>
        <v/>
      </c>
      <c r="X127" s="129">
        <f>(N127-C127)/E127+1</f>
        <v/>
      </c>
      <c r="Y127" s="129">
        <f>X127*O127</f>
        <v/>
      </c>
      <c r="Z127" s="364">
        <f>B127*C127*7.85*0.001*V127*0.001*Y127</f>
        <v/>
      </c>
      <c r="AA127" s="129" t="n">
        <v>6</v>
      </c>
      <c r="AB127" s="129">
        <f>(M127-G127*(AE127-1))/2</f>
        <v/>
      </c>
      <c r="AC127" s="149">
        <f>(M127-G127*(AF127-1))/2</f>
        <v/>
      </c>
      <c r="AD127" s="129" t="n">
        <v>1025</v>
      </c>
      <c r="AE127" s="129">
        <f>IF(INT(M127/G127+1)/2=INT(INT(M127/G127+1)/2),INT(M127/G127)+1,INT(M127/G127))</f>
        <v/>
      </c>
      <c r="AF127" s="129">
        <f>IF(AB127&lt;=0.2*G127,AE127-2,AE127)</f>
        <v/>
      </c>
      <c r="AG127" s="365">
        <f>AA127*AA127*7.85*AD127*0.001*0.001*AF127*O127</f>
        <v/>
      </c>
      <c r="AH127" s="129">
        <f>AF127*O127</f>
        <v/>
      </c>
      <c r="AI127" s="129">
        <f>K127*L127</f>
        <v/>
      </c>
      <c r="AJ127" s="129">
        <f>LEFT(H127,3)</f>
        <v/>
      </c>
    </row>
    <row r="128" ht="22.5" customFormat="1" customHeight="1" s="20">
      <c r="A128" s="129" t="inlineStr">
        <is>
          <t>G</t>
        </is>
      </c>
      <c r="B128" s="145" t="n">
        <v>25</v>
      </c>
      <c r="C128" s="145" t="n">
        <v>5</v>
      </c>
      <c r="D128" s="129" t="inlineStr">
        <is>
          <t>/</t>
        </is>
      </c>
      <c r="E128" s="145" t="n">
        <v>30</v>
      </c>
      <c r="F128" s="129" t="inlineStr">
        <is>
          <t>/</t>
        </is>
      </c>
      <c r="G128" s="145" t="n">
        <v>100</v>
      </c>
      <c r="H128" s="56" t="inlineStr">
        <is>
          <t>P23-C402-W2#</t>
        </is>
      </c>
      <c r="I128" s="56" t="inlineStr">
        <is>
          <t>#</t>
        </is>
      </c>
      <c r="J128" s="56" t="n">
        <v>1975</v>
      </c>
      <c r="K128" s="56" t="n">
        <v>1000</v>
      </c>
      <c r="L128" s="56" t="n">
        <v>22</v>
      </c>
      <c r="M128" s="147">
        <f>J128</f>
        <v/>
      </c>
      <c r="N128" s="147">
        <f>(W128-1)*E128+C128</f>
        <v/>
      </c>
      <c r="O128" s="147">
        <f>L128</f>
        <v/>
      </c>
      <c r="P128" s="362">
        <f>U128+Z128+AG128</f>
        <v/>
      </c>
      <c r="Q128" s="362">
        <f>IF(OR(AND(MOD(K128-C128,E128)&gt;$AI$2,MOD(K128-C128,E128)&lt;(E128-$AJ$2)),W128=35),"单边留","")</f>
        <v/>
      </c>
      <c r="R128" s="129">
        <f>N128</f>
        <v/>
      </c>
      <c r="S128" s="129" t="n">
        <v>2</v>
      </c>
      <c r="T128" s="129">
        <f>S128*O128</f>
        <v/>
      </c>
      <c r="U128" s="363">
        <f>B128*C128*7.85*0.001*R128*0.001*T128</f>
        <v/>
      </c>
      <c r="V128" s="129">
        <f>M128-C128*2-2</f>
        <v/>
      </c>
      <c r="W128" s="129">
        <f>IF(MOD(K128-C128,E128)&lt;(E128-$AJ$2),ROUNDDOWN((K128-C128)/E128+1,0),ROUNDUP((K128-C128)/E128+1,0))</f>
        <v/>
      </c>
      <c r="X128" s="129">
        <f>(N128-C128)/E128+1</f>
        <v/>
      </c>
      <c r="Y128" s="129">
        <f>X128*O128</f>
        <v/>
      </c>
      <c r="Z128" s="364">
        <f>B128*C128*7.85*0.001*V128*0.001*Y128</f>
        <v/>
      </c>
      <c r="AA128" s="129" t="n">
        <v>6</v>
      </c>
      <c r="AB128" s="129">
        <f>(M128-G128*(AE128-1))/2</f>
        <v/>
      </c>
      <c r="AC128" s="149">
        <f>(M128-G128*(AF128-1))/2</f>
        <v/>
      </c>
      <c r="AD128" s="129" t="n">
        <v>1025</v>
      </c>
      <c r="AE128" s="129">
        <f>IF(INT(M128/G128+1)/2=INT(INT(M128/G128+1)/2),INT(M128/G128)+1,INT(M128/G128))</f>
        <v/>
      </c>
      <c r="AF128" s="129">
        <f>IF(AB128&lt;=0.2*G128,AE128-2,AE128)</f>
        <v/>
      </c>
      <c r="AG128" s="365">
        <f>AA128*AA128*7.85*AD128*0.001*0.001*AF128*O128</f>
        <v/>
      </c>
      <c r="AH128" s="129">
        <f>AF128*O128</f>
        <v/>
      </c>
      <c r="AI128" s="129">
        <f>K128*L128</f>
        <v/>
      </c>
      <c r="AJ128" s="129">
        <f>LEFT(H128,3)</f>
        <v/>
      </c>
    </row>
    <row r="129" ht="22.5" customFormat="1" customHeight="1" s="20">
      <c r="A129" s="129" t="inlineStr">
        <is>
          <t>G</t>
        </is>
      </c>
      <c r="B129" s="145" t="n">
        <v>25</v>
      </c>
      <c r="C129" s="145" t="n">
        <v>5</v>
      </c>
      <c r="D129" s="129" t="inlineStr">
        <is>
          <t>/</t>
        </is>
      </c>
      <c r="E129" s="145" t="n">
        <v>30</v>
      </c>
      <c r="F129" s="129" t="inlineStr">
        <is>
          <t>/</t>
        </is>
      </c>
      <c r="G129" s="145" t="n">
        <v>100</v>
      </c>
      <c r="H129" s="56" t="inlineStr">
        <is>
          <t>P23-C402-W7#</t>
        </is>
      </c>
      <c r="I129" s="56" t="inlineStr">
        <is>
          <t>#</t>
        </is>
      </c>
      <c r="J129" s="56" t="n">
        <v>1975</v>
      </c>
      <c r="K129" s="56" t="n">
        <v>1000</v>
      </c>
      <c r="L129" s="56" t="n">
        <v>1</v>
      </c>
      <c r="M129" s="147">
        <f>J129</f>
        <v/>
      </c>
      <c r="N129" s="147">
        <f>(W129-1)*E129+C129</f>
        <v/>
      </c>
      <c r="O129" s="147">
        <f>L129</f>
        <v/>
      </c>
      <c r="P129" s="362">
        <f>U129+Z129+AG129</f>
        <v/>
      </c>
      <c r="Q129" s="362">
        <f>IF(OR(AND(MOD(K129-C129,E129)&gt;$AI$2,MOD(K129-C129,E129)&lt;(E129-$AJ$2)),W129=35),"单边留","")</f>
        <v/>
      </c>
      <c r="R129" s="129">
        <f>N129</f>
        <v/>
      </c>
      <c r="S129" s="129" t="n">
        <v>2</v>
      </c>
      <c r="T129" s="129">
        <f>S129*O129</f>
        <v/>
      </c>
      <c r="U129" s="363">
        <f>B129*C129*7.85*0.001*R129*0.001*T129</f>
        <v/>
      </c>
      <c r="V129" s="129">
        <f>M129-C129*2-2</f>
        <v/>
      </c>
      <c r="W129" s="129">
        <f>IF(MOD(K129-C129,E129)&lt;(E129-$AJ$2),ROUNDDOWN((K129-C129)/E129+1,0),ROUNDUP((K129-C129)/E129+1,0))</f>
        <v/>
      </c>
      <c r="X129" s="129">
        <f>(N129-C129)/E129+1</f>
        <v/>
      </c>
      <c r="Y129" s="129">
        <f>X129*O129</f>
        <v/>
      </c>
      <c r="Z129" s="364">
        <f>B129*C129*7.85*0.001*V129*0.001*Y129</f>
        <v/>
      </c>
      <c r="AA129" s="129" t="n">
        <v>6</v>
      </c>
      <c r="AB129" s="129">
        <f>(M129-G129*(AE129-1))/2</f>
        <v/>
      </c>
      <c r="AC129" s="149">
        <f>(M129-G129*(AF129-1))/2</f>
        <v/>
      </c>
      <c r="AD129" s="129" t="n">
        <v>1025</v>
      </c>
      <c r="AE129" s="129">
        <f>IF(INT(M129/G129+1)/2=INT(INT(M129/G129+1)/2),INT(M129/G129)+1,INT(M129/G129))</f>
        <v/>
      </c>
      <c r="AF129" s="129">
        <f>IF(AB129&lt;=0.2*G129,AE129-2,AE129)</f>
        <v/>
      </c>
      <c r="AG129" s="365">
        <f>AA129*AA129*7.85*AD129*0.001*0.001*AF129*O129</f>
        <v/>
      </c>
      <c r="AH129" s="129">
        <f>AF129*O129</f>
        <v/>
      </c>
      <c r="AI129" s="129">
        <f>K129*L129</f>
        <v/>
      </c>
      <c r="AJ129" s="129">
        <f>LEFT(H129,3)</f>
        <v/>
      </c>
    </row>
    <row r="130" ht="22.5" customFormat="1" customHeight="1" s="20">
      <c r="A130" s="129" t="inlineStr">
        <is>
          <t>G</t>
        </is>
      </c>
      <c r="B130" s="145" t="n">
        <v>25</v>
      </c>
      <c r="C130" s="145" t="n">
        <v>5</v>
      </c>
      <c r="D130" s="129" t="inlineStr">
        <is>
          <t>/</t>
        </is>
      </c>
      <c r="E130" s="145" t="n">
        <v>30</v>
      </c>
      <c r="F130" s="129" t="inlineStr">
        <is>
          <t>/</t>
        </is>
      </c>
      <c r="G130" s="145" t="n">
        <v>100</v>
      </c>
      <c r="H130" s="56" t="inlineStr">
        <is>
          <t>P23-C402-W4#</t>
        </is>
      </c>
      <c r="I130" s="56" t="inlineStr">
        <is>
          <t>#</t>
        </is>
      </c>
      <c r="J130" s="56" t="n">
        <v>978</v>
      </c>
      <c r="K130" s="56" t="n">
        <v>1000</v>
      </c>
      <c r="L130" s="56" t="n">
        <v>2</v>
      </c>
      <c r="M130" s="147">
        <f>J130</f>
        <v/>
      </c>
      <c r="N130" s="147">
        <f>(W130-1)*E130+C130</f>
        <v/>
      </c>
      <c r="O130" s="147">
        <f>L130</f>
        <v/>
      </c>
      <c r="P130" s="362">
        <f>U130+Z130+AG130</f>
        <v/>
      </c>
      <c r="Q130" s="362">
        <f>IF(OR(AND(MOD(K130-C130,E130)&gt;$AI$2,MOD(K130-C130,E130)&lt;(E130-$AJ$2)),W130=35),"单边留","")</f>
        <v/>
      </c>
      <c r="R130" s="129">
        <f>N130</f>
        <v/>
      </c>
      <c r="S130" s="129" t="n">
        <v>2</v>
      </c>
      <c r="T130" s="129">
        <f>S130*O130</f>
        <v/>
      </c>
      <c r="U130" s="363">
        <f>B130*C130*7.85*0.001*R130*0.001*T130</f>
        <v/>
      </c>
      <c r="V130" s="129">
        <f>M130-C130*2-2</f>
        <v/>
      </c>
      <c r="W130" s="129">
        <f>IF(MOD(K130-C130,E130)&lt;(E130-$AJ$2),ROUNDDOWN((K130-C130)/E130+1,0),ROUNDUP((K130-C130)/E130+1,0))</f>
        <v/>
      </c>
      <c r="X130" s="129">
        <f>(N130-C130)/E130+1</f>
        <v/>
      </c>
      <c r="Y130" s="129">
        <f>X130*O130</f>
        <v/>
      </c>
      <c r="Z130" s="364">
        <f>B130*C130*7.85*0.001*V130*0.001*Y130</f>
        <v/>
      </c>
      <c r="AA130" s="129" t="n">
        <v>6</v>
      </c>
      <c r="AB130" s="129">
        <f>(M130-G130*(AE130-1))/2</f>
        <v/>
      </c>
      <c r="AC130" s="149">
        <f>(M130-G130*(AF130-1))/2</f>
        <v/>
      </c>
      <c r="AD130" s="129" t="n">
        <v>1025</v>
      </c>
      <c r="AE130" s="129">
        <f>IF(INT(M130/G130+1)/2=INT(INT(M130/G130+1)/2),INT(M130/G130)+1,INT(M130/G130))</f>
        <v/>
      </c>
      <c r="AF130" s="129">
        <f>IF(AB130&lt;=0.2*G130,AE130-2,AE130)</f>
        <v/>
      </c>
      <c r="AG130" s="365">
        <f>AA130*AA130*7.85*AD130*0.001*0.001*AF130*O130</f>
        <v/>
      </c>
      <c r="AH130" s="129">
        <f>AF130*O130</f>
        <v/>
      </c>
      <c r="AI130" s="129">
        <f>K130*L130</f>
        <v/>
      </c>
      <c r="AJ130" s="129">
        <f>LEFT(H130,3)</f>
        <v/>
      </c>
    </row>
    <row r="131" ht="22.5" customFormat="1" customHeight="1" s="20">
      <c r="A131" s="129" t="inlineStr">
        <is>
          <t>G</t>
        </is>
      </c>
      <c r="B131" s="145" t="n">
        <v>25</v>
      </c>
      <c r="C131" s="145" t="n">
        <v>5</v>
      </c>
      <c r="D131" s="129" t="inlineStr">
        <is>
          <t>/</t>
        </is>
      </c>
      <c r="E131" s="145" t="n">
        <v>30</v>
      </c>
      <c r="F131" s="129" t="inlineStr">
        <is>
          <t>/</t>
        </is>
      </c>
      <c r="G131" s="145" t="n">
        <v>100</v>
      </c>
      <c r="H131" s="361" t="inlineStr">
        <is>
          <t>P23-C402-W3#</t>
        </is>
      </c>
      <c r="I131" s="56" t="inlineStr">
        <is>
          <t>#</t>
        </is>
      </c>
      <c r="J131" s="56" t="n">
        <v>990</v>
      </c>
      <c r="K131" s="56" t="n">
        <v>1278</v>
      </c>
      <c r="L131" s="56" t="n">
        <v>1</v>
      </c>
      <c r="M131" s="147">
        <f>J131</f>
        <v/>
      </c>
      <c r="N131" s="147" t="n">
        <v>995</v>
      </c>
      <c r="O131" s="147">
        <f>L131</f>
        <v/>
      </c>
      <c r="P131" s="362">
        <f>U131+Z131+AG131</f>
        <v/>
      </c>
      <c r="Q131" s="362" t="n"/>
      <c r="R131" s="129">
        <f>N131</f>
        <v/>
      </c>
      <c r="S131" s="129" t="n">
        <v>2</v>
      </c>
      <c r="T131" s="129">
        <f>S131*O131</f>
        <v/>
      </c>
      <c r="U131" s="363">
        <f>B131*C131*7.85*0.001*R131*0.001*T131</f>
        <v/>
      </c>
      <c r="V131" s="129">
        <f>M131-C131*2-2</f>
        <v/>
      </c>
      <c r="W131" s="129">
        <f>IF(MOD(K131-C131,E131)&lt;(E131-$AJ$2),ROUNDDOWN((K131-C131)/E131+1,0),ROUNDUP((K131-C131)/E131+1,0))</f>
        <v/>
      </c>
      <c r="X131" s="129">
        <f>(N131-C131)/E131+1</f>
        <v/>
      </c>
      <c r="Y131" s="129">
        <f>X131*O131</f>
        <v/>
      </c>
      <c r="Z131" s="364">
        <f>B131*C131*7.85*0.001*V131*0.001*Y131</f>
        <v/>
      </c>
      <c r="AA131" s="129" t="n">
        <v>6</v>
      </c>
      <c r="AB131" s="129">
        <f>(M131-G131*(AE131-1))/2</f>
        <v/>
      </c>
      <c r="AC131" s="149">
        <f>(M131-G131*(AF131-1))/2</f>
        <v/>
      </c>
      <c r="AD131" s="129" t="n">
        <v>1025</v>
      </c>
      <c r="AE131" s="129">
        <f>IF(INT(M131/G131+1)/2=INT(INT(M131/G131+1)/2),INT(M131/G131)+1,INT(M131/G131))</f>
        <v/>
      </c>
      <c r="AF131" s="129">
        <f>IF(AB131&lt;=0.2*G131,AE131-2,AE131)</f>
        <v/>
      </c>
      <c r="AG131" s="365">
        <f>AA131*AA131*7.85*AD131*0.001*0.001*AF131*O131</f>
        <v/>
      </c>
      <c r="AH131" s="129">
        <f>AF131*O131</f>
        <v/>
      </c>
      <c r="AI131" s="129">
        <f>K131*L131</f>
        <v/>
      </c>
      <c r="AJ131" s="129">
        <f>LEFT(H131,3)</f>
        <v/>
      </c>
    </row>
    <row r="132" ht="22.5" customFormat="1" customHeight="1" s="20">
      <c r="A132" s="149" t="inlineStr">
        <is>
          <t>G</t>
        </is>
      </c>
      <c r="B132" s="145" t="n">
        <v>25</v>
      </c>
      <c r="C132" s="145" t="n">
        <v>5</v>
      </c>
      <c r="D132" s="149" t="inlineStr">
        <is>
          <t>/</t>
        </is>
      </c>
      <c r="E132" s="145" t="n">
        <v>30</v>
      </c>
      <c r="F132" s="149" t="inlineStr">
        <is>
          <t>/</t>
        </is>
      </c>
      <c r="G132" s="145" t="n">
        <v>100</v>
      </c>
      <c r="H132" s="317" t="n"/>
      <c r="I132" s="317" t="n"/>
      <c r="J132" s="317" t="n"/>
      <c r="K132" s="317" t="n"/>
      <c r="L132" s="317" t="n"/>
      <c r="M132" s="147" t="n">
        <v>990</v>
      </c>
      <c r="N132" s="147" t="n">
        <v>275</v>
      </c>
      <c r="O132" s="147" t="n">
        <v>1</v>
      </c>
      <c r="P132" s="362">
        <f>U132+Z132+AG132</f>
        <v/>
      </c>
      <c r="Q132" s="362" t="inlineStr">
        <is>
          <t>单边留</t>
        </is>
      </c>
      <c r="R132" s="129">
        <f>N132</f>
        <v/>
      </c>
      <c r="S132" s="129" t="n">
        <v>2</v>
      </c>
      <c r="T132" s="129">
        <f>S132*O132</f>
        <v/>
      </c>
      <c r="U132" s="363">
        <f>B132*C132*7.85*0.001*R132*0.001*T132</f>
        <v/>
      </c>
      <c r="V132" s="129">
        <f>M132-C132*2-2</f>
        <v/>
      </c>
      <c r="W132" s="129">
        <f>IF(MOD(K132-C132,E132)&lt;(E132-$AJ$2),ROUNDDOWN((K132-C132)/E132+1,0),ROUNDUP((K132-C132)/E132+1,0))</f>
        <v/>
      </c>
      <c r="X132" s="129">
        <f>(N132-C132)/E132+1</f>
        <v/>
      </c>
      <c r="Y132" s="129">
        <f>X132*O132</f>
        <v/>
      </c>
      <c r="Z132" s="364">
        <f>B132*C132*7.85*0.001*V132*0.001*Y132</f>
        <v/>
      </c>
      <c r="AA132" s="129" t="n">
        <v>6</v>
      </c>
      <c r="AB132" s="129">
        <f>(M132-G132*(AE132-1))/2</f>
        <v/>
      </c>
      <c r="AC132" s="149">
        <f>(M132-G132*(AF132-1))/2</f>
        <v/>
      </c>
      <c r="AD132" s="129" t="n">
        <v>1025</v>
      </c>
      <c r="AE132" s="129">
        <f>IF(INT(M132/G132+1)/2=INT(INT(M132/G132+1)/2),INT(M132/G132)+1,INT(M132/G132))</f>
        <v/>
      </c>
      <c r="AF132" s="129">
        <f>IF(AB132&lt;=0.2*G132,AE132-2,AE132)</f>
        <v/>
      </c>
      <c r="AG132" s="365">
        <f>AA132*AA132*7.85*AD132*0.001*0.001*AF132*O132</f>
        <v/>
      </c>
      <c r="AH132" s="129">
        <f>AF132*O132</f>
        <v/>
      </c>
      <c r="AI132" s="129">
        <f>K132*L132</f>
        <v/>
      </c>
      <c r="AJ132" s="129">
        <f>LEFT(H132,3)</f>
        <v/>
      </c>
    </row>
    <row r="133" ht="22.5" customFormat="1" customHeight="1" s="20">
      <c r="A133" s="129" t="inlineStr">
        <is>
          <t>G</t>
        </is>
      </c>
      <c r="B133" s="145" t="n">
        <v>25</v>
      </c>
      <c r="C133" s="145" t="n">
        <v>5</v>
      </c>
      <c r="D133" s="129" t="inlineStr">
        <is>
          <t>/</t>
        </is>
      </c>
      <c r="E133" s="145" t="n">
        <v>30</v>
      </c>
      <c r="F133" s="129" t="inlineStr">
        <is>
          <t>/</t>
        </is>
      </c>
      <c r="G133" s="145" t="n">
        <v>100</v>
      </c>
      <c r="H133" s="361" t="inlineStr">
        <is>
          <t>P24-C403-A3#</t>
        </is>
      </c>
      <c r="I133" s="56" t="inlineStr">
        <is>
          <t>#</t>
        </is>
      </c>
      <c r="J133" s="56" t="n">
        <v>1548</v>
      </c>
      <c r="K133" s="56" t="n">
        <v>1237</v>
      </c>
      <c r="L133" s="56" t="n">
        <v>1</v>
      </c>
      <c r="M133" s="147">
        <f>J133</f>
        <v/>
      </c>
      <c r="N133" s="147" t="n">
        <v>995</v>
      </c>
      <c r="O133" s="147">
        <f>L133</f>
        <v/>
      </c>
      <c r="P133" s="362">
        <f>U133+Z133+AG133</f>
        <v/>
      </c>
      <c r="Q133" s="362" t="n"/>
      <c r="R133" s="129">
        <f>N133</f>
        <v/>
      </c>
      <c r="S133" s="129" t="n">
        <v>2</v>
      </c>
      <c r="T133" s="129">
        <f>S133*O133</f>
        <v/>
      </c>
      <c r="U133" s="363">
        <f>B133*C133*7.85*0.001*R133*0.001*T133</f>
        <v/>
      </c>
      <c r="V133" s="129">
        <f>M133-C133*2-2</f>
        <v/>
      </c>
      <c r="W133" s="129">
        <f>IF(MOD(K133-C133,E133)&lt;(E133-$AJ$2),ROUNDDOWN((K133-C133)/E133+1,0),ROUNDUP((K133-C133)/E133+1,0))</f>
        <v/>
      </c>
      <c r="X133" s="129">
        <f>(N133-C133)/E133+1</f>
        <v/>
      </c>
      <c r="Y133" s="129">
        <f>X133*O133</f>
        <v/>
      </c>
      <c r="Z133" s="364">
        <f>B133*C133*7.85*0.001*V133*0.001*Y133</f>
        <v/>
      </c>
      <c r="AA133" s="129" t="n">
        <v>6</v>
      </c>
      <c r="AB133" s="129">
        <f>(M133-G133*(AE133-1))/2</f>
        <v/>
      </c>
      <c r="AC133" s="149">
        <f>(M133-G133*(AF133-1))/2</f>
        <v/>
      </c>
      <c r="AD133" s="129" t="n">
        <v>1025</v>
      </c>
      <c r="AE133" s="129">
        <f>IF(INT(M133/G133+1)/2=INT(INT(M133/G133+1)/2),INT(M133/G133)+1,INT(M133/G133))</f>
        <v/>
      </c>
      <c r="AF133" s="129">
        <f>IF(AB133&lt;=0.2*G133,AE133-2,AE133)</f>
        <v/>
      </c>
      <c r="AG133" s="365">
        <f>AA133*AA133*7.85*AD133*0.001*0.001*AF133*O133</f>
        <v/>
      </c>
      <c r="AH133" s="129">
        <f>AF133*O133</f>
        <v/>
      </c>
      <c r="AI133" s="129">
        <f>K133*L133</f>
        <v/>
      </c>
      <c r="AJ133" s="129">
        <f>LEFT(H133,3)</f>
        <v/>
      </c>
    </row>
    <row r="134" ht="22.5" customFormat="1" customHeight="1" s="20">
      <c r="A134" s="129" t="inlineStr">
        <is>
          <t>G</t>
        </is>
      </c>
      <c r="B134" s="145" t="n">
        <v>25</v>
      </c>
      <c r="C134" s="145" t="n">
        <v>5</v>
      </c>
      <c r="D134" s="129" t="inlineStr">
        <is>
          <t>/</t>
        </is>
      </c>
      <c r="E134" s="145" t="n">
        <v>30</v>
      </c>
      <c r="F134" s="129" t="inlineStr">
        <is>
          <t>/</t>
        </is>
      </c>
      <c r="G134" s="145" t="n">
        <v>100</v>
      </c>
      <c r="H134" s="317" t="n"/>
      <c r="I134" s="317" t="n"/>
      <c r="J134" s="317" t="n"/>
      <c r="K134" s="317" t="n"/>
      <c r="L134" s="317" t="n"/>
      <c r="M134" s="147" t="n">
        <v>1548</v>
      </c>
      <c r="N134" s="147" t="n">
        <v>215</v>
      </c>
      <c r="O134" s="147" t="n">
        <v>1</v>
      </c>
      <c r="P134" s="362">
        <f>U134+Z134+AG134</f>
        <v/>
      </c>
      <c r="Q134" s="362" t="inlineStr">
        <is>
          <t>单边留</t>
        </is>
      </c>
      <c r="R134" s="129">
        <f>N134</f>
        <v/>
      </c>
      <c r="S134" s="129" t="n">
        <v>2</v>
      </c>
      <c r="T134" s="129">
        <f>S134*O134</f>
        <v/>
      </c>
      <c r="U134" s="363">
        <f>B134*C134*7.85*0.001*R134*0.001*T134</f>
        <v/>
      </c>
      <c r="V134" s="129">
        <f>M134-C134*2-2</f>
        <v/>
      </c>
      <c r="W134" s="129">
        <f>IF(MOD(K134-C134,E134)&lt;(E134-$AJ$2),ROUNDDOWN((K134-C134)/E134+1,0),ROUNDUP((K134-C134)/E134+1,0))</f>
        <v/>
      </c>
      <c r="X134" s="129">
        <f>(N134-C134)/E134+1</f>
        <v/>
      </c>
      <c r="Y134" s="129">
        <f>X134*O134</f>
        <v/>
      </c>
      <c r="Z134" s="364">
        <f>B134*C134*7.85*0.001*V134*0.001*Y134</f>
        <v/>
      </c>
      <c r="AA134" s="129" t="n">
        <v>6</v>
      </c>
      <c r="AB134" s="129">
        <f>(M134-G134*(AE134-1))/2</f>
        <v/>
      </c>
      <c r="AC134" s="149">
        <f>(M134-G134*(AF134-1))/2</f>
        <v/>
      </c>
      <c r="AD134" s="129" t="n">
        <v>1025</v>
      </c>
      <c r="AE134" s="129">
        <f>IF(INT(M134/G134+1)/2=INT(INT(M134/G134+1)/2),INT(M134/G134)+1,INT(M134/G134))</f>
        <v/>
      </c>
      <c r="AF134" s="129">
        <f>IF(AB134&lt;=0.2*G134,AE134-2,AE134)</f>
        <v/>
      </c>
      <c r="AG134" s="365">
        <f>AA134*AA134*7.85*AD134*0.001*0.001*AF134*O134</f>
        <v/>
      </c>
      <c r="AH134" s="129">
        <f>AF134*O134</f>
        <v/>
      </c>
      <c r="AI134" s="129">
        <f>K134*L134</f>
        <v/>
      </c>
      <c r="AJ134" s="129">
        <f>LEFT(H134,3)</f>
        <v/>
      </c>
    </row>
    <row r="135" ht="22.5" customFormat="1" customHeight="1" s="20">
      <c r="A135" s="129" t="inlineStr">
        <is>
          <t>G</t>
        </is>
      </c>
      <c r="B135" s="145" t="n">
        <v>25</v>
      </c>
      <c r="C135" s="145" t="n">
        <v>5</v>
      </c>
      <c r="D135" s="129" t="inlineStr">
        <is>
          <t>/</t>
        </is>
      </c>
      <c r="E135" s="145" t="n">
        <v>30</v>
      </c>
      <c r="F135" s="129" t="inlineStr">
        <is>
          <t>/</t>
        </is>
      </c>
      <c r="G135" s="145" t="n">
        <v>100</v>
      </c>
      <c r="H135" s="56" t="inlineStr">
        <is>
          <t>P24-C403-A1#</t>
        </is>
      </c>
      <c r="I135" s="56" t="inlineStr">
        <is>
          <t>#</t>
        </is>
      </c>
      <c r="J135" s="56" t="n">
        <v>1579</v>
      </c>
      <c r="K135" s="56" t="n">
        <v>1000</v>
      </c>
      <c r="L135" s="56" t="n">
        <v>5</v>
      </c>
      <c r="M135" s="147">
        <f>J135</f>
        <v/>
      </c>
      <c r="N135" s="147">
        <f>(W135-1)*E135+C135</f>
        <v/>
      </c>
      <c r="O135" s="147">
        <f>L135</f>
        <v/>
      </c>
      <c r="P135" s="362">
        <f>U135+Z135+AG135</f>
        <v/>
      </c>
      <c r="Q135" s="362">
        <f>IF(OR(AND(MOD(K135-C135,E135)&gt;$AI$2,MOD(K135-C135,E135)&lt;(E135-$AJ$2)),W135=35),"单边留","")</f>
        <v/>
      </c>
      <c r="R135" s="129">
        <f>N135</f>
        <v/>
      </c>
      <c r="S135" s="129" t="n">
        <v>2</v>
      </c>
      <c r="T135" s="129">
        <f>S135*O135</f>
        <v/>
      </c>
      <c r="U135" s="363">
        <f>B135*C135*7.85*0.001*R135*0.001*T135</f>
        <v/>
      </c>
      <c r="V135" s="129">
        <f>M135-C135*2-2</f>
        <v/>
      </c>
      <c r="W135" s="129">
        <f>IF(MOD(K135-C135,E135)&lt;(E135-$AJ$2),ROUNDDOWN((K135-C135)/E135+1,0),ROUNDUP((K135-C135)/E135+1,0))</f>
        <v/>
      </c>
      <c r="X135" s="129">
        <f>(N135-C135)/E135+1</f>
        <v/>
      </c>
      <c r="Y135" s="129">
        <f>X135*O135</f>
        <v/>
      </c>
      <c r="Z135" s="364">
        <f>B135*C135*7.85*0.001*V135*0.001*Y135</f>
        <v/>
      </c>
      <c r="AA135" s="129" t="n">
        <v>6</v>
      </c>
      <c r="AB135" s="129">
        <f>(M135-G135*(AE135-1))/2</f>
        <v/>
      </c>
      <c r="AC135" s="149">
        <f>(M135-G135*(AF135-1))/2</f>
        <v/>
      </c>
      <c r="AD135" s="129" t="n">
        <v>1025</v>
      </c>
      <c r="AE135" s="129">
        <f>IF(INT(M135/G135+1)/2=INT(INT(M135/G135+1)/2),INT(M135/G135)+1,INT(M135/G135))</f>
        <v/>
      </c>
      <c r="AF135" s="129">
        <f>IF(AB135&lt;=0.2*G135,AE135-2,AE135)</f>
        <v/>
      </c>
      <c r="AG135" s="365">
        <f>AA135*AA135*7.85*AD135*0.001*0.001*AF135*O135</f>
        <v/>
      </c>
      <c r="AH135" s="129">
        <f>AF135*O135</f>
        <v/>
      </c>
      <c r="AI135" s="129">
        <f>K135*L135</f>
        <v/>
      </c>
      <c r="AJ135" s="129">
        <f>LEFT(H135,3)</f>
        <v/>
      </c>
    </row>
    <row r="136" ht="22.5" customFormat="1" customHeight="1" s="20">
      <c r="A136" s="129" t="inlineStr">
        <is>
          <t>G</t>
        </is>
      </c>
      <c r="B136" s="145" t="n">
        <v>25</v>
      </c>
      <c r="C136" s="145" t="n">
        <v>5</v>
      </c>
      <c r="D136" s="129" t="inlineStr">
        <is>
          <t>/</t>
        </is>
      </c>
      <c r="E136" s="145" t="n">
        <v>30</v>
      </c>
      <c r="F136" s="129" t="inlineStr">
        <is>
          <t>/</t>
        </is>
      </c>
      <c r="G136" s="145" t="n">
        <v>100</v>
      </c>
      <c r="H136" s="361" t="inlineStr">
        <is>
          <t>P24-C403-A2#</t>
        </is>
      </c>
      <c r="I136" s="56" t="inlineStr">
        <is>
          <t>#</t>
        </is>
      </c>
      <c r="J136" s="56" t="n">
        <v>1585</v>
      </c>
      <c r="K136" s="56" t="n">
        <v>1139</v>
      </c>
      <c r="L136" s="56" t="n">
        <v>1</v>
      </c>
      <c r="M136" s="147">
        <f>J136</f>
        <v/>
      </c>
      <c r="N136" s="147" t="n">
        <v>995</v>
      </c>
      <c r="O136" s="147">
        <f>L136</f>
        <v/>
      </c>
      <c r="P136" s="362">
        <f>U136+Z136+AG136</f>
        <v/>
      </c>
      <c r="Q136" s="362" t="n"/>
      <c r="R136" s="129">
        <f>N136</f>
        <v/>
      </c>
      <c r="S136" s="129" t="n">
        <v>2</v>
      </c>
      <c r="T136" s="129">
        <f>S136*O136</f>
        <v/>
      </c>
      <c r="U136" s="363">
        <f>B136*C136*7.85*0.001*R136*0.001*T136</f>
        <v/>
      </c>
      <c r="V136" s="129">
        <f>M136-C136*2-2</f>
        <v/>
      </c>
      <c r="W136" s="129">
        <f>IF(MOD(K136-C136,E136)&lt;(E136-$AJ$2),ROUNDDOWN((K136-C136)/E136+1,0),ROUNDUP((K136-C136)/E136+1,0))</f>
        <v/>
      </c>
      <c r="X136" s="311">
        <f>(N136-C136)/E136+1</f>
        <v/>
      </c>
      <c r="Y136" s="129">
        <f>X136*O136</f>
        <v/>
      </c>
      <c r="Z136" s="364">
        <f>B136*C136*7.85*0.001*V136*0.001*Y136</f>
        <v/>
      </c>
      <c r="AA136" s="129" t="n">
        <v>6</v>
      </c>
      <c r="AB136" s="129">
        <f>(M136-G136*(AE136-1))/2</f>
        <v/>
      </c>
      <c r="AC136" s="149">
        <f>(M136-G136*(AF136-1))/2</f>
        <v/>
      </c>
      <c r="AD136" s="129" t="n">
        <v>1025</v>
      </c>
      <c r="AE136" s="129">
        <f>IF(INT(M136/G136+1)/2=INT(INT(M136/G136+1)/2),INT(M136/G136)+1,INT(M136/G136))</f>
        <v/>
      </c>
      <c r="AF136" s="129">
        <f>IF(AB136&lt;=0.2*G136,AE136-2,AE136)</f>
        <v/>
      </c>
      <c r="AG136" s="365">
        <f>AA136*AA136*7.85*AD136*0.001*0.001*AF136*O136</f>
        <v/>
      </c>
      <c r="AH136" s="129">
        <f>AF136*O136</f>
        <v/>
      </c>
      <c r="AI136" s="129">
        <f>K136*L136</f>
        <v/>
      </c>
      <c r="AJ136" s="129">
        <f>LEFT(H136,3)</f>
        <v/>
      </c>
    </row>
    <row r="137" ht="22.5" customFormat="1" customHeight="1" s="20">
      <c r="A137" s="129" t="inlineStr">
        <is>
          <t>G</t>
        </is>
      </c>
      <c r="B137" s="145" t="n">
        <v>25</v>
      </c>
      <c r="C137" s="145" t="n">
        <v>5</v>
      </c>
      <c r="D137" s="129" t="inlineStr">
        <is>
          <t>/</t>
        </is>
      </c>
      <c r="E137" s="145" t="n">
        <v>30</v>
      </c>
      <c r="F137" s="129" t="inlineStr">
        <is>
          <t>/</t>
        </is>
      </c>
      <c r="G137" s="145" t="n">
        <v>100</v>
      </c>
      <c r="H137" s="317" t="n"/>
      <c r="I137" s="317" t="n"/>
      <c r="J137" s="317" t="n"/>
      <c r="K137" s="317" t="n"/>
      <c r="L137" s="317" t="n"/>
      <c r="M137" s="129" t="n">
        <v>1585</v>
      </c>
      <c r="N137" s="129" t="n">
        <v>125</v>
      </c>
      <c r="O137" s="129" t="n">
        <v>1</v>
      </c>
      <c r="P137" s="362">
        <f>U137+Z137+AG137</f>
        <v/>
      </c>
      <c r="Q137" s="362" t="inlineStr">
        <is>
          <t>单边留</t>
        </is>
      </c>
      <c r="R137" s="129">
        <f>N137</f>
        <v/>
      </c>
      <c r="S137" s="129" t="n">
        <v>2</v>
      </c>
      <c r="T137" s="129">
        <f>S137*O137</f>
        <v/>
      </c>
      <c r="U137" s="363">
        <f>B137*C137*7.85*0.001*R137*0.001*T137</f>
        <v/>
      </c>
      <c r="V137" s="129">
        <f>M137-C137*2-2</f>
        <v/>
      </c>
      <c r="W137" s="129">
        <f>IF(MOD(K137-C137,E137)&lt;(E137-$AJ$2),ROUNDDOWN((K137-C137)/E137+1,0),ROUNDUP((K137-C137)/E137+1,0))</f>
        <v/>
      </c>
      <c r="X137" s="311">
        <f>(N137-C137)/E137+1</f>
        <v/>
      </c>
      <c r="Y137" s="129">
        <f>X137*O137</f>
        <v/>
      </c>
      <c r="Z137" s="364">
        <f>B137*C137*7.85*0.001*V137*0.001*Y137</f>
        <v/>
      </c>
      <c r="AA137" s="129" t="n">
        <v>6</v>
      </c>
      <c r="AB137" s="129">
        <f>(M137-G137*(AE137-1))/2</f>
        <v/>
      </c>
      <c r="AC137" s="149">
        <f>(M137-G137*(AF137-1))/2</f>
        <v/>
      </c>
      <c r="AD137" s="129" t="n">
        <v>1025</v>
      </c>
      <c r="AE137" s="129">
        <f>IF(INT(M137/G137+1)/2=INT(INT(M137/G137+1)/2),INT(M137/G137)+1,INT(M137/G137))</f>
        <v/>
      </c>
      <c r="AF137" s="129">
        <f>IF(AB137&lt;=0.2*G137,AE137-2,AE137)</f>
        <v/>
      </c>
      <c r="AG137" s="365">
        <f>AA137*AA137*7.85*AD137*0.001*0.001*AF137*O137</f>
        <v/>
      </c>
      <c r="AH137" s="129">
        <f>AF137*O137</f>
        <v/>
      </c>
      <c r="AI137" s="129">
        <f>K137*L137</f>
        <v/>
      </c>
      <c r="AJ137" s="129">
        <f>LEFT(H137,3)</f>
        <v/>
      </c>
    </row>
    <row r="138" ht="22.5" customFormat="1" customHeight="1" s="20">
      <c r="A138" s="129" t="inlineStr">
        <is>
          <t>G</t>
        </is>
      </c>
      <c r="B138" s="145" t="n">
        <v>25</v>
      </c>
      <c r="C138" s="145" t="n">
        <v>5</v>
      </c>
      <c r="D138" s="129" t="inlineStr">
        <is>
          <t>/</t>
        </is>
      </c>
      <c r="E138" s="145" t="n">
        <v>30</v>
      </c>
      <c r="F138" s="129" t="inlineStr">
        <is>
          <t>/</t>
        </is>
      </c>
      <c r="G138" s="145" t="n">
        <v>100</v>
      </c>
      <c r="H138" s="361" t="inlineStr">
        <is>
          <t>P25-C403-B3#</t>
        </is>
      </c>
      <c r="I138" s="56" t="inlineStr">
        <is>
          <t>#</t>
        </is>
      </c>
      <c r="J138" s="56" t="n">
        <v>1549</v>
      </c>
      <c r="K138" s="56" t="n">
        <v>1238</v>
      </c>
      <c r="L138" s="56" t="n">
        <v>1</v>
      </c>
      <c r="M138" s="129">
        <f>J138</f>
        <v/>
      </c>
      <c r="N138" s="129" t="n">
        <v>995</v>
      </c>
      <c r="O138" s="129">
        <f>L138</f>
        <v/>
      </c>
      <c r="P138" s="362">
        <f>U138+Z138+AG138</f>
        <v/>
      </c>
      <c r="Q138" s="362" t="n"/>
      <c r="R138" s="129">
        <f>N138</f>
        <v/>
      </c>
      <c r="S138" s="129" t="n">
        <v>2</v>
      </c>
      <c r="T138" s="129">
        <f>S138*O138</f>
        <v/>
      </c>
      <c r="U138" s="363">
        <f>B138*C138*7.85*0.001*R138*0.001*T138</f>
        <v/>
      </c>
      <c r="V138" s="129">
        <f>M138-C138*2-2</f>
        <v/>
      </c>
      <c r="W138" s="129">
        <f>IF(MOD(K138-C138,E138)&lt;(E138-$AJ$2),ROUNDDOWN((K138-C138)/E138+1,0),ROUNDUP((K138-C138)/E138+1,0))</f>
        <v/>
      </c>
      <c r="X138" s="311">
        <f>(N138-C138)/E138+1</f>
        <v/>
      </c>
      <c r="Y138" s="129">
        <f>X138*O138</f>
        <v/>
      </c>
      <c r="Z138" s="364">
        <f>B138*C138*7.85*0.001*V138*0.001*Y138</f>
        <v/>
      </c>
      <c r="AA138" s="129" t="n">
        <v>6</v>
      </c>
      <c r="AB138" s="129">
        <f>(M138-G138*(AE138-1))/2</f>
        <v/>
      </c>
      <c r="AC138" s="149">
        <f>(M138-G138*(AF138-1))/2</f>
        <v/>
      </c>
      <c r="AD138" s="129" t="n">
        <v>1025</v>
      </c>
      <c r="AE138" s="129">
        <f>IF(INT(M138/G138+1)/2=INT(INT(M138/G138+1)/2),INT(M138/G138)+1,INT(M138/G138))</f>
        <v/>
      </c>
      <c r="AF138" s="129">
        <f>IF(AB138&lt;=0.2*G138,AE138-2,AE138)</f>
        <v/>
      </c>
      <c r="AG138" s="365">
        <f>AA138*AA138*7.85*AD138*0.001*0.001*AF138*O138</f>
        <v/>
      </c>
      <c r="AH138" s="129">
        <f>AF138*O138</f>
        <v/>
      </c>
      <c r="AI138" s="129">
        <f>K138*L138</f>
        <v/>
      </c>
      <c r="AJ138" s="129">
        <f>LEFT(H138,3)</f>
        <v/>
      </c>
    </row>
    <row r="139" ht="22.5" customFormat="1" customHeight="1" s="20">
      <c r="A139" s="129" t="inlineStr">
        <is>
          <t>G</t>
        </is>
      </c>
      <c r="B139" s="145" t="n">
        <v>25</v>
      </c>
      <c r="C139" s="145" t="n">
        <v>5</v>
      </c>
      <c r="D139" s="129" t="inlineStr">
        <is>
          <t>/</t>
        </is>
      </c>
      <c r="E139" s="145" t="n">
        <v>30</v>
      </c>
      <c r="F139" s="129" t="inlineStr">
        <is>
          <t>/</t>
        </is>
      </c>
      <c r="G139" s="145" t="n">
        <v>100</v>
      </c>
      <c r="H139" s="317" t="n"/>
      <c r="I139" s="317" t="n"/>
      <c r="J139" s="317" t="n"/>
      <c r="K139" s="317" t="n"/>
      <c r="L139" s="317" t="n"/>
      <c r="M139" s="129" t="n">
        <v>1549</v>
      </c>
      <c r="N139" s="129" t="n">
        <v>215</v>
      </c>
      <c r="O139" s="129" t="n">
        <v>1</v>
      </c>
      <c r="P139" s="362">
        <f>U139+Z139+AG139</f>
        <v/>
      </c>
      <c r="Q139" s="362" t="inlineStr">
        <is>
          <t>单边留</t>
        </is>
      </c>
      <c r="R139" s="129">
        <f>N139</f>
        <v/>
      </c>
      <c r="S139" s="129" t="n">
        <v>2</v>
      </c>
      <c r="T139" s="129">
        <f>S139*O139</f>
        <v/>
      </c>
      <c r="U139" s="363">
        <f>B139*C139*7.85*0.001*R139*0.001*T139</f>
        <v/>
      </c>
      <c r="V139" s="129">
        <f>M139-C139*2-2</f>
        <v/>
      </c>
      <c r="W139" s="129">
        <f>IF(MOD(K139-C139,E139)&lt;(E139-$AJ$2),ROUNDDOWN((K139-C139)/E139+1,0),ROUNDUP((K139-C139)/E139+1,0))</f>
        <v/>
      </c>
      <c r="X139" s="311">
        <f>(N139-C139)/E139+1</f>
        <v/>
      </c>
      <c r="Y139" s="129">
        <f>X139*O139</f>
        <v/>
      </c>
      <c r="Z139" s="364">
        <f>B139*C139*7.85*0.001*V139*0.001*Y139</f>
        <v/>
      </c>
      <c r="AA139" s="129" t="n">
        <v>6</v>
      </c>
      <c r="AB139" s="129">
        <f>(M139-G139*(AE139-1))/2</f>
        <v/>
      </c>
      <c r="AC139" s="149">
        <f>(M139-G139*(AF139-1))/2</f>
        <v/>
      </c>
      <c r="AD139" s="129" t="n">
        <v>1025</v>
      </c>
      <c r="AE139" s="129">
        <f>IF(INT(M139/G139+1)/2=INT(INT(M139/G139+1)/2),INT(M139/G139)+1,INT(M139/G139))</f>
        <v/>
      </c>
      <c r="AF139" s="129">
        <f>IF(AB139&lt;=0.2*G139,AE139-2,AE139)</f>
        <v/>
      </c>
      <c r="AG139" s="365">
        <f>AA139*AA139*7.85*AD139*0.001*0.001*AF139*O139</f>
        <v/>
      </c>
      <c r="AH139" s="129">
        <f>AF139*O139</f>
        <v/>
      </c>
      <c r="AI139" s="129">
        <f>K139*L139</f>
        <v/>
      </c>
      <c r="AJ139" s="129">
        <f>LEFT(H139,3)</f>
        <v/>
      </c>
    </row>
    <row r="140" ht="22.5" customFormat="1" customHeight="1" s="20">
      <c r="A140" s="129" t="inlineStr">
        <is>
          <t>G</t>
        </is>
      </c>
      <c r="B140" s="145" t="n">
        <v>25</v>
      </c>
      <c r="C140" s="145" t="n">
        <v>5</v>
      </c>
      <c r="D140" s="129" t="inlineStr">
        <is>
          <t>/</t>
        </is>
      </c>
      <c r="E140" s="145" t="n">
        <v>30</v>
      </c>
      <c r="F140" s="129" t="inlineStr">
        <is>
          <t>/</t>
        </is>
      </c>
      <c r="G140" s="145" t="n">
        <v>100</v>
      </c>
      <c r="H140" s="56" t="inlineStr">
        <is>
          <t>P25-C403-B1#</t>
        </is>
      </c>
      <c r="I140" s="56" t="inlineStr">
        <is>
          <t>#</t>
        </is>
      </c>
      <c r="J140" s="56" t="n">
        <v>1579</v>
      </c>
      <c r="K140" s="56" t="n">
        <v>1000</v>
      </c>
      <c r="L140" s="56" t="n">
        <v>4</v>
      </c>
      <c r="M140" s="129">
        <f>J140</f>
        <v/>
      </c>
      <c r="N140" s="129">
        <f>(W140-1)*E140+C140</f>
        <v/>
      </c>
      <c r="O140" s="129">
        <f>L140</f>
        <v/>
      </c>
      <c r="P140" s="362">
        <f>U140+Z140+AG140</f>
        <v/>
      </c>
      <c r="Q140" s="362">
        <f>IF(OR(AND(MOD(K140-C140,E140)&gt;$AI$2,MOD(K140-C140,E140)&lt;(E140-$AJ$2)),W140=35),"单边留","")</f>
        <v/>
      </c>
      <c r="R140" s="129">
        <f>N140</f>
        <v/>
      </c>
      <c r="S140" s="129" t="n">
        <v>2</v>
      </c>
      <c r="T140" s="129">
        <f>S140*O140</f>
        <v/>
      </c>
      <c r="U140" s="363">
        <f>B140*C140*7.85*0.001*R140*0.001*T140</f>
        <v/>
      </c>
      <c r="V140" s="129">
        <f>M140-C140*2-2</f>
        <v/>
      </c>
      <c r="W140" s="129">
        <f>IF(MOD(K140-C140,E140)&lt;(E140-$AJ$2),ROUNDDOWN((K140-C140)/E140+1,0),ROUNDUP((K140-C140)/E140+1,0))</f>
        <v/>
      </c>
      <c r="X140" s="311">
        <f>(N140-C140)/E140+1</f>
        <v/>
      </c>
      <c r="Y140" s="129">
        <f>X140*O140</f>
        <v/>
      </c>
      <c r="Z140" s="364">
        <f>B140*C140*7.85*0.001*V140*0.001*Y140</f>
        <v/>
      </c>
      <c r="AA140" s="129" t="n">
        <v>6</v>
      </c>
      <c r="AB140" s="129">
        <f>(M140-G140*(AE140-1))/2</f>
        <v/>
      </c>
      <c r="AC140" s="149">
        <f>(M140-G140*(AF140-1))/2</f>
        <v/>
      </c>
      <c r="AD140" s="129" t="n">
        <v>1025</v>
      </c>
      <c r="AE140" s="129">
        <f>IF(INT(M140/G140+1)/2=INT(INT(M140/G140+1)/2),INT(M140/G140)+1,INT(M140/G140))</f>
        <v/>
      </c>
      <c r="AF140" s="129">
        <f>IF(AB140&lt;=0.2*G140,AE140-2,AE140)</f>
        <v/>
      </c>
      <c r="AG140" s="365">
        <f>AA140*AA140*7.85*AD140*0.001*0.001*AF140*O140</f>
        <v/>
      </c>
      <c r="AH140" s="129">
        <f>AF140*O140</f>
        <v/>
      </c>
      <c r="AI140" s="129">
        <f>K140*L140</f>
        <v/>
      </c>
      <c r="AJ140" s="129">
        <f>LEFT(H140,3)</f>
        <v/>
      </c>
    </row>
    <row r="141" ht="22.5" customFormat="1" customHeight="1" s="20">
      <c r="A141" s="129" t="inlineStr">
        <is>
          <t>G</t>
        </is>
      </c>
      <c r="B141" s="145" t="n">
        <v>25</v>
      </c>
      <c r="C141" s="145" t="n">
        <v>5</v>
      </c>
      <c r="D141" s="129" t="inlineStr">
        <is>
          <t>/</t>
        </is>
      </c>
      <c r="E141" s="145" t="n">
        <v>30</v>
      </c>
      <c r="F141" s="129" t="inlineStr">
        <is>
          <t>/</t>
        </is>
      </c>
      <c r="G141" s="145" t="n">
        <v>100</v>
      </c>
      <c r="H141" s="361" t="inlineStr">
        <is>
          <t>P25-C403-B2#</t>
        </is>
      </c>
      <c r="I141" s="56" t="inlineStr">
        <is>
          <t>#</t>
        </is>
      </c>
      <c r="J141" s="56" t="n">
        <v>1602</v>
      </c>
      <c r="K141" s="56" t="n">
        <v>1461</v>
      </c>
      <c r="L141" s="56" t="n">
        <v>1</v>
      </c>
      <c r="M141" s="129">
        <f>J141</f>
        <v/>
      </c>
      <c r="N141" s="129" t="n">
        <v>995</v>
      </c>
      <c r="O141" s="129">
        <f>L141</f>
        <v/>
      </c>
      <c r="P141" s="362">
        <f>U141+Z141+AG141</f>
        <v/>
      </c>
      <c r="Q141" s="362" t="n"/>
      <c r="R141" s="129">
        <f>N141</f>
        <v/>
      </c>
      <c r="S141" s="129" t="n">
        <v>2</v>
      </c>
      <c r="T141" s="129">
        <f>S141*O141</f>
        <v/>
      </c>
      <c r="U141" s="363">
        <f>B141*C141*7.85*0.001*R141*0.001*T141</f>
        <v/>
      </c>
      <c r="V141" s="129">
        <f>M141-C141*2-2</f>
        <v/>
      </c>
      <c r="W141" s="129">
        <f>IF(MOD(K141-C141,E141)&lt;(E141-$AJ$2),ROUNDDOWN((K141-C141)/E141+1,0),ROUNDUP((K141-C141)/E141+1,0))</f>
        <v/>
      </c>
      <c r="X141" s="311">
        <f>(N141-C141)/E141+1</f>
        <v/>
      </c>
      <c r="Y141" s="129">
        <f>X141*O141</f>
        <v/>
      </c>
      <c r="Z141" s="364">
        <f>B141*C141*7.85*0.001*V141*0.001*Y141</f>
        <v/>
      </c>
      <c r="AA141" s="129" t="n">
        <v>6</v>
      </c>
      <c r="AB141" s="129">
        <f>(M141-G141*(AE141-1))/2</f>
        <v/>
      </c>
      <c r="AC141" s="149">
        <f>(M141-G141*(AF141-1))/2</f>
        <v/>
      </c>
      <c r="AD141" s="129" t="n">
        <v>1025</v>
      </c>
      <c r="AE141" s="129">
        <f>IF(INT(M141/G141+1)/2=INT(INT(M141/G141+1)/2),INT(M141/G141)+1,INT(M141/G141))</f>
        <v/>
      </c>
      <c r="AF141" s="129">
        <f>IF(AB141&lt;=0.2*G141,AE141-2,AE141)</f>
        <v/>
      </c>
      <c r="AG141" s="365">
        <f>AA141*AA141*7.85*AD141*0.001*0.001*AF141*O141</f>
        <v/>
      </c>
      <c r="AH141" s="129">
        <f>AF141*O141</f>
        <v/>
      </c>
      <c r="AI141" s="129">
        <f>K141*L141</f>
        <v/>
      </c>
      <c r="AJ141" s="129">
        <f>LEFT(H141,3)</f>
        <v/>
      </c>
    </row>
    <row r="142" ht="22.5" customFormat="1" customHeight="1" s="20">
      <c r="A142" s="129" t="inlineStr">
        <is>
          <t>G</t>
        </is>
      </c>
      <c r="B142" s="145" t="n">
        <v>25</v>
      </c>
      <c r="C142" s="145" t="n">
        <v>5</v>
      </c>
      <c r="D142" s="129" t="inlineStr">
        <is>
          <t>/</t>
        </is>
      </c>
      <c r="E142" s="145" t="n">
        <v>30</v>
      </c>
      <c r="F142" s="129" t="inlineStr">
        <is>
          <t>/</t>
        </is>
      </c>
      <c r="G142" s="145" t="n">
        <v>100</v>
      </c>
      <c r="H142" s="317" t="n"/>
      <c r="I142" s="317" t="n"/>
      <c r="J142" s="317" t="n"/>
      <c r="K142" s="317" t="n"/>
      <c r="L142" s="317" t="n"/>
      <c r="M142" s="129" t="n">
        <v>1602</v>
      </c>
      <c r="N142" s="129" t="n">
        <v>455</v>
      </c>
      <c r="O142" s="129" t="n">
        <v>1</v>
      </c>
      <c r="P142" s="362">
        <f>U142+Z142+AG142</f>
        <v/>
      </c>
      <c r="Q142" s="362" t="inlineStr">
        <is>
          <t>单边留</t>
        </is>
      </c>
      <c r="R142" s="129">
        <f>N142</f>
        <v/>
      </c>
      <c r="S142" s="129" t="n">
        <v>2</v>
      </c>
      <c r="T142" s="129">
        <f>S142*O142</f>
        <v/>
      </c>
      <c r="U142" s="363">
        <f>B142*C142*7.85*0.001*R142*0.001*T142</f>
        <v/>
      </c>
      <c r="V142" s="129">
        <f>M142-C142*2-2</f>
        <v/>
      </c>
      <c r="W142" s="129">
        <f>IF(MOD(K142-C142,E142)&lt;(E142-$AJ$2),ROUNDDOWN((K142-C142)/E142+1,0),ROUNDUP((K142-C142)/E142+1,0))</f>
        <v/>
      </c>
      <c r="X142" s="311">
        <f>(N142-C142)/E142+1</f>
        <v/>
      </c>
      <c r="Y142" s="129">
        <f>X142*O142</f>
        <v/>
      </c>
      <c r="Z142" s="364">
        <f>B142*C142*7.85*0.001*V142*0.001*Y142</f>
        <v/>
      </c>
      <c r="AA142" s="129" t="n">
        <v>6</v>
      </c>
      <c r="AB142" s="129">
        <f>(M142-G142*(AE142-1))/2</f>
        <v/>
      </c>
      <c r="AC142" s="149">
        <f>(M142-G142*(AF142-1))/2</f>
        <v/>
      </c>
      <c r="AD142" s="129" t="n">
        <v>1025</v>
      </c>
      <c r="AE142" s="129">
        <f>IF(INT(M142/G142+1)/2=INT(INT(M142/G142+1)/2),INT(M142/G142)+1,INT(M142/G142))</f>
        <v/>
      </c>
      <c r="AF142" s="129">
        <f>IF(AB142&lt;=0.2*G142,AE142-2,AE142)</f>
        <v/>
      </c>
      <c r="AG142" s="365">
        <f>AA142*AA142*7.85*AD142*0.001*0.001*AF142*O142</f>
        <v/>
      </c>
      <c r="AH142" s="129">
        <f>AF142*O142</f>
        <v/>
      </c>
      <c r="AI142" s="129">
        <f>K142*L142</f>
        <v/>
      </c>
      <c r="AJ142" s="129">
        <f>LEFT(H142,3)</f>
        <v/>
      </c>
    </row>
    <row r="143" ht="22.5" customFormat="1" customHeight="1" s="20">
      <c r="A143" s="129" t="inlineStr">
        <is>
          <t>G</t>
        </is>
      </c>
      <c r="B143" s="145" t="n">
        <v>25</v>
      </c>
      <c r="C143" s="145" t="n">
        <v>5</v>
      </c>
      <c r="D143" s="129" t="inlineStr">
        <is>
          <t>/</t>
        </is>
      </c>
      <c r="E143" s="145" t="n">
        <v>30</v>
      </c>
      <c r="F143" s="129" t="inlineStr">
        <is>
          <t>/</t>
        </is>
      </c>
      <c r="G143" s="145" t="n">
        <v>100</v>
      </c>
      <c r="H143" s="56" t="inlineStr">
        <is>
          <t>P26-C403-C1#</t>
        </is>
      </c>
      <c r="I143" s="56" t="inlineStr">
        <is>
          <t>#</t>
        </is>
      </c>
      <c r="J143" s="56" t="n">
        <v>1579</v>
      </c>
      <c r="K143" s="56" t="n">
        <v>1000</v>
      </c>
      <c r="L143" s="56" t="n">
        <v>4</v>
      </c>
      <c r="M143" s="129">
        <f>J143</f>
        <v/>
      </c>
      <c r="N143" s="129">
        <f>(W143-1)*E143+C143</f>
        <v/>
      </c>
      <c r="O143" s="129">
        <f>L143</f>
        <v/>
      </c>
      <c r="P143" s="362">
        <f>U143+Z143+AG143</f>
        <v/>
      </c>
      <c r="Q143" s="362">
        <f>IF(OR(AND(MOD(K143-C143,E143)&gt;$AI$2,MOD(K143-C143,E143)&lt;(E143-$AJ$2)),W143=35),"单边留","")</f>
        <v/>
      </c>
      <c r="R143" s="129">
        <f>N143</f>
        <v/>
      </c>
      <c r="S143" s="129" t="n">
        <v>2</v>
      </c>
      <c r="T143" s="129">
        <f>S143*O143</f>
        <v/>
      </c>
      <c r="U143" s="363">
        <f>B143*C143*7.85*0.001*R143*0.001*T143</f>
        <v/>
      </c>
      <c r="V143" s="129">
        <f>M143-C143*2-2</f>
        <v/>
      </c>
      <c r="W143" s="129">
        <f>IF(MOD(K143-C143,E143)&lt;(E143-$AJ$2),ROUNDDOWN((K143-C143)/E143+1,0),ROUNDUP((K143-C143)/E143+1,0))</f>
        <v/>
      </c>
      <c r="X143" s="311">
        <f>(N143-C143)/E143+1</f>
        <v/>
      </c>
      <c r="Y143" s="129">
        <f>X143*O143</f>
        <v/>
      </c>
      <c r="Z143" s="364">
        <f>B143*C143*7.85*0.001*V143*0.001*Y143</f>
        <v/>
      </c>
      <c r="AA143" s="129" t="n">
        <v>6</v>
      </c>
      <c r="AB143" s="129">
        <f>(M143-G143*(AE143-1))/2</f>
        <v/>
      </c>
      <c r="AC143" s="149">
        <f>(M143-G143*(AF143-1))/2</f>
        <v/>
      </c>
      <c r="AD143" s="129" t="n">
        <v>1025</v>
      </c>
      <c r="AE143" s="129">
        <f>IF(INT(M143/G143+1)/2=INT(INT(M143/G143+1)/2),INT(M143/G143)+1,INT(M143/G143))</f>
        <v/>
      </c>
      <c r="AF143" s="129">
        <f>IF(AB143&lt;=0.2*G143,AE143-2,AE143)</f>
        <v/>
      </c>
      <c r="AG143" s="365">
        <f>AA143*AA143*7.85*AD143*0.001*0.001*AF143*O143</f>
        <v/>
      </c>
      <c r="AH143" s="129">
        <f>AF143*O143</f>
        <v/>
      </c>
      <c r="AI143" s="129">
        <f>K143*L143</f>
        <v/>
      </c>
      <c r="AJ143" s="129">
        <f>LEFT(H143,3)</f>
        <v/>
      </c>
    </row>
    <row r="144" ht="22.5" customFormat="1" customHeight="1" s="20">
      <c r="A144" s="129" t="inlineStr">
        <is>
          <t>G</t>
        </is>
      </c>
      <c r="B144" s="145" t="n">
        <v>25</v>
      </c>
      <c r="C144" s="145" t="n">
        <v>5</v>
      </c>
      <c r="D144" s="129" t="inlineStr">
        <is>
          <t>/</t>
        </is>
      </c>
      <c r="E144" s="145" t="n">
        <v>30</v>
      </c>
      <c r="F144" s="129" t="inlineStr">
        <is>
          <t>/</t>
        </is>
      </c>
      <c r="G144" s="145" t="n">
        <v>100</v>
      </c>
      <c r="H144" s="361" t="inlineStr">
        <is>
          <t>P26-C403-C2#</t>
        </is>
      </c>
      <c r="I144" s="56" t="inlineStr">
        <is>
          <t>#</t>
        </is>
      </c>
      <c r="J144" s="56" t="n">
        <v>1587</v>
      </c>
      <c r="K144" s="56" t="n">
        <v>1183</v>
      </c>
      <c r="L144" s="56" t="n">
        <v>1</v>
      </c>
      <c r="M144" s="129">
        <f>J144</f>
        <v/>
      </c>
      <c r="N144" s="129" t="n">
        <v>995</v>
      </c>
      <c r="O144" s="129">
        <f>L144</f>
        <v/>
      </c>
      <c r="P144" s="362">
        <f>U144+Z144+AG144</f>
        <v/>
      </c>
      <c r="Q144" s="362" t="n"/>
      <c r="R144" s="129">
        <f>N144</f>
        <v/>
      </c>
      <c r="S144" s="129" t="n">
        <v>2</v>
      </c>
      <c r="T144" s="129">
        <f>S144*O144</f>
        <v/>
      </c>
      <c r="U144" s="363">
        <f>B144*C144*7.85*0.001*R144*0.001*T144</f>
        <v/>
      </c>
      <c r="V144" s="129">
        <f>M144-C144*2-2</f>
        <v/>
      </c>
      <c r="W144" s="129">
        <f>IF(MOD(K144-C144,E144)&lt;(E144-$AJ$2),ROUNDDOWN((K144-C144)/E144+1,0),ROUNDUP((K144-C144)/E144+1,0))</f>
        <v/>
      </c>
      <c r="X144" s="311">
        <f>(N144-C144)/E144+1</f>
        <v/>
      </c>
      <c r="Y144" s="129">
        <f>X144*O144</f>
        <v/>
      </c>
      <c r="Z144" s="364">
        <f>B144*C144*7.85*0.001*V144*0.001*Y144</f>
        <v/>
      </c>
      <c r="AA144" s="129" t="n">
        <v>6</v>
      </c>
      <c r="AB144" s="129">
        <f>(M144-G144*(AE144-1))/2</f>
        <v/>
      </c>
      <c r="AC144" s="149">
        <f>(M144-G144*(AF144-1))/2</f>
        <v/>
      </c>
      <c r="AD144" s="129" t="n">
        <v>1025</v>
      </c>
      <c r="AE144" s="129">
        <f>IF(INT(M144/G144+1)/2=INT(INT(M144/G144+1)/2),INT(M144/G144)+1,INT(M144/G144))</f>
        <v/>
      </c>
      <c r="AF144" s="129">
        <f>IF(AB144&lt;=0.2*G144,AE144-2,AE144)</f>
        <v/>
      </c>
      <c r="AG144" s="365">
        <f>AA144*AA144*7.85*AD144*0.001*0.001*AF144*O144</f>
        <v/>
      </c>
      <c r="AH144" s="129">
        <f>AF144*O144</f>
        <v/>
      </c>
      <c r="AI144" s="129">
        <f>K144*L144</f>
        <v/>
      </c>
      <c r="AJ144" s="129">
        <f>LEFT(H144,3)</f>
        <v/>
      </c>
    </row>
    <row r="145" ht="22.5" customFormat="1" customHeight="1" s="20">
      <c r="A145" s="129" t="inlineStr">
        <is>
          <t>G</t>
        </is>
      </c>
      <c r="B145" s="145" t="n">
        <v>25</v>
      </c>
      <c r="C145" s="145" t="n">
        <v>5</v>
      </c>
      <c r="D145" s="129" t="inlineStr">
        <is>
          <t>/</t>
        </is>
      </c>
      <c r="E145" s="145" t="n">
        <v>30</v>
      </c>
      <c r="F145" s="129" t="inlineStr">
        <is>
          <t>/</t>
        </is>
      </c>
      <c r="G145" s="145" t="n">
        <v>100</v>
      </c>
      <c r="H145" s="317" t="n"/>
      <c r="I145" s="317" t="n"/>
      <c r="J145" s="317" t="n"/>
      <c r="K145" s="317" t="n"/>
      <c r="L145" s="317" t="n"/>
      <c r="M145" s="129" t="n">
        <v>1587</v>
      </c>
      <c r="N145" s="129" t="n">
        <v>185</v>
      </c>
      <c r="O145" s="129" t="n">
        <v>1</v>
      </c>
      <c r="P145" s="362">
        <f>U145+Z145+AG145</f>
        <v/>
      </c>
      <c r="Q145" s="362" t="inlineStr">
        <is>
          <t>单边留</t>
        </is>
      </c>
      <c r="R145" s="129">
        <f>N145</f>
        <v/>
      </c>
      <c r="S145" s="129" t="n">
        <v>2</v>
      </c>
      <c r="T145" s="129">
        <f>S145*O145</f>
        <v/>
      </c>
      <c r="U145" s="363">
        <f>B145*C145*7.85*0.001*R145*0.001*T145</f>
        <v/>
      </c>
      <c r="V145" s="129">
        <f>M145-C145*2-2</f>
        <v/>
      </c>
      <c r="W145" s="129">
        <f>IF(MOD(K145-C145,E145)&lt;(E145-$AJ$2),ROUNDDOWN((K145-C145)/E145+1,0),ROUNDUP((K145-C145)/E145+1,0))</f>
        <v/>
      </c>
      <c r="X145" s="311">
        <f>(N145-C145)/E145+1</f>
        <v/>
      </c>
      <c r="Y145" s="129">
        <f>X145*O145</f>
        <v/>
      </c>
      <c r="Z145" s="364">
        <f>B145*C145*7.85*0.001*V145*0.001*Y145</f>
        <v/>
      </c>
      <c r="AA145" s="129" t="n">
        <v>6</v>
      </c>
      <c r="AB145" s="129">
        <f>(M145-G145*(AE145-1))/2</f>
        <v/>
      </c>
      <c r="AC145" s="149">
        <f>(M145-G145*(AF145-1))/2</f>
        <v/>
      </c>
      <c r="AD145" s="129" t="n">
        <v>1025</v>
      </c>
      <c r="AE145" s="129">
        <f>IF(INT(M145/G145+1)/2=INT(INT(M145/G145+1)/2),INT(M145/G145)+1,INT(M145/G145))</f>
        <v/>
      </c>
      <c r="AF145" s="129">
        <f>IF(AB145&lt;=0.2*G145,AE145-2,AE145)</f>
        <v/>
      </c>
      <c r="AG145" s="365">
        <f>AA145*AA145*7.85*AD145*0.001*0.001*AF145*O145</f>
        <v/>
      </c>
      <c r="AH145" s="129">
        <f>AF145*O145</f>
        <v/>
      </c>
      <c r="AI145" s="129">
        <f>K145*L145</f>
        <v/>
      </c>
      <c r="AJ145" s="129">
        <f>LEFT(H145,3)</f>
        <v/>
      </c>
    </row>
    <row r="146" ht="22.5" customFormat="1" customHeight="1" s="20">
      <c r="A146" s="129" t="inlineStr">
        <is>
          <t>G</t>
        </is>
      </c>
      <c r="B146" s="145" t="n">
        <v>25</v>
      </c>
      <c r="C146" s="145" t="n">
        <v>5</v>
      </c>
      <c r="D146" s="129" t="inlineStr">
        <is>
          <t>/</t>
        </is>
      </c>
      <c r="E146" s="145" t="n">
        <v>30</v>
      </c>
      <c r="F146" s="129" t="inlineStr">
        <is>
          <t>/</t>
        </is>
      </c>
      <c r="G146" s="145" t="n">
        <v>100</v>
      </c>
      <c r="H146" s="56" t="inlineStr">
        <is>
          <t>P26-C403-C4#</t>
        </is>
      </c>
      <c r="I146" s="56" t="inlineStr">
        <is>
          <t>#</t>
        </is>
      </c>
      <c r="J146" s="56" t="n">
        <v>1470</v>
      </c>
      <c r="K146" s="56" t="n">
        <v>638</v>
      </c>
      <c r="L146" s="56" t="n">
        <v>1</v>
      </c>
      <c r="M146" s="129">
        <f>J146</f>
        <v/>
      </c>
      <c r="N146" s="129">
        <f>(W146-1)*E146+C146</f>
        <v/>
      </c>
      <c r="O146" s="129">
        <f>L146</f>
        <v/>
      </c>
      <c r="P146" s="362">
        <f>U146+Z146+AG146</f>
        <v/>
      </c>
      <c r="Q146" s="362">
        <f>IF(OR(AND(MOD(K146-C146,E146)&gt;$AI$2,MOD(K146-C146,E146)&lt;(E146-$AJ$2)),W146=35),"单边留","")</f>
        <v/>
      </c>
      <c r="R146" s="129">
        <f>N146</f>
        <v/>
      </c>
      <c r="S146" s="129" t="n">
        <v>2</v>
      </c>
      <c r="T146" s="129">
        <f>S146*O146</f>
        <v/>
      </c>
      <c r="U146" s="363">
        <f>B146*C146*7.85*0.001*R146*0.001*T146</f>
        <v/>
      </c>
      <c r="V146" s="129">
        <f>M146-C146*2-2</f>
        <v/>
      </c>
      <c r="W146" s="129">
        <f>IF(MOD(K146-C146,E146)&lt;(E146-$AJ$2),ROUNDDOWN((K146-C146)/E146+1,0),ROUNDUP((K146-C146)/E146+1,0))</f>
        <v/>
      </c>
      <c r="X146" s="311">
        <f>(N146-C146)/E146+1</f>
        <v/>
      </c>
      <c r="Y146" s="129">
        <f>X146*O146</f>
        <v/>
      </c>
      <c r="Z146" s="364">
        <f>B146*C146*7.85*0.001*V146*0.001*Y146</f>
        <v/>
      </c>
      <c r="AA146" s="129" t="n">
        <v>6</v>
      </c>
      <c r="AB146" s="129">
        <f>(M146-G146*(AE146-1))/2</f>
        <v/>
      </c>
      <c r="AC146" s="149">
        <f>(M146-G146*(AF146-1))/2</f>
        <v/>
      </c>
      <c r="AD146" s="129" t="n">
        <v>1025</v>
      </c>
      <c r="AE146" s="129">
        <f>IF(INT(M146/G146+1)/2=INT(INT(M146/G146+1)/2),INT(M146/G146)+1,INT(M146/G146))</f>
        <v/>
      </c>
      <c r="AF146" s="129">
        <f>IF(AB146&lt;=0.2*G146,AE146-2,AE146)</f>
        <v/>
      </c>
      <c r="AG146" s="365">
        <f>AA146*AA146*7.85*AD146*0.001*0.001*AF146*O146</f>
        <v/>
      </c>
      <c r="AH146" s="129">
        <f>AF146*O146</f>
        <v/>
      </c>
      <c r="AI146" s="129">
        <f>K146*L146</f>
        <v/>
      </c>
      <c r="AJ146" s="129">
        <f>LEFT(H146,3)</f>
        <v/>
      </c>
    </row>
    <row r="147" ht="22.5" customFormat="1" customHeight="1" s="20">
      <c r="A147" s="129" t="inlineStr">
        <is>
          <t>G</t>
        </is>
      </c>
      <c r="B147" s="145" t="n">
        <v>25</v>
      </c>
      <c r="C147" s="145" t="n">
        <v>5</v>
      </c>
      <c r="D147" s="129" t="inlineStr">
        <is>
          <t>/</t>
        </is>
      </c>
      <c r="E147" s="145" t="n">
        <v>30</v>
      </c>
      <c r="F147" s="129" t="inlineStr">
        <is>
          <t>/</t>
        </is>
      </c>
      <c r="G147" s="145" t="n">
        <v>100</v>
      </c>
      <c r="H147" s="56" t="inlineStr">
        <is>
          <t>P26-C403-C3#</t>
        </is>
      </c>
      <c r="I147" s="56" t="inlineStr">
        <is>
          <t>#</t>
        </is>
      </c>
      <c r="J147" s="56" t="n">
        <v>1511</v>
      </c>
      <c r="K147" s="56" t="n">
        <v>1000</v>
      </c>
      <c r="L147" s="56" t="n">
        <v>1</v>
      </c>
      <c r="M147" s="129">
        <f>J147</f>
        <v/>
      </c>
      <c r="N147" s="129">
        <f>(W147-1)*E147+C147</f>
        <v/>
      </c>
      <c r="O147" s="129">
        <f>L147</f>
        <v/>
      </c>
      <c r="P147" s="362">
        <f>U147+Z147+AG147</f>
        <v/>
      </c>
      <c r="Q147" s="362">
        <f>IF(OR(AND(MOD(K147-C147,E147)&gt;$AI$2,MOD(K147-C147,E147)&lt;(E147-$AJ$2)),W147=35),"单边留","")</f>
        <v/>
      </c>
      <c r="R147" s="129">
        <f>N147</f>
        <v/>
      </c>
      <c r="S147" s="129" t="n">
        <v>2</v>
      </c>
      <c r="T147" s="129">
        <f>S147*O147</f>
        <v/>
      </c>
      <c r="U147" s="363">
        <f>B147*C147*7.85*0.001*R147*0.001*T147</f>
        <v/>
      </c>
      <c r="V147" s="129">
        <f>M147-C147*2-2</f>
        <v/>
      </c>
      <c r="W147" s="129">
        <f>IF(MOD(K147-C147,E147)&lt;(E147-$AJ$2),ROUNDDOWN((K147-C147)/E147+1,0),ROUNDUP((K147-C147)/E147+1,0))</f>
        <v/>
      </c>
      <c r="X147" s="311">
        <f>(N147-C147)/E147+1</f>
        <v/>
      </c>
      <c r="Y147" s="129">
        <f>X147*O147</f>
        <v/>
      </c>
      <c r="Z147" s="364">
        <f>B147*C147*7.85*0.001*V147*0.001*Y147</f>
        <v/>
      </c>
      <c r="AA147" s="129" t="n">
        <v>6</v>
      </c>
      <c r="AB147" s="129">
        <f>(M147-G147*(AE147-1))/2</f>
        <v/>
      </c>
      <c r="AC147" s="149">
        <f>(M147-G147*(AF147-1))/2</f>
        <v/>
      </c>
      <c r="AD147" s="129" t="n">
        <v>1025</v>
      </c>
      <c r="AE147" s="129">
        <f>IF(INT(M147/G147+1)/2=INT(INT(M147/G147+1)/2),INT(M147/G147)+1,INT(M147/G147))</f>
        <v/>
      </c>
      <c r="AF147" s="129">
        <f>IF(AB147&lt;=0.2*G147,AE147-2,AE147)</f>
        <v/>
      </c>
      <c r="AG147" s="365">
        <f>AA147*AA147*7.85*AD147*0.001*0.001*AF147*O147</f>
        <v/>
      </c>
      <c r="AH147" s="129">
        <f>AF147*O147</f>
        <v/>
      </c>
      <c r="AI147" s="129">
        <f>K147*L147</f>
        <v/>
      </c>
      <c r="AJ147" s="129">
        <f>LEFT(H147,3)</f>
        <v/>
      </c>
    </row>
    <row r="148" ht="22.5" customFormat="1" customHeight="1" s="20">
      <c r="A148" s="129" t="inlineStr">
        <is>
          <t>G</t>
        </is>
      </c>
      <c r="B148" s="145" t="n">
        <v>25</v>
      </c>
      <c r="C148" s="145" t="n">
        <v>5</v>
      </c>
      <c r="D148" s="129" t="inlineStr">
        <is>
          <t>/</t>
        </is>
      </c>
      <c r="E148" s="145" t="n">
        <v>30</v>
      </c>
      <c r="F148" s="129" t="inlineStr">
        <is>
          <t>/</t>
        </is>
      </c>
      <c r="G148" s="145" t="n">
        <v>100</v>
      </c>
      <c r="H148" s="56" t="inlineStr">
        <is>
          <t>P27-C403-D1#</t>
        </is>
      </c>
      <c r="I148" s="56" t="inlineStr">
        <is>
          <t>#</t>
        </is>
      </c>
      <c r="J148" s="56" t="n">
        <v>1579</v>
      </c>
      <c r="K148" s="56" t="n">
        <v>1000</v>
      </c>
      <c r="L148" s="56" t="n">
        <v>16</v>
      </c>
      <c r="M148" s="129">
        <f>J148</f>
        <v/>
      </c>
      <c r="N148" s="129">
        <f>(W148-1)*E148+C148</f>
        <v/>
      </c>
      <c r="O148" s="129">
        <f>L148</f>
        <v/>
      </c>
      <c r="P148" s="362">
        <f>U148+Z148+AG148</f>
        <v/>
      </c>
      <c r="Q148" s="362">
        <f>IF(OR(AND(MOD(K148-C148,E148)&gt;$AI$2,MOD(K148-C148,E148)&lt;(E148-$AJ$2)),W148=35),"单边留","")</f>
        <v/>
      </c>
      <c r="R148" s="129">
        <f>N148</f>
        <v/>
      </c>
      <c r="S148" s="129" t="n">
        <v>2</v>
      </c>
      <c r="T148" s="129">
        <f>S148*O148</f>
        <v/>
      </c>
      <c r="U148" s="363">
        <f>B148*C148*7.85*0.001*R148*0.001*T148</f>
        <v/>
      </c>
      <c r="V148" s="129">
        <f>M148-C148*2-2</f>
        <v/>
      </c>
      <c r="W148" s="129">
        <f>IF(MOD(K148-C148,E148)&lt;(E148-$AJ$2),ROUNDDOWN((K148-C148)/E148+1,0),ROUNDUP((K148-C148)/E148+1,0))</f>
        <v/>
      </c>
      <c r="X148" s="311">
        <f>(N148-C148)/E148+1</f>
        <v/>
      </c>
      <c r="Y148" s="129">
        <f>X148*O148</f>
        <v/>
      </c>
      <c r="Z148" s="364">
        <f>B148*C148*7.85*0.001*V148*0.001*Y148</f>
        <v/>
      </c>
      <c r="AA148" s="129" t="n">
        <v>6</v>
      </c>
      <c r="AB148" s="129">
        <f>(M148-G148*(AE148-1))/2</f>
        <v/>
      </c>
      <c r="AC148" s="149">
        <f>(M148-G148*(AF148-1))/2</f>
        <v/>
      </c>
      <c r="AD148" s="129" t="n">
        <v>1025</v>
      </c>
      <c r="AE148" s="129">
        <f>IF(INT(M148/G148+1)/2=INT(INT(M148/G148+1)/2),INT(M148/G148)+1,INT(M148/G148))</f>
        <v/>
      </c>
      <c r="AF148" s="129">
        <f>IF(AB148&lt;=0.2*G148,AE148-2,AE148)</f>
        <v/>
      </c>
      <c r="AG148" s="365">
        <f>AA148*AA148*7.85*AD148*0.001*0.001*AF148*O148</f>
        <v/>
      </c>
      <c r="AH148" s="129">
        <f>AF148*O148</f>
        <v/>
      </c>
      <c r="AI148" s="129">
        <f>K148*L148</f>
        <v/>
      </c>
      <c r="AJ148" s="129">
        <f>LEFT(H148,3)</f>
        <v/>
      </c>
    </row>
    <row r="149" ht="22.5" customFormat="1" customHeight="1" s="20">
      <c r="A149" s="129" t="inlineStr">
        <is>
          <t>G</t>
        </is>
      </c>
      <c r="B149" s="145" t="n">
        <v>25</v>
      </c>
      <c r="C149" s="145" t="n">
        <v>5</v>
      </c>
      <c r="D149" s="129" t="inlineStr">
        <is>
          <t>/</t>
        </is>
      </c>
      <c r="E149" s="145" t="n">
        <v>30</v>
      </c>
      <c r="F149" s="129" t="inlineStr">
        <is>
          <t>/</t>
        </is>
      </c>
      <c r="G149" s="145" t="n">
        <v>100</v>
      </c>
      <c r="H149" s="361" t="inlineStr">
        <is>
          <t>P27-C403-D2#</t>
        </is>
      </c>
      <c r="I149" s="56" t="inlineStr">
        <is>
          <t>#</t>
        </is>
      </c>
      <c r="J149" s="56" t="n">
        <v>1593</v>
      </c>
      <c r="K149" s="56" t="n">
        <v>1302</v>
      </c>
      <c r="L149" s="56" t="n">
        <v>2</v>
      </c>
      <c r="M149" s="129">
        <f>J149</f>
        <v/>
      </c>
      <c r="N149" s="129" t="n">
        <v>995</v>
      </c>
      <c r="O149" s="129">
        <f>L149</f>
        <v/>
      </c>
      <c r="P149" s="362">
        <f>U149+Z149+AG149</f>
        <v/>
      </c>
      <c r="Q149" s="362" t="n"/>
      <c r="R149" s="129">
        <f>N149</f>
        <v/>
      </c>
      <c r="S149" s="129" t="n">
        <v>2</v>
      </c>
      <c r="T149" s="129">
        <f>S149*O149</f>
        <v/>
      </c>
      <c r="U149" s="363">
        <f>B149*C149*7.85*0.001*R149*0.001*T149</f>
        <v/>
      </c>
      <c r="V149" s="129">
        <f>M149-C149*2-2</f>
        <v/>
      </c>
      <c r="W149" s="129">
        <f>IF(MOD(K149-C149,E149)&lt;(E149-$AJ$2),ROUNDDOWN((K149-C149)/E149+1,0),ROUNDUP((K149-C149)/E149+1,0))</f>
        <v/>
      </c>
      <c r="X149" s="311">
        <f>(N149-C149)/E149+1</f>
        <v/>
      </c>
      <c r="Y149" s="129">
        <f>X149*O149</f>
        <v/>
      </c>
      <c r="Z149" s="364">
        <f>B149*C149*7.85*0.001*V149*0.001*Y149</f>
        <v/>
      </c>
      <c r="AA149" s="129" t="n">
        <v>6</v>
      </c>
      <c r="AB149" s="129">
        <f>(M149-G149*(AE149-1))/2</f>
        <v/>
      </c>
      <c r="AC149" s="149">
        <f>(M149-G149*(AF149-1))/2</f>
        <v/>
      </c>
      <c r="AD149" s="129" t="n">
        <v>1025</v>
      </c>
      <c r="AE149" s="129">
        <f>IF(INT(M149/G149+1)/2=INT(INT(M149/G149+1)/2),INT(M149/G149)+1,INT(M149/G149))</f>
        <v/>
      </c>
      <c r="AF149" s="129">
        <f>IF(AB149&lt;=0.2*G149,AE149-2,AE149)</f>
        <v/>
      </c>
      <c r="AG149" s="365">
        <f>AA149*AA149*7.85*AD149*0.001*0.001*AF149*O149</f>
        <v/>
      </c>
      <c r="AH149" s="129">
        <f>AF149*O149</f>
        <v/>
      </c>
      <c r="AI149" s="129">
        <f>K149*L149</f>
        <v/>
      </c>
      <c r="AJ149" s="129">
        <f>LEFT(H149,3)</f>
        <v/>
      </c>
    </row>
    <row r="150" ht="22.5" customFormat="1" customHeight="1" s="18">
      <c r="A150" s="129" t="inlineStr">
        <is>
          <t>G</t>
        </is>
      </c>
      <c r="B150" s="145" t="n">
        <v>25</v>
      </c>
      <c r="C150" s="145" t="n">
        <v>5</v>
      </c>
      <c r="D150" s="129" t="inlineStr">
        <is>
          <t>/</t>
        </is>
      </c>
      <c r="E150" s="145" t="n">
        <v>30</v>
      </c>
      <c r="F150" s="129" t="inlineStr">
        <is>
          <t>/</t>
        </is>
      </c>
      <c r="G150" s="145" t="n">
        <v>100</v>
      </c>
      <c r="H150" s="317" t="n"/>
      <c r="I150" s="317" t="n"/>
      <c r="J150" s="317" t="n"/>
      <c r="K150" s="317" t="n"/>
      <c r="L150" s="317" t="n"/>
      <c r="M150" s="129" t="n">
        <v>1593</v>
      </c>
      <c r="N150" s="129" t="n">
        <v>305</v>
      </c>
      <c r="O150" s="129" t="n">
        <v>2</v>
      </c>
      <c r="P150" s="362">
        <f>U150+Z150+AG150</f>
        <v/>
      </c>
      <c r="Q150" s="362" t="inlineStr">
        <is>
          <t>单边留</t>
        </is>
      </c>
      <c r="R150" s="129">
        <f>N150</f>
        <v/>
      </c>
      <c r="S150" s="129" t="n">
        <v>2</v>
      </c>
      <c r="T150" s="129">
        <f>S150*O150</f>
        <v/>
      </c>
      <c r="U150" s="363">
        <f>B150*C150*7.85*0.001*R150*0.001*T150</f>
        <v/>
      </c>
      <c r="V150" s="129">
        <f>M150-C150*2-2</f>
        <v/>
      </c>
      <c r="W150" s="129">
        <f>IF(MOD(K150-C150,E150)&lt;(E150-$AJ$2),ROUNDDOWN((K150-C150)/E150+1,0),ROUNDUP((K150-C150)/E150+1,0))</f>
        <v/>
      </c>
      <c r="X150" s="311">
        <f>(N150-C150)/E150+1</f>
        <v/>
      </c>
      <c r="Y150" s="129">
        <f>X150*O150</f>
        <v/>
      </c>
      <c r="Z150" s="364">
        <f>B150*C150*7.85*0.001*V150*0.001*Y150</f>
        <v/>
      </c>
      <c r="AA150" s="129" t="n">
        <v>6</v>
      </c>
      <c r="AB150" s="129">
        <f>(M150-G150*(AE150-1))/2</f>
        <v/>
      </c>
      <c r="AC150" s="149">
        <f>(M150-G150*(AF150-1))/2</f>
        <v/>
      </c>
      <c r="AD150" s="129" t="n">
        <v>1025</v>
      </c>
      <c r="AE150" s="129">
        <f>IF(INT(M150/G150+1)/2=INT(INT(M150/G150+1)/2),INT(M150/G150)+1,INT(M150/G150))</f>
        <v/>
      </c>
      <c r="AF150" s="129">
        <f>IF(AB150&lt;=0.2*G150,AE150-2,AE150)</f>
        <v/>
      </c>
      <c r="AG150" s="365">
        <f>AA150*AA150*7.85*AD150*0.001*0.001*AF150*O150</f>
        <v/>
      </c>
      <c r="AH150" s="129">
        <f>AF150*O150</f>
        <v/>
      </c>
      <c r="AI150" s="129">
        <f>K150*L150</f>
        <v/>
      </c>
      <c r="AJ150" s="129">
        <f>LEFT(H150,3)</f>
        <v/>
      </c>
    </row>
    <row r="151" ht="22.5" customHeight="1" s="313">
      <c r="A151" s="129" t="inlineStr">
        <is>
          <t>G</t>
        </is>
      </c>
      <c r="B151" s="145" t="n">
        <v>25</v>
      </c>
      <c r="C151" s="145" t="n">
        <v>5</v>
      </c>
      <c r="D151" s="129" t="inlineStr">
        <is>
          <t>/</t>
        </is>
      </c>
      <c r="E151" s="145" t="n">
        <v>30</v>
      </c>
      <c r="F151" s="129" t="inlineStr">
        <is>
          <t>/</t>
        </is>
      </c>
      <c r="G151" s="145" t="n">
        <v>100</v>
      </c>
      <c r="H151" s="56" t="inlineStr">
        <is>
          <t>P27-C403-D3#</t>
        </is>
      </c>
      <c r="I151" s="56" t="inlineStr">
        <is>
          <t>#</t>
        </is>
      </c>
      <c r="J151" s="56" t="n">
        <v>1509</v>
      </c>
      <c r="K151" s="56" t="n">
        <v>1006</v>
      </c>
      <c r="L151" s="56" t="n">
        <v>1</v>
      </c>
      <c r="M151" s="129">
        <f>J151</f>
        <v/>
      </c>
      <c r="N151" s="129">
        <f>(W151-1)*E151+C151</f>
        <v/>
      </c>
      <c r="O151" s="129">
        <f>L151</f>
        <v/>
      </c>
      <c r="P151" s="362">
        <f>U151+Z151+AG151</f>
        <v/>
      </c>
      <c r="Q151" s="362">
        <f>IF(OR(AND(MOD(K151-C151,E151)&gt;$AI$2,MOD(K151-C151,E151)&lt;(E151-$AJ$2)),W151=35),"单边留","")</f>
        <v/>
      </c>
      <c r="R151" s="129">
        <f>N151</f>
        <v/>
      </c>
      <c r="S151" s="129" t="n">
        <v>2</v>
      </c>
      <c r="T151" s="129">
        <f>S151*O151</f>
        <v/>
      </c>
      <c r="U151" s="363">
        <f>B151*C151*7.85*0.001*R151*0.001*T151</f>
        <v/>
      </c>
      <c r="V151" s="129">
        <f>M151-C151*2-2</f>
        <v/>
      </c>
      <c r="W151" s="129">
        <f>IF(MOD(K151-C151,E151)&lt;(E151-$AJ$2),ROUNDDOWN((K151-C151)/E151+1,0),ROUNDUP((K151-C151)/E151+1,0))</f>
        <v/>
      </c>
      <c r="X151" s="311">
        <f>(N151-C151)/E151+1</f>
        <v/>
      </c>
      <c r="Y151" s="129">
        <f>X151*O151</f>
        <v/>
      </c>
      <c r="Z151" s="364">
        <f>B151*C151*7.85*0.001*V151*0.001*Y151</f>
        <v/>
      </c>
      <c r="AA151" s="129" t="n">
        <v>6</v>
      </c>
      <c r="AB151" s="129">
        <f>(M151-G151*(AE151-1))/2</f>
        <v/>
      </c>
      <c r="AC151" s="149">
        <f>(M151-G151*(AF151-1))/2</f>
        <v/>
      </c>
      <c r="AD151" s="129" t="n">
        <v>1025</v>
      </c>
      <c r="AE151" s="129">
        <f>IF(INT(M151/G151+1)/2=INT(INT(M151/G151+1)/2),INT(M151/G151)+1,INT(M151/G151))</f>
        <v/>
      </c>
      <c r="AF151" s="129">
        <f>IF(AB151&lt;=0.2*G151,AE151-2,AE151)</f>
        <v/>
      </c>
      <c r="AG151" s="365">
        <f>AA151*AA151*7.85*AD151*0.001*0.001*AF151*O151</f>
        <v/>
      </c>
      <c r="AH151" s="129">
        <f>AF151*O151</f>
        <v/>
      </c>
      <c r="AI151" s="129">
        <f>K151*L151</f>
        <v/>
      </c>
      <c r="AJ151" s="129">
        <f>LEFT(H151,3)</f>
        <v/>
      </c>
    </row>
    <row r="152" ht="22.5" customHeight="1" s="313">
      <c r="A152" s="129" t="inlineStr">
        <is>
          <t>G</t>
        </is>
      </c>
      <c r="B152" s="145" t="n">
        <v>25</v>
      </c>
      <c r="C152" s="145" t="n">
        <v>5</v>
      </c>
      <c r="D152" s="129" t="inlineStr">
        <is>
          <t>/</t>
        </is>
      </c>
      <c r="E152" s="145" t="n">
        <v>30</v>
      </c>
      <c r="F152" s="129" t="inlineStr">
        <is>
          <t>/</t>
        </is>
      </c>
      <c r="G152" s="145" t="n">
        <v>100</v>
      </c>
      <c r="H152" s="56" t="inlineStr">
        <is>
          <t>P27-C403-D4#</t>
        </is>
      </c>
      <c r="I152" s="56" t="inlineStr">
        <is>
          <t>#</t>
        </is>
      </c>
      <c r="J152" s="56" t="n">
        <v>1509</v>
      </c>
      <c r="K152" s="56" t="n">
        <v>1006</v>
      </c>
      <c r="L152" s="56" t="n">
        <v>1</v>
      </c>
      <c r="M152" s="129">
        <f>J152</f>
        <v/>
      </c>
      <c r="N152" s="129">
        <f>(W152-1)*E152+C152</f>
        <v/>
      </c>
      <c r="O152" s="129">
        <f>L152</f>
        <v/>
      </c>
      <c r="P152" s="362">
        <f>U152+Z152+AG152</f>
        <v/>
      </c>
      <c r="Q152" s="362">
        <f>IF(OR(AND(MOD(K152-C152,E152)&gt;$AI$2,MOD(K152-C152,E152)&lt;(E152-$AJ$2)),W152=35),"单边留","")</f>
        <v/>
      </c>
      <c r="R152" s="129">
        <f>N152</f>
        <v/>
      </c>
      <c r="S152" s="129" t="n">
        <v>2</v>
      </c>
      <c r="T152" s="129">
        <f>S152*O152</f>
        <v/>
      </c>
      <c r="U152" s="363">
        <f>B152*C152*7.85*0.001*R152*0.001*T152</f>
        <v/>
      </c>
      <c r="V152" s="129">
        <f>M152-C152*2-2</f>
        <v/>
      </c>
      <c r="W152" s="129">
        <f>IF(MOD(K152-C152,E152)&lt;(E152-$AJ$2),ROUNDDOWN((K152-C152)/E152+1,0),ROUNDUP((K152-C152)/E152+1,0))</f>
        <v/>
      </c>
      <c r="X152" s="311">
        <f>(N152-C152)/E152+1</f>
        <v/>
      </c>
      <c r="Y152" s="129">
        <f>X152*O152</f>
        <v/>
      </c>
      <c r="Z152" s="364">
        <f>B152*C152*7.85*0.001*V152*0.001*Y152</f>
        <v/>
      </c>
      <c r="AA152" s="129" t="n">
        <v>6</v>
      </c>
      <c r="AB152" s="129">
        <f>(M152-G152*(AE152-1))/2</f>
        <v/>
      </c>
      <c r="AC152" s="149">
        <f>(M152-G152*(AF152-1))/2</f>
        <v/>
      </c>
      <c r="AD152" s="129" t="n">
        <v>1025</v>
      </c>
      <c r="AE152" s="129">
        <f>IF(INT(M152/G152+1)/2=INT(INT(M152/G152+1)/2),INT(M152/G152)+1,INT(M152/G152))</f>
        <v/>
      </c>
      <c r="AF152" s="129">
        <f>IF(AB152&lt;=0.2*G152,AE152-2,AE152)</f>
        <v/>
      </c>
      <c r="AG152" s="365">
        <f>AA152*AA152*7.85*AD152*0.001*0.001*AF152*O152</f>
        <v/>
      </c>
      <c r="AH152" s="129">
        <f>AF152*O152</f>
        <v/>
      </c>
      <c r="AI152" s="129">
        <f>K152*L152</f>
        <v/>
      </c>
      <c r="AJ152" s="129">
        <f>LEFT(H152,3)</f>
        <v/>
      </c>
    </row>
    <row r="153" ht="22.5" customHeight="1" s="313">
      <c r="A153" s="129" t="inlineStr">
        <is>
          <t>G</t>
        </is>
      </c>
      <c r="B153" s="145" t="n">
        <v>25</v>
      </c>
      <c r="C153" s="145" t="n">
        <v>5</v>
      </c>
      <c r="D153" s="129" t="inlineStr">
        <is>
          <t>/</t>
        </is>
      </c>
      <c r="E153" s="145" t="n">
        <v>30</v>
      </c>
      <c r="F153" s="129" t="inlineStr">
        <is>
          <t>/</t>
        </is>
      </c>
      <c r="G153" s="145" t="n">
        <v>100</v>
      </c>
      <c r="H153" s="56" t="inlineStr">
        <is>
          <t>P28-C403-E1#</t>
        </is>
      </c>
      <c r="I153" s="56" t="inlineStr">
        <is>
          <t>#</t>
        </is>
      </c>
      <c r="J153" s="56" t="n">
        <v>1579</v>
      </c>
      <c r="K153" s="56" t="n">
        <v>1000</v>
      </c>
      <c r="L153" s="56" t="n">
        <v>15</v>
      </c>
      <c r="M153" s="129">
        <f>J153</f>
        <v/>
      </c>
      <c r="N153" s="129">
        <f>(W153-1)*E153+C153</f>
        <v/>
      </c>
      <c r="O153" s="129">
        <f>L153</f>
        <v/>
      </c>
      <c r="P153" s="362">
        <f>U153+Z153+AG153</f>
        <v/>
      </c>
      <c r="Q153" s="362">
        <f>IF(OR(AND(MOD(K153-C153,E153)&gt;$AI$2,MOD(K153-C153,E153)&lt;(E153-$AJ$2)),W153=35),"单边留","")</f>
        <v/>
      </c>
      <c r="R153" s="129">
        <f>N153</f>
        <v/>
      </c>
      <c r="S153" s="129" t="n">
        <v>2</v>
      </c>
      <c r="T153" s="129">
        <f>S153*O153</f>
        <v/>
      </c>
      <c r="U153" s="363">
        <f>B153*C153*7.85*0.001*R153*0.001*T153</f>
        <v/>
      </c>
      <c r="V153" s="129">
        <f>M153-C153*2-2</f>
        <v/>
      </c>
      <c r="W153" s="129">
        <f>IF(MOD(K153-C153,E153)&lt;(E153-$AJ$2),ROUNDDOWN((K153-C153)/E153+1,0),ROUNDUP((K153-C153)/E153+1,0))</f>
        <v/>
      </c>
      <c r="X153" s="311">
        <f>(N153-C153)/E153+1</f>
        <v/>
      </c>
      <c r="Y153" s="129">
        <f>X153*O153</f>
        <v/>
      </c>
      <c r="Z153" s="364">
        <f>B153*C153*7.85*0.001*V153*0.001*Y153</f>
        <v/>
      </c>
      <c r="AA153" s="129" t="n">
        <v>6</v>
      </c>
      <c r="AB153" s="129">
        <f>(M153-G153*(AE153-1))/2</f>
        <v/>
      </c>
      <c r="AC153" s="149">
        <f>(M153-G153*(AF153-1))/2</f>
        <v/>
      </c>
      <c r="AD153" s="129" t="n">
        <v>1025</v>
      </c>
      <c r="AE153" s="129">
        <f>IF(INT(M153/G153+1)/2=INT(INT(M153/G153+1)/2),INT(M153/G153)+1,INT(M153/G153))</f>
        <v/>
      </c>
      <c r="AF153" s="129">
        <f>IF(AB153&lt;=0.2*G153,AE153-2,AE153)</f>
        <v/>
      </c>
      <c r="AG153" s="365">
        <f>AA153*AA153*7.85*AD153*0.001*0.001*AF153*O153</f>
        <v/>
      </c>
      <c r="AH153" s="129">
        <f>AF153*O153</f>
        <v/>
      </c>
      <c r="AI153" s="129">
        <f>K153*L153</f>
        <v/>
      </c>
      <c r="AJ153" s="129">
        <f>LEFT(H153,3)</f>
        <v/>
      </c>
    </row>
    <row r="154" ht="22.5" customHeight="1" s="313">
      <c r="A154" s="129" t="inlineStr">
        <is>
          <t>G</t>
        </is>
      </c>
      <c r="B154" s="145" t="n">
        <v>25</v>
      </c>
      <c r="C154" s="145" t="n">
        <v>5</v>
      </c>
      <c r="D154" s="129" t="inlineStr">
        <is>
          <t>/</t>
        </is>
      </c>
      <c r="E154" s="145" t="n">
        <v>30</v>
      </c>
      <c r="F154" s="129" t="inlineStr">
        <is>
          <t>/</t>
        </is>
      </c>
      <c r="G154" s="145" t="n">
        <v>100</v>
      </c>
      <c r="H154" s="361" t="inlineStr">
        <is>
          <t>P28-C403-E2#</t>
        </is>
      </c>
      <c r="I154" s="56" t="inlineStr">
        <is>
          <t>#</t>
        </is>
      </c>
      <c r="J154" s="56" t="n">
        <v>1588</v>
      </c>
      <c r="K154" s="56" t="n">
        <v>1197</v>
      </c>
      <c r="L154" s="56" t="n">
        <v>1</v>
      </c>
      <c r="M154" s="129">
        <f>J154</f>
        <v/>
      </c>
      <c r="N154" s="129" t="n">
        <v>995</v>
      </c>
      <c r="O154" s="129">
        <f>L154</f>
        <v/>
      </c>
      <c r="P154" s="362">
        <f>U154+Z154+AG154</f>
        <v/>
      </c>
      <c r="Q154" s="362" t="n"/>
      <c r="R154" s="129">
        <f>N154</f>
        <v/>
      </c>
      <c r="S154" s="129" t="n">
        <v>2</v>
      </c>
      <c r="T154" s="129">
        <f>S154*O154</f>
        <v/>
      </c>
      <c r="U154" s="363">
        <f>B154*C154*7.85*0.001*R154*0.001*T154</f>
        <v/>
      </c>
      <c r="V154" s="129">
        <f>M154-C154*2-2</f>
        <v/>
      </c>
      <c r="W154" s="129">
        <f>IF(MOD(K154-C154,E154)&lt;(E154-$AJ$2),ROUNDDOWN((K154-C154)/E154+1,0),ROUNDUP((K154-C154)/E154+1,0))</f>
        <v/>
      </c>
      <c r="X154" s="311">
        <f>(N154-C154)/E154+1</f>
        <v/>
      </c>
      <c r="Y154" s="129">
        <f>X154*O154</f>
        <v/>
      </c>
      <c r="Z154" s="364">
        <f>B154*C154*7.85*0.001*V154*0.001*Y154</f>
        <v/>
      </c>
      <c r="AA154" s="129" t="n">
        <v>6</v>
      </c>
      <c r="AB154" s="129">
        <f>(M154-G154*(AE154-1))/2</f>
        <v/>
      </c>
      <c r="AC154" s="149">
        <f>(M154-G154*(AF154-1))/2</f>
        <v/>
      </c>
      <c r="AD154" s="129" t="n">
        <v>1025</v>
      </c>
      <c r="AE154" s="129">
        <f>IF(INT(M154/G154+1)/2=INT(INT(M154/G154+1)/2),INT(M154/G154)+1,INT(M154/G154))</f>
        <v/>
      </c>
      <c r="AF154" s="129">
        <f>IF(AB154&lt;=0.2*G154,AE154-2,AE154)</f>
        <v/>
      </c>
      <c r="AG154" s="365">
        <f>AA154*AA154*7.85*AD154*0.001*0.001*AF154*O154</f>
        <v/>
      </c>
      <c r="AH154" s="129">
        <f>AF154*O154</f>
        <v/>
      </c>
      <c r="AI154" s="129">
        <f>K154*L154</f>
        <v/>
      </c>
      <c r="AJ154" s="129">
        <f>LEFT(H154,3)</f>
        <v/>
      </c>
    </row>
    <row r="155" ht="22.5" customFormat="1" customHeight="1" s="20">
      <c r="A155" s="129" t="inlineStr">
        <is>
          <t>G</t>
        </is>
      </c>
      <c r="B155" s="145" t="n">
        <v>25</v>
      </c>
      <c r="C155" s="145" t="n">
        <v>5</v>
      </c>
      <c r="D155" s="129" t="inlineStr">
        <is>
          <t>/</t>
        </is>
      </c>
      <c r="E155" s="145" t="n">
        <v>30</v>
      </c>
      <c r="F155" s="129" t="inlineStr">
        <is>
          <t>/</t>
        </is>
      </c>
      <c r="G155" s="145" t="n">
        <v>100</v>
      </c>
      <c r="H155" s="317" t="n"/>
      <c r="I155" s="317" t="n"/>
      <c r="J155" s="317" t="n"/>
      <c r="K155" s="317" t="n"/>
      <c r="L155" s="317" t="n"/>
      <c r="M155" s="129" t="n">
        <v>1588</v>
      </c>
      <c r="N155" s="129" t="n">
        <v>185</v>
      </c>
      <c r="O155" s="129" t="n">
        <v>1</v>
      </c>
      <c r="P155" s="362">
        <f>U155+Z155+AG155</f>
        <v/>
      </c>
      <c r="Q155" s="362" t="inlineStr">
        <is>
          <t>单边留</t>
        </is>
      </c>
      <c r="R155" s="129">
        <f>N155</f>
        <v/>
      </c>
      <c r="S155" s="129" t="n">
        <v>2</v>
      </c>
      <c r="T155" s="129">
        <f>S155*O155</f>
        <v/>
      </c>
      <c r="U155" s="363">
        <f>B155*C155*7.85*0.001*R155*0.001*T155</f>
        <v/>
      </c>
      <c r="V155" s="129">
        <f>M155-C155*2-2</f>
        <v/>
      </c>
      <c r="W155" s="129">
        <f>IF(MOD(K155-C155,E155)&lt;(E155-$AJ$2),ROUNDDOWN((K155-C155)/E155+1,0),ROUNDUP((K155-C155)/E155+1,0))</f>
        <v/>
      </c>
      <c r="X155" s="311">
        <f>(N155-C155)/E155+1</f>
        <v/>
      </c>
      <c r="Y155" s="129">
        <f>X155*O155</f>
        <v/>
      </c>
      <c r="Z155" s="364">
        <f>B155*C155*7.85*0.001*V155*0.001*Y155</f>
        <v/>
      </c>
      <c r="AA155" s="129" t="n">
        <v>6</v>
      </c>
      <c r="AB155" s="129">
        <f>(M155-G155*(AE155-1))/2</f>
        <v/>
      </c>
      <c r="AC155" s="149">
        <f>(M155-G155*(AF155-1))/2</f>
        <v/>
      </c>
      <c r="AD155" s="129" t="n">
        <v>1025</v>
      </c>
      <c r="AE155" s="129">
        <f>IF(INT(M155/G155+1)/2=INT(INT(M155/G155+1)/2),INT(M155/G155)+1,INT(M155/G155))</f>
        <v/>
      </c>
      <c r="AF155" s="129">
        <f>IF(AB155&lt;=0.2*G155,AE155-2,AE155)</f>
        <v/>
      </c>
      <c r="AG155" s="365">
        <f>AA155*AA155*7.85*AD155*0.001*0.001*AF155*O155</f>
        <v/>
      </c>
      <c r="AH155" s="129">
        <f>AF155*O155</f>
        <v/>
      </c>
      <c r="AI155" s="129">
        <f>K155*L155</f>
        <v/>
      </c>
      <c r="AJ155" s="129">
        <f>LEFT(H155,3)</f>
        <v/>
      </c>
    </row>
    <row r="156" ht="22.5" customFormat="1" customHeight="1" s="20">
      <c r="A156" s="129" t="inlineStr">
        <is>
          <t>G</t>
        </is>
      </c>
      <c r="B156" s="145" t="n">
        <v>25</v>
      </c>
      <c r="C156" s="145" t="n">
        <v>5</v>
      </c>
      <c r="D156" s="129" t="inlineStr">
        <is>
          <t>/</t>
        </is>
      </c>
      <c r="E156" s="145" t="n">
        <v>30</v>
      </c>
      <c r="F156" s="129" t="inlineStr">
        <is>
          <t>/</t>
        </is>
      </c>
      <c r="G156" s="145" t="n">
        <v>100</v>
      </c>
      <c r="H156" s="56" t="inlineStr">
        <is>
          <t>P28-C403-E4#</t>
        </is>
      </c>
      <c r="I156" s="56" t="inlineStr">
        <is>
          <t>#</t>
        </is>
      </c>
      <c r="J156" s="56" t="n">
        <v>1464</v>
      </c>
      <c r="K156" s="56" t="n">
        <v>661</v>
      </c>
      <c r="L156" s="56" t="n">
        <v>1</v>
      </c>
      <c r="M156" s="129">
        <f>J156</f>
        <v/>
      </c>
      <c r="N156" s="129">
        <f>(W156-1)*E156+C156</f>
        <v/>
      </c>
      <c r="O156" s="129">
        <f>L156</f>
        <v/>
      </c>
      <c r="P156" s="362">
        <f>U156+Z156+AG156</f>
        <v/>
      </c>
      <c r="Q156" s="362">
        <f>IF(OR(AND(MOD(K156-C156,E156)&gt;$AI$2,MOD(K156-C156,E156)&lt;(E156-$AJ$2)),W156=35),"单边留","")</f>
        <v/>
      </c>
      <c r="R156" s="129">
        <f>N156</f>
        <v/>
      </c>
      <c r="S156" s="129" t="n">
        <v>2</v>
      </c>
      <c r="T156" s="129">
        <f>S156*O156</f>
        <v/>
      </c>
      <c r="U156" s="363">
        <f>B156*C156*7.85*0.001*R156*0.001*T156</f>
        <v/>
      </c>
      <c r="V156" s="129">
        <f>M156-C156*2-2</f>
        <v/>
      </c>
      <c r="W156" s="129">
        <f>IF(MOD(K156-C156,E156)&lt;(E156-$AJ$2),ROUNDDOWN((K156-C156)/E156+1,0),ROUNDUP((K156-C156)/E156+1,0))</f>
        <v/>
      </c>
      <c r="X156" s="311">
        <f>(N156-C156)/E156+1</f>
        <v/>
      </c>
      <c r="Y156" s="129">
        <f>X156*O156</f>
        <v/>
      </c>
      <c r="Z156" s="364">
        <f>B156*C156*7.85*0.001*V156*0.001*Y156</f>
        <v/>
      </c>
      <c r="AA156" s="129" t="n">
        <v>6</v>
      </c>
      <c r="AB156" s="129">
        <f>(M156-G156*(AE156-1))/2</f>
        <v/>
      </c>
      <c r="AC156" s="149">
        <f>(M156-G156*(AF156-1))/2</f>
        <v/>
      </c>
      <c r="AD156" s="129" t="n">
        <v>1025</v>
      </c>
      <c r="AE156" s="129">
        <f>IF(INT(M156/G156+1)/2=INT(INT(M156/G156+1)/2),INT(M156/G156)+1,INT(M156/G156))</f>
        <v/>
      </c>
      <c r="AF156" s="129">
        <f>IF(AB156&lt;=0.2*G156,AE156-2,AE156)</f>
        <v/>
      </c>
      <c r="AG156" s="365">
        <f>AA156*AA156*7.85*AD156*0.001*0.001*AF156*O156</f>
        <v/>
      </c>
      <c r="AH156" s="129">
        <f>AF156*O156</f>
        <v/>
      </c>
      <c r="AI156" s="129">
        <f>K156*L156</f>
        <v/>
      </c>
      <c r="AJ156" s="129">
        <f>LEFT(H156,3)</f>
        <v/>
      </c>
    </row>
    <row r="157" ht="22.5" customFormat="1" customHeight="1" s="20">
      <c r="A157" s="129" t="inlineStr">
        <is>
          <t>G</t>
        </is>
      </c>
      <c r="B157" s="145" t="n">
        <v>25</v>
      </c>
      <c r="C157" s="145" t="n">
        <v>5</v>
      </c>
      <c r="D157" s="129" t="inlineStr">
        <is>
          <t>/</t>
        </is>
      </c>
      <c r="E157" s="145" t="n">
        <v>30</v>
      </c>
      <c r="F157" s="129" t="inlineStr">
        <is>
          <t>/</t>
        </is>
      </c>
      <c r="G157" s="145" t="n">
        <v>100</v>
      </c>
      <c r="H157" s="56" t="inlineStr">
        <is>
          <t>P28-C403-E3#</t>
        </is>
      </c>
      <c r="I157" s="56" t="inlineStr">
        <is>
          <t>#</t>
        </is>
      </c>
      <c r="J157" s="56" t="n">
        <v>1509</v>
      </c>
      <c r="K157" s="56" t="n">
        <v>1000</v>
      </c>
      <c r="L157" s="56" t="n">
        <v>1</v>
      </c>
      <c r="M157" s="129">
        <f>J157</f>
        <v/>
      </c>
      <c r="N157" s="129">
        <f>(W157-1)*E157+C157</f>
        <v/>
      </c>
      <c r="O157" s="129">
        <f>L157</f>
        <v/>
      </c>
      <c r="P157" s="362">
        <f>U157+Z157+AG157</f>
        <v/>
      </c>
      <c r="Q157" s="362">
        <f>IF(OR(AND(MOD(K157-C157,E157)&gt;$AI$2,MOD(K157-C157,E157)&lt;(E157-$AJ$2)),W157=35),"单边留","")</f>
        <v/>
      </c>
      <c r="R157" s="129">
        <f>N157</f>
        <v/>
      </c>
      <c r="S157" s="129" t="n">
        <v>2</v>
      </c>
      <c r="T157" s="129">
        <f>S157*O157</f>
        <v/>
      </c>
      <c r="U157" s="363">
        <f>B157*C157*7.85*0.001*R157*0.001*T157</f>
        <v/>
      </c>
      <c r="V157" s="129">
        <f>M157-C157*2-2</f>
        <v/>
      </c>
      <c r="W157" s="129">
        <f>IF(MOD(K157-C157,E157)&lt;(E157-$AJ$2),ROUNDDOWN((K157-C157)/E157+1,0),ROUNDUP((K157-C157)/E157+1,0))</f>
        <v/>
      </c>
      <c r="X157" s="311">
        <f>(N157-C157)/E157+1</f>
        <v/>
      </c>
      <c r="Y157" s="129">
        <f>X157*O157</f>
        <v/>
      </c>
      <c r="Z157" s="364">
        <f>B157*C157*7.85*0.001*V157*0.001*Y157</f>
        <v/>
      </c>
      <c r="AA157" s="129" t="n">
        <v>6</v>
      </c>
      <c r="AB157" s="129">
        <f>(M157-G157*(AE157-1))/2</f>
        <v/>
      </c>
      <c r="AC157" s="149">
        <f>(M157-G157*(AF157-1))/2</f>
        <v/>
      </c>
      <c r="AD157" s="129" t="n">
        <v>1025</v>
      </c>
      <c r="AE157" s="129">
        <f>IF(INT(M157/G157+1)/2=INT(INT(M157/G157+1)/2),INT(M157/G157)+1,INT(M157/G157))</f>
        <v/>
      </c>
      <c r="AF157" s="129">
        <f>IF(AB157&lt;=0.2*G157,AE157-2,AE157)</f>
        <v/>
      </c>
      <c r="AG157" s="365">
        <f>AA157*AA157*7.85*AD157*0.001*0.001*AF157*O157</f>
        <v/>
      </c>
      <c r="AH157" s="129">
        <f>AF157*O157</f>
        <v/>
      </c>
      <c r="AI157" s="129">
        <f>K157*L157</f>
        <v/>
      </c>
      <c r="AJ157" s="129">
        <f>LEFT(H157,3)</f>
        <v/>
      </c>
    </row>
    <row r="158" ht="22.5" customFormat="1" customHeight="1" s="20">
      <c r="A158" s="129" t="inlineStr">
        <is>
          <t>G</t>
        </is>
      </c>
      <c r="B158" s="145" t="n">
        <v>25</v>
      </c>
      <c r="C158" s="145" t="n">
        <v>5</v>
      </c>
      <c r="D158" s="129" t="inlineStr">
        <is>
          <t>/</t>
        </is>
      </c>
      <c r="E158" s="145" t="n">
        <v>30</v>
      </c>
      <c r="F158" s="129" t="inlineStr">
        <is>
          <t>/</t>
        </is>
      </c>
      <c r="G158" s="145" t="n">
        <v>100</v>
      </c>
      <c r="H158" s="56" t="inlineStr">
        <is>
          <t>P29-C403-F2#</t>
        </is>
      </c>
      <c r="I158" s="56" t="inlineStr">
        <is>
          <t>#</t>
        </is>
      </c>
      <c r="J158" s="56" t="n">
        <v>1579</v>
      </c>
      <c r="K158" s="56" t="n">
        <v>1000</v>
      </c>
      <c r="L158" s="56" t="n">
        <v>4</v>
      </c>
      <c r="M158" s="129">
        <f>J158</f>
        <v/>
      </c>
      <c r="N158" s="129">
        <f>(W158-1)*E158+C158</f>
        <v/>
      </c>
      <c r="O158" s="129">
        <f>L158</f>
        <v/>
      </c>
      <c r="P158" s="362">
        <f>U158+Z158+AG158</f>
        <v/>
      </c>
      <c r="Q158" s="362">
        <f>IF(OR(AND(MOD(K158-C158,E158)&gt;$AI$2,MOD(K158-C158,E158)&lt;(E158-$AJ$2)),W158=35),"单边留","")</f>
        <v/>
      </c>
      <c r="R158" s="129">
        <f>N158</f>
        <v/>
      </c>
      <c r="S158" s="129" t="n">
        <v>2</v>
      </c>
      <c r="T158" s="129">
        <f>S158*O158</f>
        <v/>
      </c>
      <c r="U158" s="363">
        <f>B158*C158*7.85*0.001*R158*0.001*T158</f>
        <v/>
      </c>
      <c r="V158" s="129">
        <f>M158-C158*2-2</f>
        <v/>
      </c>
      <c r="W158" s="129">
        <f>IF(MOD(K158-C158,E158)&lt;(E158-$AJ$2),ROUNDDOWN((K158-C158)/E158+1,0),ROUNDUP((K158-C158)/E158+1,0))</f>
        <v/>
      </c>
      <c r="X158" s="311">
        <f>(N158-C158)/E158+1</f>
        <v/>
      </c>
      <c r="Y158" s="129">
        <f>X158*O158</f>
        <v/>
      </c>
      <c r="Z158" s="364">
        <f>B158*C158*7.85*0.001*V158*0.001*Y158</f>
        <v/>
      </c>
      <c r="AA158" s="129" t="n">
        <v>6</v>
      </c>
      <c r="AB158" s="129">
        <f>(M158-G158*(AE158-1))/2</f>
        <v/>
      </c>
      <c r="AC158" s="149">
        <f>(M158-G158*(AF158-1))/2</f>
        <v/>
      </c>
      <c r="AD158" s="129" t="n">
        <v>1025</v>
      </c>
      <c r="AE158" s="129">
        <f>IF(INT(M158/G158+1)/2=INT(INT(M158/G158+1)/2),INT(M158/G158)+1,INT(M158/G158))</f>
        <v/>
      </c>
      <c r="AF158" s="129">
        <f>IF(AB158&lt;=0.2*G158,AE158-2,AE158)</f>
        <v/>
      </c>
      <c r="AG158" s="365">
        <f>AA158*AA158*7.85*AD158*0.001*0.001*AF158*O158</f>
        <v/>
      </c>
      <c r="AH158" s="129">
        <f>AF158*O158</f>
        <v/>
      </c>
      <c r="AI158" s="129">
        <f>K158*L158</f>
        <v/>
      </c>
      <c r="AJ158" s="129">
        <f>LEFT(H158,3)</f>
        <v/>
      </c>
    </row>
    <row r="159" ht="22.5" customFormat="1" customHeight="1" s="20">
      <c r="A159" s="129" t="inlineStr">
        <is>
          <t>G</t>
        </is>
      </c>
      <c r="B159" s="145" t="n">
        <v>25</v>
      </c>
      <c r="C159" s="145" t="n">
        <v>5</v>
      </c>
      <c r="D159" s="129" t="inlineStr">
        <is>
          <t>/</t>
        </is>
      </c>
      <c r="E159" s="145" t="n">
        <v>30</v>
      </c>
      <c r="F159" s="129" t="inlineStr">
        <is>
          <t>/</t>
        </is>
      </c>
      <c r="G159" s="145" t="n">
        <v>100</v>
      </c>
      <c r="H159" s="361" t="inlineStr">
        <is>
          <t>P29-C403-F1#</t>
        </is>
      </c>
      <c r="I159" s="56" t="inlineStr">
        <is>
          <t>#</t>
        </is>
      </c>
      <c r="J159" s="56" t="n">
        <v>1585</v>
      </c>
      <c r="K159" s="56" t="n">
        <v>1129</v>
      </c>
      <c r="L159" s="56" t="n">
        <v>1</v>
      </c>
      <c r="M159" s="129">
        <f>J159</f>
        <v/>
      </c>
      <c r="N159" s="129" t="n">
        <v>995</v>
      </c>
      <c r="O159" s="129">
        <f>L159</f>
        <v/>
      </c>
      <c r="P159" s="362">
        <f>U159+Z159+AG159</f>
        <v/>
      </c>
      <c r="Q159" s="362" t="n"/>
      <c r="R159" s="129">
        <f>N159</f>
        <v/>
      </c>
      <c r="S159" s="129" t="n">
        <v>2</v>
      </c>
      <c r="T159" s="129">
        <f>S159*O159</f>
        <v/>
      </c>
      <c r="U159" s="363">
        <f>B159*C159*7.85*0.001*R159*0.001*T159</f>
        <v/>
      </c>
      <c r="V159" s="129">
        <f>M159-C159*2-2</f>
        <v/>
      </c>
      <c r="W159" s="129">
        <f>IF(MOD(K159-C159,E159)&lt;(E159-$AJ$2),ROUNDDOWN((K159-C159)/E159+1,0),ROUNDUP((K159-C159)/E159+1,0))</f>
        <v/>
      </c>
      <c r="X159" s="311">
        <f>(N159-C159)/E159+1</f>
        <v/>
      </c>
      <c r="Y159" s="129">
        <f>X159*O159</f>
        <v/>
      </c>
      <c r="Z159" s="364">
        <f>B159*C159*7.85*0.001*V159*0.001*Y159</f>
        <v/>
      </c>
      <c r="AA159" s="129" t="n">
        <v>6</v>
      </c>
      <c r="AB159" s="129">
        <f>(M159-G159*(AE159-1))/2</f>
        <v/>
      </c>
      <c r="AC159" s="149">
        <f>(M159-G159*(AF159-1))/2</f>
        <v/>
      </c>
      <c r="AD159" s="129" t="n">
        <v>1025</v>
      </c>
      <c r="AE159" s="129">
        <f>IF(INT(M159/G159+1)/2=INT(INT(M159/G159+1)/2),INT(M159/G159)+1,INT(M159/G159))</f>
        <v/>
      </c>
      <c r="AF159" s="129">
        <f>IF(AB159&lt;=0.2*G159,AE159-2,AE159)</f>
        <v/>
      </c>
      <c r="AG159" s="365">
        <f>AA159*AA159*7.85*AD159*0.001*0.001*AF159*O159</f>
        <v/>
      </c>
      <c r="AH159" s="129">
        <f>AF159*O159</f>
        <v/>
      </c>
      <c r="AI159" s="129">
        <f>K159*L159</f>
        <v/>
      </c>
      <c r="AJ159" s="129">
        <f>LEFT(H159,3)</f>
        <v/>
      </c>
    </row>
    <row r="160" ht="22.5" customFormat="1" customHeight="1" s="20">
      <c r="A160" s="129" t="inlineStr">
        <is>
          <t>G</t>
        </is>
      </c>
      <c r="B160" s="145" t="n">
        <v>25</v>
      </c>
      <c r="C160" s="145" t="n">
        <v>5</v>
      </c>
      <c r="D160" s="129" t="inlineStr">
        <is>
          <t>/</t>
        </is>
      </c>
      <c r="E160" s="145" t="n">
        <v>30</v>
      </c>
      <c r="F160" s="129" t="inlineStr">
        <is>
          <t>/</t>
        </is>
      </c>
      <c r="G160" s="145" t="n">
        <v>100</v>
      </c>
      <c r="H160" s="317" t="n"/>
      <c r="I160" s="317" t="n"/>
      <c r="J160" s="317" t="n"/>
      <c r="K160" s="317" t="n"/>
      <c r="L160" s="317" t="n"/>
      <c r="M160" s="129" t="n">
        <v>1585</v>
      </c>
      <c r="N160" s="129" t="n">
        <v>125</v>
      </c>
      <c r="O160" s="129" t="n">
        <v>1</v>
      </c>
      <c r="P160" s="362">
        <f>U160+Z160+AG160</f>
        <v/>
      </c>
      <c r="Q160" s="362" t="inlineStr">
        <is>
          <t>单边留</t>
        </is>
      </c>
      <c r="R160" s="129">
        <f>N160</f>
        <v/>
      </c>
      <c r="S160" s="129" t="n">
        <v>2</v>
      </c>
      <c r="T160" s="129">
        <f>S160*O160</f>
        <v/>
      </c>
      <c r="U160" s="363">
        <f>B160*C160*7.85*0.001*R160*0.001*T160</f>
        <v/>
      </c>
      <c r="V160" s="129">
        <f>M160-C160*2-2</f>
        <v/>
      </c>
      <c r="W160" s="129">
        <f>IF(MOD(K160-C160,E160)&lt;(E160-$AJ$2),ROUNDDOWN((K160-C160)/E160+1,0),ROUNDUP((K160-C160)/E160+1,0))</f>
        <v/>
      </c>
      <c r="X160" s="311">
        <f>(N160-C160)/E160+1</f>
        <v/>
      </c>
      <c r="Y160" s="129">
        <f>X160*O160</f>
        <v/>
      </c>
      <c r="Z160" s="364">
        <f>B160*C160*7.85*0.001*V160*0.001*Y160</f>
        <v/>
      </c>
      <c r="AA160" s="129" t="n">
        <v>6</v>
      </c>
      <c r="AB160" s="129">
        <f>(M160-G160*(AE160-1))/2</f>
        <v/>
      </c>
      <c r="AC160" s="149">
        <f>(M160-G160*(AF160-1))/2</f>
        <v/>
      </c>
      <c r="AD160" s="129" t="n">
        <v>1025</v>
      </c>
      <c r="AE160" s="129">
        <f>IF(INT(M160/G160+1)/2=INT(INT(M160/G160+1)/2),INT(M160/G160)+1,INT(M160/G160))</f>
        <v/>
      </c>
      <c r="AF160" s="129">
        <f>IF(AB160&lt;=0.2*G160,AE160-2,AE160)</f>
        <v/>
      </c>
      <c r="AG160" s="365">
        <f>AA160*AA160*7.85*AD160*0.001*0.001*AF160*O160</f>
        <v/>
      </c>
      <c r="AH160" s="129">
        <f>AF160*O160</f>
        <v/>
      </c>
      <c r="AI160" s="129">
        <f>K160*L160</f>
        <v/>
      </c>
      <c r="AJ160" s="129">
        <f>LEFT(H160,3)</f>
        <v/>
      </c>
    </row>
    <row r="161" ht="22.5" customFormat="1" customHeight="1" s="20">
      <c r="A161" s="129" t="inlineStr">
        <is>
          <t>G</t>
        </is>
      </c>
      <c r="B161" s="145" t="n">
        <v>25</v>
      </c>
      <c r="C161" s="145" t="n">
        <v>5</v>
      </c>
      <c r="D161" s="129" t="inlineStr">
        <is>
          <t>/</t>
        </is>
      </c>
      <c r="E161" s="145" t="n">
        <v>30</v>
      </c>
      <c r="F161" s="129" t="inlineStr">
        <is>
          <t>/</t>
        </is>
      </c>
      <c r="G161" s="145" t="n">
        <v>100</v>
      </c>
      <c r="H161" s="56" t="inlineStr">
        <is>
          <t>P30-C403-G3#</t>
        </is>
      </c>
      <c r="I161" s="56" t="inlineStr">
        <is>
          <t>#</t>
        </is>
      </c>
      <c r="J161" s="56" t="n">
        <v>1573</v>
      </c>
      <c r="K161" s="56" t="n">
        <v>816</v>
      </c>
      <c r="L161" s="56" t="n">
        <v>1</v>
      </c>
      <c r="M161" s="129">
        <f>J161</f>
        <v/>
      </c>
      <c r="N161" s="129">
        <f>(W161-1)*E161+C161</f>
        <v/>
      </c>
      <c r="O161" s="129">
        <f>L161</f>
        <v/>
      </c>
      <c r="P161" s="362">
        <f>U161+Z161+AG161</f>
        <v/>
      </c>
      <c r="Q161" s="362">
        <f>IF(OR(AND(MOD(K161-C161,E161)&gt;$AI$2,MOD(K161-C161,E161)&lt;(E161-$AJ$2)),W161=35),"单边留","")</f>
        <v/>
      </c>
      <c r="R161" s="129">
        <f>N161</f>
        <v/>
      </c>
      <c r="S161" s="129" t="n">
        <v>2</v>
      </c>
      <c r="T161" s="129">
        <f>S161*O161</f>
        <v/>
      </c>
      <c r="U161" s="363">
        <f>B161*C161*7.85*0.001*R161*0.001*T161</f>
        <v/>
      </c>
      <c r="V161" s="129">
        <f>M161-C161*2-2</f>
        <v/>
      </c>
      <c r="W161" s="129">
        <f>IF(MOD(K161-C161,E161)&lt;(E161-$AJ$2),ROUNDDOWN((K161-C161)/E161+1,0),ROUNDUP((K161-C161)/E161+1,0))</f>
        <v/>
      </c>
      <c r="X161" s="311">
        <f>(N161-C161)/E161+1</f>
        <v/>
      </c>
      <c r="Y161" s="129">
        <f>X161*O161</f>
        <v/>
      </c>
      <c r="Z161" s="364">
        <f>B161*C161*7.85*0.001*V161*0.001*Y161</f>
        <v/>
      </c>
      <c r="AA161" s="129" t="n">
        <v>6</v>
      </c>
      <c r="AB161" s="129">
        <f>(M161-G161*(AE161-1))/2</f>
        <v/>
      </c>
      <c r="AC161" s="149">
        <f>(M161-G161*(AF161-1))/2</f>
        <v/>
      </c>
      <c r="AD161" s="129" t="n">
        <v>1025</v>
      </c>
      <c r="AE161" s="129">
        <f>IF(INT(M161/G161+1)/2=INT(INT(M161/G161+1)/2),INT(M161/G161)+1,INT(M161/G161))</f>
        <v/>
      </c>
      <c r="AF161" s="129">
        <f>IF(AB161&lt;=0.2*G161,AE161-2,AE161)</f>
        <v/>
      </c>
      <c r="AG161" s="365">
        <f>AA161*AA161*7.85*AD161*0.001*0.001*AF161*O161</f>
        <v/>
      </c>
      <c r="AH161" s="129">
        <f>AF161*O161</f>
        <v/>
      </c>
      <c r="AI161" s="129">
        <f>K161*L161</f>
        <v/>
      </c>
      <c r="AJ161" s="129">
        <f>LEFT(H161,3)</f>
        <v/>
      </c>
    </row>
    <row r="162" ht="22.5" customFormat="1" customHeight="1" s="20">
      <c r="A162" s="129" t="inlineStr">
        <is>
          <t>G</t>
        </is>
      </c>
      <c r="B162" s="145" t="n">
        <v>25</v>
      </c>
      <c r="C162" s="145" t="n">
        <v>5</v>
      </c>
      <c r="D162" s="129" t="inlineStr">
        <is>
          <t>/</t>
        </is>
      </c>
      <c r="E162" s="145" t="n">
        <v>30</v>
      </c>
      <c r="F162" s="129" t="inlineStr">
        <is>
          <t>/</t>
        </is>
      </c>
      <c r="G162" s="145" t="n">
        <v>100</v>
      </c>
      <c r="H162" s="56" t="inlineStr">
        <is>
          <t>P30-C403-G1#</t>
        </is>
      </c>
      <c r="I162" s="56" t="inlineStr">
        <is>
          <t>#</t>
        </is>
      </c>
      <c r="J162" s="56" t="n">
        <v>1579</v>
      </c>
      <c r="K162" s="56" t="n">
        <v>1000</v>
      </c>
      <c r="L162" s="56" t="n">
        <v>22</v>
      </c>
      <c r="M162" s="129">
        <f>J162</f>
        <v/>
      </c>
      <c r="N162" s="129">
        <f>(W162-1)*E162+C162</f>
        <v/>
      </c>
      <c r="O162" s="129">
        <f>L162</f>
        <v/>
      </c>
      <c r="P162" s="362">
        <f>U162+Z162+AG162</f>
        <v/>
      </c>
      <c r="Q162" s="362">
        <f>IF(OR(AND(MOD(K162-C162,E162)&gt;$AI$2,MOD(K162-C162,E162)&lt;(E162-$AJ$2)),W162=35),"单边留","")</f>
        <v/>
      </c>
      <c r="R162" s="129">
        <f>N162</f>
        <v/>
      </c>
      <c r="S162" s="129" t="n">
        <v>2</v>
      </c>
      <c r="T162" s="129">
        <f>S162*O162</f>
        <v/>
      </c>
      <c r="U162" s="363">
        <f>B162*C162*7.85*0.001*R162*0.001*T162</f>
        <v/>
      </c>
      <c r="V162" s="129">
        <f>M162-C162*2-2</f>
        <v/>
      </c>
      <c r="W162" s="129">
        <f>IF(MOD(K162-C162,E162)&lt;(E162-$AJ$2),ROUNDDOWN((K162-C162)/E162+1,0),ROUNDUP((K162-C162)/E162+1,0))</f>
        <v/>
      </c>
      <c r="X162" s="311">
        <f>(N162-C162)/E162+1</f>
        <v/>
      </c>
      <c r="Y162" s="129">
        <f>X162*O162</f>
        <v/>
      </c>
      <c r="Z162" s="364">
        <f>B162*C162*7.85*0.001*V162*0.001*Y162</f>
        <v/>
      </c>
      <c r="AA162" s="129" t="n">
        <v>6</v>
      </c>
      <c r="AB162" s="129">
        <f>(M162-G162*(AE162-1))/2</f>
        <v/>
      </c>
      <c r="AC162" s="149">
        <f>(M162-G162*(AF162-1))/2</f>
        <v/>
      </c>
      <c r="AD162" s="129" t="n">
        <v>1025</v>
      </c>
      <c r="AE162" s="129">
        <f>IF(INT(M162/G162+1)/2=INT(INT(M162/G162+1)/2),INT(M162/G162)+1,INT(M162/G162))</f>
        <v/>
      </c>
      <c r="AF162" s="129">
        <f>IF(AB162&lt;=0.2*G162,AE162-2,AE162)</f>
        <v/>
      </c>
      <c r="AG162" s="365">
        <f>AA162*AA162*7.85*AD162*0.001*0.001*AF162*O162</f>
        <v/>
      </c>
      <c r="AH162" s="129">
        <f>AF162*O162</f>
        <v/>
      </c>
      <c r="AI162" s="129">
        <f>K162*L162</f>
        <v/>
      </c>
      <c r="AJ162" s="129">
        <f>LEFT(H162,3)</f>
        <v/>
      </c>
    </row>
    <row r="163" ht="22.5" customFormat="1" customHeight="1" s="20">
      <c r="A163" s="129" t="inlineStr">
        <is>
          <t>G</t>
        </is>
      </c>
      <c r="B163" s="145" t="n">
        <v>25</v>
      </c>
      <c r="C163" s="145" t="n">
        <v>5</v>
      </c>
      <c r="D163" s="129" t="inlineStr">
        <is>
          <t>/</t>
        </is>
      </c>
      <c r="E163" s="145" t="n">
        <v>30</v>
      </c>
      <c r="F163" s="129" t="inlineStr">
        <is>
          <t>/</t>
        </is>
      </c>
      <c r="G163" s="145" t="n">
        <v>100</v>
      </c>
      <c r="H163" s="56" t="inlineStr">
        <is>
          <t>P30-C403-G2#</t>
        </is>
      </c>
      <c r="I163" s="56" t="inlineStr">
        <is>
          <t>#</t>
        </is>
      </c>
      <c r="J163" s="56" t="n">
        <v>1579</v>
      </c>
      <c r="K163" s="56" t="n">
        <v>1000</v>
      </c>
      <c r="L163" s="56" t="n">
        <v>1</v>
      </c>
      <c r="M163" s="129">
        <f>J163</f>
        <v/>
      </c>
      <c r="N163" s="129">
        <f>(W163-1)*E163+C163</f>
        <v/>
      </c>
      <c r="O163" s="129">
        <f>L163</f>
        <v/>
      </c>
      <c r="P163" s="362">
        <f>U163+Z163+AG163</f>
        <v/>
      </c>
      <c r="Q163" s="362">
        <f>IF(OR(AND(MOD(K163-C163,E163)&gt;$AI$2,MOD(K163-C163,E163)&lt;(E163-$AJ$2)),W163=35),"单边留","")</f>
        <v/>
      </c>
      <c r="R163" s="129">
        <f>N163</f>
        <v/>
      </c>
      <c r="S163" s="129" t="n">
        <v>2</v>
      </c>
      <c r="T163" s="129">
        <f>S163*O163</f>
        <v/>
      </c>
      <c r="U163" s="363">
        <f>B163*C163*7.85*0.001*R163*0.001*T163</f>
        <v/>
      </c>
      <c r="V163" s="129">
        <f>M163-C163*2-2</f>
        <v/>
      </c>
      <c r="W163" s="129">
        <f>IF(MOD(K163-C163,E163)&lt;(E163-$AJ$2),ROUNDDOWN((K163-C163)/E163+1,0),ROUNDUP((K163-C163)/E163+1,0))</f>
        <v/>
      </c>
      <c r="X163" s="311">
        <f>(N163-C163)/E163+1</f>
        <v/>
      </c>
      <c r="Y163" s="129">
        <f>X163*O163</f>
        <v/>
      </c>
      <c r="Z163" s="364">
        <f>B163*C163*7.85*0.001*V163*0.001*Y163</f>
        <v/>
      </c>
      <c r="AA163" s="129" t="n">
        <v>6</v>
      </c>
      <c r="AB163" s="129">
        <f>(M163-G163*(AE163-1))/2</f>
        <v/>
      </c>
      <c r="AC163" s="149">
        <f>(M163-G163*(AF163-1))/2</f>
        <v/>
      </c>
      <c r="AD163" s="129" t="n">
        <v>1025</v>
      </c>
      <c r="AE163" s="129">
        <f>IF(INT(M163/G163+1)/2=INT(INT(M163/G163+1)/2),INT(M163/G163)+1,INT(M163/G163))</f>
        <v/>
      </c>
      <c r="AF163" s="129">
        <f>IF(AB163&lt;=0.2*G163,AE163-2,AE163)</f>
        <v/>
      </c>
      <c r="AG163" s="365">
        <f>AA163*AA163*7.85*AD163*0.001*0.001*AF163*O163</f>
        <v/>
      </c>
      <c r="AH163" s="129">
        <f>AF163*O163</f>
        <v/>
      </c>
      <c r="AI163" s="129">
        <f>K163*L163</f>
        <v/>
      </c>
      <c r="AJ163" s="129">
        <f>LEFT(H163,3)</f>
        <v/>
      </c>
    </row>
    <row r="164" ht="22.5" customFormat="1" customHeight="1" s="20">
      <c r="A164" s="129" t="inlineStr">
        <is>
          <t>G</t>
        </is>
      </c>
      <c r="B164" s="145" t="n">
        <v>25</v>
      </c>
      <c r="C164" s="145" t="n">
        <v>5</v>
      </c>
      <c r="D164" s="129" t="inlineStr">
        <is>
          <t>/</t>
        </is>
      </c>
      <c r="E164" s="145" t="n">
        <v>30</v>
      </c>
      <c r="F164" s="129" t="inlineStr">
        <is>
          <t>/</t>
        </is>
      </c>
      <c r="G164" s="145" t="n">
        <v>100</v>
      </c>
      <c r="H164" s="56" t="inlineStr">
        <is>
          <t>P30-C403-G4#</t>
        </is>
      </c>
      <c r="I164" s="56" t="inlineStr">
        <is>
          <t>#</t>
        </is>
      </c>
      <c r="J164" s="56" t="n">
        <v>1579</v>
      </c>
      <c r="K164" s="56" t="n">
        <v>1000</v>
      </c>
      <c r="L164" s="56" t="n">
        <v>1</v>
      </c>
      <c r="M164" s="129">
        <f>J164</f>
        <v/>
      </c>
      <c r="N164" s="129">
        <f>(W164-1)*E164+C164</f>
        <v/>
      </c>
      <c r="O164" s="129">
        <f>L164</f>
        <v/>
      </c>
      <c r="P164" s="362">
        <f>U164+Z164+AG164</f>
        <v/>
      </c>
      <c r="Q164" s="362">
        <f>IF(OR(AND(MOD(K164-C164,E164)&gt;$AI$2,MOD(K164-C164,E164)&lt;(E164-$AJ$2)),W164=35),"单边留","")</f>
        <v/>
      </c>
      <c r="R164" s="129">
        <f>N164</f>
        <v/>
      </c>
      <c r="S164" s="129" t="n">
        <v>2</v>
      </c>
      <c r="T164" s="129">
        <f>S164*O164</f>
        <v/>
      </c>
      <c r="U164" s="363">
        <f>B164*C164*7.85*0.001*R164*0.001*T164</f>
        <v/>
      </c>
      <c r="V164" s="129">
        <f>M164-C164*2-2</f>
        <v/>
      </c>
      <c r="W164" s="129">
        <f>IF(MOD(K164-C164,E164)&lt;(E164-$AJ$2),ROUNDDOWN((K164-C164)/E164+1,0),ROUNDUP((K164-C164)/E164+1,0))</f>
        <v/>
      </c>
      <c r="X164" s="311">
        <f>(N164-C164)/E164+1</f>
        <v/>
      </c>
      <c r="Y164" s="129">
        <f>X164*O164</f>
        <v/>
      </c>
      <c r="Z164" s="364">
        <f>B164*C164*7.85*0.001*V164*0.001*Y164</f>
        <v/>
      </c>
      <c r="AA164" s="129" t="n">
        <v>6</v>
      </c>
      <c r="AB164" s="129">
        <f>(M164-G164*(AE164-1))/2</f>
        <v/>
      </c>
      <c r="AC164" s="149">
        <f>(M164-G164*(AF164-1))/2</f>
        <v/>
      </c>
      <c r="AD164" s="129" t="n">
        <v>1025</v>
      </c>
      <c r="AE164" s="129">
        <f>IF(INT(M164/G164+1)/2=INT(INT(M164/G164+1)/2),INT(M164/G164)+1,INT(M164/G164))</f>
        <v/>
      </c>
      <c r="AF164" s="129">
        <f>IF(AB164&lt;=0.2*G164,AE164-2,AE164)</f>
        <v/>
      </c>
      <c r="AG164" s="365">
        <f>AA164*AA164*7.85*AD164*0.001*0.001*AF164*O164</f>
        <v/>
      </c>
      <c r="AH164" s="129">
        <f>AF164*O164</f>
        <v/>
      </c>
      <c r="AI164" s="129">
        <f>K164*L164</f>
        <v/>
      </c>
      <c r="AJ164" s="129">
        <f>LEFT(H164,3)</f>
        <v/>
      </c>
    </row>
    <row r="165" ht="22.5" customFormat="1" customHeight="1" s="20">
      <c r="A165" s="129" t="inlineStr">
        <is>
          <t>G</t>
        </is>
      </c>
      <c r="B165" s="145" t="n">
        <v>25</v>
      </c>
      <c r="C165" s="145" t="n">
        <v>5</v>
      </c>
      <c r="D165" s="129" t="inlineStr">
        <is>
          <t>/</t>
        </is>
      </c>
      <c r="E165" s="145" t="n">
        <v>30</v>
      </c>
      <c r="F165" s="129" t="inlineStr">
        <is>
          <t>/</t>
        </is>
      </c>
      <c r="G165" s="145" t="n">
        <v>100</v>
      </c>
      <c r="H165" s="56" t="inlineStr">
        <is>
          <t>P31-C403-H4#</t>
        </is>
      </c>
      <c r="I165" s="56" t="inlineStr">
        <is>
          <t>#</t>
        </is>
      </c>
      <c r="J165" s="56" t="n">
        <v>1579</v>
      </c>
      <c r="K165" s="56" t="n">
        <v>1000</v>
      </c>
      <c r="L165" s="56" t="n">
        <v>4</v>
      </c>
      <c r="M165" s="129">
        <f>J165</f>
        <v/>
      </c>
      <c r="N165" s="129">
        <f>(W165-1)*E165+C165</f>
        <v/>
      </c>
      <c r="O165" s="129">
        <f>L165</f>
        <v/>
      </c>
      <c r="P165" s="362">
        <f>U165+Z165+AG165</f>
        <v/>
      </c>
      <c r="Q165" s="362">
        <f>IF(OR(AND(MOD(K165-C165,E165)&gt;$AI$2,MOD(K165-C165,E165)&lt;(E165-$AJ$2)),W165=35),"单边留","")</f>
        <v/>
      </c>
      <c r="R165" s="129">
        <f>N165</f>
        <v/>
      </c>
      <c r="S165" s="129" t="n">
        <v>2</v>
      </c>
      <c r="T165" s="129">
        <f>S165*O165</f>
        <v/>
      </c>
      <c r="U165" s="363">
        <f>B165*C165*7.85*0.001*R165*0.001*T165</f>
        <v/>
      </c>
      <c r="V165" s="129">
        <f>M165-C165*2-2</f>
        <v/>
      </c>
      <c r="W165" s="129">
        <f>IF(MOD(K165-C165,E165)&lt;(E165-$AJ$2),ROUNDDOWN((K165-C165)/E165+1,0),ROUNDUP((K165-C165)/E165+1,0))</f>
        <v/>
      </c>
      <c r="X165" s="311">
        <f>(N165-C165)/E165+1</f>
        <v/>
      </c>
      <c r="Y165" s="129">
        <f>X165*O165</f>
        <v/>
      </c>
      <c r="Z165" s="364">
        <f>B165*C165*7.85*0.001*V165*0.001*Y165</f>
        <v/>
      </c>
      <c r="AA165" s="129" t="n">
        <v>6</v>
      </c>
      <c r="AB165" s="129">
        <f>(M165-G165*(AE165-1))/2</f>
        <v/>
      </c>
      <c r="AC165" s="149">
        <f>(M165-G165*(AF165-1))/2</f>
        <v/>
      </c>
      <c r="AD165" s="129" t="n">
        <v>1025</v>
      </c>
      <c r="AE165" s="129">
        <f>IF(INT(M165/G165+1)/2=INT(INT(M165/G165+1)/2),INT(M165/G165)+1,INT(M165/G165))</f>
        <v/>
      </c>
      <c r="AF165" s="129">
        <f>IF(AB165&lt;=0.2*G165,AE165-2,AE165)</f>
        <v/>
      </c>
      <c r="AG165" s="365">
        <f>AA165*AA165*7.85*AD165*0.001*0.001*AF165*O165</f>
        <v/>
      </c>
      <c r="AH165" s="129">
        <f>AF165*O165</f>
        <v/>
      </c>
      <c r="AI165" s="129">
        <f>K165*L165</f>
        <v/>
      </c>
      <c r="AJ165" s="129">
        <f>LEFT(H165,3)</f>
        <v/>
      </c>
    </row>
    <row r="166" ht="22.5" customFormat="1" customHeight="1" s="20">
      <c r="A166" s="129" t="inlineStr">
        <is>
          <t>G</t>
        </is>
      </c>
      <c r="B166" s="145" t="n">
        <v>25</v>
      </c>
      <c r="C166" s="145" t="n">
        <v>5</v>
      </c>
      <c r="D166" s="129" t="inlineStr">
        <is>
          <t>/</t>
        </is>
      </c>
      <c r="E166" s="145" t="n">
        <v>30</v>
      </c>
      <c r="F166" s="129" t="inlineStr">
        <is>
          <t>/</t>
        </is>
      </c>
      <c r="G166" s="145" t="n">
        <v>100</v>
      </c>
      <c r="H166" s="361" t="inlineStr">
        <is>
          <t>P31-C403-H3#</t>
        </is>
      </c>
      <c r="I166" s="56" t="inlineStr">
        <is>
          <t>#</t>
        </is>
      </c>
      <c r="J166" s="56" t="n">
        <v>1586</v>
      </c>
      <c r="K166" s="56" t="n">
        <v>1168</v>
      </c>
      <c r="L166" s="56" t="n">
        <v>1</v>
      </c>
      <c r="M166" s="129">
        <f>J166</f>
        <v/>
      </c>
      <c r="N166" s="129" t="n">
        <v>995</v>
      </c>
      <c r="O166" s="129">
        <f>L166</f>
        <v/>
      </c>
      <c r="P166" s="362">
        <f>U166+Z166+AG166</f>
        <v/>
      </c>
      <c r="Q166" s="362" t="n"/>
      <c r="R166" s="129">
        <f>N166</f>
        <v/>
      </c>
      <c r="S166" s="129" t="n">
        <v>2</v>
      </c>
      <c r="T166" s="129">
        <f>S166*O166</f>
        <v/>
      </c>
      <c r="U166" s="363">
        <f>B166*C166*7.85*0.001*R166*0.001*T166</f>
        <v/>
      </c>
      <c r="V166" s="129">
        <f>M166-C166*2-2</f>
        <v/>
      </c>
      <c r="W166" s="129">
        <f>IF(MOD(K166-C166,E166)&lt;(E166-$AJ$2),ROUNDDOWN((K166-C166)/E166+1,0),ROUNDUP((K166-C166)/E166+1,0))</f>
        <v/>
      </c>
      <c r="X166" s="311">
        <f>(N166-C166)/E166+1</f>
        <v/>
      </c>
      <c r="Y166" s="129">
        <f>X166*O166</f>
        <v/>
      </c>
      <c r="Z166" s="364">
        <f>B166*C166*7.85*0.001*V166*0.001*Y166</f>
        <v/>
      </c>
      <c r="AA166" s="129" t="n">
        <v>6</v>
      </c>
      <c r="AB166" s="129">
        <f>(M166-G166*(AE166-1))/2</f>
        <v/>
      </c>
      <c r="AC166" s="149">
        <f>(M166-G166*(AF166-1))/2</f>
        <v/>
      </c>
      <c r="AD166" s="129" t="n">
        <v>1025</v>
      </c>
      <c r="AE166" s="129">
        <f>IF(INT(M166/G166+1)/2=INT(INT(M166/G166+1)/2),INT(M166/G166)+1,INT(M166/G166))</f>
        <v/>
      </c>
      <c r="AF166" s="129">
        <f>IF(AB166&lt;=0.2*G166,AE166-2,AE166)</f>
        <v/>
      </c>
      <c r="AG166" s="365">
        <f>AA166*AA166*7.85*AD166*0.001*0.001*AF166*O166</f>
        <v/>
      </c>
      <c r="AH166" s="129">
        <f>AF166*O166</f>
        <v/>
      </c>
      <c r="AI166" s="129">
        <f>K166*L166</f>
        <v/>
      </c>
      <c r="AJ166" s="129">
        <f>LEFT(H166,3)</f>
        <v/>
      </c>
    </row>
    <row r="167" ht="22.5" customFormat="1" customHeight="1" s="20">
      <c r="A167" s="129" t="inlineStr">
        <is>
          <t>G</t>
        </is>
      </c>
      <c r="B167" s="145" t="n">
        <v>25</v>
      </c>
      <c r="C167" s="145" t="n">
        <v>5</v>
      </c>
      <c r="D167" s="129" t="inlineStr">
        <is>
          <t>/</t>
        </is>
      </c>
      <c r="E167" s="145" t="n">
        <v>30</v>
      </c>
      <c r="F167" s="129" t="inlineStr">
        <is>
          <t>/</t>
        </is>
      </c>
      <c r="G167" s="145" t="n">
        <v>100</v>
      </c>
      <c r="H167" s="317" t="n"/>
      <c r="I167" s="317" t="n"/>
      <c r="J167" s="317" t="n"/>
      <c r="K167" s="317" t="n"/>
      <c r="L167" s="317" t="n"/>
      <c r="M167" s="129" t="n">
        <v>1586</v>
      </c>
      <c r="N167" s="129" t="n">
        <v>155</v>
      </c>
      <c r="O167" s="129" t="n">
        <v>1</v>
      </c>
      <c r="P167" s="362">
        <f>U167+Z167+AG167</f>
        <v/>
      </c>
      <c r="Q167" s="362" t="inlineStr">
        <is>
          <t>单边留</t>
        </is>
      </c>
      <c r="R167" s="129">
        <f>N167</f>
        <v/>
      </c>
      <c r="S167" s="129" t="n">
        <v>2</v>
      </c>
      <c r="T167" s="129">
        <f>S167*O167</f>
        <v/>
      </c>
      <c r="U167" s="363">
        <f>B167*C167*7.85*0.001*R167*0.001*T167</f>
        <v/>
      </c>
      <c r="V167" s="129">
        <f>M167-C167*2-2</f>
        <v/>
      </c>
      <c r="W167" s="129">
        <f>IF(MOD(K167-C167,E167)&lt;(E167-$AJ$2),ROUNDDOWN((K167-C167)/E167+1,0),ROUNDUP((K167-C167)/E167+1,0))</f>
        <v/>
      </c>
      <c r="X167" s="311">
        <f>(N167-C167)/E167+1</f>
        <v/>
      </c>
      <c r="Y167" s="129">
        <f>X167*O167</f>
        <v/>
      </c>
      <c r="Z167" s="364">
        <f>B167*C167*7.85*0.001*V167*0.001*Y167</f>
        <v/>
      </c>
      <c r="AA167" s="129" t="n">
        <v>6</v>
      </c>
      <c r="AB167" s="129">
        <f>(M167-G167*(AE167-1))/2</f>
        <v/>
      </c>
      <c r="AC167" s="149">
        <f>(M167-G167*(AF167-1))/2</f>
        <v/>
      </c>
      <c r="AD167" s="129" t="n">
        <v>1025</v>
      </c>
      <c r="AE167" s="129">
        <f>IF(INT(M167/G167+1)/2=INT(INT(M167/G167+1)/2),INT(M167/G167)+1,INT(M167/G167))</f>
        <v/>
      </c>
      <c r="AF167" s="129">
        <f>IF(AB167&lt;=0.2*G167,AE167-2,AE167)</f>
        <v/>
      </c>
      <c r="AG167" s="365">
        <f>AA167*AA167*7.85*AD167*0.001*0.001*AF167*O167</f>
        <v/>
      </c>
      <c r="AH167" s="129">
        <f>AF167*O167</f>
        <v/>
      </c>
      <c r="AI167" s="129">
        <f>K167*L167</f>
        <v/>
      </c>
      <c r="AJ167" s="129">
        <f>LEFT(H167,3)</f>
        <v/>
      </c>
    </row>
    <row r="168" ht="22.5" customFormat="1" customHeight="1" s="20">
      <c r="A168" s="129" t="inlineStr">
        <is>
          <t>G</t>
        </is>
      </c>
      <c r="B168" s="145" t="n">
        <v>25</v>
      </c>
      <c r="C168" s="145" t="n">
        <v>5</v>
      </c>
      <c r="D168" s="129" t="inlineStr">
        <is>
          <t>/</t>
        </is>
      </c>
      <c r="E168" s="145" t="n">
        <v>30</v>
      </c>
      <c r="F168" s="129" t="inlineStr">
        <is>
          <t>/</t>
        </is>
      </c>
      <c r="G168" s="145" t="n">
        <v>100</v>
      </c>
      <c r="H168" s="56" t="inlineStr">
        <is>
          <t>P31-C403-H1#</t>
        </is>
      </c>
      <c r="I168" s="56" t="inlineStr">
        <is>
          <t>#</t>
        </is>
      </c>
      <c r="J168" s="56" t="n">
        <v>1464</v>
      </c>
      <c r="K168" s="56" t="n">
        <v>661</v>
      </c>
      <c r="L168" s="56" t="n">
        <v>1</v>
      </c>
      <c r="M168" s="129">
        <f>J168</f>
        <v/>
      </c>
      <c r="N168" s="129">
        <f>(W168-1)*E168+C168</f>
        <v/>
      </c>
      <c r="O168" s="129">
        <f>L168</f>
        <v/>
      </c>
      <c r="P168" s="362">
        <f>U168+Z168+AG168</f>
        <v/>
      </c>
      <c r="Q168" s="362">
        <f>IF(OR(AND(MOD(K168-C168,E168)&gt;$AI$2,MOD(K168-C168,E168)&lt;(E168-$AJ$2)),W168=35),"单边留","")</f>
        <v/>
      </c>
      <c r="R168" s="129">
        <f>N168</f>
        <v/>
      </c>
      <c r="S168" s="129" t="n">
        <v>2</v>
      </c>
      <c r="T168" s="129">
        <f>S168*O168</f>
        <v/>
      </c>
      <c r="U168" s="363">
        <f>B168*C168*7.85*0.001*R168*0.001*T168</f>
        <v/>
      </c>
      <c r="V168" s="129">
        <f>M168-C168*2-2</f>
        <v/>
      </c>
      <c r="W168" s="129">
        <f>IF(MOD(K168-C168,E168)&lt;(E168-$AJ$2),ROUNDDOWN((K168-C168)/E168+1,0),ROUNDUP((K168-C168)/E168+1,0))</f>
        <v/>
      </c>
      <c r="X168" s="311">
        <f>(N168-C168)/E168+1</f>
        <v/>
      </c>
      <c r="Y168" s="129">
        <f>X168*O168</f>
        <v/>
      </c>
      <c r="Z168" s="364">
        <f>B168*C168*7.85*0.001*V168*0.001*Y168</f>
        <v/>
      </c>
      <c r="AA168" s="129" t="n">
        <v>6</v>
      </c>
      <c r="AB168" s="129">
        <f>(M168-G168*(AE168-1))/2</f>
        <v/>
      </c>
      <c r="AC168" s="149">
        <f>(M168-G168*(AF168-1))/2</f>
        <v/>
      </c>
      <c r="AD168" s="129" t="n">
        <v>1025</v>
      </c>
      <c r="AE168" s="129">
        <f>IF(INT(M168/G168+1)/2=INT(INT(M168/G168+1)/2),INT(M168/G168)+1,INT(M168/G168))</f>
        <v/>
      </c>
      <c r="AF168" s="129">
        <f>IF(AB168&lt;=0.2*G168,AE168-2,AE168)</f>
        <v/>
      </c>
      <c r="AG168" s="365">
        <f>AA168*AA168*7.85*AD168*0.001*0.001*AF168*O168</f>
        <v/>
      </c>
      <c r="AH168" s="129">
        <f>AF168*O168</f>
        <v/>
      </c>
      <c r="AI168" s="129">
        <f>K168*L168</f>
        <v/>
      </c>
      <c r="AJ168" s="129">
        <f>LEFT(H168,3)</f>
        <v/>
      </c>
    </row>
    <row r="169" ht="22.5" customFormat="1" customHeight="1" s="20">
      <c r="A169" s="129" t="inlineStr">
        <is>
          <t>G</t>
        </is>
      </c>
      <c r="B169" s="145" t="n">
        <v>25</v>
      </c>
      <c r="C169" s="145" t="n">
        <v>5</v>
      </c>
      <c r="D169" s="129" t="inlineStr">
        <is>
          <t>/</t>
        </is>
      </c>
      <c r="E169" s="145" t="n">
        <v>30</v>
      </c>
      <c r="F169" s="129" t="inlineStr">
        <is>
          <t>/</t>
        </is>
      </c>
      <c r="G169" s="145" t="n">
        <v>100</v>
      </c>
      <c r="H169" s="56" t="inlineStr">
        <is>
          <t>P31-C403-H2#</t>
        </is>
      </c>
      <c r="I169" s="56" t="inlineStr">
        <is>
          <t>#</t>
        </is>
      </c>
      <c r="J169" s="56" t="n">
        <v>1509</v>
      </c>
      <c r="K169" s="56" t="n">
        <v>1000</v>
      </c>
      <c r="L169" s="56" t="n">
        <v>1</v>
      </c>
      <c r="M169" s="129">
        <f>J169</f>
        <v/>
      </c>
      <c r="N169" s="129">
        <f>(W169-1)*E169+C169</f>
        <v/>
      </c>
      <c r="O169" s="129">
        <f>L169</f>
        <v/>
      </c>
      <c r="P169" s="362">
        <f>U169+Z169+AG169</f>
        <v/>
      </c>
      <c r="Q169" s="362">
        <f>IF(OR(AND(MOD(K169-C169,E169)&gt;$AI$2,MOD(K169-C169,E169)&lt;(E169-$AJ$2)),W169=35),"单边留","")</f>
        <v/>
      </c>
      <c r="R169" s="129">
        <f>N169</f>
        <v/>
      </c>
      <c r="S169" s="129" t="n">
        <v>2</v>
      </c>
      <c r="T169" s="129">
        <f>S169*O169</f>
        <v/>
      </c>
      <c r="U169" s="363">
        <f>B169*C169*7.85*0.001*R169*0.001*T169</f>
        <v/>
      </c>
      <c r="V169" s="129">
        <f>M169-C169*2-2</f>
        <v/>
      </c>
      <c r="W169" s="129">
        <f>IF(MOD(K169-C169,E169)&lt;(E169-$AJ$2),ROUNDDOWN((K169-C169)/E169+1,0),ROUNDUP((K169-C169)/E169+1,0))</f>
        <v/>
      </c>
      <c r="X169" s="311">
        <f>(N169-C169)/E169+1</f>
        <v/>
      </c>
      <c r="Y169" s="129">
        <f>X169*O169</f>
        <v/>
      </c>
      <c r="Z169" s="364">
        <f>B169*C169*7.85*0.001*V169*0.001*Y169</f>
        <v/>
      </c>
      <c r="AA169" s="129" t="n">
        <v>6</v>
      </c>
      <c r="AB169" s="129">
        <f>(M169-G169*(AE169-1))/2</f>
        <v/>
      </c>
      <c r="AC169" s="149">
        <f>(M169-G169*(AF169-1))/2</f>
        <v/>
      </c>
      <c r="AD169" s="129" t="n">
        <v>1025</v>
      </c>
      <c r="AE169" s="129">
        <f>IF(INT(M169/G169+1)/2=INT(INT(M169/G169+1)/2),INT(M169/G169)+1,INT(M169/G169))</f>
        <v/>
      </c>
      <c r="AF169" s="129">
        <f>IF(AB169&lt;=0.2*G169,AE169-2,AE169)</f>
        <v/>
      </c>
      <c r="AG169" s="365">
        <f>AA169*AA169*7.85*AD169*0.001*0.001*AF169*O169</f>
        <v/>
      </c>
      <c r="AH169" s="129">
        <f>AF169*O169</f>
        <v/>
      </c>
      <c r="AI169" s="129">
        <f>K169*L169</f>
        <v/>
      </c>
      <c r="AJ169" s="129">
        <f>LEFT(H169,3)</f>
        <v/>
      </c>
    </row>
    <row r="170" customFormat="1" s="20">
      <c r="A170" s="154" t="n"/>
      <c r="B170" s="154" t="n"/>
      <c r="C170" s="154" t="n"/>
      <c r="D170" s="154" t="n"/>
      <c r="E170" s="154" t="n"/>
      <c r="F170" s="154" t="n"/>
      <c r="G170" s="154" t="n"/>
      <c r="H170" s="154" t="n"/>
      <c r="I170" s="154" t="n"/>
      <c r="J170" s="154" t="n"/>
      <c r="K170" s="154" t="inlineStr">
        <is>
          <t>合计</t>
        </is>
      </c>
      <c r="L170" s="154">
        <f>SUM(L4:L169)</f>
        <v/>
      </c>
      <c r="M170" s="154" t="n"/>
      <c r="N170" s="147">
        <f>K137</f>
        <v/>
      </c>
      <c r="O170" s="147">
        <f>SUM(O4:O169)</f>
        <v/>
      </c>
      <c r="P170" s="366" t="n"/>
      <c r="Q170" s="366" t="n"/>
      <c r="R170" s="158" t="n"/>
      <c r="S170" s="154" t="n"/>
      <c r="T170" s="154" t="n"/>
      <c r="U170" s="367" t="n"/>
      <c r="V170" s="129" t="inlineStr">
        <is>
          <t>扁钢厚度</t>
        </is>
      </c>
      <c r="W170" s="158" t="n"/>
      <c r="X170" s="312" t="n"/>
      <c r="Y170" s="158" t="n"/>
      <c r="Z170" s="368" t="n"/>
      <c r="AA170" s="154" t="n"/>
      <c r="AB170" s="154" t="n"/>
      <c r="AC170" s="156" t="inlineStr">
        <is>
          <t>扭钢：</t>
        </is>
      </c>
      <c r="AD170" s="154" t="n"/>
      <c r="AE170" s="154" t="n"/>
      <c r="AF170" s="154">
        <f>'3工艺执行单'!H13</f>
        <v/>
      </c>
      <c r="AG170" s="369" t="n"/>
      <c r="AH170" s="154" t="n"/>
      <c r="AI170" s="158" t="n"/>
      <c r="AJ170" s="158">
        <f>LEFT(H137,3)</f>
        <v/>
      </c>
      <c r="XEF170" s="53" t="n"/>
      <c r="XEG170" s="53" t="n"/>
      <c r="XEH170" s="53" t="n"/>
      <c r="XEI170" s="53" t="n"/>
      <c r="XEJ170" s="53" t="n"/>
      <c r="XEK170" s="53" t="n"/>
      <c r="XEL170" s="53" t="n"/>
      <c r="XEM170" s="53" t="n"/>
      <c r="XEN170" s="53" t="n"/>
      <c r="XEO170" s="53" t="n"/>
      <c r="XEP170" s="53" t="n"/>
    </row>
    <row r="171" customFormat="1" s="20">
      <c r="A171" s="154" t="n"/>
      <c r="B171" s="154" t="n"/>
      <c r="C171" s="154" t="n"/>
      <c r="D171" s="154" t="n"/>
      <c r="E171" s="154" t="n"/>
      <c r="F171" s="154" t="n"/>
      <c r="G171" s="154" t="n"/>
      <c r="H171" s="154" t="n"/>
      <c r="I171" s="154" t="n"/>
      <c r="J171" s="154" t="n"/>
      <c r="K171" s="154" t="n"/>
      <c r="L171" s="154" t="n"/>
      <c r="M171" s="154" t="n"/>
      <c r="N171" s="154" t="n"/>
      <c r="O171" s="154" t="n"/>
      <c r="P171" s="369" t="n"/>
      <c r="Q171" s="369" t="n"/>
      <c r="R171" s="154" t="n"/>
      <c r="S171" s="154" t="n"/>
      <c r="T171" s="154" t="n"/>
      <c r="U171" s="154" t="n"/>
      <c r="V171" s="154" t="n"/>
      <c r="W171" s="154" t="n"/>
      <c r="X171" s="154" t="n"/>
      <c r="Y171" s="154" t="n"/>
      <c r="Z171" s="154" t="n"/>
      <c r="AA171" s="154" t="n"/>
      <c r="AB171" s="154" t="n"/>
      <c r="AC171" s="156" t="n"/>
      <c r="AD171" s="154" t="n"/>
      <c r="AE171" s="154" t="n"/>
      <c r="AF171" s="154" t="n"/>
      <c r="AG171" s="369" t="n"/>
      <c r="AH171" s="154" t="n"/>
      <c r="AI171" s="158" t="n"/>
      <c r="AJ171" s="158" t="n"/>
      <c r="XEF171" s="53" t="n"/>
      <c r="XEG171" s="53" t="n"/>
      <c r="XEH171" s="53" t="n"/>
      <c r="XEI171" s="53" t="n"/>
      <c r="XEJ171" s="53" t="n"/>
      <c r="XEK171" s="53" t="n"/>
      <c r="XEL171" s="53" t="n"/>
      <c r="XEM171" s="53" t="n"/>
      <c r="XEN171" s="53" t="n"/>
      <c r="XEO171" s="53" t="n"/>
      <c r="XEP171" s="53" t="n"/>
    </row>
    <row r="172" customFormat="1" s="20">
      <c r="A172" s="154" t="n"/>
      <c r="B172" s="154" t="n"/>
      <c r="C172" s="154" t="n"/>
      <c r="D172" s="154" t="n"/>
      <c r="E172" s="154" t="n"/>
      <c r="F172" s="154" t="n"/>
      <c r="G172" s="154" t="n"/>
      <c r="H172" s="154" t="n"/>
      <c r="I172" s="154" t="n"/>
      <c r="J172" s="154" t="n"/>
      <c r="K172" s="154" t="inlineStr">
        <is>
          <t>包边总量</t>
        </is>
      </c>
      <c r="L172" s="154" t="n"/>
      <c r="M172" s="154">
        <f>SUM(AI4:AI169)/1000*2</f>
        <v/>
      </c>
      <c r="N172" s="154" t="inlineStr">
        <is>
          <t>m</t>
        </is>
      </c>
      <c r="O172" s="154" t="n"/>
      <c r="P172" s="369" t="n"/>
      <c r="Q172" s="369" t="n"/>
      <c r="R172" s="154" t="n"/>
      <c r="S172" s="154" t="n"/>
      <c r="T172" s="154" t="n"/>
      <c r="U172" s="154" t="n"/>
      <c r="V172" s="154" t="n"/>
      <c r="W172" s="154" t="n"/>
      <c r="X172" s="154" t="n"/>
      <c r="Y172" s="154" t="n"/>
      <c r="Z172" s="154" t="n"/>
      <c r="AA172" s="154" t="n"/>
      <c r="AB172" s="154" t="n"/>
      <c r="AC172" s="156" t="n"/>
      <c r="AD172" s="154" t="n"/>
      <c r="AE172" s="154" t="n"/>
      <c r="AF172" s="154" t="n"/>
      <c r="AG172" s="369" t="n"/>
      <c r="AH172" s="154" t="n"/>
      <c r="AI172" s="158" t="n"/>
      <c r="AJ172" s="158" t="n"/>
      <c r="XEF172" s="53" t="n"/>
      <c r="XEG172" s="53" t="n"/>
      <c r="XEH172" s="53" t="n"/>
      <c r="XEI172" s="53" t="n"/>
      <c r="XEJ172" s="53" t="n"/>
      <c r="XEK172" s="53" t="n"/>
      <c r="XEL172" s="53" t="n"/>
      <c r="XEM172" s="53" t="n"/>
      <c r="XEN172" s="53" t="n"/>
      <c r="XEO172" s="53" t="n"/>
      <c r="XEP172" s="53" t="n"/>
    </row>
    <row r="173">
      <c r="A173" s="154" t="n"/>
      <c r="B173" s="154" t="n"/>
      <c r="C173" s="154" t="n"/>
      <c r="D173" s="154" t="n"/>
      <c r="E173" s="154" t="n"/>
      <c r="F173" s="154" t="n"/>
      <c r="G173" s="154" t="n"/>
      <c r="H173" s="154" t="n"/>
      <c r="I173" s="154" t="n"/>
      <c r="J173" s="154" t="n"/>
      <c r="K173" s="154" t="n"/>
      <c r="L173" s="154" t="n"/>
      <c r="M173" s="154" t="n"/>
      <c r="N173" s="154" t="n"/>
      <c r="O173" s="154" t="n"/>
      <c r="P173" s="369" t="n"/>
      <c r="Q173" s="369" t="n"/>
      <c r="R173" s="154" t="n"/>
      <c r="S173" s="154" t="n"/>
      <c r="T173" s="154" t="n"/>
      <c r="U173" s="154" t="n"/>
      <c r="V173" s="154" t="n"/>
      <c r="W173" s="154" t="n"/>
      <c r="X173" s="154" t="n"/>
      <c r="Y173" s="154" t="n"/>
      <c r="Z173" s="154" t="n"/>
      <c r="AA173" s="154" t="n"/>
      <c r="AB173" s="154" t="n"/>
      <c r="AC173" s="156" t="n"/>
      <c r="AD173" s="154" t="n"/>
      <c r="AE173" s="154" t="n"/>
      <c r="AF173" s="154" t="n"/>
      <c r="AG173" s="369" t="n"/>
      <c r="AH173" s="154" t="n"/>
      <c r="AI173" s="158" t="n"/>
      <c r="AJ173" s="158" t="n"/>
      <c r="XEF173" s="53" t="n"/>
      <c r="XEG173" s="53" t="n"/>
      <c r="XEH173" s="53" t="n"/>
      <c r="XEI173" s="53" t="n"/>
      <c r="XEJ173" s="53" t="n"/>
      <c r="XEK173" s="53" t="n"/>
      <c r="XEL173" s="53" t="n"/>
      <c r="XEM173" s="53" t="n"/>
      <c r="XEN173" s="53" t="n"/>
      <c r="XEO173" s="53" t="n"/>
      <c r="XEP173" s="53" t="n"/>
    </row>
    <row r="174">
      <c r="A174" s="154" t="n"/>
      <c r="B174" s="154" t="n"/>
      <c r="C174" s="154" t="n"/>
      <c r="D174" s="154" t="n"/>
      <c r="E174" s="154" t="n"/>
      <c r="F174" s="154" t="n"/>
      <c r="G174" s="154" t="n"/>
      <c r="H174" s="154" t="n"/>
      <c r="I174" s="154" t="n"/>
      <c r="J174" s="154" t="n"/>
      <c r="K174" s="64" t="inlineStr">
        <is>
          <t>编制:周健</t>
        </is>
      </c>
      <c r="L174" s="154" t="n"/>
      <c r="M174" s="154" t="n"/>
      <c r="N174" s="64" t="n"/>
      <c r="O174" s="64" t="inlineStr">
        <is>
          <t>校对：</t>
        </is>
      </c>
      <c r="P174" s="369" t="n"/>
      <c r="Q174" s="369" t="n"/>
      <c r="R174" s="154" t="n"/>
      <c r="S174" s="154" t="n"/>
      <c r="T174" s="154" t="n"/>
      <c r="U174" s="154" t="n"/>
      <c r="V174" s="154" t="n"/>
      <c r="W174" s="64" t="n"/>
      <c r="X174" s="154" t="n"/>
      <c r="Y174" s="154" t="n"/>
      <c r="Z174" s="154" t="n"/>
      <c r="AA174" s="154" t="n"/>
      <c r="AB174" s="154" t="n"/>
      <c r="AC174" s="156" t="n"/>
      <c r="AD174" s="154" t="n"/>
      <c r="AE174" s="154" t="n"/>
      <c r="AF174" s="154" t="n"/>
      <c r="AG174" s="369" t="n"/>
      <c r="AH174" s="154" t="n"/>
      <c r="AI174" s="158" t="n"/>
      <c r="AJ174" s="158" t="n"/>
      <c r="XEF174" s="53" t="n"/>
      <c r="XEG174" s="53" t="n"/>
      <c r="XEH174" s="53" t="n"/>
      <c r="XEI174" s="53" t="n"/>
      <c r="XEJ174" s="53" t="n"/>
      <c r="XEK174" s="53" t="n"/>
      <c r="XEL174" s="53" t="n"/>
      <c r="XEM174" s="53" t="n"/>
      <c r="XEN174" s="53" t="n"/>
      <c r="XEO174" s="53" t="n"/>
      <c r="XEP174" s="53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347" t="n"/>
      <c r="Q175" s="347" t="n"/>
      <c r="R175" s="51" t="n"/>
      <c r="S175" s="18" t="n"/>
      <c r="T175" s="18" t="n"/>
      <c r="U175" s="51" t="n"/>
      <c r="V175" s="18" t="n"/>
      <c r="W175" s="51" t="n"/>
      <c r="X175" s="51" t="n"/>
      <c r="Y175" s="51" t="n"/>
      <c r="Z175" s="51" t="n"/>
      <c r="AA175" s="18" t="n"/>
      <c r="AB175" s="18" t="n"/>
      <c r="AC175" s="52" t="n"/>
      <c r="AD175" s="18" t="n"/>
      <c r="AE175" s="18" t="n"/>
      <c r="AF175" s="18" t="n"/>
      <c r="AG175" s="347" t="n"/>
      <c r="AH175" s="18" t="n"/>
      <c r="XEF175" s="53" t="n"/>
      <c r="XEG175" s="53" t="n"/>
      <c r="XEH175" s="53" t="n"/>
      <c r="XEI175" s="53" t="n"/>
      <c r="XEJ175" s="53" t="n"/>
      <c r="XEK175" s="53" t="n"/>
      <c r="XEL175" s="53" t="n"/>
      <c r="XEM175" s="53" t="n"/>
      <c r="XEN175" s="53" t="n"/>
      <c r="XEO175" s="53" t="n"/>
      <c r="XEP175" s="53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347" t="n"/>
      <c r="Q176" s="347" t="n"/>
      <c r="R176" s="51" t="n"/>
      <c r="S176" s="18" t="n"/>
      <c r="T176" s="18" t="n"/>
      <c r="U176" s="51" t="n"/>
      <c r="V176" s="18" t="n"/>
      <c r="W176" s="51" t="n"/>
      <c r="X176" s="51" t="n"/>
      <c r="Y176" s="51" t="n"/>
      <c r="Z176" s="51" t="n"/>
      <c r="AA176" s="18" t="n"/>
      <c r="AB176" s="18" t="n"/>
      <c r="AC176" s="52" t="n"/>
      <c r="AD176" s="18" t="n"/>
      <c r="AE176" s="18" t="n"/>
      <c r="AF176" s="18" t="n"/>
      <c r="AG176" s="347" t="n"/>
      <c r="AH176" s="18" t="n"/>
      <c r="XEF176" s="53" t="n"/>
      <c r="XEG176" s="53" t="n"/>
      <c r="XEH176" s="53" t="n"/>
      <c r="XEI176" s="53" t="n"/>
      <c r="XEJ176" s="53" t="n"/>
      <c r="XEK176" s="53" t="n"/>
      <c r="XEL176" s="53" t="n"/>
      <c r="XEM176" s="53" t="n"/>
      <c r="XEN176" s="53" t="n"/>
      <c r="XEO176" s="53" t="n"/>
      <c r="XEP176" s="53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347" t="n"/>
      <c r="Q177" s="347" t="n"/>
      <c r="R177" s="51" t="n"/>
      <c r="S177" s="18" t="n"/>
      <c r="T177" s="18" t="n"/>
      <c r="U177" s="51" t="n"/>
      <c r="V177" s="18" t="n"/>
      <c r="W177" s="51" t="n"/>
      <c r="X177" s="51" t="n"/>
      <c r="Y177" s="51" t="n"/>
      <c r="Z177" s="51" t="n"/>
      <c r="AA177" s="18" t="n"/>
      <c r="AB177" s="18" t="n"/>
      <c r="AC177" s="52" t="n"/>
      <c r="AD177" s="18" t="n"/>
      <c r="AE177" s="18" t="n"/>
      <c r="AF177" s="18" t="n"/>
      <c r="AG177" s="347" t="n"/>
      <c r="AH177" s="18" t="n"/>
      <c r="XEF177" s="53" t="n"/>
      <c r="XEG177" s="53" t="n"/>
      <c r="XEH177" s="53" t="n"/>
      <c r="XEI177" s="53" t="n"/>
      <c r="XEJ177" s="53" t="n"/>
      <c r="XEK177" s="53" t="n"/>
      <c r="XEL177" s="53" t="n"/>
      <c r="XEM177" s="53" t="n"/>
      <c r="XEN177" s="53" t="n"/>
      <c r="XEO177" s="53" t="n"/>
      <c r="XEP177" s="53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347" t="n"/>
      <c r="Q178" s="347" t="n"/>
      <c r="R178" s="51" t="n"/>
      <c r="S178" s="18" t="n"/>
      <c r="T178" s="18" t="n"/>
      <c r="U178" s="51" t="n"/>
      <c r="V178" s="18" t="n"/>
      <c r="W178" s="51" t="n"/>
      <c r="X178" s="51" t="n"/>
      <c r="Y178" s="51" t="n"/>
      <c r="Z178" s="51" t="n"/>
      <c r="AA178" s="18" t="n"/>
      <c r="AB178" s="18" t="n"/>
      <c r="AC178" s="52" t="n"/>
      <c r="AD178" s="18" t="n"/>
      <c r="AE178" s="18" t="n"/>
      <c r="AF178" s="18" t="n"/>
      <c r="AG178" s="347" t="n"/>
      <c r="AH178" s="18" t="n"/>
      <c r="XEF178" s="53" t="n"/>
      <c r="XEG178" s="53" t="n"/>
      <c r="XEH178" s="53" t="n"/>
      <c r="XEI178" s="53" t="n"/>
      <c r="XEJ178" s="53" t="n"/>
      <c r="XEK178" s="53" t="n"/>
      <c r="XEL178" s="53" t="n"/>
      <c r="XEM178" s="53" t="n"/>
      <c r="XEN178" s="53" t="n"/>
      <c r="XEO178" s="53" t="n"/>
      <c r="XEP178" s="53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347" t="n"/>
      <c r="Q179" s="347" t="n"/>
      <c r="R179" s="51" t="n"/>
      <c r="S179" s="18" t="n"/>
      <c r="T179" s="18" t="n"/>
      <c r="U179" s="51" t="n"/>
      <c r="V179" s="18" t="n"/>
      <c r="W179" s="51" t="n"/>
      <c r="X179" s="51" t="n"/>
      <c r="Y179" s="51" t="n"/>
      <c r="Z179" s="51" t="n"/>
      <c r="AA179" s="18" t="n"/>
      <c r="AB179" s="18" t="n"/>
      <c r="AC179" s="52" t="n"/>
      <c r="AD179" s="18" t="n"/>
      <c r="AE179" s="18" t="n"/>
      <c r="AF179" s="18" t="n"/>
      <c r="AG179" s="347" t="n"/>
      <c r="AH179" s="18" t="n"/>
      <c r="XEF179" s="53" t="n"/>
      <c r="XEG179" s="53" t="n"/>
      <c r="XEH179" s="53" t="n"/>
      <c r="XEI179" s="53" t="n"/>
      <c r="XEJ179" s="53" t="n"/>
      <c r="XEK179" s="53" t="n"/>
      <c r="XEL179" s="53" t="n"/>
      <c r="XEM179" s="53" t="n"/>
      <c r="XEN179" s="53" t="n"/>
      <c r="XEO179" s="53" t="n"/>
      <c r="XEP179" s="53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347" t="n"/>
      <c r="Q180" s="347" t="n"/>
      <c r="R180" s="51" t="n"/>
      <c r="S180" s="18" t="n"/>
      <c r="T180" s="18" t="n"/>
      <c r="U180" s="51" t="n"/>
      <c r="V180" s="18" t="n"/>
      <c r="W180" s="51" t="n"/>
      <c r="X180" s="51" t="n"/>
      <c r="Y180" s="51" t="n"/>
      <c r="Z180" s="51" t="n"/>
      <c r="AA180" s="18" t="n"/>
      <c r="AB180" s="18" t="n"/>
      <c r="AC180" s="52" t="n"/>
      <c r="AD180" s="18" t="n"/>
      <c r="AE180" s="18" t="n"/>
      <c r="AF180" s="18" t="n"/>
      <c r="AG180" s="347" t="n"/>
      <c r="AH180" s="18" t="n"/>
      <c r="XEF180" s="53" t="n"/>
      <c r="XEG180" s="53" t="n"/>
      <c r="XEH180" s="53" t="n"/>
      <c r="XEI180" s="53" t="n"/>
      <c r="XEJ180" s="53" t="n"/>
      <c r="XEK180" s="53" t="n"/>
      <c r="XEL180" s="53" t="n"/>
      <c r="XEM180" s="53" t="n"/>
      <c r="XEN180" s="53" t="n"/>
      <c r="XEO180" s="53" t="n"/>
      <c r="XEP180" s="53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347" t="n"/>
      <c r="Q181" s="347" t="n"/>
      <c r="R181" s="51" t="n"/>
      <c r="S181" s="18" t="n"/>
      <c r="T181" s="18" t="n"/>
      <c r="U181" s="51" t="n"/>
      <c r="V181" s="18" t="n"/>
      <c r="W181" s="51" t="n"/>
      <c r="X181" s="51" t="n"/>
      <c r="Y181" s="51" t="n"/>
      <c r="Z181" s="51" t="n"/>
      <c r="AA181" s="18" t="n"/>
      <c r="AB181" s="18" t="n"/>
      <c r="AC181" s="52" t="n"/>
      <c r="AD181" s="18" t="n"/>
      <c r="AE181" s="18" t="n"/>
      <c r="AF181" s="18" t="n"/>
      <c r="AG181" s="347" t="n"/>
      <c r="AH181" s="18" t="n"/>
      <c r="XEF181" s="53" t="n"/>
      <c r="XEG181" s="53" t="n"/>
      <c r="XEH181" s="53" t="n"/>
      <c r="XEI181" s="53" t="n"/>
      <c r="XEJ181" s="53" t="n"/>
      <c r="XEK181" s="53" t="n"/>
      <c r="XEL181" s="53" t="n"/>
      <c r="XEM181" s="53" t="n"/>
      <c r="XEN181" s="53" t="n"/>
      <c r="XEO181" s="53" t="n"/>
      <c r="XEP181" s="53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347" t="n"/>
      <c r="Q182" s="347" t="n"/>
      <c r="R182" s="51" t="n"/>
      <c r="S182" s="18" t="n"/>
      <c r="T182" s="18" t="n"/>
      <c r="U182" s="51" t="n"/>
      <c r="V182" s="18" t="n"/>
      <c r="W182" s="51" t="n"/>
      <c r="X182" s="51" t="n"/>
      <c r="Y182" s="51" t="n"/>
      <c r="Z182" s="51" t="n"/>
      <c r="AA182" s="18" t="n"/>
      <c r="AB182" s="18" t="n"/>
      <c r="AC182" s="52" t="n"/>
      <c r="AD182" s="18" t="n"/>
      <c r="AE182" s="18" t="n"/>
      <c r="AF182" s="18" t="n"/>
      <c r="AG182" s="347" t="n"/>
      <c r="AH182" s="18" t="n"/>
      <c r="XEF182" s="53" t="n"/>
      <c r="XEG182" s="53" t="n"/>
      <c r="XEH182" s="53" t="n"/>
      <c r="XEI182" s="53" t="n"/>
      <c r="XEJ182" s="53" t="n"/>
      <c r="XEK182" s="53" t="n"/>
      <c r="XEL182" s="53" t="n"/>
      <c r="XEM182" s="53" t="n"/>
      <c r="XEN182" s="53" t="n"/>
      <c r="XEO182" s="53" t="n"/>
      <c r="XEP182" s="53" t="n"/>
    </row>
    <row r="183">
      <c r="P183" s="347" t="n"/>
      <c r="Q183" s="347" t="n"/>
      <c r="R183" s="51" t="n"/>
      <c r="U183" s="51" t="n"/>
      <c r="W183" s="51" t="n"/>
      <c r="X183" s="51" t="n"/>
      <c r="Y183" s="51" t="n"/>
      <c r="Z183" s="51" t="n"/>
      <c r="AC183" s="52" t="n"/>
      <c r="AG183" s="347" t="n"/>
      <c r="XEF183" s="53" t="n"/>
      <c r="XEG183" s="53" t="n"/>
      <c r="XEH183" s="53" t="n"/>
      <c r="XEI183" s="53" t="n"/>
      <c r="XEJ183" s="53" t="n"/>
      <c r="XEK183" s="53" t="n"/>
      <c r="XEL183" s="53" t="n"/>
      <c r="XEM183" s="53" t="n"/>
      <c r="XEN183" s="53" t="n"/>
      <c r="XEO183" s="53" t="n"/>
      <c r="XEP183" s="53" t="n"/>
    </row>
    <row r="184"/>
    <row r="185"/>
    <row r="186"/>
    <row r="187"/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347" t="n"/>
      <c r="Q188" s="347" t="n"/>
      <c r="R188" s="51" t="n"/>
      <c r="S188" s="18" t="n"/>
      <c r="T188" s="18" t="n"/>
      <c r="U188" s="51" t="n"/>
      <c r="V188" s="18" t="n"/>
      <c r="W188" s="51" t="n"/>
      <c r="X188" s="51" t="n"/>
      <c r="Y188" s="51" t="n"/>
      <c r="Z188" s="51" t="n"/>
      <c r="AA188" s="18" t="n"/>
      <c r="AB188" s="18" t="n"/>
      <c r="AC188" s="52" t="n"/>
      <c r="AD188" s="18" t="n"/>
      <c r="AE188" s="18" t="n"/>
      <c r="AF188" s="18" t="n"/>
      <c r="AG188" s="347" t="n"/>
      <c r="AH188" s="18" t="n"/>
      <c r="XEF188" s="53" t="n"/>
      <c r="XEG188" s="53" t="n"/>
      <c r="XEH188" s="53" t="n"/>
      <c r="XEI188" s="53" t="n"/>
      <c r="XEJ188" s="53" t="n"/>
      <c r="XEK188" s="53" t="n"/>
      <c r="XEL188" s="53" t="n"/>
      <c r="XEM188" s="53" t="n"/>
      <c r="XEN188" s="53" t="n"/>
      <c r="XEO188" s="53" t="n"/>
      <c r="XEP188" s="53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347" t="n"/>
      <c r="Q189" s="347" t="n"/>
      <c r="R189" s="51" t="n"/>
      <c r="S189" s="18" t="n"/>
      <c r="T189" s="18" t="n"/>
      <c r="U189" s="51" t="n"/>
      <c r="V189" s="18" t="n"/>
      <c r="W189" s="51" t="n"/>
      <c r="X189" s="51" t="n"/>
      <c r="Y189" s="51" t="n"/>
      <c r="Z189" s="51" t="n"/>
      <c r="AA189" s="18" t="n"/>
      <c r="AB189" s="18" t="n"/>
      <c r="AC189" s="52" t="n"/>
      <c r="AD189" s="18" t="n"/>
      <c r="AE189" s="18" t="n"/>
      <c r="AF189" s="18" t="n"/>
      <c r="AG189" s="347" t="n"/>
      <c r="AH189" s="18" t="n"/>
      <c r="XEF189" s="53" t="n"/>
      <c r="XEG189" s="53" t="n"/>
      <c r="XEH189" s="53" t="n"/>
      <c r="XEI189" s="53" t="n"/>
      <c r="XEJ189" s="53" t="n"/>
      <c r="XEK189" s="53" t="n"/>
      <c r="XEL189" s="53" t="n"/>
      <c r="XEM189" s="53" t="n"/>
      <c r="XEN189" s="53" t="n"/>
      <c r="XEO189" s="53" t="n"/>
      <c r="XEP189" s="53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347" t="n"/>
      <c r="Q190" s="347" t="n"/>
      <c r="R190" s="51" t="n"/>
      <c r="S190" s="18" t="n"/>
      <c r="T190" s="18" t="n"/>
      <c r="U190" s="51" t="n"/>
      <c r="V190" s="18" t="n"/>
      <c r="W190" s="51" t="n"/>
      <c r="X190" s="51" t="n"/>
      <c r="Y190" s="51" t="n"/>
      <c r="Z190" s="51" t="n"/>
      <c r="AA190" s="18" t="n"/>
      <c r="AB190" s="18" t="n"/>
      <c r="AC190" s="52" t="n"/>
      <c r="AD190" s="18" t="n"/>
      <c r="AE190" s="18" t="n"/>
      <c r="AF190" s="18" t="n"/>
      <c r="AG190" s="347" t="n"/>
      <c r="AH190" s="18" t="n"/>
      <c r="XEF190" s="53" t="n"/>
      <c r="XEG190" s="53" t="n"/>
      <c r="XEH190" s="53" t="n"/>
      <c r="XEI190" s="53" t="n"/>
      <c r="XEJ190" s="53" t="n"/>
      <c r="XEK190" s="53" t="n"/>
      <c r="XEL190" s="53" t="n"/>
      <c r="XEM190" s="53" t="n"/>
      <c r="XEN190" s="53" t="n"/>
      <c r="XEO190" s="53" t="n"/>
      <c r="XEP190" s="53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347" t="n"/>
      <c r="Q191" s="347" t="n"/>
      <c r="R191" s="51" t="n"/>
      <c r="S191" s="18" t="n"/>
      <c r="T191" s="18" t="n"/>
      <c r="U191" s="51" t="n"/>
      <c r="V191" s="18" t="n"/>
      <c r="W191" s="51" t="n"/>
      <c r="X191" s="51" t="n"/>
      <c r="Y191" s="51" t="n"/>
      <c r="Z191" s="51" t="n"/>
      <c r="AA191" s="18" t="n"/>
      <c r="AB191" s="18" t="n"/>
      <c r="AC191" s="52" t="n"/>
      <c r="AD191" s="18" t="n"/>
      <c r="AE191" s="18" t="n"/>
      <c r="AF191" s="18" t="n"/>
      <c r="AG191" s="347" t="n"/>
      <c r="AH191" s="18" t="n"/>
      <c r="XEF191" s="53" t="n"/>
      <c r="XEG191" s="53" t="n"/>
      <c r="XEH191" s="53" t="n"/>
      <c r="XEI191" s="53" t="n"/>
      <c r="XEJ191" s="53" t="n"/>
      <c r="XEK191" s="53" t="n"/>
      <c r="XEL191" s="53" t="n"/>
      <c r="XEM191" s="53" t="n"/>
      <c r="XEN191" s="53" t="n"/>
      <c r="XEO191" s="53" t="n"/>
      <c r="XEP191" s="53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347" t="n"/>
      <c r="Q192" s="347" t="n"/>
      <c r="R192" s="51" t="n"/>
      <c r="S192" s="18" t="n"/>
      <c r="T192" s="18" t="n"/>
      <c r="U192" s="51" t="n"/>
      <c r="V192" s="18" t="n"/>
      <c r="W192" s="51" t="n"/>
      <c r="X192" s="51" t="n"/>
      <c r="Y192" s="51" t="n"/>
      <c r="Z192" s="51" t="n"/>
      <c r="AA192" s="18" t="n"/>
      <c r="AB192" s="18" t="n"/>
      <c r="AC192" s="52" t="n"/>
      <c r="AD192" s="18" t="n"/>
      <c r="AE192" s="18" t="n"/>
      <c r="AF192" s="18" t="n"/>
      <c r="AG192" s="347" t="n"/>
      <c r="AH192" s="18" t="n"/>
      <c r="XEF192" s="53" t="n"/>
      <c r="XEG192" s="53" t="n"/>
      <c r="XEH192" s="53" t="n"/>
      <c r="XEI192" s="53" t="n"/>
      <c r="XEJ192" s="53" t="n"/>
      <c r="XEK192" s="53" t="n"/>
      <c r="XEL192" s="53" t="n"/>
      <c r="XEM192" s="53" t="n"/>
      <c r="XEN192" s="53" t="n"/>
      <c r="XEO192" s="53" t="n"/>
      <c r="XEP192" s="53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347" t="n"/>
      <c r="Q193" s="347" t="n"/>
      <c r="R193" s="51" t="n"/>
      <c r="S193" s="18" t="n"/>
      <c r="T193" s="18" t="n"/>
      <c r="U193" s="51" t="n"/>
      <c r="V193" s="18" t="n"/>
      <c r="W193" s="51" t="n"/>
      <c r="X193" s="51" t="n"/>
      <c r="Y193" s="51" t="n"/>
      <c r="Z193" s="51" t="n"/>
      <c r="AA193" s="18" t="n"/>
      <c r="AB193" s="18" t="n"/>
      <c r="AC193" s="52" t="n"/>
      <c r="AD193" s="18" t="n"/>
      <c r="AE193" s="18" t="n"/>
      <c r="AF193" s="18" t="n"/>
      <c r="AG193" s="347" t="n"/>
      <c r="AH193" s="18" t="n"/>
      <c r="XEF193" s="53" t="n"/>
      <c r="XEG193" s="53" t="n"/>
      <c r="XEH193" s="53" t="n"/>
      <c r="XEI193" s="53" t="n"/>
      <c r="XEJ193" s="53" t="n"/>
      <c r="XEK193" s="53" t="n"/>
      <c r="XEL193" s="53" t="n"/>
      <c r="XEM193" s="53" t="n"/>
      <c r="XEN193" s="53" t="n"/>
      <c r="XEO193" s="53" t="n"/>
      <c r="XEP193" s="53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347" t="n"/>
      <c r="Q194" s="347" t="n"/>
      <c r="R194" s="51" t="n"/>
      <c r="S194" s="18" t="n"/>
      <c r="T194" s="18" t="n"/>
      <c r="U194" s="51" t="n"/>
      <c r="V194" s="18" t="n"/>
      <c r="W194" s="51" t="n"/>
      <c r="X194" s="51" t="n"/>
      <c r="Y194" s="51" t="n"/>
      <c r="Z194" s="51" t="n"/>
      <c r="AA194" s="18" t="n"/>
      <c r="AB194" s="18" t="n"/>
      <c r="AC194" s="52" t="n"/>
      <c r="AD194" s="18" t="n"/>
      <c r="AE194" s="18" t="n"/>
      <c r="AF194" s="18" t="n"/>
      <c r="AG194" s="347" t="n"/>
      <c r="AH194" s="18" t="n"/>
      <c r="XEF194" s="53" t="n"/>
      <c r="XEG194" s="53" t="n"/>
      <c r="XEH194" s="53" t="n"/>
      <c r="XEI194" s="53" t="n"/>
      <c r="XEJ194" s="53" t="n"/>
      <c r="XEK194" s="53" t="n"/>
      <c r="XEL194" s="53" t="n"/>
      <c r="XEM194" s="53" t="n"/>
      <c r="XEN194" s="53" t="n"/>
      <c r="XEO194" s="53" t="n"/>
      <c r="XEP194" s="53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347" t="n"/>
      <c r="Q195" s="347" t="n"/>
      <c r="R195" s="51" t="n"/>
      <c r="S195" s="18" t="n"/>
      <c r="T195" s="18" t="n"/>
      <c r="U195" s="51" t="n"/>
      <c r="V195" s="18" t="n"/>
      <c r="W195" s="51" t="n"/>
      <c r="X195" s="51" t="n"/>
      <c r="Y195" s="51" t="n"/>
      <c r="Z195" s="51" t="n"/>
      <c r="AA195" s="18" t="n"/>
      <c r="AB195" s="18" t="n"/>
      <c r="AC195" s="52" t="n"/>
      <c r="AD195" s="18" t="n"/>
      <c r="AE195" s="18" t="n"/>
      <c r="AF195" s="18" t="n"/>
      <c r="AG195" s="347" t="n"/>
      <c r="AH195" s="18" t="n"/>
      <c r="XEF195" s="53" t="n"/>
      <c r="XEG195" s="53" t="n"/>
      <c r="XEH195" s="53" t="n"/>
      <c r="XEI195" s="53" t="n"/>
      <c r="XEJ195" s="53" t="n"/>
      <c r="XEK195" s="53" t="n"/>
      <c r="XEL195" s="53" t="n"/>
      <c r="XEM195" s="53" t="n"/>
      <c r="XEN195" s="53" t="n"/>
      <c r="XEO195" s="53" t="n"/>
      <c r="XEP195" s="53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347" t="n"/>
      <c r="Q196" s="347" t="n"/>
      <c r="R196" s="51" t="n"/>
      <c r="S196" s="18" t="n"/>
      <c r="T196" s="18" t="n"/>
      <c r="U196" s="51" t="n"/>
      <c r="V196" s="18" t="n"/>
      <c r="W196" s="51" t="n"/>
      <c r="X196" s="51" t="n"/>
      <c r="Y196" s="51" t="n"/>
      <c r="Z196" s="51" t="n"/>
      <c r="AA196" s="18" t="n"/>
      <c r="AB196" s="18" t="n"/>
      <c r="AC196" s="52" t="n"/>
      <c r="AD196" s="18" t="n"/>
      <c r="AE196" s="18" t="n"/>
      <c r="AF196" s="18" t="n"/>
      <c r="AG196" s="347" t="n"/>
      <c r="AH196" s="18" t="n"/>
      <c r="XEF196" s="53" t="n"/>
      <c r="XEG196" s="53" t="n"/>
      <c r="XEH196" s="53" t="n"/>
      <c r="XEI196" s="53" t="n"/>
      <c r="XEJ196" s="53" t="n"/>
      <c r="XEK196" s="53" t="n"/>
      <c r="XEL196" s="53" t="n"/>
      <c r="XEM196" s="53" t="n"/>
      <c r="XEN196" s="53" t="n"/>
      <c r="XEO196" s="53" t="n"/>
      <c r="XEP196" s="53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347" t="n"/>
      <c r="Q197" s="347" t="n"/>
      <c r="R197" s="51" t="n"/>
      <c r="S197" s="18" t="n"/>
      <c r="T197" s="18" t="n"/>
      <c r="U197" s="51" t="n"/>
      <c r="V197" s="18" t="n"/>
      <c r="W197" s="51" t="n"/>
      <c r="X197" s="51" t="n"/>
      <c r="Y197" s="51" t="n"/>
      <c r="Z197" s="51" t="n"/>
      <c r="AA197" s="18" t="n"/>
      <c r="AB197" s="18" t="n"/>
      <c r="AC197" s="52" t="n"/>
      <c r="AD197" s="18" t="n"/>
      <c r="AE197" s="18" t="n"/>
      <c r="AF197" s="18" t="n"/>
      <c r="AG197" s="347" t="n"/>
      <c r="AH197" s="18" t="n"/>
      <c r="XEF197" s="53" t="n"/>
      <c r="XEG197" s="53" t="n"/>
      <c r="XEH197" s="53" t="n"/>
      <c r="XEI197" s="53" t="n"/>
      <c r="XEJ197" s="53" t="n"/>
      <c r="XEK197" s="53" t="n"/>
      <c r="XEL197" s="53" t="n"/>
      <c r="XEM197" s="53" t="n"/>
      <c r="XEN197" s="53" t="n"/>
      <c r="XEO197" s="53" t="n"/>
      <c r="XEP197" s="53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347" t="n"/>
      <c r="Q198" s="347" t="n"/>
      <c r="R198" s="51" t="n"/>
      <c r="S198" s="18" t="n"/>
      <c r="T198" s="18" t="n"/>
      <c r="U198" s="51" t="n"/>
      <c r="V198" s="18" t="n"/>
      <c r="W198" s="51" t="n"/>
      <c r="X198" s="51" t="n"/>
      <c r="Y198" s="51" t="n"/>
      <c r="Z198" s="51" t="n"/>
      <c r="AA198" s="18" t="n"/>
      <c r="AB198" s="18" t="n"/>
      <c r="AC198" s="52" t="n"/>
      <c r="AD198" s="18" t="n"/>
      <c r="AE198" s="18" t="n"/>
      <c r="AF198" s="18" t="n"/>
      <c r="AG198" s="347" t="n"/>
      <c r="AH198" s="18" t="n"/>
      <c r="XEF198" s="53" t="n"/>
      <c r="XEG198" s="53" t="n"/>
      <c r="XEH198" s="53" t="n"/>
      <c r="XEI198" s="53" t="n"/>
      <c r="XEJ198" s="53" t="n"/>
      <c r="XEK198" s="53" t="n"/>
      <c r="XEL198" s="53" t="n"/>
      <c r="XEM198" s="53" t="n"/>
      <c r="XEN198" s="53" t="n"/>
      <c r="XEO198" s="53" t="n"/>
      <c r="XEP198" s="53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347" t="n"/>
      <c r="Q199" s="347" t="n"/>
      <c r="R199" s="51" t="n"/>
      <c r="S199" s="18" t="n"/>
      <c r="T199" s="18" t="n"/>
      <c r="U199" s="51" t="n"/>
      <c r="V199" s="18" t="n"/>
      <c r="W199" s="51" t="n"/>
      <c r="X199" s="51" t="n"/>
      <c r="Y199" s="51" t="n"/>
      <c r="Z199" s="51" t="n"/>
      <c r="AA199" s="18" t="n"/>
      <c r="AB199" s="18" t="n"/>
      <c r="AC199" s="52" t="n"/>
      <c r="AD199" s="18" t="n"/>
      <c r="AE199" s="18" t="n"/>
      <c r="AF199" s="18" t="n"/>
      <c r="AG199" s="347" t="n"/>
      <c r="AH199" s="18" t="n"/>
      <c r="XEF199" s="53" t="n"/>
      <c r="XEG199" s="53" t="n"/>
      <c r="XEH199" s="53" t="n"/>
      <c r="XEI199" s="53" t="n"/>
      <c r="XEJ199" s="53" t="n"/>
      <c r="XEK199" s="53" t="n"/>
      <c r="XEL199" s="53" t="n"/>
      <c r="XEM199" s="53" t="n"/>
      <c r="XEN199" s="53" t="n"/>
      <c r="XEO199" s="53" t="n"/>
      <c r="XEP199" s="53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347" t="n"/>
      <c r="Q200" s="347" t="n"/>
      <c r="R200" s="51" t="n"/>
      <c r="S200" s="18" t="n"/>
      <c r="T200" s="18" t="n"/>
      <c r="U200" s="51" t="n"/>
      <c r="V200" s="18" t="n"/>
      <c r="W200" s="51" t="n"/>
      <c r="X200" s="51" t="n"/>
      <c r="Y200" s="51" t="n"/>
      <c r="Z200" s="51" t="n"/>
      <c r="AA200" s="18" t="n"/>
      <c r="AB200" s="18" t="n"/>
      <c r="AC200" s="52" t="n"/>
      <c r="AD200" s="18" t="n"/>
      <c r="AE200" s="18" t="n"/>
      <c r="AF200" s="18" t="n"/>
      <c r="AG200" s="347" t="n"/>
      <c r="AH200" s="18" t="n"/>
      <c r="XEF200" s="53" t="n"/>
      <c r="XEG200" s="53" t="n"/>
      <c r="XEH200" s="53" t="n"/>
      <c r="XEI200" s="53" t="n"/>
      <c r="XEJ200" s="53" t="n"/>
      <c r="XEK200" s="53" t="n"/>
      <c r="XEL200" s="53" t="n"/>
      <c r="XEM200" s="53" t="n"/>
      <c r="XEN200" s="53" t="n"/>
      <c r="XEO200" s="53" t="n"/>
      <c r="XEP200" s="53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347" t="n"/>
      <c r="Q201" s="347" t="n"/>
      <c r="R201" s="51" t="n"/>
      <c r="S201" s="18" t="n"/>
      <c r="T201" s="18" t="n"/>
      <c r="U201" s="51" t="n"/>
      <c r="V201" s="18" t="n"/>
      <c r="W201" s="51" t="n"/>
      <c r="X201" s="51" t="n"/>
      <c r="Y201" s="51" t="n"/>
      <c r="Z201" s="51" t="n"/>
      <c r="AA201" s="18" t="n"/>
      <c r="AB201" s="18" t="n"/>
      <c r="AC201" s="52" t="n"/>
      <c r="AD201" s="18" t="n"/>
      <c r="AE201" s="18" t="n"/>
      <c r="AF201" s="18" t="n"/>
      <c r="AG201" s="347" t="n"/>
      <c r="AH201" s="18" t="n"/>
      <c r="XEF201" s="53" t="n"/>
      <c r="XEG201" s="53" t="n"/>
      <c r="XEH201" s="53" t="n"/>
      <c r="XEI201" s="53" t="n"/>
      <c r="XEJ201" s="53" t="n"/>
      <c r="XEK201" s="53" t="n"/>
      <c r="XEL201" s="53" t="n"/>
      <c r="XEM201" s="53" t="n"/>
      <c r="XEN201" s="53" t="n"/>
      <c r="XEO201" s="53" t="n"/>
      <c r="XEP201" s="53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347" t="n"/>
      <c r="Q202" s="347" t="n"/>
      <c r="R202" s="51" t="n"/>
      <c r="S202" s="18" t="n"/>
      <c r="T202" s="18" t="n"/>
      <c r="U202" s="51" t="n"/>
      <c r="V202" s="18" t="n"/>
      <c r="W202" s="51" t="n"/>
      <c r="X202" s="51" t="n"/>
      <c r="Y202" s="51" t="n"/>
      <c r="Z202" s="51" t="n"/>
      <c r="AA202" s="18" t="n"/>
      <c r="AB202" s="18" t="n"/>
      <c r="AC202" s="52" t="n"/>
      <c r="AD202" s="18" t="n"/>
      <c r="AE202" s="18" t="n"/>
      <c r="AF202" s="18" t="n"/>
      <c r="AG202" s="347" t="n"/>
      <c r="AH202" s="18" t="n"/>
      <c r="XEF202" s="53" t="n"/>
      <c r="XEG202" s="53" t="n"/>
      <c r="XEH202" s="53" t="n"/>
      <c r="XEI202" s="53" t="n"/>
      <c r="XEJ202" s="53" t="n"/>
      <c r="XEK202" s="53" t="n"/>
      <c r="XEL202" s="53" t="n"/>
      <c r="XEM202" s="53" t="n"/>
      <c r="XEN202" s="53" t="n"/>
      <c r="XEO202" s="53" t="n"/>
      <c r="XEP202" s="53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347" t="n"/>
      <c r="Q203" s="347" t="n"/>
      <c r="R203" s="51" t="n"/>
      <c r="S203" s="18" t="n"/>
      <c r="T203" s="18" t="n"/>
      <c r="U203" s="51" t="n"/>
      <c r="V203" s="18" t="n"/>
      <c r="W203" s="51" t="n"/>
      <c r="X203" s="51" t="n"/>
      <c r="Y203" s="51" t="n"/>
      <c r="Z203" s="51" t="n"/>
      <c r="AA203" s="18" t="n"/>
      <c r="AB203" s="18" t="n"/>
      <c r="AC203" s="52" t="n"/>
      <c r="AD203" s="18" t="n"/>
      <c r="AE203" s="18" t="n"/>
      <c r="AF203" s="18" t="n"/>
      <c r="AG203" s="347" t="n"/>
      <c r="AH203" s="18" t="n"/>
      <c r="XEF203" s="53" t="n"/>
      <c r="XEG203" s="53" t="n"/>
      <c r="XEH203" s="53" t="n"/>
      <c r="XEI203" s="53" t="n"/>
      <c r="XEJ203" s="53" t="n"/>
      <c r="XEK203" s="53" t="n"/>
      <c r="XEL203" s="53" t="n"/>
      <c r="XEM203" s="53" t="n"/>
      <c r="XEN203" s="53" t="n"/>
      <c r="XEO203" s="53" t="n"/>
      <c r="XEP203" s="53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347" t="n"/>
      <c r="Q204" s="347" t="n"/>
      <c r="R204" s="51" t="n"/>
      <c r="S204" s="18" t="n"/>
      <c r="T204" s="18" t="n"/>
      <c r="U204" s="51" t="n"/>
      <c r="V204" s="18" t="n"/>
      <c r="W204" s="51" t="n"/>
      <c r="X204" s="51" t="n"/>
      <c r="Y204" s="51" t="n"/>
      <c r="Z204" s="51" t="n"/>
      <c r="AA204" s="18" t="n"/>
      <c r="AB204" s="18" t="n"/>
      <c r="AC204" s="52" t="n"/>
      <c r="AD204" s="18" t="n"/>
      <c r="AE204" s="18" t="n"/>
      <c r="AF204" s="18" t="n"/>
      <c r="AG204" s="347" t="n"/>
      <c r="AH204" s="18" t="n"/>
      <c r="XEF204" s="53" t="n"/>
      <c r="XEG204" s="53" t="n"/>
      <c r="XEH204" s="53" t="n"/>
      <c r="XEI204" s="53" t="n"/>
      <c r="XEJ204" s="53" t="n"/>
      <c r="XEK204" s="53" t="n"/>
      <c r="XEL204" s="53" t="n"/>
      <c r="XEM204" s="53" t="n"/>
      <c r="XEN204" s="53" t="n"/>
      <c r="XEO204" s="53" t="n"/>
      <c r="XEP204" s="53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347" t="n"/>
      <c r="Q205" s="347" t="n"/>
      <c r="R205" s="51" t="n"/>
      <c r="S205" s="18" t="n"/>
      <c r="T205" s="18" t="n"/>
      <c r="U205" s="51" t="n"/>
      <c r="V205" s="18" t="n"/>
      <c r="W205" s="51" t="n"/>
      <c r="X205" s="51" t="n"/>
      <c r="Y205" s="51" t="n"/>
      <c r="Z205" s="51" t="n"/>
      <c r="AA205" s="18" t="n"/>
      <c r="AB205" s="18" t="n"/>
      <c r="AC205" s="52" t="n"/>
      <c r="AD205" s="18" t="n"/>
      <c r="AE205" s="18" t="n"/>
      <c r="AF205" s="18" t="n"/>
      <c r="AG205" s="347" t="n"/>
      <c r="AH205" s="18" t="n"/>
      <c r="XEF205" s="53" t="n"/>
      <c r="XEG205" s="53" t="n"/>
      <c r="XEH205" s="53" t="n"/>
      <c r="XEI205" s="53" t="n"/>
      <c r="XEJ205" s="53" t="n"/>
      <c r="XEK205" s="53" t="n"/>
      <c r="XEL205" s="53" t="n"/>
      <c r="XEM205" s="53" t="n"/>
      <c r="XEN205" s="53" t="n"/>
      <c r="XEO205" s="53" t="n"/>
      <c r="XEP205" s="53" t="n"/>
    </row>
  </sheetData>
  <mergeCells count="173">
    <mergeCell ref="H82:H83"/>
    <mergeCell ref="H53:H54"/>
    <mergeCell ref="J82:J83"/>
    <mergeCell ref="K154:K155"/>
    <mergeCell ref="I95:I96"/>
    <mergeCell ref="I16:I17"/>
    <mergeCell ref="H117:H118"/>
    <mergeCell ref="K138:K139"/>
    <mergeCell ref="J117:J118"/>
    <mergeCell ref="R2:U2"/>
    <mergeCell ref="L53:L54"/>
    <mergeCell ref="L93:L94"/>
    <mergeCell ref="H34:H35"/>
    <mergeCell ref="I144:I145"/>
    <mergeCell ref="I97:I98"/>
    <mergeCell ref="L133:L134"/>
    <mergeCell ref="I159:I160"/>
    <mergeCell ref="I131:I132"/>
    <mergeCell ref="I106:I107"/>
    <mergeCell ref="K131:K132"/>
    <mergeCell ref="K106:K107"/>
    <mergeCell ref="J108:J109"/>
    <mergeCell ref="J166:J167"/>
    <mergeCell ref="L117:L118"/>
    <mergeCell ref="J4:J5"/>
    <mergeCell ref="H144:H145"/>
    <mergeCell ref="H159:H160"/>
    <mergeCell ref="L4:L5"/>
    <mergeCell ref="L166:L167"/>
    <mergeCell ref="K82:K83"/>
    <mergeCell ref="H2:L2"/>
    <mergeCell ref="H65:H66"/>
    <mergeCell ref="H136:H137"/>
    <mergeCell ref="I82:I83"/>
    <mergeCell ref="J22:J23"/>
    <mergeCell ref="I29:I30"/>
    <mergeCell ref="H76:H77"/>
    <mergeCell ref="J138:J139"/>
    <mergeCell ref="J76:J77"/>
    <mergeCell ref="I84:I85"/>
    <mergeCell ref="K53:K54"/>
    <mergeCell ref="H122:H123"/>
    <mergeCell ref="L95:L96"/>
    <mergeCell ref="J131:J132"/>
    <mergeCell ref="L16:L17"/>
    <mergeCell ref="I108:I109"/>
    <mergeCell ref="L82:L83"/>
    <mergeCell ref="K108:K109"/>
    <mergeCell ref="K29:K30"/>
    <mergeCell ref="K95:K96"/>
    <mergeCell ref="J93:J94"/>
    <mergeCell ref="I136:I137"/>
    <mergeCell ref="I70:I71"/>
    <mergeCell ref="K144:K145"/>
    <mergeCell ref="J34:J35"/>
    <mergeCell ref="J74:J75"/>
    <mergeCell ref="H41:H42"/>
    <mergeCell ref="H93:H94"/>
    <mergeCell ref="H133:H134"/>
    <mergeCell ref="L141:L142"/>
    <mergeCell ref="I122:I123"/>
    <mergeCell ref="Q1:AH1"/>
    <mergeCell ref="I56:I57"/>
    <mergeCell ref="K122:K123"/>
    <mergeCell ref="K56:K57"/>
    <mergeCell ref="H22:H23"/>
    <mergeCell ref="H149:H150"/>
    <mergeCell ref="K159:K160"/>
    <mergeCell ref="L29:L30"/>
    <mergeCell ref="H19:H20"/>
    <mergeCell ref="J133:J134"/>
    <mergeCell ref="L84:L85"/>
    <mergeCell ref="L22:L23"/>
    <mergeCell ref="J25:J26"/>
    <mergeCell ref="L34:L35"/>
    <mergeCell ref="Q2:Q3"/>
    <mergeCell ref="L108:L109"/>
    <mergeCell ref="I138:I139"/>
    <mergeCell ref="I19:I20"/>
    <mergeCell ref="I34:I35"/>
    <mergeCell ref="K19:K20"/>
    <mergeCell ref="K34:K35"/>
    <mergeCell ref="L149:L150"/>
    <mergeCell ref="L70:L71"/>
    <mergeCell ref="H95:H96"/>
    <mergeCell ref="H166:H167"/>
    <mergeCell ref="H4:H5"/>
    <mergeCell ref="I149:I150"/>
    <mergeCell ref="K93:K94"/>
    <mergeCell ref="I133:I134"/>
    <mergeCell ref="H97:H98"/>
    <mergeCell ref="K133:K134"/>
    <mergeCell ref="H106:H107"/>
    <mergeCell ref="H29:H30"/>
    <mergeCell ref="L131:L132"/>
    <mergeCell ref="H1:O1"/>
    <mergeCell ref="H74:H75"/>
    <mergeCell ref="H56:H57"/>
    <mergeCell ref="L97:L98"/>
    <mergeCell ref="J65:J66"/>
    <mergeCell ref="H138:H139"/>
    <mergeCell ref="I53:I54"/>
    <mergeCell ref="L74:L75"/>
    <mergeCell ref="J95:J96"/>
    <mergeCell ref="K70:K71"/>
    <mergeCell ref="L138:L139"/>
    <mergeCell ref="L76:L77"/>
    <mergeCell ref="L25:L26"/>
    <mergeCell ref="H84:H85"/>
    <mergeCell ref="L144:L145"/>
    <mergeCell ref="J149:J150"/>
    <mergeCell ref="I166:I167"/>
    <mergeCell ref="H16:H17"/>
    <mergeCell ref="L41:L42"/>
    <mergeCell ref="K4:K5"/>
    <mergeCell ref="K97:K98"/>
    <mergeCell ref="I65:I66"/>
    <mergeCell ref="J144:J145"/>
    <mergeCell ref="J159:J160"/>
    <mergeCell ref="K65:K66"/>
    <mergeCell ref="I74:I75"/>
    <mergeCell ref="J97:J98"/>
    <mergeCell ref="K16:K17"/>
    <mergeCell ref="K74:K75"/>
    <mergeCell ref="AA2:AH2"/>
    <mergeCell ref="J29:J30"/>
    <mergeCell ref="I76:I77"/>
    <mergeCell ref="J53:J54"/>
    <mergeCell ref="K76:K77"/>
    <mergeCell ref="J84:J85"/>
    <mergeCell ref="J122:J123"/>
    <mergeCell ref="J136:J137"/>
    <mergeCell ref="V2:Z2"/>
    <mergeCell ref="L136:L137"/>
    <mergeCell ref="H108:H109"/>
    <mergeCell ref="I41:I42"/>
    <mergeCell ref="I154:I155"/>
    <mergeCell ref="K41:K42"/>
    <mergeCell ref="I141:I142"/>
    <mergeCell ref="I22:I23"/>
    <mergeCell ref="K84:K85"/>
    <mergeCell ref="K22:K23"/>
    <mergeCell ref="H70:H71"/>
    <mergeCell ref="I25:I26"/>
    <mergeCell ref="J70:J71"/>
    <mergeCell ref="L122:L123"/>
    <mergeCell ref="I93:I94"/>
    <mergeCell ref="J16:J17"/>
    <mergeCell ref="K149:K150"/>
    <mergeCell ref="H131:H132"/>
    <mergeCell ref="K136:K137"/>
    <mergeCell ref="K141:K142"/>
    <mergeCell ref="J56:J57"/>
    <mergeCell ref="I117:I118"/>
    <mergeCell ref="L56:L57"/>
    <mergeCell ref="L65:L66"/>
    <mergeCell ref="I4:I5"/>
    <mergeCell ref="K117:K118"/>
    <mergeCell ref="J154:J155"/>
    <mergeCell ref="J41:J42"/>
    <mergeCell ref="M2:P2"/>
    <mergeCell ref="L159:L160"/>
    <mergeCell ref="J106:J107"/>
    <mergeCell ref="K166:K167"/>
    <mergeCell ref="H154:H155"/>
    <mergeCell ref="H141:H142"/>
    <mergeCell ref="J141:J142"/>
    <mergeCell ref="K25:K26"/>
    <mergeCell ref="L154:L155"/>
    <mergeCell ref="H25:H26"/>
    <mergeCell ref="J19:J20"/>
    <mergeCell ref="L106:L107"/>
    <mergeCell ref="L19:L20"/>
  </mergeCells>
  <pageMargins left="0.7" right="0.7" top="0.75" bottom="0.75" header="0.3" footer="0.3"/>
  <pageSetup orientation="portrait" paperSize="9" scale="46" fitToHeight="0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5"/>
  <sheetViews>
    <sheetView view="pageBreakPreview" zoomScaleNormal="100" workbookViewId="0">
      <selection activeCell="K27" sqref="K27"/>
    </sheetView>
  </sheetViews>
  <sheetFormatPr baseColWidth="8" defaultColWidth="9" defaultRowHeight="15.6"/>
  <cols>
    <col width="17" customWidth="1" style="18" min="1" max="1"/>
    <col width="7.6640625" customWidth="1" style="18" min="2" max="2"/>
    <col width="8" customWidth="1" style="18" min="3" max="3"/>
    <col width="10" customWidth="1" style="20" min="4" max="4"/>
    <col width="18.21875" customWidth="1" style="20" min="5" max="5"/>
    <col width="6.77734375" customWidth="1" style="20" min="6" max="6"/>
    <col width="16" customWidth="1" style="20" min="7" max="7"/>
    <col width="7.5546875" customWidth="1" style="20" min="8" max="8"/>
    <col width="13.33203125" customWidth="1" style="20" min="9" max="9"/>
    <col width="7" customWidth="1" style="18" min="10" max="10"/>
    <col width="9" customWidth="1" style="21" min="11" max="11"/>
    <col width="11.77734375" customWidth="1" style="347" min="12" max="12"/>
    <col width="10.77734375" customWidth="1" style="18" min="13" max="13"/>
    <col width="13" customWidth="1" style="21" min="14" max="14"/>
    <col width="10.33203125" customWidth="1" style="18" min="15" max="15"/>
    <col width="11" customWidth="1" style="18" min="16" max="16"/>
    <col width="12" customWidth="1" style="18" min="17" max="18"/>
    <col width="4.44140625" customWidth="1" style="18" min="19" max="21"/>
    <col width="55.21875" customWidth="1" style="18" min="22" max="22"/>
    <col width="9" customWidth="1" style="18" min="23" max="16384"/>
  </cols>
  <sheetData>
    <row r="1" ht="39" customHeight="1" s="313">
      <c r="A1" s="296" t="inlineStr">
        <is>
          <t>生产令号</t>
        </is>
      </c>
      <c r="B1" s="314" t="n"/>
      <c r="C1" s="314" t="n"/>
      <c r="D1" s="315" t="n"/>
      <c r="E1" s="297">
        <f>'3工艺执行单'!#REF!</f>
        <v/>
      </c>
      <c r="F1" s="314" t="n"/>
      <c r="G1" s="314" t="n"/>
      <c r="H1" s="314" t="n"/>
      <c r="I1" s="315" t="n"/>
    </row>
    <row r="2" ht="25.05" customHeight="1" s="313">
      <c r="A2" s="296" t="inlineStr">
        <is>
          <t>订单编号</t>
        </is>
      </c>
      <c r="B2" s="296" t="n"/>
      <c r="C2" s="315" t="n"/>
      <c r="D2" s="296" t="inlineStr">
        <is>
          <t>型号</t>
        </is>
      </c>
      <c r="E2" s="24">
        <f>CONCATENATE("JG",[1]单块公式!A4,[1]单块公式!B4,"/",[1]单块公式!C4,"/",[1]单块公式!D4,[1]单块公式!F4,[1]单块公式!G4)</f>
        <v/>
      </c>
      <c r="F2" s="298" t="inlineStr">
        <is>
          <t>日期</t>
        </is>
      </c>
      <c r="G2" s="314" t="n"/>
      <c r="H2" s="370">
        <f>TODAY()</f>
        <v/>
      </c>
      <c r="I2" s="315" t="n"/>
    </row>
    <row r="4" ht="21.75" customHeight="1" s="313">
      <c r="A4" s="25" t="inlineStr">
        <is>
          <t>型号</t>
        </is>
      </c>
      <c r="B4" s="287" t="inlineStr">
        <is>
          <t>原板尺寸</t>
        </is>
      </c>
      <c r="C4" s="371" t="n"/>
      <c r="D4" s="26" t="inlineStr">
        <is>
          <t>原板数量</t>
        </is>
      </c>
      <c r="E4" s="26" t="inlineStr">
        <is>
          <t>压焊次数 拉网</t>
        </is>
      </c>
      <c r="F4" s="288" t="inlineStr">
        <is>
          <t>成品切割尺寸</t>
        </is>
      </c>
      <c r="G4" s="372" t="n"/>
      <c r="H4" s="288" t="inlineStr">
        <is>
          <t>单块切割数</t>
        </is>
      </c>
      <c r="I4" s="44" t="inlineStr">
        <is>
          <t>备注</t>
        </is>
      </c>
      <c r="K4" s="45" t="inlineStr">
        <is>
          <t>扁钢单数</t>
        </is>
      </c>
      <c r="L4" s="373" t="inlineStr">
        <is>
          <t>扁钢总数</t>
        </is>
      </c>
      <c r="M4" s="47" t="inlineStr">
        <is>
          <t>扭钢单数</t>
        </is>
      </c>
      <c r="N4" s="45" t="inlineStr">
        <is>
          <t>扭钢总数</t>
        </is>
      </c>
      <c r="O4" s="47" t="inlineStr">
        <is>
          <t>扁钢单量</t>
        </is>
      </c>
      <c r="P4" s="47" t="inlineStr">
        <is>
          <t>扁钢总量</t>
        </is>
      </c>
      <c r="Q4" s="47" t="inlineStr">
        <is>
          <t>扭钢单量</t>
        </is>
      </c>
      <c r="R4" s="47" t="inlineStr">
        <is>
          <t>扭钢总量</t>
        </is>
      </c>
    </row>
    <row r="5" ht="31.2" customFormat="1" customHeight="1" s="19">
      <c r="A5" s="294">
        <f>E$2</f>
        <v/>
      </c>
      <c r="B5" s="28">
        <f>[1]单块公式!J6+96</f>
        <v/>
      </c>
      <c r="C5" s="29" t="n">
        <v>785</v>
      </c>
      <c r="D5" s="30" t="n">
        <v>4</v>
      </c>
      <c r="E5" s="30">
        <f>CONCATENATE("压焊",[1]单块公式!D6,"次","拉网",[1]单块公式!F6,"mm")</f>
        <v/>
      </c>
      <c r="F5" s="31">
        <f>[1]单块公式!A6</f>
        <v/>
      </c>
      <c r="G5" s="32" t="inlineStr">
        <is>
          <t>*245  75块
*215  9块</t>
        </is>
      </c>
      <c r="H5" s="33">
        <f>CONCATENATE("1切",[1]单块公式!I6)</f>
        <v/>
      </c>
      <c r="I5" s="48" t="inlineStr">
        <is>
          <t>*3</t>
        </is>
      </c>
      <c r="K5" s="49">
        <f>(C5-[1]单块公式!B$4)/[1]单块公式!C$4+1</f>
        <v/>
      </c>
      <c r="L5" s="374">
        <f>K5*D5</f>
        <v/>
      </c>
      <c r="M5" s="49">
        <f>[1]单块公式!D6*2*[1]单块公式!I6</f>
        <v/>
      </c>
      <c r="N5" s="49">
        <f>D5*M5</f>
        <v/>
      </c>
      <c r="O5" s="49">
        <f>[1]单块公式!A$4*[1]单块公式!B$4*B5*K5*7.85*0.001*0.001</f>
        <v/>
      </c>
      <c r="P5" s="49">
        <f>O5*D5</f>
        <v/>
      </c>
      <c r="Q5" s="49">
        <f>1045*[1]单块公式!E$4*[1]单块公式!E$4*7.85*0.001*0.001</f>
        <v/>
      </c>
      <c r="R5" s="49">
        <f>Q5*N5</f>
        <v/>
      </c>
    </row>
    <row r="6" ht="31.2" customFormat="1" customHeight="1" s="19">
      <c r="A6" s="375" t="n"/>
      <c r="B6" s="28">
        <f>[1]单块公式!J7+96</f>
        <v/>
      </c>
      <c r="C6" s="29" t="n">
        <v>935</v>
      </c>
      <c r="D6" s="30" t="n">
        <v>5</v>
      </c>
      <c r="E6" s="30">
        <f>CONCATENATE("压焊",[1]单块公式!D7,"次","拉网",[1]单块公式!F7,"mm")</f>
        <v/>
      </c>
      <c r="F6" s="31">
        <f>[1]单块公式!A7</f>
        <v/>
      </c>
      <c r="G6" s="32" t="inlineStr">
        <is>
          <t>*215  121块
800*215  20块</t>
        </is>
      </c>
      <c r="H6" s="33">
        <f>CONCATENATE("1切",[1]单块公式!I7)</f>
        <v/>
      </c>
      <c r="I6" s="48" t="inlineStr">
        <is>
          <t>*4 不够碎料</t>
        </is>
      </c>
      <c r="K6" s="49">
        <f>(C6-[1]单块公式!B$4)/[1]单块公式!C$4+1</f>
        <v/>
      </c>
      <c r="L6" s="374">
        <f>K6*D6</f>
        <v/>
      </c>
      <c r="M6" s="49">
        <f>[1]单块公式!D7*2*[1]单块公式!I7</f>
        <v/>
      </c>
      <c r="N6" s="49">
        <f>D6*M6</f>
        <v/>
      </c>
      <c r="O6" s="49">
        <f>[1]单块公式!A$4*[1]单块公式!B$4*B6*K6*7.85*0.001*0.001</f>
        <v/>
      </c>
      <c r="P6" s="49">
        <f>O6*D6</f>
        <v/>
      </c>
      <c r="Q6" s="49">
        <f>1045*[1]单块公式!E$4*[1]单块公式!E$4*7.85*0.001*0.001</f>
        <v/>
      </c>
      <c r="R6" s="49">
        <f>Q6*N6</f>
        <v/>
      </c>
    </row>
    <row r="7" ht="24" customFormat="1" customHeight="1" s="19">
      <c r="A7" s="375" t="n"/>
      <c r="B7" s="28">
        <f>[1]单块公式!J9</f>
        <v/>
      </c>
      <c r="C7" s="29" t="n">
        <v>65</v>
      </c>
      <c r="D7" s="30" t="n">
        <v>1</v>
      </c>
      <c r="E7" s="30">
        <f>CONCATENATE("压焊",[1]单块公式!D9,"次","拉网",[1]单块公式!F9,"mm")</f>
        <v/>
      </c>
      <c r="F7" s="31">
        <f>[1]单块公式!A9</f>
        <v/>
      </c>
      <c r="G7" s="34" t="inlineStr">
        <is>
          <t>*65  1块</t>
        </is>
      </c>
      <c r="H7" s="33">
        <f>CONCATENATE("1切",[1]单块公式!I9)</f>
        <v/>
      </c>
      <c r="I7" s="48" t="inlineStr">
        <is>
          <t>找库存</t>
        </is>
      </c>
      <c r="K7" s="49">
        <f>(C7-[1]单块公式!B$4)/[1]单块公式!C$4+1</f>
        <v/>
      </c>
      <c r="L7" s="374">
        <f>K7*D7</f>
        <v/>
      </c>
      <c r="M7" s="49">
        <f>[1]单块公式!D9*2*[1]单块公式!I9</f>
        <v/>
      </c>
      <c r="N7" s="49">
        <f>D7*M7</f>
        <v/>
      </c>
      <c r="O7" s="49">
        <f>[1]单块公式!A$4*[1]单块公式!B$4*B7*K7*7.85*0.001*0.001</f>
        <v/>
      </c>
      <c r="P7" s="49">
        <f>O7*D7</f>
        <v/>
      </c>
      <c r="Q7" s="49">
        <f>1045*[1]单块公式!E$4*[1]单块公式!E$4*7.85*0.001*0.001</f>
        <v/>
      </c>
      <c r="R7" s="49">
        <f>Q7*N7</f>
        <v/>
      </c>
    </row>
    <row r="8" ht="24" customFormat="1" customHeight="1" s="19">
      <c r="A8" s="375" t="n"/>
      <c r="B8" s="28">
        <f>[1]单块公式!J10</f>
        <v/>
      </c>
      <c r="C8" s="29" t="n">
        <v>785</v>
      </c>
      <c r="D8" s="30" t="n">
        <v>1</v>
      </c>
      <c r="E8" s="30">
        <f>CONCATENATE("压焊",[1]单块公式!D10,"次","拉网",[1]单块公式!F10,"mm")</f>
        <v/>
      </c>
      <c r="F8" s="31">
        <f>[1]单块公式!A10</f>
        <v/>
      </c>
      <c r="G8" s="34" t="inlineStr">
        <is>
          <t>*245  15块</t>
        </is>
      </c>
      <c r="H8" s="33">
        <f>CONCATENATE("1切",[1]单块公式!I10)</f>
        <v/>
      </c>
      <c r="I8" s="48" t="inlineStr">
        <is>
          <t>*3</t>
        </is>
      </c>
      <c r="K8" s="49">
        <f>(C8-[1]单块公式!B$4)/[1]单块公式!C$4+1</f>
        <v/>
      </c>
      <c r="L8" s="374">
        <f>K8*D8</f>
        <v/>
      </c>
      <c r="M8" s="49">
        <f>[1]单块公式!D10*2*[1]单块公式!I10</f>
        <v/>
      </c>
      <c r="N8" s="49">
        <f>D8*M8</f>
        <v/>
      </c>
      <c r="O8" s="49">
        <f>[1]单块公式!A$4*[1]单块公式!B$4*B8*K8*7.85*0.001*0.001</f>
        <v/>
      </c>
      <c r="P8" s="49">
        <f>O8*D8</f>
        <v/>
      </c>
      <c r="Q8" s="49">
        <f>1045*[1]单块公式!E$4*[1]单块公式!E$4*7.85*0.001*0.001</f>
        <v/>
      </c>
      <c r="R8" s="49">
        <f>Q8*N8</f>
        <v/>
      </c>
    </row>
    <row r="9" ht="24" customFormat="1" customHeight="1" s="19">
      <c r="A9" s="375" t="n"/>
      <c r="B9" s="28">
        <f>[1]单块公式!J12</f>
        <v/>
      </c>
      <c r="C9" s="29" t="n">
        <v>65</v>
      </c>
      <c r="D9" s="30" t="n">
        <v>1</v>
      </c>
      <c r="E9" s="30">
        <f>CONCATENATE("压焊",[1]单块公式!D12,"次","拉网",[1]单块公式!F12,"mm")</f>
        <v/>
      </c>
      <c r="F9" s="31">
        <f>[1]单块公式!A12</f>
        <v/>
      </c>
      <c r="G9" s="34" t="inlineStr">
        <is>
          <t>*65  2块</t>
        </is>
      </c>
      <c r="H9" s="33">
        <f>CONCATENATE("1切",[1]单块公式!I12)</f>
        <v/>
      </c>
      <c r="I9" s="48" t="inlineStr">
        <is>
          <t>找库存</t>
        </is>
      </c>
      <c r="K9" s="49">
        <f>(C9-[1]单块公式!B$4)/[1]单块公式!C$4+1</f>
        <v/>
      </c>
      <c r="L9" s="374">
        <f>K9*D9</f>
        <v/>
      </c>
      <c r="M9" s="49">
        <f>[1]单块公式!D12*2*[1]单块公式!I12</f>
        <v/>
      </c>
      <c r="N9" s="49">
        <f>D9*M9</f>
        <v/>
      </c>
      <c r="O9" s="49">
        <f>[1]单块公式!A$4*[1]单块公式!B$4*B9*K9*7.85*0.001*0.001</f>
        <v/>
      </c>
      <c r="P9" s="49">
        <f>O9*D9</f>
        <v/>
      </c>
      <c r="Q9" s="49">
        <f>1045*[1]单块公式!E$4*[1]单块公式!E$4*7.85*0.001*0.001</f>
        <v/>
      </c>
      <c r="R9" s="49">
        <f>Q9*N9</f>
        <v/>
      </c>
    </row>
    <row r="10">
      <c r="A10" s="289" t="inlineStr">
        <is>
          <t>领料统计信息</t>
        </is>
      </c>
      <c r="B10" s="376" t="n"/>
      <c r="C10" s="376" t="n"/>
      <c r="D10" s="376" t="n"/>
      <c r="E10" s="376" t="n"/>
      <c r="F10" s="376" t="n"/>
      <c r="G10" s="376" t="n"/>
      <c r="H10" s="376" t="n"/>
      <c r="I10" s="377" t="n"/>
      <c r="P10" s="18">
        <f>SUM(P5:P9)</f>
        <v/>
      </c>
      <c r="R10" s="18">
        <f>SUM(R5:R9)</f>
        <v/>
      </c>
    </row>
    <row r="11">
      <c r="A11" s="35" t="inlineStr">
        <is>
          <t>扁钢型号</t>
        </is>
      </c>
      <c r="B11" s="282" t="inlineStr">
        <is>
          <t>扁钢长度</t>
        </is>
      </c>
      <c r="C11" s="378" t="n"/>
      <c r="D11" s="36" t="inlineStr">
        <is>
          <t>扁钢数量</t>
        </is>
      </c>
      <c r="E11" s="36" t="inlineStr">
        <is>
          <t>横杆型号</t>
        </is>
      </c>
      <c r="F11" s="36" t="inlineStr">
        <is>
          <t>横杆长度</t>
        </is>
      </c>
      <c r="G11" s="283" t="n"/>
      <c r="H11" s="379" t="inlineStr">
        <is>
          <t>横杆数量</t>
        </is>
      </c>
      <c r="I11" s="380" t="n"/>
    </row>
    <row r="12">
      <c r="A12" s="257">
        <f>CONCATENATE([1]单块公式!A4,"*",[1]单块公式!B4,[1]单块公式!F4)</f>
        <v/>
      </c>
      <c r="B12" s="282">
        <f>B5</f>
        <v/>
      </c>
      <c r="C12" s="378" t="n"/>
      <c r="D12" s="36">
        <f>L5</f>
        <v/>
      </c>
      <c r="E12" s="259">
        <f>CONCATENATE([1]单块公式!E4,"*",[1]单块公式!E4)</f>
        <v/>
      </c>
      <c r="F12" s="277" t="n">
        <v>1045</v>
      </c>
      <c r="G12" s="381" t="n"/>
      <c r="H12" s="379">
        <f>N5</f>
        <v/>
      </c>
      <c r="I12" s="380" t="n"/>
    </row>
    <row r="13">
      <c r="A13" s="382" t="n"/>
      <c r="B13" s="282">
        <f>B6</f>
        <v/>
      </c>
      <c r="C13" s="378" t="n"/>
      <c r="D13" s="36">
        <f>L6</f>
        <v/>
      </c>
      <c r="E13" s="383" t="n"/>
      <c r="F13" s="36" t="n"/>
      <c r="G13" s="283" t="n"/>
      <c r="H13" s="379">
        <f>N6</f>
        <v/>
      </c>
      <c r="I13" s="380" t="n"/>
    </row>
    <row r="14">
      <c r="A14" s="382" t="n"/>
      <c r="B14" s="282">
        <f>B7</f>
        <v/>
      </c>
      <c r="C14" s="378" t="n"/>
      <c r="D14" s="36">
        <f>L7</f>
        <v/>
      </c>
      <c r="E14" s="383" t="n"/>
      <c r="F14" s="36" t="n"/>
      <c r="G14" s="283" t="n"/>
      <c r="H14" s="379">
        <f>N7</f>
        <v/>
      </c>
      <c r="I14" s="380" t="n"/>
    </row>
    <row r="15">
      <c r="A15" s="382" t="n"/>
      <c r="B15" s="282">
        <f>B8</f>
        <v/>
      </c>
      <c r="C15" s="378" t="n"/>
      <c r="D15" s="36">
        <f>L8</f>
        <v/>
      </c>
      <c r="E15" s="383" t="n"/>
      <c r="F15" s="36" t="n"/>
      <c r="G15" s="283" t="n"/>
      <c r="H15" s="379">
        <f>N8</f>
        <v/>
      </c>
      <c r="I15" s="380" t="n"/>
    </row>
    <row r="16">
      <c r="A16" s="382" t="n"/>
      <c r="B16" s="282">
        <f>B9</f>
        <v/>
      </c>
      <c r="C16" s="378" t="n"/>
      <c r="D16" s="36">
        <f>L9</f>
        <v/>
      </c>
      <c r="E16" s="383" t="n"/>
      <c r="F16" s="36" t="n"/>
      <c r="G16" s="283" t="n"/>
      <c r="H16" s="379">
        <f>N9</f>
        <v/>
      </c>
      <c r="I16" s="380" t="n"/>
    </row>
    <row r="17" ht="19.05" customHeight="1" s="313">
      <c r="A17" s="262" t="n"/>
      <c r="B17" s="263" t="inlineStr">
        <is>
          <t>扁钢总计</t>
        </is>
      </c>
      <c r="C17" s="378" t="n"/>
      <c r="D17" s="264">
        <f>SUM(D12:D16)</f>
        <v/>
      </c>
      <c r="E17" s="264" t="n"/>
      <c r="F17" s="264" t="inlineStr">
        <is>
          <t>横杆总计</t>
        </is>
      </c>
      <c r="G17" s="40" t="n"/>
      <c r="H17" s="384">
        <f>SUM(H12:I16)</f>
        <v/>
      </c>
      <c r="I17" s="380" t="n"/>
    </row>
    <row r="18" ht="22.05" customHeight="1" s="313">
      <c r="A18" s="262" t="inlineStr">
        <is>
          <t>包边理论总长度(规格)</t>
        </is>
      </c>
      <c r="B18" s="381" t="n"/>
      <c r="C18" s="381" t="n"/>
      <c r="D18" s="378" t="n"/>
      <c r="E18" s="385" t="n">
        <v>1</v>
      </c>
      <c r="F18" s="386" t="n">
        <v>24.6</v>
      </c>
      <c r="G18" s="381" t="n"/>
      <c r="H18" s="387" t="inlineStr">
        <is>
          <t>mm</t>
        </is>
      </c>
      <c r="I18" s="380" t="n"/>
    </row>
    <row r="19" ht="22.05" customHeight="1" s="313">
      <c r="A19" s="262" t="inlineStr">
        <is>
          <t>侧板(规格)</t>
        </is>
      </c>
      <c r="B19" s="381" t="n"/>
      <c r="C19" s="381" t="n"/>
      <c r="D19" s="378" t="n"/>
      <c r="E19" s="385" t="n">
        <v>1</v>
      </c>
      <c r="F19" s="388" t="n">
        <v>4.7</v>
      </c>
      <c r="G19" s="381" t="n"/>
      <c r="H19" s="387" t="inlineStr">
        <is>
          <t>mm</t>
        </is>
      </c>
      <c r="I19" s="380" t="n"/>
    </row>
    <row r="20" ht="22.05" customHeight="1" s="313">
      <c r="A20" s="269" t="inlineStr">
        <is>
          <t>原板重量总计</t>
        </is>
      </c>
      <c r="B20" s="389" t="n"/>
      <c r="C20" s="389" t="n"/>
      <c r="D20" s="390" t="n"/>
      <c r="E20" s="391">
        <f>(P10+R10)/1000</f>
        <v/>
      </c>
      <c r="F20" s="392" t="n">
        <v>4</v>
      </c>
      <c r="G20" s="393" t="n"/>
      <c r="H20" s="394" t="inlineStr">
        <is>
          <t>mm</t>
        </is>
      </c>
      <c r="I20" s="395" t="n"/>
    </row>
    <row r="22">
      <c r="A22" s="261" t="inlineStr">
        <is>
          <t>辅助班备料，拉网圆锯床切割，JT3</t>
        </is>
      </c>
    </row>
    <row r="23"/>
    <row r="25">
      <c r="A25" s="43" t="inlineStr">
        <is>
          <t>编制:竺乘波</t>
        </is>
      </c>
      <c r="B25" s="43" t="n"/>
      <c r="D25" s="43" t="inlineStr">
        <is>
          <t>审核：</t>
        </is>
      </c>
      <c r="G25" s="43" t="inlineStr">
        <is>
          <t>批准：</t>
        </is>
      </c>
    </row>
  </sheetData>
  <mergeCells count="36">
    <mergeCell ref="F4:G4"/>
    <mergeCell ref="A12:A16"/>
    <mergeCell ref="B16:C16"/>
    <mergeCell ref="H20:I20"/>
    <mergeCell ref="A5:A9"/>
    <mergeCell ref="F19:G19"/>
    <mergeCell ref="A20:D20"/>
    <mergeCell ref="A19:D19"/>
    <mergeCell ref="B12:C12"/>
    <mergeCell ref="B2:C2"/>
    <mergeCell ref="F12:G12"/>
    <mergeCell ref="B11:C11"/>
    <mergeCell ref="F20:G20"/>
    <mergeCell ref="F18:G18"/>
    <mergeCell ref="E1:I1"/>
    <mergeCell ref="E12:E16"/>
    <mergeCell ref="B14:C14"/>
    <mergeCell ref="B17:C17"/>
    <mergeCell ref="H17:I17"/>
    <mergeCell ref="B13:C13"/>
    <mergeCell ref="A1:D1"/>
    <mergeCell ref="F2:G2"/>
    <mergeCell ref="H11:I11"/>
    <mergeCell ref="H2:I2"/>
    <mergeCell ref="A10:I10"/>
    <mergeCell ref="H16:I16"/>
    <mergeCell ref="H19:I19"/>
    <mergeCell ref="H13:I13"/>
    <mergeCell ref="H12:I12"/>
    <mergeCell ref="A18:D18"/>
    <mergeCell ref="B15:C15"/>
    <mergeCell ref="H15:I15"/>
    <mergeCell ref="H18:I18"/>
    <mergeCell ref="H14:I14"/>
    <mergeCell ref="A22:I23"/>
    <mergeCell ref="B4:C4"/>
  </mergeCells>
  <pageMargins left="0.393055555555556" right="0.393055555555556" top="0.393055555555556" bottom="0.393055555555556" header="0.5" footer="0.196527777777778"/>
  <pageSetup orientation="portrait" paperSize="9" scale="93" fitToHeight="0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5"/>
  <sheetViews>
    <sheetView view="pageBreakPreview" zoomScaleNormal="100" workbookViewId="0">
      <selection activeCell="M18" sqref="M18"/>
    </sheetView>
  </sheetViews>
  <sheetFormatPr baseColWidth="8" defaultColWidth="9" defaultRowHeight="15.6"/>
  <cols>
    <col width="17" customWidth="1" style="18" min="1" max="1"/>
    <col width="7.6640625" customWidth="1" style="18" min="2" max="2"/>
    <col width="8" customWidth="1" style="18" min="3" max="3"/>
    <col width="10" customWidth="1" style="20" min="4" max="4"/>
    <col width="18.21875" customWidth="1" style="20" min="5" max="5"/>
    <col width="6.77734375" customWidth="1" style="20" min="6" max="6"/>
    <col width="16" customWidth="1" style="20" min="7" max="7"/>
    <col width="7.5546875" customWidth="1" style="20" min="8" max="8"/>
    <col width="13.33203125" customWidth="1" style="20" min="9" max="9"/>
    <col width="7" customWidth="1" style="18" min="10" max="10"/>
    <col width="9" customWidth="1" style="21" min="11" max="11"/>
    <col width="11.77734375" customWidth="1" style="347" min="12" max="12"/>
    <col width="10.77734375" customWidth="1" style="18" min="13" max="13"/>
    <col width="13" customWidth="1" style="21" min="14" max="14"/>
    <col width="10.33203125" customWidth="1" style="18" min="15" max="15"/>
    <col width="11" customWidth="1" style="18" min="16" max="16"/>
    <col width="12" customWidth="1" style="18" min="17" max="18"/>
    <col width="4.44140625" customWidth="1" style="18" min="19" max="21"/>
    <col width="55.21875" customWidth="1" style="18" min="22" max="22"/>
    <col width="9" customWidth="1" style="18" min="23" max="16384"/>
  </cols>
  <sheetData>
    <row r="1" ht="39" customHeight="1" s="313">
      <c r="A1" s="296" t="inlineStr">
        <is>
          <t>生产令号</t>
        </is>
      </c>
      <c r="B1" s="314" t="n"/>
      <c r="C1" s="314" t="n"/>
      <c r="D1" s="315" t="n"/>
      <c r="E1" s="297">
        <f>'3工艺执行单'!#REF!</f>
        <v/>
      </c>
      <c r="F1" s="314" t="n"/>
      <c r="G1" s="314" t="n"/>
      <c r="H1" s="314" t="n"/>
      <c r="I1" s="315" t="n"/>
    </row>
    <row r="2" ht="25.05" customHeight="1" s="313">
      <c r="A2" s="296" t="inlineStr">
        <is>
          <t>订单编号</t>
        </is>
      </c>
      <c r="B2" s="296" t="n"/>
      <c r="C2" s="315" t="n"/>
      <c r="D2" s="296" t="inlineStr">
        <is>
          <t>型号</t>
        </is>
      </c>
      <c r="E2" s="24">
        <f>CONCATENATE("JG",[1]单块公式!A4,[1]单块公式!B4,"/",[1]单块公式!C4,"/",[1]单块公式!D4,[1]单块公式!F4,[1]单块公式!G4)</f>
        <v/>
      </c>
      <c r="F2" s="298" t="inlineStr">
        <is>
          <t>日期</t>
        </is>
      </c>
      <c r="G2" s="314" t="n"/>
      <c r="H2" s="370">
        <f>TODAY()</f>
        <v/>
      </c>
      <c r="I2" s="315" t="n"/>
    </row>
    <row r="4" ht="21.75" customHeight="1" s="313">
      <c r="A4" s="25" t="inlineStr">
        <is>
          <t>型号</t>
        </is>
      </c>
      <c r="B4" s="287" t="inlineStr">
        <is>
          <t>原板尺寸</t>
        </is>
      </c>
      <c r="C4" s="371" t="n"/>
      <c r="D4" s="26" t="inlineStr">
        <is>
          <t>原板数量</t>
        </is>
      </c>
      <c r="E4" s="26" t="inlineStr">
        <is>
          <t>压焊次数 拉网</t>
        </is>
      </c>
      <c r="F4" s="288" t="inlineStr">
        <is>
          <t>成品切割尺寸</t>
        </is>
      </c>
      <c r="G4" s="372" t="n"/>
      <c r="H4" s="288" t="inlineStr">
        <is>
          <t>单块切割数</t>
        </is>
      </c>
      <c r="I4" s="44" t="inlineStr">
        <is>
          <t>备注</t>
        </is>
      </c>
      <c r="K4" s="45" t="inlineStr">
        <is>
          <t>扁钢单数</t>
        </is>
      </c>
      <c r="L4" s="373" t="inlineStr">
        <is>
          <t>扁钢总数</t>
        </is>
      </c>
      <c r="M4" s="47" t="inlineStr">
        <is>
          <t>扭钢单数</t>
        </is>
      </c>
      <c r="N4" s="45" t="inlineStr">
        <is>
          <t>扭钢总数</t>
        </is>
      </c>
      <c r="O4" s="47" t="inlineStr">
        <is>
          <t>扁钢单量</t>
        </is>
      </c>
      <c r="P4" s="47" t="inlineStr">
        <is>
          <t>扁钢总量</t>
        </is>
      </c>
      <c r="Q4" s="47" t="inlineStr">
        <is>
          <t>扭钢单量</t>
        </is>
      </c>
      <c r="R4" s="47" t="inlineStr">
        <is>
          <t>扭钢总量</t>
        </is>
      </c>
    </row>
    <row r="5" ht="31.2" customFormat="1" customHeight="1" s="19">
      <c r="A5" s="294">
        <f>E$2</f>
        <v/>
      </c>
      <c r="B5" s="28">
        <f>[1]单块公式!J6+96</f>
        <v/>
      </c>
      <c r="C5" s="29" t="n">
        <v>785</v>
      </c>
      <c r="D5" s="30" t="n">
        <v>4</v>
      </c>
      <c r="E5" s="30">
        <f>CONCATENATE("压焊",[1]单块公式!D6,"次","拉网",[1]单块公式!F6,"mm")</f>
        <v/>
      </c>
      <c r="F5" s="31">
        <f>[1]单块公式!A6</f>
        <v/>
      </c>
      <c r="G5" s="32" t="inlineStr">
        <is>
          <t>*245  75块
*215  9块</t>
        </is>
      </c>
      <c r="H5" s="33">
        <f>CONCATENATE("1切",[1]单块公式!I6)</f>
        <v/>
      </c>
      <c r="I5" s="48" t="inlineStr">
        <is>
          <t>*3</t>
        </is>
      </c>
      <c r="K5" s="49">
        <f>(C5-[1]单块公式!B$4)/[1]单块公式!C$4+1</f>
        <v/>
      </c>
      <c r="L5" s="374">
        <f>K5*D5</f>
        <v/>
      </c>
      <c r="M5" s="49">
        <f>[1]单块公式!D6*2*[1]单块公式!I6</f>
        <v/>
      </c>
      <c r="N5" s="49">
        <f>D5*M5</f>
        <v/>
      </c>
      <c r="O5" s="49">
        <f>[1]单块公式!A$4*[1]单块公式!B$4*B5*K5*7.85*0.001*0.001</f>
        <v/>
      </c>
      <c r="P5" s="49">
        <f>O5*D5</f>
        <v/>
      </c>
      <c r="Q5" s="49">
        <f>1045*[1]单块公式!E$4*[1]单块公式!E$4*7.85*0.001*0.001</f>
        <v/>
      </c>
      <c r="R5" s="49">
        <f>Q5*N5</f>
        <v/>
      </c>
    </row>
    <row r="6" ht="31.2" customFormat="1" customHeight="1" s="19">
      <c r="A6" s="375" t="n"/>
      <c r="B6" s="28">
        <f>[1]单块公式!J7+96</f>
        <v/>
      </c>
      <c r="C6" s="29" t="n">
        <v>935</v>
      </c>
      <c r="D6" s="30" t="n">
        <v>5</v>
      </c>
      <c r="E6" s="30">
        <f>CONCATENATE("压焊",[1]单块公式!D7,"次","拉网",[1]单块公式!F7,"mm")</f>
        <v/>
      </c>
      <c r="F6" s="31">
        <f>[1]单块公式!A7</f>
        <v/>
      </c>
      <c r="G6" s="32" t="inlineStr">
        <is>
          <t>*215  121块
800*215  20块</t>
        </is>
      </c>
      <c r="H6" s="33">
        <f>CONCATENATE("1切",[1]单块公式!I7)</f>
        <v/>
      </c>
      <c r="I6" s="48" t="inlineStr">
        <is>
          <t>*4 不够碎料</t>
        </is>
      </c>
      <c r="K6" s="49">
        <f>(C6-[1]单块公式!B$4)/[1]单块公式!C$4+1</f>
        <v/>
      </c>
      <c r="L6" s="374">
        <f>K6*D6</f>
        <v/>
      </c>
      <c r="M6" s="49">
        <f>[1]单块公式!D7*2*[1]单块公式!I7</f>
        <v/>
      </c>
      <c r="N6" s="49">
        <f>D6*M6</f>
        <v/>
      </c>
      <c r="O6" s="49">
        <f>[1]单块公式!A$4*[1]单块公式!B$4*B6*K6*7.85*0.001*0.001</f>
        <v/>
      </c>
      <c r="P6" s="49">
        <f>O6*D6</f>
        <v/>
      </c>
      <c r="Q6" s="49">
        <f>1045*[1]单块公式!E$4*[1]单块公式!E$4*7.85*0.001*0.001</f>
        <v/>
      </c>
      <c r="R6" s="49">
        <f>Q6*N6</f>
        <v/>
      </c>
    </row>
    <row r="7" ht="24" customFormat="1" customHeight="1" s="19">
      <c r="A7" s="375" t="n"/>
      <c r="B7" s="28">
        <f>[1]单块公式!J9</f>
        <v/>
      </c>
      <c r="C7" s="29" t="n">
        <v>65</v>
      </c>
      <c r="D7" s="30" t="n">
        <v>1</v>
      </c>
      <c r="E7" s="30">
        <f>CONCATENATE("压焊",[1]单块公式!D9,"次","拉网",[1]单块公式!F9,"mm")</f>
        <v/>
      </c>
      <c r="F7" s="31">
        <f>[1]单块公式!A9</f>
        <v/>
      </c>
      <c r="G7" s="34" t="inlineStr">
        <is>
          <t>*65  1块</t>
        </is>
      </c>
      <c r="H7" s="33">
        <f>CONCATENATE("1切",[1]单块公式!I9)</f>
        <v/>
      </c>
      <c r="I7" s="48" t="inlineStr">
        <is>
          <t>找库存</t>
        </is>
      </c>
      <c r="K7" s="49">
        <f>(C7-[1]单块公式!B$4)/[1]单块公式!C$4+1</f>
        <v/>
      </c>
      <c r="L7" s="374">
        <f>K7*D7</f>
        <v/>
      </c>
      <c r="M7" s="49">
        <f>[1]单块公式!D9*2*[1]单块公式!I9</f>
        <v/>
      </c>
      <c r="N7" s="49">
        <f>D7*M7</f>
        <v/>
      </c>
      <c r="O7" s="49">
        <f>[1]单块公式!A$4*[1]单块公式!B$4*B7*K7*7.85*0.001*0.001</f>
        <v/>
      </c>
      <c r="P7" s="49">
        <f>O7*D7</f>
        <v/>
      </c>
      <c r="Q7" s="49">
        <f>1045*[1]单块公式!E$4*[1]单块公式!E$4*7.85*0.001*0.001</f>
        <v/>
      </c>
      <c r="R7" s="49">
        <f>Q7*N7</f>
        <v/>
      </c>
    </row>
    <row r="8" ht="24" customFormat="1" customHeight="1" s="19">
      <c r="A8" s="375" t="n"/>
      <c r="B8" s="28">
        <f>[1]单块公式!J10</f>
        <v/>
      </c>
      <c r="C8" s="29" t="n">
        <v>785</v>
      </c>
      <c r="D8" s="30" t="n">
        <v>1</v>
      </c>
      <c r="E8" s="30">
        <f>CONCATENATE("压焊",[1]单块公式!D10,"次","拉网",[1]单块公式!F10,"mm")</f>
        <v/>
      </c>
      <c r="F8" s="31">
        <f>[1]单块公式!A10</f>
        <v/>
      </c>
      <c r="G8" s="34" t="inlineStr">
        <is>
          <t>*245  15块</t>
        </is>
      </c>
      <c r="H8" s="33">
        <f>CONCATENATE("1切",[1]单块公式!I10)</f>
        <v/>
      </c>
      <c r="I8" s="48" t="inlineStr">
        <is>
          <t>*3</t>
        </is>
      </c>
      <c r="K8" s="49">
        <f>(C8-[1]单块公式!B$4)/[1]单块公式!C$4+1</f>
        <v/>
      </c>
      <c r="L8" s="374">
        <f>K8*D8</f>
        <v/>
      </c>
      <c r="M8" s="49">
        <f>[1]单块公式!D10*2*[1]单块公式!I10</f>
        <v/>
      </c>
      <c r="N8" s="49">
        <f>D8*M8</f>
        <v/>
      </c>
      <c r="O8" s="49">
        <f>[1]单块公式!A$4*[1]单块公式!B$4*B8*K8*7.85*0.001*0.001</f>
        <v/>
      </c>
      <c r="P8" s="49">
        <f>O8*D8</f>
        <v/>
      </c>
      <c r="Q8" s="49">
        <f>1045*[1]单块公式!E$4*[1]单块公式!E$4*7.85*0.001*0.001</f>
        <v/>
      </c>
      <c r="R8" s="49">
        <f>Q8*N8</f>
        <v/>
      </c>
    </row>
    <row r="9" ht="24" customFormat="1" customHeight="1" s="19">
      <c r="A9" s="375" t="n"/>
      <c r="B9" s="28">
        <f>[1]单块公式!J12</f>
        <v/>
      </c>
      <c r="C9" s="29" t="n">
        <v>65</v>
      </c>
      <c r="D9" s="30" t="n">
        <v>1</v>
      </c>
      <c r="E9" s="30">
        <f>CONCATENATE("压焊",[1]单块公式!D12,"次","拉网",[1]单块公式!F12,"mm")</f>
        <v/>
      </c>
      <c r="F9" s="31">
        <f>[1]单块公式!A12</f>
        <v/>
      </c>
      <c r="G9" s="34" t="inlineStr">
        <is>
          <t>*65  2块</t>
        </is>
      </c>
      <c r="H9" s="33">
        <f>CONCATENATE("1切",[1]单块公式!I12)</f>
        <v/>
      </c>
      <c r="I9" s="48" t="inlineStr">
        <is>
          <t>找库存</t>
        </is>
      </c>
      <c r="K9" s="49">
        <f>(C9-[1]单块公式!B$4)/[1]单块公式!C$4+1</f>
        <v/>
      </c>
      <c r="L9" s="374">
        <f>K9*D9</f>
        <v/>
      </c>
      <c r="M9" s="49">
        <f>[1]单块公式!D12*2*[1]单块公式!I12</f>
        <v/>
      </c>
      <c r="N9" s="49">
        <f>D9*M9</f>
        <v/>
      </c>
      <c r="O9" s="49">
        <f>[1]单块公式!A$4*[1]单块公式!B$4*B9*K9*7.85*0.001*0.001</f>
        <v/>
      </c>
      <c r="P9" s="49">
        <f>O9*D9</f>
        <v/>
      </c>
      <c r="Q9" s="49">
        <f>1045*[1]单块公式!E$4*[1]单块公式!E$4*7.85*0.001*0.001</f>
        <v/>
      </c>
      <c r="R9" s="49">
        <f>Q9*N9</f>
        <v/>
      </c>
    </row>
    <row r="10">
      <c r="A10" s="289" t="inlineStr">
        <is>
          <t>领料统计信息</t>
        </is>
      </c>
      <c r="B10" s="376" t="n"/>
      <c r="C10" s="376" t="n"/>
      <c r="D10" s="376" t="n"/>
      <c r="E10" s="376" t="n"/>
      <c r="F10" s="376" t="n"/>
      <c r="G10" s="376" t="n"/>
      <c r="H10" s="376" t="n"/>
      <c r="I10" s="377" t="n"/>
      <c r="P10" s="18">
        <f>SUM(P5:P9)</f>
        <v/>
      </c>
      <c r="R10" s="18">
        <f>SUM(R5:R9)</f>
        <v/>
      </c>
    </row>
    <row r="11">
      <c r="A11" s="35" t="inlineStr">
        <is>
          <t>扁钢型号</t>
        </is>
      </c>
      <c r="B11" s="282" t="inlineStr">
        <is>
          <t>扁钢长度</t>
        </is>
      </c>
      <c r="C11" s="378" t="n"/>
      <c r="D11" s="36" t="inlineStr">
        <is>
          <t>扁钢数量</t>
        </is>
      </c>
      <c r="E11" s="36" t="inlineStr">
        <is>
          <t>横杆型号</t>
        </is>
      </c>
      <c r="F11" s="36" t="inlineStr">
        <is>
          <t>横杆长度</t>
        </is>
      </c>
      <c r="G11" s="283" t="n"/>
      <c r="H11" s="379" t="inlineStr">
        <is>
          <t>横杆数量</t>
        </is>
      </c>
      <c r="I11" s="380" t="n"/>
    </row>
    <row r="12">
      <c r="A12" s="257">
        <f>CONCATENATE([1]单块公式!A4,"*",[1]单块公式!B4,[1]单块公式!F4)</f>
        <v/>
      </c>
      <c r="B12" s="282">
        <f>B5</f>
        <v/>
      </c>
      <c r="C12" s="378" t="n"/>
      <c r="D12" s="36">
        <f>L5</f>
        <v/>
      </c>
      <c r="E12" s="259">
        <f>CONCATENATE([1]单块公式!E4,"*",[1]单块公式!E4)</f>
        <v/>
      </c>
      <c r="F12" s="277" t="n">
        <v>1045</v>
      </c>
      <c r="G12" s="381" t="n"/>
      <c r="H12" s="379">
        <f>N5</f>
        <v/>
      </c>
      <c r="I12" s="380" t="n"/>
    </row>
    <row r="13">
      <c r="A13" s="382" t="n"/>
      <c r="B13" s="282">
        <f>B6</f>
        <v/>
      </c>
      <c r="C13" s="378" t="n"/>
      <c r="D13" s="36">
        <f>L6</f>
        <v/>
      </c>
      <c r="E13" s="383" t="n"/>
      <c r="F13" s="36" t="n"/>
      <c r="G13" s="283" t="n"/>
      <c r="H13" s="379">
        <f>N6</f>
        <v/>
      </c>
      <c r="I13" s="380" t="n"/>
    </row>
    <row r="14">
      <c r="A14" s="382" t="n"/>
      <c r="B14" s="282">
        <f>B7</f>
        <v/>
      </c>
      <c r="C14" s="378" t="n"/>
      <c r="D14" s="36">
        <f>L7</f>
        <v/>
      </c>
      <c r="E14" s="383" t="n"/>
      <c r="F14" s="36" t="n"/>
      <c r="G14" s="283" t="n"/>
      <c r="H14" s="379">
        <f>N7</f>
        <v/>
      </c>
      <c r="I14" s="380" t="n"/>
    </row>
    <row r="15">
      <c r="A15" s="382" t="n"/>
      <c r="B15" s="282">
        <f>B8</f>
        <v/>
      </c>
      <c r="C15" s="378" t="n"/>
      <c r="D15" s="36">
        <f>L8</f>
        <v/>
      </c>
      <c r="E15" s="383" t="n"/>
      <c r="F15" s="36" t="n"/>
      <c r="G15" s="283" t="n"/>
      <c r="H15" s="379">
        <f>N8</f>
        <v/>
      </c>
      <c r="I15" s="380" t="n"/>
    </row>
    <row r="16">
      <c r="A16" s="382" t="n"/>
      <c r="B16" s="282">
        <f>B9</f>
        <v/>
      </c>
      <c r="C16" s="378" t="n"/>
      <c r="D16" s="36">
        <f>L9</f>
        <v/>
      </c>
      <c r="E16" s="383" t="n"/>
      <c r="F16" s="36" t="n"/>
      <c r="G16" s="283" t="n"/>
      <c r="H16" s="379">
        <f>N9</f>
        <v/>
      </c>
      <c r="I16" s="380" t="n"/>
    </row>
    <row r="17" ht="19.05" customHeight="1" s="313">
      <c r="A17" s="262" t="n"/>
      <c r="B17" s="263" t="inlineStr">
        <is>
          <t>扁钢总计</t>
        </is>
      </c>
      <c r="C17" s="378" t="n"/>
      <c r="D17" s="264">
        <f>SUM(D12:D16)</f>
        <v/>
      </c>
      <c r="E17" s="264" t="n"/>
      <c r="F17" s="264" t="inlineStr">
        <is>
          <t>横杆总计</t>
        </is>
      </c>
      <c r="G17" s="40" t="n"/>
      <c r="H17" s="384">
        <f>SUM(H12:I16)</f>
        <v/>
      </c>
      <c r="I17" s="380" t="n"/>
    </row>
    <row r="18" ht="22.05" customHeight="1" s="313">
      <c r="A18" s="262" t="inlineStr">
        <is>
          <t>包边理论总长度(规格)</t>
        </is>
      </c>
      <c r="B18" s="381" t="n"/>
      <c r="C18" s="381" t="n"/>
      <c r="D18" s="378" t="n"/>
      <c r="E18" s="385" t="n">
        <v>1</v>
      </c>
      <c r="F18" s="386" t="n">
        <v>24.6</v>
      </c>
      <c r="G18" s="381" t="n"/>
      <c r="H18" s="387" t="inlineStr">
        <is>
          <t>mm</t>
        </is>
      </c>
      <c r="I18" s="380" t="n"/>
    </row>
    <row r="19" ht="22.05" customHeight="1" s="313">
      <c r="A19" s="262" t="inlineStr">
        <is>
          <t>侧板(规格)</t>
        </is>
      </c>
      <c r="B19" s="381" t="n"/>
      <c r="C19" s="381" t="n"/>
      <c r="D19" s="378" t="n"/>
      <c r="E19" s="385" t="n">
        <v>1</v>
      </c>
      <c r="F19" s="388" t="n">
        <v>4.7</v>
      </c>
      <c r="G19" s="381" t="n"/>
      <c r="H19" s="387" t="inlineStr">
        <is>
          <t>mm</t>
        </is>
      </c>
      <c r="I19" s="380" t="n"/>
    </row>
    <row r="20" ht="22.05" customHeight="1" s="313">
      <c r="A20" s="269" t="inlineStr">
        <is>
          <t>原板重量总计</t>
        </is>
      </c>
      <c r="B20" s="389" t="n"/>
      <c r="C20" s="389" t="n"/>
      <c r="D20" s="390" t="n"/>
      <c r="E20" s="391">
        <f>(P10+R10)/1000</f>
        <v/>
      </c>
      <c r="F20" s="392" t="n">
        <v>4</v>
      </c>
      <c r="G20" s="393" t="n"/>
      <c r="H20" s="394" t="inlineStr">
        <is>
          <t>mm</t>
        </is>
      </c>
      <c r="I20" s="395" t="n"/>
    </row>
    <row r="22">
      <c r="A22" s="261" t="inlineStr">
        <is>
          <t>辅助班备料，拉网圆锯床切割，JT3</t>
        </is>
      </c>
    </row>
    <row r="23"/>
    <row r="25">
      <c r="A25" s="43" t="inlineStr">
        <is>
          <t>编制:竺乘波</t>
        </is>
      </c>
      <c r="B25" s="43" t="n"/>
      <c r="D25" s="43" t="inlineStr">
        <is>
          <t>审核：</t>
        </is>
      </c>
      <c r="G25" s="43" t="inlineStr">
        <is>
          <t>批准：</t>
        </is>
      </c>
    </row>
  </sheetData>
  <mergeCells count="36">
    <mergeCell ref="F4:G4"/>
    <mergeCell ref="A12:A16"/>
    <mergeCell ref="B16:C16"/>
    <mergeCell ref="H20:I20"/>
    <mergeCell ref="A5:A9"/>
    <mergeCell ref="F19:G19"/>
    <mergeCell ref="A20:D20"/>
    <mergeCell ref="A19:D19"/>
    <mergeCell ref="B12:C12"/>
    <mergeCell ref="B2:C2"/>
    <mergeCell ref="F12:G12"/>
    <mergeCell ref="B11:C11"/>
    <mergeCell ref="F20:G20"/>
    <mergeCell ref="F18:G18"/>
    <mergeCell ref="E1:I1"/>
    <mergeCell ref="E12:E16"/>
    <mergeCell ref="B14:C14"/>
    <mergeCell ref="B17:C17"/>
    <mergeCell ref="H17:I17"/>
    <mergeCell ref="B13:C13"/>
    <mergeCell ref="A1:D1"/>
    <mergeCell ref="F2:G2"/>
    <mergeCell ref="H11:I11"/>
    <mergeCell ref="H2:I2"/>
    <mergeCell ref="A10:I10"/>
    <mergeCell ref="H16:I16"/>
    <mergeCell ref="H19:I19"/>
    <mergeCell ref="H13:I13"/>
    <mergeCell ref="H12:I12"/>
    <mergeCell ref="A18:D18"/>
    <mergeCell ref="B15:C15"/>
    <mergeCell ref="H15:I15"/>
    <mergeCell ref="H18:I18"/>
    <mergeCell ref="H14:I14"/>
    <mergeCell ref="A22:I23"/>
    <mergeCell ref="B4:C4"/>
  </mergeCells>
  <pageMargins left="0.393055555555556" right="0.393055555555556" top="0.393055555555556" bottom="0.393055555555556" header="0.5" footer="0.196527777777778"/>
  <pageSetup orientation="portrait" paperSize="9" scale="93" fitToHeight="0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zoomScale="115" zoomScaleNormal="115" workbookViewId="0">
      <selection activeCell="C7" sqref="C7"/>
    </sheetView>
  </sheetViews>
  <sheetFormatPr baseColWidth="8" defaultColWidth="9" defaultRowHeight="14.4"/>
  <cols>
    <col width="18.6640625" customWidth="1" style="313" min="2" max="2"/>
  </cols>
  <sheetData>
    <row r="1">
      <c r="A1" s="16" t="inlineStr">
        <is>
          <t>序号</t>
        </is>
      </c>
      <c r="B1" s="16" t="inlineStr">
        <is>
          <t>编号</t>
        </is>
      </c>
      <c r="C1" s="16" t="inlineStr">
        <is>
          <t>单块分值</t>
        </is>
      </c>
    </row>
    <row r="2">
      <c r="A2" s="16" t="n">
        <v>9</v>
      </c>
      <c r="B2" s="214" t="inlineStr">
        <is>
          <t>P01-A-32#</t>
        </is>
      </c>
      <c r="C2" s="16" t="n">
        <v>123</v>
      </c>
    </row>
    <row r="3">
      <c r="A3" s="16" t="n">
        <v>4</v>
      </c>
      <c r="B3" s="214" t="inlineStr">
        <is>
          <t>P01-A-29#</t>
        </is>
      </c>
      <c r="C3" s="16" t="n">
        <v>2</v>
      </c>
    </row>
    <row r="4">
      <c r="A4" s="16" t="n">
        <v>5</v>
      </c>
      <c r="B4" s="214" t="inlineStr">
        <is>
          <t>P01-A-30#</t>
        </is>
      </c>
      <c r="C4" s="16" t="n">
        <v>3</v>
      </c>
    </row>
    <row r="5">
      <c r="A5" s="16" t="n">
        <v>2</v>
      </c>
      <c r="B5" s="214" t="inlineStr">
        <is>
          <t>P01-A-21#</t>
        </is>
      </c>
      <c r="C5" s="16" t="n">
        <v>4</v>
      </c>
    </row>
    <row r="6">
      <c r="A6" s="16" t="n">
        <v>3</v>
      </c>
      <c r="B6" s="214" t="inlineStr">
        <is>
          <t>P01-A-25#</t>
        </is>
      </c>
      <c r="C6" s="16" t="n">
        <v>5</v>
      </c>
    </row>
    <row r="7">
      <c r="A7" s="16" t="n">
        <v>1</v>
      </c>
      <c r="B7" s="214" t="inlineStr">
        <is>
          <t>P01-A-4#</t>
        </is>
      </c>
      <c r="C7" s="16" t="n">
        <v>6</v>
      </c>
    </row>
    <row r="8">
      <c r="A8" s="16" t="n">
        <v>6</v>
      </c>
      <c r="B8" s="214" t="inlineStr">
        <is>
          <t>P01-A-5#</t>
        </is>
      </c>
      <c r="C8" s="16" t="n">
        <v>7</v>
      </c>
    </row>
    <row r="9">
      <c r="A9" s="16" t="n">
        <v>7</v>
      </c>
      <c r="B9" s="214" t="inlineStr">
        <is>
          <t>P01-A-6#</t>
        </is>
      </c>
      <c r="C9" s="16" t="n">
        <v>8</v>
      </c>
    </row>
    <row r="10">
      <c r="A10" s="16" t="n">
        <v>8</v>
      </c>
      <c r="B10" s="214" t="inlineStr">
        <is>
          <t>P01-A-13#</t>
        </is>
      </c>
      <c r="C10" s="16" t="n">
        <v>9</v>
      </c>
    </row>
    <row r="11">
      <c r="A11" s="16" t="n">
        <v>10</v>
      </c>
      <c r="B11" s="214" t="inlineStr">
        <is>
          <t>P01-A-9#</t>
        </is>
      </c>
      <c r="C11" s="16" t="n">
        <v>10</v>
      </c>
    </row>
    <row r="12">
      <c r="A12" s="16" t="n">
        <v>17</v>
      </c>
      <c r="B12" s="214" t="inlineStr">
        <is>
          <t>P02-B-28#</t>
        </is>
      </c>
      <c r="C12" s="16" t="n">
        <v>11</v>
      </c>
    </row>
    <row r="13">
      <c r="A13" s="16" t="n">
        <v>14</v>
      </c>
      <c r="B13" s="214" t="inlineStr">
        <is>
          <t>P02-B-30#</t>
        </is>
      </c>
      <c r="C13" s="16" t="n">
        <v>12</v>
      </c>
    </row>
    <row r="14">
      <c r="A14" s="16" t="n">
        <v>15</v>
      </c>
      <c r="B14" s="214" t="inlineStr">
        <is>
          <t>P02-B-27#</t>
        </is>
      </c>
      <c r="C14" s="16" t="n">
        <v>13</v>
      </c>
    </row>
    <row r="15">
      <c r="A15" s="16" t="n">
        <v>13</v>
      </c>
      <c r="B15" s="214" t="inlineStr">
        <is>
          <t>P02-B-19#</t>
        </is>
      </c>
      <c r="C15" s="16" t="n">
        <v>14</v>
      </c>
    </row>
    <row r="16">
      <c r="A16" s="16" t="n">
        <v>11</v>
      </c>
      <c r="B16" s="214" t="inlineStr">
        <is>
          <t>P02-B-23#</t>
        </is>
      </c>
      <c r="C16" s="16" t="n">
        <v>15</v>
      </c>
    </row>
    <row r="17">
      <c r="A17" s="16" t="n">
        <v>12</v>
      </c>
      <c r="B17" s="214" t="inlineStr">
        <is>
          <t>P02-B-4#</t>
        </is>
      </c>
      <c r="C17" s="16" t="n">
        <v>16</v>
      </c>
    </row>
    <row r="18">
      <c r="A18" s="16" t="n">
        <v>16</v>
      </c>
      <c r="B18" s="214" t="inlineStr">
        <is>
          <t>P02-B-11#</t>
        </is>
      </c>
      <c r="C18" s="16" t="n">
        <v>17</v>
      </c>
    </row>
    <row r="19">
      <c r="A19" s="16" t="n">
        <v>18</v>
      </c>
      <c r="B19" s="214" t="inlineStr">
        <is>
          <t>P02-B-7#</t>
        </is>
      </c>
      <c r="C19" s="16" t="n">
        <v>18</v>
      </c>
    </row>
    <row r="20">
      <c r="A20" s="16" t="n">
        <v>22</v>
      </c>
      <c r="B20" s="214" t="inlineStr">
        <is>
          <t>P04-D-35#</t>
        </is>
      </c>
      <c r="C20" s="16" t="n">
        <v>19</v>
      </c>
    </row>
    <row r="21">
      <c r="A21" s="16" t="n">
        <v>20</v>
      </c>
      <c r="B21" s="214" t="inlineStr">
        <is>
          <t>P04-D-32#</t>
        </is>
      </c>
      <c r="C21" s="16" t="n">
        <v>20</v>
      </c>
    </row>
    <row r="22">
      <c r="A22" s="16" t="n">
        <v>21</v>
      </c>
      <c r="B22" s="214" t="inlineStr">
        <is>
          <t>P04-D-33#</t>
        </is>
      </c>
      <c r="C22" s="16" t="n">
        <v>21</v>
      </c>
    </row>
    <row r="23">
      <c r="A23" s="16" t="n">
        <v>19</v>
      </c>
      <c r="B23" s="214" t="inlineStr">
        <is>
          <t>P04-D-21#</t>
        </is>
      </c>
      <c r="C23" s="16" t="n">
        <v>22</v>
      </c>
    </row>
    <row r="24">
      <c r="A24" s="16" t="n">
        <v>20</v>
      </c>
      <c r="B24" s="214" t="inlineStr">
        <is>
          <t>P04-D-25#</t>
        </is>
      </c>
      <c r="C24" s="16" t="n">
        <v>23</v>
      </c>
    </row>
    <row r="25">
      <c r="A25" s="16" t="n">
        <v>21</v>
      </c>
      <c r="B25" s="214" t="inlineStr">
        <is>
          <t>P04-D-4#</t>
        </is>
      </c>
      <c r="C25" s="16" t="n">
        <v>24</v>
      </c>
    </row>
    <row r="26">
      <c r="A26" s="16" t="n">
        <v>22</v>
      </c>
      <c r="B26" s="214" t="inlineStr">
        <is>
          <t>P04-D-5#</t>
        </is>
      </c>
      <c r="C26" s="16" t="n">
        <v>25</v>
      </c>
    </row>
    <row r="27">
      <c r="A27" s="16" t="n">
        <v>23</v>
      </c>
      <c r="B27" s="214" t="inlineStr">
        <is>
          <t>P04-D-6#</t>
        </is>
      </c>
      <c r="C27" s="16" t="n">
        <v>26</v>
      </c>
    </row>
    <row r="28">
      <c r="A28" s="16" t="n">
        <v>24</v>
      </c>
      <c r="B28" s="214" t="inlineStr">
        <is>
          <t>P04-D-29#</t>
        </is>
      </c>
      <c r="C28" s="16" t="n">
        <v>27</v>
      </c>
    </row>
    <row r="29">
      <c r="A29" s="16" t="n">
        <v>25</v>
      </c>
      <c r="B29" s="214" t="inlineStr">
        <is>
          <t>P04-D-30#</t>
        </is>
      </c>
      <c r="C29" s="16" t="n">
        <v>28</v>
      </c>
    </row>
    <row r="30">
      <c r="A30" s="16" t="n">
        <v>26</v>
      </c>
      <c r="B30" s="214" t="inlineStr">
        <is>
          <t>P04-D-13#</t>
        </is>
      </c>
      <c r="C30" s="16" t="n">
        <v>29</v>
      </c>
    </row>
    <row r="31">
      <c r="A31" s="16" t="n">
        <v>27</v>
      </c>
      <c r="B31" s="214" t="inlineStr">
        <is>
          <t>P04-D-9#</t>
        </is>
      </c>
      <c r="C31" s="16" t="n">
        <v>30</v>
      </c>
    </row>
    <row r="32">
      <c r="A32" s="16" t="n">
        <v>28</v>
      </c>
      <c r="B32" s="214" t="inlineStr">
        <is>
          <t>P23-A-27#</t>
        </is>
      </c>
      <c r="C32" s="16" t="n">
        <v>31</v>
      </c>
    </row>
    <row r="33">
      <c r="A33" s="16" t="n">
        <v>29</v>
      </c>
      <c r="B33" s="214" t="inlineStr">
        <is>
          <t>P23-A-22#</t>
        </is>
      </c>
      <c r="C33" s="16" t="n">
        <v>32</v>
      </c>
    </row>
    <row r="34">
      <c r="A34" s="16" t="n">
        <v>30</v>
      </c>
      <c r="B34" s="214" t="inlineStr">
        <is>
          <t>P23-A-26#</t>
        </is>
      </c>
      <c r="C34" s="168" t="n">
        <v>0</v>
      </c>
    </row>
    <row r="35">
      <c r="A35" s="16" t="n">
        <v>31</v>
      </c>
      <c r="B35" s="214" t="inlineStr">
        <is>
          <t>P23-A-10#</t>
        </is>
      </c>
      <c r="C35" s="168" t="n">
        <v>1</v>
      </c>
    </row>
    <row r="36">
      <c r="A36" s="16" t="n">
        <v>32</v>
      </c>
      <c r="B36" s="214" t="inlineStr">
        <is>
          <t>P23-A-14#</t>
        </is>
      </c>
      <c r="C36" s="168" t="n">
        <v>2</v>
      </c>
    </row>
    <row r="37">
      <c r="A37" s="16" t="n">
        <v>33</v>
      </c>
      <c r="B37" s="214" t="inlineStr">
        <is>
          <t>P24-B-25#</t>
        </is>
      </c>
      <c r="C37" s="168" t="n">
        <v>3</v>
      </c>
    </row>
    <row r="38">
      <c r="A38" s="16" t="n">
        <v>34</v>
      </c>
      <c r="B38" s="214" t="inlineStr">
        <is>
          <t>P24-B-20#</t>
        </is>
      </c>
      <c r="C38" s="168" t="n">
        <v>4</v>
      </c>
    </row>
    <row r="39">
      <c r="A39" s="16" t="n">
        <v>35</v>
      </c>
      <c r="B39" s="214" t="inlineStr">
        <is>
          <t>P24-B-24#</t>
        </is>
      </c>
      <c r="C39" s="168" t="n">
        <v>5</v>
      </c>
    </row>
    <row r="40">
      <c r="A40" s="16" t="n">
        <v>36</v>
      </c>
      <c r="B40" s="214" t="inlineStr">
        <is>
          <t>P24-B-1#</t>
        </is>
      </c>
      <c r="C40" s="168" t="n">
        <v>6</v>
      </c>
    </row>
    <row r="41">
      <c r="A41" s="16" t="n">
        <v>37</v>
      </c>
      <c r="B41" s="214" t="inlineStr">
        <is>
          <t>P24-B-12#</t>
        </is>
      </c>
      <c r="C41" s="168" t="n">
        <v>7</v>
      </c>
    </row>
    <row r="42">
      <c r="A42" s="16" t="n">
        <v>38</v>
      </c>
      <c r="B42" s="214" t="inlineStr">
        <is>
          <t>P24-B-8#</t>
        </is>
      </c>
      <c r="C42" s="168" t="n">
        <v>8</v>
      </c>
    </row>
    <row r="43">
      <c r="A43" s="16" t="n">
        <v>39</v>
      </c>
      <c r="B43" s="214" t="inlineStr">
        <is>
          <t>P26-D-22#</t>
        </is>
      </c>
      <c r="C43" s="168" t="n">
        <v>9</v>
      </c>
    </row>
    <row r="44">
      <c r="A44" s="16" t="n">
        <v>40</v>
      </c>
      <c r="B44" s="214" t="inlineStr">
        <is>
          <t>P26-D-26#</t>
        </is>
      </c>
      <c r="C44" s="168" t="n">
        <v>10</v>
      </c>
    </row>
    <row r="45">
      <c r="A45" s="16" t="n">
        <v>41</v>
      </c>
      <c r="B45" s="214" t="inlineStr">
        <is>
          <t>P26-D-27#</t>
        </is>
      </c>
      <c r="C45" s="168" t="n">
        <v>11</v>
      </c>
    </row>
    <row r="46">
      <c r="A46" s="16" t="n">
        <v>42</v>
      </c>
      <c r="B46" s="214" t="inlineStr">
        <is>
          <t>P26-D-10#</t>
        </is>
      </c>
      <c r="C46" s="168" t="n">
        <v>12</v>
      </c>
    </row>
    <row r="47">
      <c r="A47" s="16" t="n">
        <v>43</v>
      </c>
      <c r="B47" s="214" t="inlineStr">
        <is>
          <t>P26-D-14#</t>
        </is>
      </c>
      <c r="C47" s="168" t="n">
        <v>13</v>
      </c>
    </row>
    <row r="48">
      <c r="A48" s="16" t="n">
        <v>44</v>
      </c>
      <c r="B48" s="214" t="inlineStr">
        <is>
          <t>P33-L-11#</t>
        </is>
      </c>
      <c r="C48" s="168" t="n">
        <v>14</v>
      </c>
    </row>
    <row r="49">
      <c r="A49" s="16" t="n">
        <v>45</v>
      </c>
      <c r="B49" s="214" t="inlineStr">
        <is>
          <t>P33-L-14#</t>
        </is>
      </c>
      <c r="C49" s="168" t="n">
        <v>15</v>
      </c>
    </row>
    <row r="50">
      <c r="A50" s="16" t="n">
        <v>46</v>
      </c>
      <c r="B50" s="214" t="inlineStr">
        <is>
          <t>P33-L-19#</t>
        </is>
      </c>
      <c r="C50" s="168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J437"/>
  <sheetViews>
    <sheetView topLeftCell="A151" workbookViewId="0">
      <selection activeCell="G172" sqref="G172:H172"/>
    </sheetView>
  </sheetViews>
  <sheetFormatPr baseColWidth="8" defaultColWidth="9" defaultRowHeight="14.4"/>
  <cols>
    <col width="9" customWidth="1" style="12" min="1" max="1"/>
    <col width="9" customWidth="1" style="12" min="2" max="2"/>
    <col width="6.21875" customWidth="1" style="12" min="3" max="3"/>
    <col width="9.33203125" customWidth="1" style="12" min="4" max="6"/>
    <col width="9.77734375" customWidth="1" style="12" min="7" max="7"/>
    <col width="9.6640625" customWidth="1" style="12" min="8" max="8"/>
    <col width="15.109375" customWidth="1" style="12" min="9" max="10"/>
    <col width="9" customWidth="1" style="12" min="11" max="16384"/>
  </cols>
  <sheetData>
    <row r="1" s="313">
      <c r="B1" s="168" t="inlineStr">
        <is>
          <t>SAR管廊 格栅清单</t>
        </is>
      </c>
      <c r="C1" s="314" t="n"/>
      <c r="D1" s="314" t="n"/>
      <c r="E1" s="314" t="n"/>
      <c r="F1" s="314" t="n"/>
      <c r="G1" s="314" t="n"/>
      <c r="H1" s="315" t="n"/>
      <c r="I1" s="168" t="n"/>
      <c r="J1" s="168" t="n"/>
    </row>
    <row r="2" s="313">
      <c r="B2" s="168" t="inlineStr">
        <is>
          <t>型号：JG255/30/100FG</t>
        </is>
      </c>
      <c r="C2" s="314" t="n"/>
      <c r="D2" s="314" t="n"/>
      <c r="E2" s="314" t="n"/>
      <c r="F2" s="314" t="n"/>
      <c r="G2" s="314" t="n"/>
      <c r="H2" s="315" t="n"/>
      <c r="I2" s="168" t="n"/>
      <c r="J2" s="168" t="n"/>
    </row>
    <row r="3" s="313">
      <c r="B3" s="168" t="inlineStr">
        <is>
          <t>编号</t>
        </is>
      </c>
      <c r="C3" s="168" t="inlineStr">
        <is>
          <t>图</t>
        </is>
      </c>
      <c r="D3" s="168" t="inlineStr">
        <is>
          <t>长度mm</t>
        </is>
      </c>
      <c r="E3" s="168" t="inlineStr">
        <is>
          <t>宽度mm</t>
        </is>
      </c>
      <c r="F3" s="168" t="inlineStr">
        <is>
          <t>数量</t>
        </is>
      </c>
      <c r="G3" s="168" t="inlineStr">
        <is>
          <t>面积m^2</t>
        </is>
      </c>
      <c r="H3" s="168" t="inlineStr">
        <is>
          <t>重量kg</t>
        </is>
      </c>
      <c r="I3" s="168" t="n"/>
      <c r="J3" s="168" t="inlineStr">
        <is>
          <t>EL</t>
        </is>
      </c>
    </row>
    <row r="4" s="313">
      <c r="B4" s="317" t="n"/>
      <c r="C4" s="317" t="n"/>
      <c r="D4" s="317" t="n"/>
      <c r="E4" s="317" t="n"/>
      <c r="F4" s="317" t="n"/>
      <c r="G4" s="317" t="n"/>
      <c r="H4" s="317" t="n"/>
      <c r="I4" s="168" t="n"/>
      <c r="J4" s="317" t="n"/>
    </row>
    <row r="5" s="313">
      <c r="B5" s="168" t="inlineStr">
        <is>
          <t>A-1</t>
        </is>
      </c>
      <c r="C5" s="168" t="n"/>
      <c r="D5" s="168" t="n">
        <v>1190</v>
      </c>
      <c r="E5" s="168" t="n">
        <v>605</v>
      </c>
      <c r="F5" s="168" t="n">
        <v>1</v>
      </c>
      <c r="G5" s="318">
        <f>D5*E5*F5/1000000</f>
        <v/>
      </c>
      <c r="H5" s="318">
        <f>G5*40.4</f>
        <v/>
      </c>
      <c r="I5" s="168" t="inlineStr">
        <is>
          <t>1#管廊</t>
        </is>
      </c>
      <c r="J5" s="168" t="inlineStr">
        <is>
          <t>EL5.5M</t>
        </is>
      </c>
    </row>
    <row r="6" s="313">
      <c r="B6" s="168" t="inlineStr">
        <is>
          <t>A-2</t>
        </is>
      </c>
      <c r="C6" s="168" t="n"/>
      <c r="D6" s="168" t="n">
        <v>1190</v>
      </c>
      <c r="E6" s="168" t="n">
        <v>635</v>
      </c>
      <c r="F6" s="168" t="n">
        <v>1</v>
      </c>
      <c r="G6" s="318">
        <f>D6*E6*F6/1000000</f>
        <v/>
      </c>
      <c r="H6" s="318">
        <f>G6*40.4</f>
        <v/>
      </c>
      <c r="I6" s="168" t="inlineStr">
        <is>
          <t>1#管廊</t>
        </is>
      </c>
      <c r="J6" s="168" t="inlineStr">
        <is>
          <t>EL5.5M</t>
        </is>
      </c>
    </row>
    <row r="7" hidden="1" s="313">
      <c r="B7" s="168" t="inlineStr">
        <is>
          <t>A-3</t>
        </is>
      </c>
      <c r="C7" s="168" t="n"/>
      <c r="D7" s="168" t="n">
        <v>1190</v>
      </c>
      <c r="E7" s="168" t="n">
        <v>995</v>
      </c>
      <c r="F7" s="168" t="n">
        <v>5</v>
      </c>
      <c r="G7" s="318">
        <f>D7*E7*F7/1000000</f>
        <v/>
      </c>
      <c r="H7" s="318">
        <f>G7*40.4</f>
        <v/>
      </c>
      <c r="I7" s="168" t="inlineStr">
        <is>
          <t>1#管廊</t>
        </is>
      </c>
      <c r="J7" s="168" t="inlineStr">
        <is>
          <t>EL5.5M</t>
        </is>
      </c>
    </row>
    <row r="8" hidden="1" s="313">
      <c r="B8" s="168" t="inlineStr">
        <is>
          <t>A-4</t>
        </is>
      </c>
      <c r="C8" s="13" t="inlineStr">
        <is>
          <t>#</t>
        </is>
      </c>
      <c r="D8" s="168" t="n">
        <v>1190</v>
      </c>
      <c r="E8" s="168" t="n">
        <v>995</v>
      </c>
      <c r="F8" s="168" t="n">
        <v>1</v>
      </c>
      <c r="G8" s="318">
        <f>D8*E8*F8/1000000</f>
        <v/>
      </c>
      <c r="H8" s="318">
        <f>G8*40.4</f>
        <v/>
      </c>
      <c r="I8" s="168" t="inlineStr">
        <is>
          <t>1#管廊</t>
        </is>
      </c>
      <c r="J8" s="168" t="inlineStr">
        <is>
          <t>EL5.5M</t>
        </is>
      </c>
    </row>
    <row r="9" hidden="1" s="313">
      <c r="B9" s="168" t="inlineStr">
        <is>
          <t>A-5</t>
        </is>
      </c>
      <c r="C9" s="13" t="inlineStr">
        <is>
          <t>#</t>
        </is>
      </c>
      <c r="D9" s="168" t="n">
        <v>1190</v>
      </c>
      <c r="E9" s="168" t="n">
        <v>995</v>
      </c>
      <c r="F9" s="168" t="n">
        <v>1</v>
      </c>
      <c r="G9" s="318">
        <f>D9*E9*F9/1000000</f>
        <v/>
      </c>
      <c r="H9" s="318">
        <f>G9*40.4</f>
        <v/>
      </c>
      <c r="I9" s="168" t="inlineStr">
        <is>
          <t>1#管廊</t>
        </is>
      </c>
      <c r="J9" s="168" t="inlineStr">
        <is>
          <t>EL5.5M</t>
        </is>
      </c>
    </row>
    <row r="10" hidden="1" s="313">
      <c r="B10" s="168" t="inlineStr">
        <is>
          <t>A-6</t>
        </is>
      </c>
      <c r="C10" s="13" t="inlineStr">
        <is>
          <t>#</t>
        </is>
      </c>
      <c r="D10" s="168" t="n">
        <v>1190</v>
      </c>
      <c r="E10" s="168" t="n">
        <v>995</v>
      </c>
      <c r="F10" s="168" t="n">
        <v>1</v>
      </c>
      <c r="G10" s="318">
        <f>D10*E10*F10/1000000</f>
        <v/>
      </c>
      <c r="H10" s="318">
        <f>G10*40.4</f>
        <v/>
      </c>
      <c r="I10" s="168" t="inlineStr">
        <is>
          <t>1#管廊</t>
        </is>
      </c>
      <c r="J10" s="168" t="inlineStr">
        <is>
          <t>EL5.5M</t>
        </is>
      </c>
    </row>
    <row r="11" s="313">
      <c r="B11" s="168" t="inlineStr">
        <is>
          <t>A-7</t>
        </is>
      </c>
      <c r="C11" s="168" t="n"/>
      <c r="D11" s="168" t="n">
        <v>2365</v>
      </c>
      <c r="E11" s="168" t="n">
        <v>935</v>
      </c>
      <c r="F11" s="168" t="n">
        <v>1</v>
      </c>
      <c r="G11" s="318">
        <f>D11*E11*F11/1000000</f>
        <v/>
      </c>
      <c r="H11" s="318">
        <f>G11*40.4</f>
        <v/>
      </c>
      <c r="I11" s="168" t="inlineStr">
        <is>
          <t>1#管廊</t>
        </is>
      </c>
      <c r="J11" s="168" t="inlineStr">
        <is>
          <t>EL5.5M</t>
        </is>
      </c>
    </row>
    <row r="12" hidden="1" s="313">
      <c r="B12" s="168" t="inlineStr">
        <is>
          <t>A-8</t>
        </is>
      </c>
      <c r="C12" s="168" t="n"/>
      <c r="D12" s="168" t="n">
        <v>2365</v>
      </c>
      <c r="E12" s="168" t="n">
        <v>995</v>
      </c>
      <c r="F12" s="168" t="n">
        <v>4</v>
      </c>
      <c r="G12" s="318">
        <f>D12*E12*F12/1000000</f>
        <v/>
      </c>
      <c r="H12" s="318">
        <f>G12*40.4</f>
        <v/>
      </c>
      <c r="I12" s="168" t="inlineStr">
        <is>
          <t>1#管廊</t>
        </is>
      </c>
      <c r="J12" s="168" t="inlineStr">
        <is>
          <t>EL5.5M</t>
        </is>
      </c>
    </row>
    <row r="13" hidden="1" s="313">
      <c r="B13" s="168" t="inlineStr">
        <is>
          <t>A-9</t>
        </is>
      </c>
      <c r="C13" s="13" t="inlineStr">
        <is>
          <t>#</t>
        </is>
      </c>
      <c r="D13" s="168" t="n">
        <v>2365</v>
      </c>
      <c r="E13" s="168" t="n">
        <v>995</v>
      </c>
      <c r="F13" s="168" t="n">
        <v>1</v>
      </c>
      <c r="G13" s="318">
        <f>D13*E13*F13/1000000</f>
        <v/>
      </c>
      <c r="H13" s="318">
        <f>G13*40.4</f>
        <v/>
      </c>
      <c r="I13" s="168" t="inlineStr">
        <is>
          <t>1#管廊</t>
        </is>
      </c>
      <c r="J13" s="168" t="inlineStr">
        <is>
          <t>EL5.5M</t>
        </is>
      </c>
    </row>
    <row r="14" s="313">
      <c r="B14" s="168" t="inlineStr">
        <is>
          <t>A-10</t>
        </is>
      </c>
      <c r="C14" s="13" t="inlineStr">
        <is>
          <t>#</t>
        </is>
      </c>
      <c r="D14" s="168" t="n">
        <v>2365</v>
      </c>
      <c r="E14" s="168" t="n">
        <v>935</v>
      </c>
      <c r="F14" s="168" t="n">
        <v>1</v>
      </c>
      <c r="G14" s="318">
        <f>D14*E14*F14/1000000</f>
        <v/>
      </c>
      <c r="H14" s="318">
        <f>G14*40.4</f>
        <v/>
      </c>
      <c r="I14" s="168" t="inlineStr">
        <is>
          <t>1#管廊</t>
        </is>
      </c>
      <c r="J14" s="168" t="inlineStr">
        <is>
          <t>EL5.5M</t>
        </is>
      </c>
    </row>
    <row r="15" s="313">
      <c r="B15" s="168" t="inlineStr">
        <is>
          <t>A-11</t>
        </is>
      </c>
      <c r="C15" s="168" t="n"/>
      <c r="D15" s="168" t="n">
        <v>2365</v>
      </c>
      <c r="E15" s="168" t="n">
        <v>575</v>
      </c>
      <c r="F15" s="168" t="n">
        <v>1</v>
      </c>
      <c r="G15" s="318">
        <f>D15*E15*F15/1000000</f>
        <v/>
      </c>
      <c r="H15" s="318">
        <f>G15*40.4</f>
        <v/>
      </c>
      <c r="I15" s="168" t="inlineStr">
        <is>
          <t>1#管廊</t>
        </is>
      </c>
      <c r="J15" s="168" t="inlineStr">
        <is>
          <t>EL5.5M</t>
        </is>
      </c>
    </row>
    <row r="16" s="313">
      <c r="B16" s="168" t="inlineStr">
        <is>
          <t>A-12</t>
        </is>
      </c>
      <c r="C16" s="168" t="n"/>
      <c r="D16" s="168" t="n">
        <v>2365</v>
      </c>
      <c r="E16" s="168" t="n">
        <v>605</v>
      </c>
      <c r="F16" s="168" t="n">
        <v>2</v>
      </c>
      <c r="G16" s="318">
        <f>D16*E16*F16/1000000</f>
        <v/>
      </c>
      <c r="H16" s="318">
        <f>G16*40.4</f>
        <v/>
      </c>
      <c r="I16" s="168" t="inlineStr">
        <is>
          <t>1#管廊</t>
        </is>
      </c>
      <c r="J16" s="168" t="inlineStr">
        <is>
          <t>EL5.5M</t>
        </is>
      </c>
    </row>
    <row r="17" hidden="1" s="313">
      <c r="B17" s="168" t="inlineStr">
        <is>
          <t>A-13</t>
        </is>
      </c>
      <c r="C17" s="13" t="inlineStr">
        <is>
          <t>#</t>
        </is>
      </c>
      <c r="D17" s="168" t="n">
        <v>2365</v>
      </c>
      <c r="E17" s="168" t="n">
        <v>995</v>
      </c>
      <c r="F17" s="168" t="n">
        <v>1</v>
      </c>
      <c r="G17" s="318">
        <f>D17*E17*F17/1000000</f>
        <v/>
      </c>
      <c r="H17" s="318">
        <f>G17*40.4</f>
        <v/>
      </c>
      <c r="I17" s="168" t="inlineStr">
        <is>
          <t>1#管廊</t>
        </is>
      </c>
      <c r="J17" s="168" t="inlineStr">
        <is>
          <t>EL5.5M</t>
        </is>
      </c>
    </row>
    <row r="18" s="313">
      <c r="B18" s="168" t="inlineStr">
        <is>
          <t>A-14</t>
        </is>
      </c>
      <c r="C18" s="13" t="inlineStr">
        <is>
          <t>#</t>
        </is>
      </c>
      <c r="D18" s="168" t="n">
        <v>2365</v>
      </c>
      <c r="E18" s="168" t="n">
        <v>575</v>
      </c>
      <c r="F18" s="168" t="n">
        <v>1</v>
      </c>
      <c r="G18" s="318">
        <f>D18*E18*F18/1000000</f>
        <v/>
      </c>
      <c r="H18" s="318">
        <f>G18*40.4</f>
        <v/>
      </c>
      <c r="I18" s="168" t="inlineStr">
        <is>
          <t>1#管廊</t>
        </is>
      </c>
      <c r="J18" s="168" t="inlineStr">
        <is>
          <t>EL5.5M</t>
        </is>
      </c>
    </row>
    <row r="19" s="313">
      <c r="B19" s="168" t="inlineStr">
        <is>
          <t>A-15</t>
        </is>
      </c>
      <c r="C19" s="168" t="n"/>
      <c r="D19" s="168" t="n">
        <v>2390</v>
      </c>
      <c r="E19" s="168" t="n">
        <v>575</v>
      </c>
      <c r="F19" s="168" t="n">
        <v>2</v>
      </c>
      <c r="G19" s="318">
        <f>D19*E19*F19/1000000</f>
        <v/>
      </c>
      <c r="H19" s="318">
        <f>G19*40.4</f>
        <v/>
      </c>
      <c r="I19" s="168" t="inlineStr">
        <is>
          <t>1#管廊</t>
        </is>
      </c>
      <c r="J19" s="168" t="inlineStr">
        <is>
          <t>EL5.5M</t>
        </is>
      </c>
    </row>
    <row r="20" s="313">
      <c r="B20" s="168" t="inlineStr">
        <is>
          <t>A-16</t>
        </is>
      </c>
      <c r="C20" s="168" t="n"/>
      <c r="D20" s="168" t="n">
        <v>2390</v>
      </c>
      <c r="E20" s="168" t="n">
        <v>605</v>
      </c>
      <c r="F20" s="168" t="n">
        <v>2</v>
      </c>
      <c r="G20" s="318">
        <f>D20*E20*F20/1000000</f>
        <v/>
      </c>
      <c r="H20" s="318">
        <f>G20*40.4</f>
        <v/>
      </c>
      <c r="I20" s="168" t="inlineStr">
        <is>
          <t>1#管廊</t>
        </is>
      </c>
      <c r="J20" s="168" t="inlineStr">
        <is>
          <t>EL5.5M</t>
        </is>
      </c>
    </row>
    <row r="21" hidden="1" s="313">
      <c r="B21" s="168" t="inlineStr">
        <is>
          <t>A-17</t>
        </is>
      </c>
      <c r="C21" s="168" t="n"/>
      <c r="D21" s="168" t="n">
        <v>2390</v>
      </c>
      <c r="E21" s="168" t="n">
        <v>995</v>
      </c>
      <c r="F21" s="168" t="n">
        <v>6</v>
      </c>
      <c r="G21" s="318">
        <f>D21*E21*F21/1000000</f>
        <v/>
      </c>
      <c r="H21" s="318">
        <f>G21*40.4</f>
        <v/>
      </c>
      <c r="I21" s="168" t="inlineStr">
        <is>
          <t>1#管廊</t>
        </is>
      </c>
      <c r="J21" s="168" t="inlineStr">
        <is>
          <t>EL5.5M</t>
        </is>
      </c>
    </row>
    <row r="22" s="313">
      <c r="B22" s="168" t="inlineStr">
        <is>
          <t>A-18</t>
        </is>
      </c>
      <c r="C22" s="168" t="n"/>
      <c r="D22" s="168" t="n">
        <v>2390</v>
      </c>
      <c r="E22" s="168" t="n">
        <v>935</v>
      </c>
      <c r="F22" s="168" t="n">
        <v>2</v>
      </c>
      <c r="G22" s="318">
        <f>D22*E22*F22/1000000</f>
        <v/>
      </c>
      <c r="H22" s="318">
        <f>G22*40.4</f>
        <v/>
      </c>
      <c r="I22" s="168" t="inlineStr">
        <is>
          <t>1#管廊</t>
        </is>
      </c>
      <c r="J22" s="168" t="inlineStr">
        <is>
          <t>EL5.5M</t>
        </is>
      </c>
    </row>
    <row r="23" s="313">
      <c r="B23" s="168" t="inlineStr">
        <is>
          <t>A-19</t>
        </is>
      </c>
      <c r="C23" s="168" t="n"/>
      <c r="D23" s="168" t="n">
        <v>1165</v>
      </c>
      <c r="E23" s="168" t="n">
        <v>935</v>
      </c>
      <c r="F23" s="168" t="n">
        <v>1</v>
      </c>
      <c r="G23" s="318">
        <f>D23*E23*F23/1000000</f>
        <v/>
      </c>
      <c r="H23" s="318">
        <f>G23*40.4</f>
        <v/>
      </c>
      <c r="I23" s="168" t="inlineStr">
        <is>
          <t>1#管廊</t>
        </is>
      </c>
      <c r="J23" s="168" t="inlineStr">
        <is>
          <t>EL5.5M</t>
        </is>
      </c>
    </row>
    <row r="24" hidden="1" s="313">
      <c r="B24" s="168" t="inlineStr">
        <is>
          <t>A-20</t>
        </is>
      </c>
      <c r="C24" s="168" t="n"/>
      <c r="D24" s="168" t="n">
        <v>1165</v>
      </c>
      <c r="E24" s="168" t="n">
        <v>995</v>
      </c>
      <c r="F24" s="168" t="n">
        <v>4</v>
      </c>
      <c r="G24" s="318">
        <f>D24*E24*F24/1000000</f>
        <v/>
      </c>
      <c r="H24" s="318">
        <f>G24*40.4</f>
        <v/>
      </c>
      <c r="I24" s="168" t="inlineStr">
        <is>
          <t>1#管廊</t>
        </is>
      </c>
      <c r="J24" s="168" t="inlineStr">
        <is>
          <t>EL5.5M</t>
        </is>
      </c>
    </row>
    <row r="25" hidden="1" s="313">
      <c r="B25" s="168" t="inlineStr">
        <is>
          <t>A-21</t>
        </is>
      </c>
      <c r="C25" s="13" t="inlineStr">
        <is>
          <t>#</t>
        </is>
      </c>
      <c r="D25" s="168" t="n">
        <v>1165</v>
      </c>
      <c r="E25" s="168" t="n">
        <v>995</v>
      </c>
      <c r="F25" s="168" t="n">
        <v>1</v>
      </c>
      <c r="G25" s="318">
        <f>D25*E25*F25/1000000</f>
        <v/>
      </c>
      <c r="H25" s="318">
        <f>G25*40.4</f>
        <v/>
      </c>
      <c r="I25" s="168" t="inlineStr">
        <is>
          <t>1#管廊</t>
        </is>
      </c>
      <c r="J25" s="168" t="inlineStr">
        <is>
          <t>EL5.5M</t>
        </is>
      </c>
    </row>
    <row r="26" s="313">
      <c r="B26" s="168" t="inlineStr">
        <is>
          <t>A-22</t>
        </is>
      </c>
      <c r="C26" s="13" t="inlineStr">
        <is>
          <t>#</t>
        </is>
      </c>
      <c r="D26" s="168" t="n">
        <v>1165</v>
      </c>
      <c r="E26" s="168" t="n">
        <v>935</v>
      </c>
      <c r="F26" s="168" t="n">
        <v>1</v>
      </c>
      <c r="G26" s="318">
        <f>D26*E26*F26/1000000</f>
        <v/>
      </c>
      <c r="H26" s="318">
        <f>G26*40.4</f>
        <v/>
      </c>
      <c r="I26" s="168" t="inlineStr">
        <is>
          <t>1#管廊</t>
        </is>
      </c>
      <c r="J26" s="168" t="inlineStr">
        <is>
          <t>EL5.5M</t>
        </is>
      </c>
    </row>
    <row r="27" s="313">
      <c r="B27" s="168" t="inlineStr">
        <is>
          <t>A-23</t>
        </is>
      </c>
      <c r="C27" s="168" t="n"/>
      <c r="D27" s="168" t="n">
        <v>1165</v>
      </c>
      <c r="E27" s="168" t="n">
        <v>575</v>
      </c>
      <c r="F27" s="168" t="n">
        <v>1</v>
      </c>
      <c r="G27" s="318">
        <f>D27*E27*F27/1000000</f>
        <v/>
      </c>
      <c r="H27" s="318">
        <f>G27*40.4</f>
        <v/>
      </c>
      <c r="I27" s="168" t="inlineStr">
        <is>
          <t>1#管廊</t>
        </is>
      </c>
      <c r="J27" s="168" t="inlineStr">
        <is>
          <t>EL5.5M</t>
        </is>
      </c>
    </row>
    <row r="28" s="313">
      <c r="B28" s="168" t="inlineStr">
        <is>
          <t>A-24</t>
        </is>
      </c>
      <c r="C28" s="168" t="n"/>
      <c r="D28" s="168" t="n">
        <v>1165</v>
      </c>
      <c r="E28" s="168" t="n">
        <v>605</v>
      </c>
      <c r="F28" s="168" t="n">
        <v>2</v>
      </c>
      <c r="G28" s="318">
        <f>D28*E28*F28/1000000</f>
        <v/>
      </c>
      <c r="H28" s="318">
        <f>G28*40.4</f>
        <v/>
      </c>
      <c r="I28" s="168" t="inlineStr">
        <is>
          <t>1#管廊</t>
        </is>
      </c>
      <c r="J28" s="168" t="inlineStr">
        <is>
          <t>EL5.5M</t>
        </is>
      </c>
    </row>
    <row r="29" hidden="1" s="313">
      <c r="B29" s="168" t="inlineStr">
        <is>
          <t>A-25</t>
        </is>
      </c>
      <c r="C29" s="13" t="inlineStr">
        <is>
          <t>#</t>
        </is>
      </c>
      <c r="D29" s="168" t="n">
        <v>1165</v>
      </c>
      <c r="E29" s="168" t="n">
        <v>995</v>
      </c>
      <c r="F29" s="168" t="n">
        <v>1</v>
      </c>
      <c r="G29" s="318">
        <f>D29*E29*F29/1000000</f>
        <v/>
      </c>
      <c r="H29" s="318">
        <f>G29*40.4</f>
        <v/>
      </c>
      <c r="I29" s="168" t="inlineStr">
        <is>
          <t>1#管廊</t>
        </is>
      </c>
      <c r="J29" s="168" t="inlineStr">
        <is>
          <t>EL5.5M</t>
        </is>
      </c>
    </row>
    <row r="30" s="313">
      <c r="B30" s="168" t="inlineStr">
        <is>
          <t>A-26</t>
        </is>
      </c>
      <c r="C30" s="13" t="inlineStr">
        <is>
          <t>#</t>
        </is>
      </c>
      <c r="D30" s="168" t="n">
        <v>1165</v>
      </c>
      <c r="E30" s="168" t="n">
        <v>575</v>
      </c>
      <c r="F30" s="168" t="n">
        <v>1</v>
      </c>
      <c r="G30" s="318">
        <f>D30*E30*F30/1000000</f>
        <v/>
      </c>
      <c r="H30" s="318">
        <f>G30*40.4</f>
        <v/>
      </c>
      <c r="I30" s="168" t="inlineStr">
        <is>
          <t>1#管廊</t>
        </is>
      </c>
      <c r="J30" s="168" t="inlineStr">
        <is>
          <t>EL5.5M</t>
        </is>
      </c>
    </row>
    <row r="31" s="313">
      <c r="B31" s="168" t="inlineStr">
        <is>
          <t>A-27</t>
        </is>
      </c>
      <c r="C31" s="13" t="inlineStr">
        <is>
          <t>#</t>
        </is>
      </c>
      <c r="D31" s="168" t="n">
        <v>990</v>
      </c>
      <c r="E31" s="168" t="n">
        <v>455</v>
      </c>
      <c r="F31" s="168" t="n">
        <v>1</v>
      </c>
      <c r="G31" s="318">
        <f>D31*E31*F31/1000000</f>
        <v/>
      </c>
      <c r="H31" s="318">
        <f>G31*40.4</f>
        <v/>
      </c>
      <c r="I31" s="168" t="inlineStr">
        <is>
          <t>1#管廊</t>
        </is>
      </c>
      <c r="J31" s="168" t="inlineStr">
        <is>
          <t>EL5.5M</t>
        </is>
      </c>
    </row>
    <row r="32" hidden="1" s="313">
      <c r="B32" s="168" t="inlineStr">
        <is>
          <t>A-28</t>
        </is>
      </c>
      <c r="C32" s="168" t="n"/>
      <c r="D32" s="168" t="n">
        <v>990</v>
      </c>
      <c r="E32" s="168" t="n">
        <v>995</v>
      </c>
      <c r="F32" s="168" t="n">
        <v>3</v>
      </c>
      <c r="G32" s="318">
        <f>D32*E32*F32/1000000</f>
        <v/>
      </c>
      <c r="H32" s="318">
        <f>G32*40.4</f>
        <v/>
      </c>
      <c r="I32" s="168" t="inlineStr">
        <is>
          <t>1#管廊</t>
        </is>
      </c>
      <c r="J32" s="168" t="inlineStr">
        <is>
          <t>EL5.5M</t>
        </is>
      </c>
    </row>
    <row r="33" hidden="1" s="313">
      <c r="B33" s="168" t="inlineStr">
        <is>
          <t>A-29</t>
        </is>
      </c>
      <c r="C33" s="13" t="inlineStr">
        <is>
          <t>#</t>
        </is>
      </c>
      <c r="D33" s="168" t="n">
        <v>990</v>
      </c>
      <c r="E33" s="168" t="n">
        <v>995</v>
      </c>
      <c r="F33" s="168" t="n">
        <v>1</v>
      </c>
      <c r="G33" s="318">
        <f>D33*E33*F33/1000000</f>
        <v/>
      </c>
      <c r="H33" s="318">
        <f>G33*40.4</f>
        <v/>
      </c>
      <c r="I33" s="168" t="inlineStr">
        <is>
          <t>1#管廊</t>
        </is>
      </c>
      <c r="J33" s="168" t="inlineStr">
        <is>
          <t>EL5.5M</t>
        </is>
      </c>
    </row>
    <row r="34" hidden="1" s="313">
      <c r="B34" s="168" t="inlineStr">
        <is>
          <t>A-30</t>
        </is>
      </c>
      <c r="C34" s="13" t="inlineStr">
        <is>
          <t>#</t>
        </is>
      </c>
      <c r="D34" s="168" t="n">
        <v>990</v>
      </c>
      <c r="E34" s="168" t="n">
        <v>995</v>
      </c>
      <c r="F34" s="168" t="n">
        <v>1</v>
      </c>
      <c r="G34" s="318">
        <f>D34*E34*F34/1000000</f>
        <v/>
      </c>
      <c r="H34" s="318">
        <f>G34*40.4</f>
        <v/>
      </c>
      <c r="I34" s="168" t="inlineStr">
        <is>
          <t>1#管廊</t>
        </is>
      </c>
      <c r="J34" s="168" t="inlineStr">
        <is>
          <t>EL5.5M</t>
        </is>
      </c>
    </row>
    <row r="35" hidden="1" s="313">
      <c r="B35" s="168" t="inlineStr">
        <is>
          <t>A-31</t>
        </is>
      </c>
      <c r="C35" s="168" t="n"/>
      <c r="D35" s="168" t="n">
        <v>690</v>
      </c>
      <c r="E35" s="168" t="n">
        <v>995</v>
      </c>
      <c r="F35" s="168" t="n">
        <v>4</v>
      </c>
      <c r="G35" s="318">
        <f>D35*E35*F35/1000000</f>
        <v/>
      </c>
      <c r="H35" s="318">
        <f>G35*40.4</f>
        <v/>
      </c>
      <c r="I35" s="168" t="inlineStr">
        <is>
          <t>1#管廊</t>
        </is>
      </c>
      <c r="J35" s="168" t="inlineStr">
        <is>
          <t>EL5.5M</t>
        </is>
      </c>
    </row>
    <row r="36" hidden="1" s="313">
      <c r="B36" s="168" t="inlineStr">
        <is>
          <t>A-32</t>
        </is>
      </c>
      <c r="C36" s="13" t="inlineStr">
        <is>
          <t>#</t>
        </is>
      </c>
      <c r="D36" s="168" t="n">
        <v>690</v>
      </c>
      <c r="E36" s="168" t="n">
        <v>995</v>
      </c>
      <c r="F36" s="168" t="n">
        <v>1</v>
      </c>
      <c r="G36" s="318">
        <f>D36*E36*F36/1000000</f>
        <v/>
      </c>
      <c r="H36" s="318">
        <f>G36*40.4</f>
        <v/>
      </c>
      <c r="I36" s="168" t="inlineStr">
        <is>
          <t>1#管廊</t>
        </is>
      </c>
      <c r="J36" s="168" t="inlineStr">
        <is>
          <t>EL5.5M</t>
        </is>
      </c>
    </row>
    <row r="37" s="313">
      <c r="B37" s="168" t="inlineStr">
        <is>
          <t>B-1</t>
        </is>
      </c>
      <c r="C37" s="13" t="inlineStr">
        <is>
          <t>#</t>
        </is>
      </c>
      <c r="D37" s="168" t="n">
        <v>1190</v>
      </c>
      <c r="E37" s="168" t="n">
        <v>605</v>
      </c>
      <c r="F37" s="168" t="n">
        <v>1</v>
      </c>
      <c r="G37" s="318">
        <f>D37*E37*F37/1000000</f>
        <v/>
      </c>
      <c r="H37" s="318">
        <f>G37*40.4</f>
        <v/>
      </c>
      <c r="I37" s="168" t="inlineStr">
        <is>
          <t>1#管廊</t>
        </is>
      </c>
      <c r="J37" s="168" t="inlineStr">
        <is>
          <t>EL8M</t>
        </is>
      </c>
    </row>
    <row r="38" s="313">
      <c r="B38" s="168" t="inlineStr">
        <is>
          <t>B-2</t>
        </is>
      </c>
      <c r="C38" s="168" t="n"/>
      <c r="D38" s="168" t="n">
        <v>1190</v>
      </c>
      <c r="E38" s="168" t="n">
        <v>635</v>
      </c>
      <c r="F38" s="168" t="n">
        <v>1</v>
      </c>
      <c r="G38" s="318">
        <f>D38*E38*F38/1000000</f>
        <v/>
      </c>
      <c r="H38" s="318">
        <f>G38*40.4</f>
        <v/>
      </c>
      <c r="I38" s="168" t="inlineStr">
        <is>
          <t>1#管廊</t>
        </is>
      </c>
      <c r="J38" s="168" t="inlineStr">
        <is>
          <t>EL8M</t>
        </is>
      </c>
    </row>
    <row r="39" hidden="1" s="313">
      <c r="B39" s="168" t="inlineStr">
        <is>
          <t>B-3</t>
        </is>
      </c>
      <c r="C39" s="168" t="n"/>
      <c r="D39" s="168" t="n">
        <v>1190</v>
      </c>
      <c r="E39" s="168" t="n">
        <v>995</v>
      </c>
      <c r="F39" s="168" t="n">
        <v>7</v>
      </c>
      <c r="G39" s="318">
        <f>D39*E39*F39/1000000</f>
        <v/>
      </c>
      <c r="H39" s="318">
        <f>G39*40.4</f>
        <v/>
      </c>
      <c r="I39" s="168" t="inlineStr">
        <is>
          <t>1#管廊</t>
        </is>
      </c>
      <c r="J39" s="168" t="inlineStr">
        <is>
          <t>EL8M</t>
        </is>
      </c>
    </row>
    <row r="40" hidden="1" s="313">
      <c r="B40" s="168" t="inlineStr">
        <is>
          <t>B-4</t>
        </is>
      </c>
      <c r="C40" s="13" t="inlineStr">
        <is>
          <t>#</t>
        </is>
      </c>
      <c r="D40" s="168" t="n">
        <v>1190</v>
      </c>
      <c r="E40" s="168" t="n">
        <v>995</v>
      </c>
      <c r="F40" s="168" t="n">
        <v>1</v>
      </c>
      <c r="G40" s="318">
        <f>D40*E40*F40/1000000</f>
        <v/>
      </c>
      <c r="H40" s="318">
        <f>G40*40.4</f>
        <v/>
      </c>
      <c r="I40" s="168" t="inlineStr">
        <is>
          <t>1#管廊</t>
        </is>
      </c>
      <c r="J40" s="168" t="inlineStr">
        <is>
          <t>EL8M</t>
        </is>
      </c>
    </row>
    <row r="41" s="313">
      <c r="B41" s="168" t="inlineStr">
        <is>
          <t>B-5</t>
        </is>
      </c>
      <c r="C41" s="168" t="n"/>
      <c r="D41" s="168" t="n">
        <v>2365</v>
      </c>
      <c r="E41" s="168" t="n">
        <v>575</v>
      </c>
      <c r="F41" s="168" t="n">
        <v>1</v>
      </c>
      <c r="G41" s="318">
        <f>D41*E41*F41/1000000</f>
        <v/>
      </c>
      <c r="H41" s="318">
        <f>G41*40.4</f>
        <v/>
      </c>
      <c r="I41" s="168" t="inlineStr">
        <is>
          <t>1#管廊</t>
        </is>
      </c>
      <c r="J41" s="168" t="inlineStr">
        <is>
          <t>EL8M</t>
        </is>
      </c>
    </row>
    <row r="42" s="313">
      <c r="B42" s="168" t="inlineStr">
        <is>
          <t>B-6</t>
        </is>
      </c>
      <c r="C42" s="168" t="n"/>
      <c r="D42" s="168" t="n">
        <v>2365</v>
      </c>
      <c r="E42" s="168" t="n">
        <v>605</v>
      </c>
      <c r="F42" s="168" t="n">
        <v>2</v>
      </c>
      <c r="G42" s="318">
        <f>D42*E42*F42/1000000</f>
        <v/>
      </c>
      <c r="H42" s="318">
        <f>G42*40.4</f>
        <v/>
      </c>
      <c r="I42" s="168" t="inlineStr">
        <is>
          <t>1#管廊</t>
        </is>
      </c>
      <c r="J42" s="168" t="inlineStr">
        <is>
          <t>EL8M</t>
        </is>
      </c>
    </row>
    <row r="43" hidden="1" s="313">
      <c r="B43" s="168" t="inlineStr">
        <is>
          <t>B-7</t>
        </is>
      </c>
      <c r="C43" s="13" t="inlineStr">
        <is>
          <t>#</t>
        </is>
      </c>
      <c r="D43" s="168" t="n">
        <v>2365</v>
      </c>
      <c r="E43" s="168" t="n">
        <v>995</v>
      </c>
      <c r="F43" s="168" t="n">
        <v>1</v>
      </c>
      <c r="G43" s="318">
        <f>D43*E43*F43/1000000</f>
        <v/>
      </c>
      <c r="H43" s="318">
        <f>G43*40.4</f>
        <v/>
      </c>
      <c r="I43" s="168" t="inlineStr">
        <is>
          <t>1#管廊</t>
        </is>
      </c>
      <c r="J43" s="168" t="inlineStr">
        <is>
          <t>EL8M</t>
        </is>
      </c>
    </row>
    <row r="44" s="313">
      <c r="B44" s="168" t="inlineStr">
        <is>
          <t>B-8</t>
        </is>
      </c>
      <c r="C44" s="13" t="inlineStr">
        <is>
          <t>#</t>
        </is>
      </c>
      <c r="D44" s="168" t="n">
        <v>2365</v>
      </c>
      <c r="E44" s="168" t="n">
        <v>935</v>
      </c>
      <c r="F44" s="168" t="n">
        <v>1</v>
      </c>
      <c r="G44" s="318">
        <f>D44*E44*F44/1000000</f>
        <v/>
      </c>
      <c r="H44" s="318">
        <f>G44*40.4</f>
        <v/>
      </c>
      <c r="I44" s="168" t="inlineStr">
        <is>
          <t>1#管廊</t>
        </is>
      </c>
      <c r="J44" s="168" t="inlineStr">
        <is>
          <t>EL8M</t>
        </is>
      </c>
    </row>
    <row r="45" hidden="1" s="313">
      <c r="B45" s="168" t="inlineStr">
        <is>
          <t>B-9</t>
        </is>
      </c>
      <c r="C45" s="168" t="n"/>
      <c r="D45" s="168" t="n">
        <v>2365</v>
      </c>
      <c r="E45" s="168" t="n">
        <v>995</v>
      </c>
      <c r="F45" s="168" t="n">
        <v>4</v>
      </c>
      <c r="G45" s="318">
        <f>D45*E45*F45/1000000</f>
        <v/>
      </c>
      <c r="H45" s="318">
        <f>G45*40.4</f>
        <v/>
      </c>
      <c r="I45" s="168" t="inlineStr">
        <is>
          <t>1#管廊</t>
        </is>
      </c>
      <c r="J45" s="168" t="inlineStr">
        <is>
          <t>EL8M</t>
        </is>
      </c>
    </row>
    <row r="46" s="313">
      <c r="B46" s="168" t="inlineStr">
        <is>
          <t>B-10</t>
        </is>
      </c>
      <c r="C46" s="168" t="n"/>
      <c r="D46" s="168" t="n">
        <v>2365</v>
      </c>
      <c r="E46" s="168" t="n">
        <v>935</v>
      </c>
      <c r="F46" s="168" t="n">
        <v>1</v>
      </c>
      <c r="G46" s="318">
        <f>D46*E46*F46/1000000</f>
        <v/>
      </c>
      <c r="H46" s="318">
        <f>G46*40.4</f>
        <v/>
      </c>
      <c r="I46" s="168" t="inlineStr">
        <is>
          <t>1#管廊</t>
        </is>
      </c>
      <c r="J46" s="168" t="inlineStr">
        <is>
          <t>EL8M</t>
        </is>
      </c>
    </row>
    <row r="47" hidden="1" s="313">
      <c r="B47" s="168" t="inlineStr">
        <is>
          <t>B-11</t>
        </is>
      </c>
      <c r="C47" s="13" t="inlineStr">
        <is>
          <t>#</t>
        </is>
      </c>
      <c r="D47" s="168" t="n">
        <v>2365</v>
      </c>
      <c r="E47" s="168" t="n">
        <v>995</v>
      </c>
      <c r="F47" s="168" t="n">
        <v>1</v>
      </c>
      <c r="G47" s="318">
        <f>D47*E47*F47/1000000</f>
        <v/>
      </c>
      <c r="H47" s="318">
        <f>G47*40.4</f>
        <v/>
      </c>
      <c r="I47" s="168" t="inlineStr">
        <is>
          <t>1#管廊</t>
        </is>
      </c>
      <c r="J47" s="168" t="inlineStr">
        <is>
          <t>EL8M</t>
        </is>
      </c>
    </row>
    <row r="48" s="313">
      <c r="B48" s="168" t="inlineStr">
        <is>
          <t>B-12</t>
        </is>
      </c>
      <c r="C48" s="13" t="inlineStr">
        <is>
          <t>#</t>
        </is>
      </c>
      <c r="D48" s="168" t="n">
        <v>2365</v>
      </c>
      <c r="E48" s="168" t="n">
        <v>575</v>
      </c>
      <c r="F48" s="168" t="n">
        <v>1</v>
      </c>
      <c r="G48" s="318">
        <f>D48*E48*F48/1000000</f>
        <v/>
      </c>
      <c r="H48" s="318">
        <f>G48*40.4</f>
        <v/>
      </c>
      <c r="I48" s="168" t="inlineStr">
        <is>
          <t>1#管廊</t>
        </is>
      </c>
      <c r="J48" s="168" t="inlineStr">
        <is>
          <t>EL8M</t>
        </is>
      </c>
    </row>
    <row r="49" s="313">
      <c r="B49" s="168" t="inlineStr">
        <is>
          <t>B-13</t>
        </is>
      </c>
      <c r="C49" s="168" t="n"/>
      <c r="D49" s="168" t="n">
        <v>2390</v>
      </c>
      <c r="E49" s="168" t="n">
        <v>575</v>
      </c>
      <c r="F49" s="168" t="n">
        <v>2</v>
      </c>
      <c r="G49" s="318">
        <f>D49*E49*F49/1000000</f>
        <v/>
      </c>
      <c r="H49" s="318">
        <f>G49*40.4</f>
        <v/>
      </c>
      <c r="I49" s="168" t="inlineStr">
        <is>
          <t>1#管廊</t>
        </is>
      </c>
      <c r="J49" s="168" t="inlineStr">
        <is>
          <t>EL8M</t>
        </is>
      </c>
    </row>
    <row r="50" s="313">
      <c r="B50" s="168" t="inlineStr">
        <is>
          <t>B-14</t>
        </is>
      </c>
      <c r="C50" s="168" t="n"/>
      <c r="D50" s="168" t="n">
        <v>2390</v>
      </c>
      <c r="E50" s="168" t="n">
        <v>605</v>
      </c>
      <c r="F50" s="168" t="n">
        <v>2</v>
      </c>
      <c r="G50" s="318">
        <f>D50*E50*F50/1000000</f>
        <v/>
      </c>
      <c r="H50" s="318">
        <f>G50*40.4</f>
        <v/>
      </c>
      <c r="I50" s="168" t="inlineStr">
        <is>
          <t>1#管廊</t>
        </is>
      </c>
      <c r="J50" s="168" t="inlineStr">
        <is>
          <t>EL8M</t>
        </is>
      </c>
    </row>
    <row r="51" hidden="1" s="313">
      <c r="B51" s="168" t="inlineStr">
        <is>
          <t>B-15</t>
        </is>
      </c>
      <c r="C51" s="168" t="n"/>
      <c r="D51" s="168" t="n">
        <v>2390</v>
      </c>
      <c r="E51" s="168" t="n">
        <v>995</v>
      </c>
      <c r="F51" s="168" t="n">
        <v>6</v>
      </c>
      <c r="G51" s="318">
        <f>D51*E51*F51/1000000</f>
        <v/>
      </c>
      <c r="H51" s="318">
        <f>G51*40.4</f>
        <v/>
      </c>
      <c r="I51" s="168" t="inlineStr">
        <is>
          <t>1#管廊</t>
        </is>
      </c>
      <c r="J51" s="168" t="inlineStr">
        <is>
          <t>EL8M</t>
        </is>
      </c>
    </row>
    <row r="52" s="313">
      <c r="B52" s="168" t="inlineStr">
        <is>
          <t>B-16</t>
        </is>
      </c>
      <c r="C52" s="168" t="n"/>
      <c r="D52" s="168" t="n">
        <v>2390</v>
      </c>
      <c r="E52" s="168" t="n">
        <v>935</v>
      </c>
      <c r="F52" s="168" t="n">
        <v>2</v>
      </c>
      <c r="G52" s="318">
        <f>D52*E52*F52/1000000</f>
        <v/>
      </c>
      <c r="H52" s="318">
        <f>G52*40.4</f>
        <v/>
      </c>
      <c r="I52" s="168" t="inlineStr">
        <is>
          <t>1#管廊</t>
        </is>
      </c>
      <c r="J52" s="168" t="inlineStr">
        <is>
          <t>EL8M</t>
        </is>
      </c>
    </row>
    <row r="53" s="313">
      <c r="B53" s="168" t="inlineStr">
        <is>
          <t>B-17</t>
        </is>
      </c>
      <c r="C53" s="168" t="n"/>
      <c r="D53" s="168" t="n">
        <v>1165</v>
      </c>
      <c r="E53" s="168" t="n">
        <v>935</v>
      </c>
      <c r="F53" s="168" t="n">
        <v>1</v>
      </c>
      <c r="G53" s="318">
        <f>D53*E53*F53/1000000</f>
        <v/>
      </c>
      <c r="H53" s="318">
        <f>G53*40.4</f>
        <v/>
      </c>
      <c r="I53" s="168" t="inlineStr">
        <is>
          <t>1#管廊</t>
        </is>
      </c>
      <c r="J53" s="168" t="inlineStr">
        <is>
          <t>EL8M</t>
        </is>
      </c>
    </row>
    <row r="54" hidden="1" s="313">
      <c r="B54" s="168" t="inlineStr">
        <is>
          <t>B-18</t>
        </is>
      </c>
      <c r="C54" s="168" t="n"/>
      <c r="D54" s="168" t="n">
        <v>1165</v>
      </c>
      <c r="E54" s="168" t="n">
        <v>995</v>
      </c>
      <c r="F54" s="168" t="n">
        <v>4</v>
      </c>
      <c r="G54" s="318">
        <f>D54*E54*F54/1000000</f>
        <v/>
      </c>
      <c r="H54" s="318">
        <f>G54*40.4</f>
        <v/>
      </c>
      <c r="I54" s="168" t="inlineStr">
        <is>
          <t>1#管廊</t>
        </is>
      </c>
      <c r="J54" s="168" t="inlineStr">
        <is>
          <t>EL8M</t>
        </is>
      </c>
    </row>
    <row r="55" hidden="1" s="313">
      <c r="B55" s="168" t="inlineStr">
        <is>
          <t>B-19</t>
        </is>
      </c>
      <c r="C55" s="13" t="inlineStr">
        <is>
          <t>#</t>
        </is>
      </c>
      <c r="D55" s="168" t="n">
        <v>1165</v>
      </c>
      <c r="E55" s="168" t="n">
        <v>995</v>
      </c>
      <c r="F55" s="168" t="n">
        <v>1</v>
      </c>
      <c r="G55" s="318">
        <f>D55*E55*F55/1000000</f>
        <v/>
      </c>
      <c r="H55" s="318">
        <f>G55*40.4</f>
        <v/>
      </c>
      <c r="I55" s="168" t="inlineStr">
        <is>
          <t>1#管廊</t>
        </is>
      </c>
      <c r="J55" s="168" t="inlineStr">
        <is>
          <t>EL8M</t>
        </is>
      </c>
    </row>
    <row r="56" s="313">
      <c r="B56" s="168" t="inlineStr">
        <is>
          <t>B-20</t>
        </is>
      </c>
      <c r="C56" s="13" t="inlineStr">
        <is>
          <t>#</t>
        </is>
      </c>
      <c r="D56" s="168" t="n">
        <v>1165</v>
      </c>
      <c r="E56" s="168" t="n">
        <v>935</v>
      </c>
      <c r="F56" s="168" t="n">
        <v>1</v>
      </c>
      <c r="G56" s="318">
        <f>D56*E56*F56/1000000</f>
        <v/>
      </c>
      <c r="H56" s="318">
        <f>G56*40.4</f>
        <v/>
      </c>
      <c r="I56" s="168" t="inlineStr">
        <is>
          <t>1#管廊</t>
        </is>
      </c>
      <c r="J56" s="168" t="inlineStr">
        <is>
          <t>EL8M</t>
        </is>
      </c>
    </row>
    <row r="57" s="313">
      <c r="B57" s="168" t="inlineStr">
        <is>
          <t>B-21</t>
        </is>
      </c>
      <c r="C57" s="168" t="n"/>
      <c r="D57" s="168" t="n">
        <v>1165</v>
      </c>
      <c r="E57" s="168" t="n">
        <v>575</v>
      </c>
      <c r="F57" s="168" t="n">
        <v>1</v>
      </c>
      <c r="G57" s="318">
        <f>D57*E57*F57/1000000</f>
        <v/>
      </c>
      <c r="H57" s="318">
        <f>G57*40.4</f>
        <v/>
      </c>
      <c r="I57" s="168" t="inlineStr">
        <is>
          <t>1#管廊</t>
        </is>
      </c>
      <c r="J57" s="168" t="inlineStr">
        <is>
          <t>EL8M</t>
        </is>
      </c>
    </row>
    <row r="58" s="313">
      <c r="B58" s="168" t="inlineStr">
        <is>
          <t>B-22</t>
        </is>
      </c>
      <c r="C58" s="168" t="n"/>
      <c r="D58" s="168" t="n">
        <v>1165</v>
      </c>
      <c r="E58" s="168" t="n">
        <v>605</v>
      </c>
      <c r="F58" s="168" t="n">
        <v>2</v>
      </c>
      <c r="G58" s="318">
        <f>D58*E58*F58/1000000</f>
        <v/>
      </c>
      <c r="H58" s="318">
        <f>G58*40.4</f>
        <v/>
      </c>
      <c r="I58" s="168" t="inlineStr">
        <is>
          <t>1#管廊</t>
        </is>
      </c>
      <c r="J58" s="168" t="inlineStr">
        <is>
          <t>EL8M</t>
        </is>
      </c>
    </row>
    <row r="59" hidden="1" s="313">
      <c r="B59" s="168" t="inlineStr">
        <is>
          <t>B-23</t>
        </is>
      </c>
      <c r="C59" s="13" t="inlineStr">
        <is>
          <t>#</t>
        </is>
      </c>
      <c r="D59" s="168" t="n">
        <v>1165</v>
      </c>
      <c r="E59" s="168" t="n">
        <v>995</v>
      </c>
      <c r="F59" s="168" t="n">
        <v>1</v>
      </c>
      <c r="G59" s="318">
        <f>D59*E59*F59/1000000</f>
        <v/>
      </c>
      <c r="H59" s="318">
        <f>G59*40.4</f>
        <v/>
      </c>
      <c r="I59" s="168" t="inlineStr">
        <is>
          <t>1#管廊</t>
        </is>
      </c>
      <c r="J59" s="168" t="inlineStr">
        <is>
          <t>EL8M</t>
        </is>
      </c>
    </row>
    <row r="60" s="313">
      <c r="B60" s="168" t="inlineStr">
        <is>
          <t>B-24</t>
        </is>
      </c>
      <c r="C60" s="13" t="inlineStr">
        <is>
          <t>#</t>
        </is>
      </c>
      <c r="D60" s="168" t="n">
        <v>1165</v>
      </c>
      <c r="E60" s="168" t="n">
        <v>575</v>
      </c>
      <c r="F60" s="168" t="n">
        <v>1</v>
      </c>
      <c r="G60" s="318">
        <f>D60*E60*F60/1000000</f>
        <v/>
      </c>
      <c r="H60" s="318">
        <f>G60*40.4</f>
        <v/>
      </c>
      <c r="I60" s="168" t="inlineStr">
        <is>
          <t>1#管廊</t>
        </is>
      </c>
      <c r="J60" s="168" t="inlineStr">
        <is>
          <t>EL8M</t>
        </is>
      </c>
    </row>
    <row r="61" s="313">
      <c r="B61" s="168" t="inlineStr">
        <is>
          <t>B-25</t>
        </is>
      </c>
      <c r="C61" s="13" t="inlineStr">
        <is>
          <t>#</t>
        </is>
      </c>
      <c r="D61" s="168" t="n">
        <v>990</v>
      </c>
      <c r="E61" s="168" t="n">
        <v>455</v>
      </c>
      <c r="F61" s="168" t="n">
        <v>1</v>
      </c>
      <c r="G61" s="318">
        <f>D61*E61*F61/1000000</f>
        <v/>
      </c>
      <c r="H61" s="318">
        <f>G61*40.4</f>
        <v/>
      </c>
      <c r="I61" s="168" t="inlineStr">
        <is>
          <t>1#管廊</t>
        </is>
      </c>
      <c r="J61" s="168" t="inlineStr">
        <is>
          <t>EL8M</t>
        </is>
      </c>
    </row>
    <row r="62" hidden="1" s="313">
      <c r="B62" s="168" t="inlineStr">
        <is>
          <t>B-26</t>
        </is>
      </c>
      <c r="C62" s="168" t="n"/>
      <c r="D62" s="168" t="n">
        <v>990</v>
      </c>
      <c r="E62" s="168" t="n">
        <v>995</v>
      </c>
      <c r="F62" s="168" t="n">
        <v>3</v>
      </c>
      <c r="G62" s="318">
        <f>D62*E62*F62/1000000</f>
        <v/>
      </c>
      <c r="H62" s="318">
        <f>G62*40.4</f>
        <v/>
      </c>
      <c r="I62" s="168" t="inlineStr">
        <is>
          <t>1#管廊</t>
        </is>
      </c>
      <c r="J62" s="168" t="inlineStr">
        <is>
          <t>EL8M</t>
        </is>
      </c>
    </row>
    <row r="63" hidden="1" s="313">
      <c r="B63" s="168" t="inlineStr">
        <is>
          <t>B-27</t>
        </is>
      </c>
      <c r="C63" s="13" t="inlineStr">
        <is>
          <t>#</t>
        </is>
      </c>
      <c r="D63" s="168" t="n">
        <v>990</v>
      </c>
      <c r="E63" s="168" t="n">
        <v>995</v>
      </c>
      <c r="F63" s="168" t="n">
        <v>1</v>
      </c>
      <c r="G63" s="318">
        <f>D63*E63*F63/1000000</f>
        <v/>
      </c>
      <c r="H63" s="318">
        <f>G63*40.4</f>
        <v/>
      </c>
      <c r="I63" s="168" t="inlineStr">
        <is>
          <t>1#管廊</t>
        </is>
      </c>
      <c r="J63" s="168" t="inlineStr">
        <is>
          <t>EL8M</t>
        </is>
      </c>
    </row>
    <row r="64" hidden="1" s="313">
      <c r="B64" s="168" t="inlineStr">
        <is>
          <t>B-28</t>
        </is>
      </c>
      <c r="C64" s="13" t="inlineStr">
        <is>
          <t>#</t>
        </is>
      </c>
      <c r="D64" s="168" t="n">
        <v>690</v>
      </c>
      <c r="E64" s="168" t="n">
        <v>995</v>
      </c>
      <c r="F64" s="168" t="n">
        <v>1</v>
      </c>
      <c r="G64" s="318">
        <f>D64*E64*F64/1000000</f>
        <v/>
      </c>
      <c r="H64" s="318">
        <f>G64*40.4</f>
        <v/>
      </c>
      <c r="I64" s="168" t="inlineStr">
        <is>
          <t>1#管廊</t>
        </is>
      </c>
      <c r="J64" s="168" t="inlineStr">
        <is>
          <t>EL8M</t>
        </is>
      </c>
    </row>
    <row r="65" hidden="1" s="313">
      <c r="B65" s="168" t="inlineStr">
        <is>
          <t>B-29</t>
        </is>
      </c>
      <c r="C65" s="168" t="n"/>
      <c r="D65" s="168" t="n">
        <v>690</v>
      </c>
      <c r="E65" s="168" t="n">
        <v>995</v>
      </c>
      <c r="F65" s="168" t="n">
        <v>4</v>
      </c>
      <c r="G65" s="318">
        <f>D65*E65*F65/1000000</f>
        <v/>
      </c>
      <c r="H65" s="318">
        <f>G65*40.4</f>
        <v/>
      </c>
      <c r="I65" s="168" t="inlineStr">
        <is>
          <t>1#管廊</t>
        </is>
      </c>
      <c r="J65" s="168" t="inlineStr">
        <is>
          <t>EL8M</t>
        </is>
      </c>
    </row>
    <row r="66" hidden="1" s="313">
      <c r="B66" s="168" t="inlineStr">
        <is>
          <t>B-30</t>
        </is>
      </c>
      <c r="C66" s="13" t="inlineStr">
        <is>
          <t>#</t>
        </is>
      </c>
      <c r="D66" s="168" t="n">
        <v>690</v>
      </c>
      <c r="E66" s="168" t="n">
        <v>995</v>
      </c>
      <c r="F66" s="168" t="n">
        <v>1</v>
      </c>
      <c r="G66" s="318">
        <f>D66*E66*F66/1000000</f>
        <v/>
      </c>
      <c r="H66" s="318">
        <f>G66*40.4</f>
        <v/>
      </c>
      <c r="I66" s="168" t="inlineStr">
        <is>
          <t>1#管廊</t>
        </is>
      </c>
      <c r="J66" s="168" t="inlineStr">
        <is>
          <t>EL8M</t>
        </is>
      </c>
    </row>
    <row r="67" s="313">
      <c r="B67" s="168" t="inlineStr">
        <is>
          <t>C-1</t>
        </is>
      </c>
      <c r="C67" s="168" t="n"/>
      <c r="D67" s="168" t="n">
        <v>790</v>
      </c>
      <c r="E67" s="168" t="n">
        <v>965</v>
      </c>
      <c r="F67" s="168" t="n">
        <v>1</v>
      </c>
      <c r="G67" s="318">
        <f>D67*E67*F67/1000000</f>
        <v/>
      </c>
      <c r="H67" s="318">
        <f>G67*40.4</f>
        <v/>
      </c>
      <c r="I67" s="168" t="inlineStr">
        <is>
          <t>1#管廊</t>
        </is>
      </c>
      <c r="J67" s="168" t="inlineStr">
        <is>
          <t>EL9.5M</t>
        </is>
      </c>
    </row>
    <row r="68" hidden="1" s="313">
      <c r="B68" s="168" t="inlineStr">
        <is>
          <t>C-2</t>
        </is>
      </c>
      <c r="C68" s="168" t="n"/>
      <c r="D68" s="168" t="n">
        <v>790</v>
      </c>
      <c r="E68" s="168" t="n">
        <v>995</v>
      </c>
      <c r="F68" s="168" t="n">
        <v>7</v>
      </c>
      <c r="G68" s="318">
        <f>D68*E68*F68/1000000</f>
        <v/>
      </c>
      <c r="H68" s="318">
        <f>G68*40.4</f>
        <v/>
      </c>
      <c r="I68" s="168" t="inlineStr">
        <is>
          <t>1#管廊</t>
        </is>
      </c>
      <c r="J68" s="168" t="inlineStr">
        <is>
          <t>EL9.5M</t>
        </is>
      </c>
    </row>
    <row r="69" s="313">
      <c r="B69" s="168" t="inlineStr">
        <is>
          <t>D-1</t>
        </is>
      </c>
      <c r="C69" s="168" t="n"/>
      <c r="D69" s="168" t="n">
        <v>1190</v>
      </c>
      <c r="E69" s="168" t="n">
        <v>605</v>
      </c>
      <c r="F69" s="168" t="n">
        <v>1</v>
      </c>
      <c r="G69" s="318">
        <f>D69*E69*F69/1000000</f>
        <v/>
      </c>
      <c r="H69" s="318">
        <f>G69*40.4</f>
        <v/>
      </c>
      <c r="I69" s="168" t="inlineStr">
        <is>
          <t>1#管廊</t>
        </is>
      </c>
      <c r="J69" s="168" t="inlineStr">
        <is>
          <t>EL10.5M</t>
        </is>
      </c>
    </row>
    <row r="70" s="313">
      <c r="B70" s="168" t="inlineStr">
        <is>
          <t>D-2</t>
        </is>
      </c>
      <c r="C70" s="168" t="n"/>
      <c r="D70" s="168" t="n">
        <v>1190</v>
      </c>
      <c r="E70" s="168" t="n">
        <v>635</v>
      </c>
      <c r="F70" s="168" t="n">
        <v>1</v>
      </c>
      <c r="G70" s="318">
        <f>D70*E70*F70/1000000</f>
        <v/>
      </c>
      <c r="H70" s="318">
        <f>G70*40.4</f>
        <v/>
      </c>
      <c r="I70" s="168" t="inlineStr">
        <is>
          <t>1#管廊</t>
        </is>
      </c>
      <c r="J70" s="168" t="inlineStr">
        <is>
          <t>EL10.5M</t>
        </is>
      </c>
    </row>
    <row r="71" hidden="1" s="313">
      <c r="B71" s="168" t="inlineStr">
        <is>
          <t>D-3</t>
        </is>
      </c>
      <c r="C71" s="168" t="n"/>
      <c r="D71" s="168" t="n">
        <v>1190</v>
      </c>
      <c r="E71" s="168" t="n">
        <v>995</v>
      </c>
      <c r="F71" s="168" t="n">
        <v>5</v>
      </c>
      <c r="G71" s="318">
        <f>D71*E71*F71/1000000</f>
        <v/>
      </c>
      <c r="H71" s="318">
        <f>G71*40.4</f>
        <v/>
      </c>
      <c r="I71" s="168" t="inlineStr">
        <is>
          <t>1#管廊</t>
        </is>
      </c>
      <c r="J71" s="168" t="inlineStr">
        <is>
          <t>EL10.5M</t>
        </is>
      </c>
    </row>
    <row r="72" hidden="1" s="313">
      <c r="B72" s="168" t="inlineStr">
        <is>
          <t>D-4</t>
        </is>
      </c>
      <c r="C72" s="13" t="inlineStr">
        <is>
          <t>#</t>
        </is>
      </c>
      <c r="D72" s="168" t="n">
        <v>1190</v>
      </c>
      <c r="E72" s="168" t="n">
        <v>995</v>
      </c>
      <c r="F72" s="168" t="n">
        <v>1</v>
      </c>
      <c r="G72" s="318">
        <f>D72*E72*F72/1000000</f>
        <v/>
      </c>
      <c r="H72" s="318">
        <f>G72*40.4</f>
        <v/>
      </c>
      <c r="I72" s="168" t="inlineStr">
        <is>
          <t>1#管廊</t>
        </is>
      </c>
      <c r="J72" s="168" t="inlineStr">
        <is>
          <t>EL10.5M</t>
        </is>
      </c>
    </row>
    <row r="73" hidden="1" s="313">
      <c r="B73" s="168" t="inlineStr">
        <is>
          <t>D-5</t>
        </is>
      </c>
      <c r="C73" s="13" t="inlineStr">
        <is>
          <t>#</t>
        </is>
      </c>
      <c r="D73" s="168" t="n">
        <v>1190</v>
      </c>
      <c r="E73" s="168" t="n">
        <v>995</v>
      </c>
      <c r="F73" s="168" t="n">
        <v>1</v>
      </c>
      <c r="G73" s="318">
        <f>D73*E73*F73/1000000</f>
        <v/>
      </c>
      <c r="H73" s="318">
        <f>G73*40.4</f>
        <v/>
      </c>
      <c r="I73" s="168" t="inlineStr">
        <is>
          <t>1#管廊</t>
        </is>
      </c>
      <c r="J73" s="168" t="inlineStr">
        <is>
          <t>EL10.5M</t>
        </is>
      </c>
    </row>
    <row r="74" hidden="1" s="313">
      <c r="B74" s="168" t="inlineStr">
        <is>
          <t>D-6</t>
        </is>
      </c>
      <c r="C74" s="13" t="inlineStr">
        <is>
          <t>#</t>
        </is>
      </c>
      <c r="D74" s="168" t="n">
        <v>1190</v>
      </c>
      <c r="E74" s="168" t="n">
        <v>995</v>
      </c>
      <c r="F74" s="168" t="n">
        <v>1</v>
      </c>
      <c r="G74" s="318">
        <f>D74*E74*F74/1000000</f>
        <v/>
      </c>
      <c r="H74" s="318">
        <f>G74*40.4</f>
        <v/>
      </c>
      <c r="I74" s="168" t="inlineStr">
        <is>
          <t>1#管廊</t>
        </is>
      </c>
      <c r="J74" s="168" t="inlineStr">
        <is>
          <t>EL10.5M</t>
        </is>
      </c>
    </row>
    <row r="75" s="313">
      <c r="B75" s="168" t="inlineStr">
        <is>
          <t>D-7</t>
        </is>
      </c>
      <c r="C75" s="168" t="n"/>
      <c r="D75" s="168" t="n">
        <v>2365</v>
      </c>
      <c r="E75" s="168" t="n">
        <v>935</v>
      </c>
      <c r="F75" s="168" t="n">
        <v>1</v>
      </c>
      <c r="G75" s="318">
        <f>D75*E75*F75/1000000</f>
        <v/>
      </c>
      <c r="H75" s="318">
        <f>G75*40.4</f>
        <v/>
      </c>
      <c r="I75" s="168" t="inlineStr">
        <is>
          <t>1#管廊</t>
        </is>
      </c>
      <c r="J75" s="168" t="inlineStr">
        <is>
          <t>EL10.5M</t>
        </is>
      </c>
    </row>
    <row r="76" hidden="1" s="313">
      <c r="B76" s="168" t="inlineStr">
        <is>
          <t>D-8</t>
        </is>
      </c>
      <c r="C76" s="168" t="n"/>
      <c r="D76" s="168" t="n">
        <v>2365</v>
      </c>
      <c r="E76" s="168" t="n">
        <v>995</v>
      </c>
      <c r="F76" s="168" t="n">
        <v>4</v>
      </c>
      <c r="G76" s="318">
        <f>D76*E76*F76/1000000</f>
        <v/>
      </c>
      <c r="H76" s="318">
        <f>G76*40.4</f>
        <v/>
      </c>
      <c r="I76" s="168" t="inlineStr">
        <is>
          <t>1#管廊</t>
        </is>
      </c>
      <c r="J76" s="168" t="inlineStr">
        <is>
          <t>EL10.5M</t>
        </is>
      </c>
    </row>
    <row r="77" hidden="1" s="313">
      <c r="B77" s="168" t="inlineStr">
        <is>
          <t>D-9</t>
        </is>
      </c>
      <c r="C77" s="13" t="inlineStr">
        <is>
          <t>#</t>
        </is>
      </c>
      <c r="D77" s="168" t="n">
        <v>2365</v>
      </c>
      <c r="E77" s="168" t="n">
        <v>995</v>
      </c>
      <c r="F77" s="168" t="n">
        <v>1</v>
      </c>
      <c r="G77" s="318">
        <f>D77*E77*F77/1000000</f>
        <v/>
      </c>
      <c r="H77" s="318">
        <f>G77*40.4</f>
        <v/>
      </c>
      <c r="I77" s="168" t="inlineStr">
        <is>
          <t>1#管廊</t>
        </is>
      </c>
      <c r="J77" s="168" t="inlineStr">
        <is>
          <t>EL10.5M</t>
        </is>
      </c>
    </row>
    <row r="78" s="313">
      <c r="B78" s="168" t="inlineStr">
        <is>
          <t>D-10</t>
        </is>
      </c>
      <c r="C78" s="13" t="inlineStr">
        <is>
          <t>#</t>
        </is>
      </c>
      <c r="D78" s="168" t="n">
        <v>2365</v>
      </c>
      <c r="E78" s="168" t="n">
        <v>935</v>
      </c>
      <c r="F78" s="168" t="n">
        <v>1</v>
      </c>
      <c r="G78" s="318">
        <f>D78*E78*F78/1000000</f>
        <v/>
      </c>
      <c r="H78" s="318">
        <f>G78*40.4</f>
        <v/>
      </c>
      <c r="I78" s="168" t="inlineStr">
        <is>
          <t>1#管廊</t>
        </is>
      </c>
      <c r="J78" s="168" t="inlineStr">
        <is>
          <t>EL10.5M</t>
        </is>
      </c>
    </row>
    <row r="79" s="313">
      <c r="B79" s="168" t="inlineStr">
        <is>
          <t>D-11</t>
        </is>
      </c>
      <c r="C79" s="168" t="n"/>
      <c r="D79" s="168" t="n">
        <v>2365</v>
      </c>
      <c r="E79" s="168" t="n">
        <v>575</v>
      </c>
      <c r="F79" s="168" t="n">
        <v>1</v>
      </c>
      <c r="G79" s="318">
        <f>D79*E79*F79/1000000</f>
        <v/>
      </c>
      <c r="H79" s="318">
        <f>G79*40.4</f>
        <v/>
      </c>
      <c r="I79" s="168" t="inlineStr">
        <is>
          <t>1#管廊</t>
        </is>
      </c>
      <c r="J79" s="168" t="inlineStr">
        <is>
          <t>EL10.5M</t>
        </is>
      </c>
    </row>
    <row r="80" s="313">
      <c r="B80" s="168" t="inlineStr">
        <is>
          <t>D-12</t>
        </is>
      </c>
      <c r="C80" s="168" t="n"/>
      <c r="D80" s="168" t="n">
        <v>2365</v>
      </c>
      <c r="E80" s="168" t="n">
        <v>605</v>
      </c>
      <c r="F80" s="168" t="n">
        <v>2</v>
      </c>
      <c r="G80" s="318">
        <f>D80*E80*F80/1000000</f>
        <v/>
      </c>
      <c r="H80" s="318">
        <f>G80*40.4</f>
        <v/>
      </c>
      <c r="I80" s="168" t="inlineStr">
        <is>
          <t>1#管廊</t>
        </is>
      </c>
      <c r="J80" s="168" t="inlineStr">
        <is>
          <t>EL10.5M</t>
        </is>
      </c>
    </row>
    <row r="81" hidden="1" s="313">
      <c r="B81" s="168" t="inlineStr">
        <is>
          <t>D-13</t>
        </is>
      </c>
      <c r="C81" s="13" t="inlineStr">
        <is>
          <t>#</t>
        </is>
      </c>
      <c r="D81" s="168" t="n">
        <v>2365</v>
      </c>
      <c r="E81" s="168" t="n">
        <v>995</v>
      </c>
      <c r="F81" s="168" t="n">
        <v>1</v>
      </c>
      <c r="G81" s="318">
        <f>D81*E81*F81/1000000</f>
        <v/>
      </c>
      <c r="H81" s="318">
        <f>G81*40.4</f>
        <v/>
      </c>
      <c r="I81" s="168" t="inlineStr">
        <is>
          <t>1#管廊</t>
        </is>
      </c>
      <c r="J81" s="168" t="inlineStr">
        <is>
          <t>EL10.5M</t>
        </is>
      </c>
    </row>
    <row r="82" s="313">
      <c r="B82" s="168" t="inlineStr">
        <is>
          <t>D-14</t>
        </is>
      </c>
      <c r="C82" s="13" t="inlineStr">
        <is>
          <t>#</t>
        </is>
      </c>
      <c r="D82" s="168" t="n">
        <v>2365</v>
      </c>
      <c r="E82" s="168" t="n">
        <v>575</v>
      </c>
      <c r="F82" s="168" t="n">
        <v>1</v>
      </c>
      <c r="G82" s="318">
        <f>D82*E82*F82/1000000</f>
        <v/>
      </c>
      <c r="H82" s="318">
        <f>G82*40.4</f>
        <v/>
      </c>
      <c r="I82" s="168" t="inlineStr">
        <is>
          <t>1#管廊</t>
        </is>
      </c>
      <c r="J82" s="168" t="inlineStr">
        <is>
          <t>EL10.5M</t>
        </is>
      </c>
    </row>
    <row r="83" s="313">
      <c r="B83" s="168" t="inlineStr">
        <is>
          <t>D-15</t>
        </is>
      </c>
      <c r="C83" s="168" t="n"/>
      <c r="D83" s="168" t="n">
        <v>2390</v>
      </c>
      <c r="E83" s="168" t="n">
        <v>575</v>
      </c>
      <c r="F83" s="168" t="n">
        <v>2</v>
      </c>
      <c r="G83" s="318">
        <f>D83*E83*F83/1000000</f>
        <v/>
      </c>
      <c r="H83" s="318">
        <f>G83*40.4</f>
        <v/>
      </c>
      <c r="I83" s="168" t="inlineStr">
        <is>
          <t>1#管廊</t>
        </is>
      </c>
      <c r="J83" s="168" t="inlineStr">
        <is>
          <t>EL10.5M</t>
        </is>
      </c>
    </row>
    <row r="84" s="313">
      <c r="B84" s="168" t="inlineStr">
        <is>
          <t>D-16</t>
        </is>
      </c>
      <c r="C84" s="168" t="n"/>
      <c r="D84" s="168" t="n">
        <v>2390</v>
      </c>
      <c r="E84" s="168" t="n">
        <v>605</v>
      </c>
      <c r="F84" s="168" t="n">
        <v>2</v>
      </c>
      <c r="G84" s="318">
        <f>D84*E84*F84/1000000</f>
        <v/>
      </c>
      <c r="H84" s="318">
        <f>G84*40.4</f>
        <v/>
      </c>
      <c r="I84" s="168" t="inlineStr">
        <is>
          <t>1#管廊</t>
        </is>
      </c>
      <c r="J84" s="168" t="inlineStr">
        <is>
          <t>EL10.5M</t>
        </is>
      </c>
    </row>
    <row r="85" hidden="1" s="313">
      <c r="B85" s="168" t="inlineStr">
        <is>
          <t>D-17</t>
        </is>
      </c>
      <c r="C85" s="168" t="n"/>
      <c r="D85" s="168" t="n">
        <v>2390</v>
      </c>
      <c r="E85" s="168" t="n">
        <v>995</v>
      </c>
      <c r="F85" s="168" t="n">
        <v>6</v>
      </c>
      <c r="G85" s="318">
        <f>D85*E85*F85/1000000</f>
        <v/>
      </c>
      <c r="H85" s="318">
        <f>G85*40.4</f>
        <v/>
      </c>
      <c r="I85" s="168" t="inlineStr">
        <is>
          <t>1#管廊</t>
        </is>
      </c>
      <c r="J85" s="168" t="inlineStr">
        <is>
          <t>EL10.5M</t>
        </is>
      </c>
    </row>
    <row r="86" s="313">
      <c r="B86" s="168" t="inlineStr">
        <is>
          <t>D-18</t>
        </is>
      </c>
      <c r="C86" s="168" t="n"/>
      <c r="D86" s="168" t="n">
        <v>2390</v>
      </c>
      <c r="E86" s="168" t="n">
        <v>935</v>
      </c>
      <c r="F86" s="168" t="n">
        <v>2</v>
      </c>
      <c r="G86" s="318">
        <f>D86*E86*F86/1000000</f>
        <v/>
      </c>
      <c r="H86" s="318">
        <f>G86*40.4</f>
        <v/>
      </c>
      <c r="I86" s="168" t="inlineStr">
        <is>
          <t>1#管廊</t>
        </is>
      </c>
      <c r="J86" s="168" t="inlineStr">
        <is>
          <t>EL10.5M</t>
        </is>
      </c>
    </row>
    <row r="87" s="313">
      <c r="B87" s="168" t="inlineStr">
        <is>
          <t>D-19</t>
        </is>
      </c>
      <c r="C87" s="168" t="n"/>
      <c r="D87" s="168" t="n">
        <v>1165</v>
      </c>
      <c r="E87" s="168" t="n">
        <v>935</v>
      </c>
      <c r="F87" s="168" t="n">
        <v>1</v>
      </c>
      <c r="G87" s="318">
        <f>D87*E87*F87/1000000</f>
        <v/>
      </c>
      <c r="H87" s="318">
        <f>G87*40.4</f>
        <v/>
      </c>
      <c r="I87" s="168" t="inlineStr">
        <is>
          <t>1#管廊</t>
        </is>
      </c>
      <c r="J87" s="168" t="inlineStr">
        <is>
          <t>EL10.5M</t>
        </is>
      </c>
    </row>
    <row r="88" hidden="1" s="313">
      <c r="B88" s="168" t="inlineStr">
        <is>
          <t>D-20</t>
        </is>
      </c>
      <c r="C88" s="168" t="n"/>
      <c r="D88" s="168" t="n">
        <v>1165</v>
      </c>
      <c r="E88" s="168" t="n">
        <v>995</v>
      </c>
      <c r="F88" s="168" t="n">
        <v>4</v>
      </c>
      <c r="G88" s="318">
        <f>D88*E88*F88/1000000</f>
        <v/>
      </c>
      <c r="H88" s="318">
        <f>G88*40.4</f>
        <v/>
      </c>
      <c r="I88" s="168" t="inlineStr">
        <is>
          <t>1#管廊</t>
        </is>
      </c>
      <c r="J88" s="168" t="inlineStr">
        <is>
          <t>EL10.5M</t>
        </is>
      </c>
    </row>
    <row r="89" hidden="1" s="313">
      <c r="B89" s="168" t="inlineStr">
        <is>
          <t>D-21</t>
        </is>
      </c>
      <c r="C89" s="13" t="inlineStr">
        <is>
          <t>#</t>
        </is>
      </c>
      <c r="D89" s="168" t="n">
        <v>1165</v>
      </c>
      <c r="E89" s="168" t="n">
        <v>995</v>
      </c>
      <c r="F89" s="168" t="n">
        <v>1</v>
      </c>
      <c r="G89" s="318">
        <f>D89*E89*F89/1000000</f>
        <v/>
      </c>
      <c r="H89" s="318">
        <f>G89*40.4</f>
        <v/>
      </c>
      <c r="I89" s="168" t="inlineStr">
        <is>
          <t>1#管廊</t>
        </is>
      </c>
      <c r="J89" s="168" t="inlineStr">
        <is>
          <t>EL10.5M</t>
        </is>
      </c>
    </row>
    <row r="90" s="313">
      <c r="B90" s="168" t="inlineStr">
        <is>
          <t>D-22</t>
        </is>
      </c>
      <c r="C90" s="13" t="inlineStr">
        <is>
          <t>#</t>
        </is>
      </c>
      <c r="D90" s="168" t="n">
        <v>1165</v>
      </c>
      <c r="E90" s="168" t="n">
        <v>935</v>
      </c>
      <c r="F90" s="168" t="n">
        <v>1</v>
      </c>
      <c r="G90" s="318">
        <f>D90*E90*F90/1000000</f>
        <v/>
      </c>
      <c r="H90" s="318">
        <f>G90*40.4</f>
        <v/>
      </c>
      <c r="I90" s="168" t="inlineStr">
        <is>
          <t>1#管廊</t>
        </is>
      </c>
      <c r="J90" s="168" t="inlineStr">
        <is>
          <t>EL10.5M</t>
        </is>
      </c>
    </row>
    <row r="91" s="313">
      <c r="B91" s="168" t="inlineStr">
        <is>
          <t>D-23</t>
        </is>
      </c>
      <c r="C91" s="168" t="n"/>
      <c r="D91" s="168" t="n">
        <v>1165</v>
      </c>
      <c r="E91" s="168" t="n">
        <v>575</v>
      </c>
      <c r="F91" s="168" t="n">
        <v>1</v>
      </c>
      <c r="G91" s="318">
        <f>D91*E91*F91/1000000</f>
        <v/>
      </c>
      <c r="H91" s="318">
        <f>G91*40.4</f>
        <v/>
      </c>
      <c r="I91" s="168" t="inlineStr">
        <is>
          <t>1#管廊</t>
        </is>
      </c>
      <c r="J91" s="168" t="inlineStr">
        <is>
          <t>EL10.5M</t>
        </is>
      </c>
    </row>
    <row r="92" s="313">
      <c r="B92" s="168" t="inlineStr">
        <is>
          <t>D-24</t>
        </is>
      </c>
      <c r="C92" s="168" t="n"/>
      <c r="D92" s="168" t="n">
        <v>1165</v>
      </c>
      <c r="E92" s="168" t="n">
        <v>605</v>
      </c>
      <c r="F92" s="168" t="n">
        <v>2</v>
      </c>
      <c r="G92" s="318">
        <f>D92*E92*F92/1000000</f>
        <v/>
      </c>
      <c r="H92" s="318">
        <f>G92*40.4</f>
        <v/>
      </c>
      <c r="I92" s="168" t="inlineStr">
        <is>
          <t>1#管廊</t>
        </is>
      </c>
      <c r="J92" s="168" t="inlineStr">
        <is>
          <t>EL10.5M</t>
        </is>
      </c>
    </row>
    <row r="93" hidden="1" s="313">
      <c r="B93" s="168" t="inlineStr">
        <is>
          <t>D-25</t>
        </is>
      </c>
      <c r="C93" s="13" t="inlineStr">
        <is>
          <t>#</t>
        </is>
      </c>
      <c r="D93" s="168" t="n">
        <v>1165</v>
      </c>
      <c r="E93" s="168" t="n">
        <v>995</v>
      </c>
      <c r="F93" s="168" t="n">
        <v>1</v>
      </c>
      <c r="G93" s="318">
        <f>D93*E93*F93/1000000</f>
        <v/>
      </c>
      <c r="H93" s="318">
        <f>G93*40.4</f>
        <v/>
      </c>
      <c r="I93" s="168" t="inlineStr">
        <is>
          <t>1#管廊</t>
        </is>
      </c>
      <c r="J93" s="168" t="inlineStr">
        <is>
          <t>EL10.5M</t>
        </is>
      </c>
    </row>
    <row r="94" s="313">
      <c r="B94" s="168" t="inlineStr">
        <is>
          <t>D-26</t>
        </is>
      </c>
      <c r="C94" s="13" t="inlineStr">
        <is>
          <t>#</t>
        </is>
      </c>
      <c r="D94" s="168" t="n">
        <v>1165</v>
      </c>
      <c r="E94" s="168" t="n">
        <v>575</v>
      </c>
      <c r="F94" s="168" t="n">
        <v>1</v>
      </c>
      <c r="G94" s="318">
        <f>D94*E94*F94/1000000</f>
        <v/>
      </c>
      <c r="H94" s="318">
        <f>G94*40.4</f>
        <v/>
      </c>
      <c r="I94" s="168" t="inlineStr">
        <is>
          <t>1#管廊</t>
        </is>
      </c>
      <c r="J94" s="168" t="inlineStr">
        <is>
          <t>EL10.5M</t>
        </is>
      </c>
    </row>
    <row r="95" s="313">
      <c r="B95" s="168" t="inlineStr">
        <is>
          <t>D-27</t>
        </is>
      </c>
      <c r="C95" s="13" t="inlineStr">
        <is>
          <t>#</t>
        </is>
      </c>
      <c r="D95" s="168" t="n">
        <v>1790</v>
      </c>
      <c r="E95" s="168" t="n">
        <v>425</v>
      </c>
      <c r="F95" s="168" t="n">
        <v>1</v>
      </c>
      <c r="G95" s="318">
        <f>D95*E95*F95/1000000</f>
        <v/>
      </c>
      <c r="H95" s="318">
        <f>G95*40.4</f>
        <v/>
      </c>
      <c r="I95" s="168" t="inlineStr">
        <is>
          <t>1#管廊</t>
        </is>
      </c>
      <c r="J95" s="168" t="inlineStr">
        <is>
          <t>EL10.5M</t>
        </is>
      </c>
    </row>
    <row r="96" hidden="1" s="313">
      <c r="B96" s="168" t="inlineStr">
        <is>
          <t>D-28</t>
        </is>
      </c>
      <c r="C96" s="168" t="n"/>
      <c r="D96" s="168" t="n">
        <v>1790</v>
      </c>
      <c r="E96" s="168" t="n">
        <v>995</v>
      </c>
      <c r="F96" s="168" t="n">
        <v>5</v>
      </c>
      <c r="G96" s="318">
        <f>D96*E96*F96/1000000</f>
        <v/>
      </c>
      <c r="H96" s="318">
        <f>G96*40.4</f>
        <v/>
      </c>
      <c r="I96" s="168" t="inlineStr">
        <is>
          <t>1#管廊</t>
        </is>
      </c>
      <c r="J96" s="168" t="inlineStr">
        <is>
          <t>EL10.5M</t>
        </is>
      </c>
    </row>
    <row r="97" hidden="1" s="313">
      <c r="B97" s="168" t="inlineStr">
        <is>
          <t>D-29</t>
        </is>
      </c>
      <c r="C97" s="13" t="inlineStr">
        <is>
          <t>#</t>
        </is>
      </c>
      <c r="D97" s="168" t="n">
        <v>1790</v>
      </c>
      <c r="E97" s="168" t="n">
        <v>995</v>
      </c>
      <c r="F97" s="168" t="n">
        <v>1</v>
      </c>
      <c r="G97" s="318">
        <f>D97*E97*F97/1000000</f>
        <v/>
      </c>
      <c r="H97" s="318">
        <f>G97*40.4</f>
        <v/>
      </c>
      <c r="I97" s="168" t="inlineStr">
        <is>
          <t>1#管廊</t>
        </is>
      </c>
      <c r="J97" s="168" t="inlineStr">
        <is>
          <t>EL10.5M</t>
        </is>
      </c>
    </row>
    <row r="98" hidden="1" s="313">
      <c r="B98" s="168" t="inlineStr">
        <is>
          <t>D-30</t>
        </is>
      </c>
      <c r="C98" s="13" t="inlineStr">
        <is>
          <t>#</t>
        </is>
      </c>
      <c r="D98" s="168" t="n">
        <v>1790</v>
      </c>
      <c r="E98" s="168" t="n">
        <v>995</v>
      </c>
      <c r="F98" s="168" t="n">
        <v>1</v>
      </c>
      <c r="G98" s="318">
        <f>D98*E98*F98/1000000</f>
        <v/>
      </c>
      <c r="H98" s="318">
        <f>G98*40.4</f>
        <v/>
      </c>
      <c r="I98" s="168" t="inlineStr">
        <is>
          <t>1#管廊</t>
        </is>
      </c>
      <c r="J98" s="168" t="inlineStr">
        <is>
          <t>EL10.5M</t>
        </is>
      </c>
    </row>
    <row r="99" hidden="1" s="313">
      <c r="B99" s="168" t="inlineStr">
        <is>
          <t>D-31</t>
        </is>
      </c>
      <c r="C99" s="168" t="n"/>
      <c r="D99" s="168" t="n">
        <v>990</v>
      </c>
      <c r="E99" s="168" t="n">
        <v>995</v>
      </c>
      <c r="F99" s="168" t="n">
        <v>2</v>
      </c>
      <c r="G99" s="318">
        <f>D99*E99*F99/1000000</f>
        <v/>
      </c>
      <c r="H99" s="318">
        <f>G99*40.4</f>
        <v/>
      </c>
      <c r="I99" s="168" t="inlineStr">
        <is>
          <t>1#管廊</t>
        </is>
      </c>
      <c r="J99" s="168" t="inlineStr">
        <is>
          <t>EL10.5M</t>
        </is>
      </c>
    </row>
    <row r="100" hidden="1" s="313">
      <c r="B100" s="168" t="inlineStr">
        <is>
          <t>D-32</t>
        </is>
      </c>
      <c r="C100" s="13" t="inlineStr">
        <is>
          <t>#</t>
        </is>
      </c>
      <c r="D100" s="168" t="n">
        <v>990</v>
      </c>
      <c r="E100" s="168" t="n">
        <v>995</v>
      </c>
      <c r="F100" s="168" t="n">
        <v>1</v>
      </c>
      <c r="G100" s="318">
        <f>D100*E100*F100/1000000</f>
        <v/>
      </c>
      <c r="H100" s="318">
        <f>G100*40.4</f>
        <v/>
      </c>
      <c r="I100" s="168" t="inlineStr">
        <is>
          <t>1#管廊</t>
        </is>
      </c>
      <c r="J100" s="168" t="inlineStr">
        <is>
          <t>EL10.5M</t>
        </is>
      </c>
    </row>
    <row r="101" hidden="1" s="313">
      <c r="B101" s="168" t="inlineStr">
        <is>
          <t>D-33</t>
        </is>
      </c>
      <c r="C101" s="13" t="inlineStr">
        <is>
          <t>#</t>
        </is>
      </c>
      <c r="D101" s="168" t="n">
        <v>990</v>
      </c>
      <c r="E101" s="168" t="n">
        <v>995</v>
      </c>
      <c r="F101" s="168" t="n">
        <v>1</v>
      </c>
      <c r="G101" s="318">
        <f>D101*E101*F101/1000000</f>
        <v/>
      </c>
      <c r="H101" s="318">
        <f>G101*40.4</f>
        <v/>
      </c>
      <c r="I101" s="168" t="inlineStr">
        <is>
          <t>1#管廊</t>
        </is>
      </c>
      <c r="J101" s="168" t="inlineStr">
        <is>
          <t>EL10.5M</t>
        </is>
      </c>
    </row>
    <row r="102" hidden="1" s="313">
      <c r="B102" s="168" t="inlineStr">
        <is>
          <t>D-34</t>
        </is>
      </c>
      <c r="C102" s="168" t="n"/>
      <c r="D102" s="168" t="n">
        <v>690</v>
      </c>
      <c r="E102" s="168" t="n">
        <v>995</v>
      </c>
      <c r="F102" s="168" t="n">
        <v>4</v>
      </c>
      <c r="G102" s="318">
        <f>D102*E102*F102/1000000</f>
        <v/>
      </c>
      <c r="H102" s="318">
        <f>G102*40.4</f>
        <v/>
      </c>
      <c r="I102" s="168" t="inlineStr">
        <is>
          <t>1#管廊</t>
        </is>
      </c>
      <c r="J102" s="168" t="inlineStr">
        <is>
          <t>EL10.5M</t>
        </is>
      </c>
    </row>
    <row r="103" hidden="1" s="313">
      <c r="B103" s="168" t="inlineStr">
        <is>
          <t>D-35</t>
        </is>
      </c>
      <c r="C103" s="13" t="inlineStr">
        <is>
          <t>#</t>
        </is>
      </c>
      <c r="D103" s="168" t="n">
        <v>690</v>
      </c>
      <c r="E103" s="168" t="n">
        <v>995</v>
      </c>
      <c r="F103" s="168" t="n">
        <v>1</v>
      </c>
      <c r="G103" s="318">
        <f>D103*E103*F103/1000000</f>
        <v/>
      </c>
      <c r="H103" s="318">
        <f>G103*40.4</f>
        <v/>
      </c>
      <c r="I103" s="168" t="inlineStr">
        <is>
          <t>1#管廊</t>
        </is>
      </c>
      <c r="J103" s="168" t="inlineStr">
        <is>
          <t>EL10.5M</t>
        </is>
      </c>
    </row>
    <row r="104" s="313">
      <c r="B104" s="168" t="inlineStr">
        <is>
          <t>E-1</t>
        </is>
      </c>
      <c r="C104" s="168" t="n"/>
      <c r="D104" s="168" t="n">
        <v>790</v>
      </c>
      <c r="E104" s="168" t="n">
        <v>905</v>
      </c>
      <c r="F104" s="168" t="n">
        <v>2</v>
      </c>
      <c r="G104" s="318">
        <f>D104*E104*F104/1000000</f>
        <v/>
      </c>
      <c r="H104" s="318">
        <f>G104*40.4</f>
        <v/>
      </c>
      <c r="I104" s="168" t="inlineStr">
        <is>
          <t>1#管廊</t>
        </is>
      </c>
      <c r="J104" s="168" t="inlineStr">
        <is>
          <t>EL13.5M</t>
        </is>
      </c>
    </row>
    <row r="105" hidden="1" s="313">
      <c r="B105" s="168" t="inlineStr">
        <is>
          <t>E-2</t>
        </is>
      </c>
      <c r="C105" s="168" t="n"/>
      <c r="D105" s="168" t="n">
        <v>790</v>
      </c>
      <c r="E105" s="168" t="n">
        <v>995</v>
      </c>
      <c r="F105" s="168" t="n">
        <v>93</v>
      </c>
      <c r="G105" s="318">
        <f>D105*E105*F105/1000000</f>
        <v/>
      </c>
      <c r="H105" s="318">
        <f>G105*40.4</f>
        <v/>
      </c>
      <c r="I105" s="168" t="inlineStr">
        <is>
          <t>1#管廊</t>
        </is>
      </c>
      <c r="J105" s="168" t="inlineStr">
        <is>
          <t>EL13.5M</t>
        </is>
      </c>
    </row>
    <row r="106" hidden="1" s="313">
      <c r="B106" s="168" t="inlineStr">
        <is>
          <t>E-3</t>
        </is>
      </c>
      <c r="C106" s="13" t="inlineStr">
        <is>
          <t>#</t>
        </is>
      </c>
      <c r="D106" s="168" t="n">
        <v>790</v>
      </c>
      <c r="E106" s="168" t="n">
        <v>995</v>
      </c>
      <c r="F106" s="168" t="n">
        <v>1</v>
      </c>
      <c r="G106" s="318">
        <f>D106*E106*F106/1000000</f>
        <v/>
      </c>
      <c r="H106" s="318">
        <f>G106*40.4</f>
        <v/>
      </c>
      <c r="I106" s="168" t="inlineStr">
        <is>
          <t>1#管廊</t>
        </is>
      </c>
      <c r="J106" s="168" t="inlineStr">
        <is>
          <t>EL13.5M</t>
        </is>
      </c>
    </row>
    <row r="107" hidden="1" s="313">
      <c r="B107" s="168" t="inlineStr">
        <is>
          <t>E-4</t>
        </is>
      </c>
      <c r="C107" s="13" t="inlineStr">
        <is>
          <t>#</t>
        </is>
      </c>
      <c r="D107" s="168" t="n">
        <v>790</v>
      </c>
      <c r="E107" s="168" t="n">
        <v>995</v>
      </c>
      <c r="F107" s="168" t="n">
        <v>1</v>
      </c>
      <c r="G107" s="318">
        <f>D107*E107*F107/1000000</f>
        <v/>
      </c>
      <c r="H107" s="318">
        <f>G107*40.4</f>
        <v/>
      </c>
      <c r="I107" s="168" t="inlineStr">
        <is>
          <t>1#管廊</t>
        </is>
      </c>
      <c r="J107" s="168" t="inlineStr">
        <is>
          <t>EL13.5M</t>
        </is>
      </c>
    </row>
    <row r="108" hidden="1" s="313">
      <c r="B108" s="168" t="inlineStr">
        <is>
          <t>E-5</t>
        </is>
      </c>
      <c r="C108" s="13" t="inlineStr">
        <is>
          <t>#</t>
        </is>
      </c>
      <c r="D108" s="168" t="n">
        <v>790</v>
      </c>
      <c r="E108" s="168" t="n">
        <v>995</v>
      </c>
      <c r="F108" s="168" t="n">
        <v>1</v>
      </c>
      <c r="G108" s="318">
        <f>D108*E108*F108/1000000</f>
        <v/>
      </c>
      <c r="H108" s="318">
        <f>G108*40.4</f>
        <v/>
      </c>
      <c r="I108" s="168" t="inlineStr">
        <is>
          <t>1#管廊</t>
        </is>
      </c>
      <c r="J108" s="168" t="inlineStr">
        <is>
          <t>EL13.5M</t>
        </is>
      </c>
    </row>
    <row r="109" hidden="1" s="313">
      <c r="B109" s="168" t="inlineStr">
        <is>
          <t>E-6</t>
        </is>
      </c>
      <c r="C109" s="13" t="inlineStr">
        <is>
          <t>#</t>
        </is>
      </c>
      <c r="D109" s="168" t="n">
        <v>790</v>
      </c>
      <c r="E109" s="168" t="n">
        <v>990</v>
      </c>
      <c r="F109" s="168" t="n">
        <v>1</v>
      </c>
      <c r="G109" s="318">
        <f>D109*E109*F109/1000000</f>
        <v/>
      </c>
      <c r="H109" s="318">
        <f>G109*40.4</f>
        <v/>
      </c>
      <c r="I109" s="168" t="inlineStr">
        <is>
          <t>1#管廊</t>
        </is>
      </c>
      <c r="J109" s="168" t="inlineStr">
        <is>
          <t>EL13.5M</t>
        </is>
      </c>
    </row>
    <row r="110" s="313">
      <c r="B110" s="168" t="inlineStr">
        <is>
          <t>F-1</t>
        </is>
      </c>
      <c r="C110" s="168" t="n"/>
      <c r="D110" s="168" t="n">
        <v>790</v>
      </c>
      <c r="E110" s="168" t="n">
        <v>965</v>
      </c>
      <c r="F110" s="168" t="n">
        <v>1</v>
      </c>
      <c r="G110" s="318">
        <f>D110*E110*F110/1000000</f>
        <v/>
      </c>
      <c r="H110" s="318">
        <f>G110*40.4</f>
        <v/>
      </c>
      <c r="I110" s="168" t="inlineStr">
        <is>
          <t>1#管廊</t>
        </is>
      </c>
      <c r="J110" s="168" t="inlineStr">
        <is>
          <t>EL16M</t>
        </is>
      </c>
    </row>
    <row r="111" hidden="1" s="313">
      <c r="B111" s="168" t="inlineStr">
        <is>
          <t>F-2</t>
        </is>
      </c>
      <c r="C111" s="168" t="n"/>
      <c r="D111" s="168" t="n">
        <v>790</v>
      </c>
      <c r="E111" s="168" t="n">
        <v>995</v>
      </c>
      <c r="F111" s="168" t="n">
        <v>5</v>
      </c>
      <c r="G111" s="318">
        <f>D111*E111*F111/1000000</f>
        <v/>
      </c>
      <c r="H111" s="318">
        <f>G111*40.4</f>
        <v/>
      </c>
      <c r="I111" s="168" t="inlineStr">
        <is>
          <t>1#管廊</t>
        </is>
      </c>
      <c r="J111" s="168" t="inlineStr">
        <is>
          <t>EL16M</t>
        </is>
      </c>
    </row>
    <row r="112" s="313">
      <c r="B112" s="168" t="inlineStr">
        <is>
          <t>F-3</t>
        </is>
      </c>
      <c r="C112" s="168" t="n"/>
      <c r="D112" s="168" t="n">
        <v>790</v>
      </c>
      <c r="E112" s="168" t="n">
        <v>575</v>
      </c>
      <c r="F112" s="168" t="n">
        <v>1</v>
      </c>
      <c r="G112" s="318">
        <f>D112*E112*F112/1000000</f>
        <v/>
      </c>
      <c r="H112" s="318">
        <f>G112*40.4</f>
        <v/>
      </c>
      <c r="I112" s="168" t="inlineStr">
        <is>
          <t>1#管廊</t>
        </is>
      </c>
      <c r="J112" s="168" t="inlineStr">
        <is>
          <t>EL16M</t>
        </is>
      </c>
    </row>
    <row r="113" s="313">
      <c r="B113" s="168" t="inlineStr">
        <is>
          <t>F-4</t>
        </is>
      </c>
      <c r="C113" s="168" t="n"/>
      <c r="D113" s="168" t="n">
        <v>790</v>
      </c>
      <c r="E113" s="168" t="n">
        <v>605</v>
      </c>
      <c r="F113" s="168" t="n">
        <v>1</v>
      </c>
      <c r="G113" s="318">
        <f>D113*E113*F113/1000000</f>
        <v/>
      </c>
      <c r="H113" s="318">
        <f>G113*40.4</f>
        <v/>
      </c>
      <c r="I113" s="168" t="inlineStr">
        <is>
          <t>1#管廊</t>
        </is>
      </c>
      <c r="J113" s="168" t="inlineStr">
        <is>
          <t>EL16M</t>
        </is>
      </c>
    </row>
    <row r="114" hidden="1" s="313">
      <c r="B114" s="168" t="inlineStr">
        <is>
          <t>F-5</t>
        </is>
      </c>
      <c r="C114" s="168" t="n"/>
      <c r="D114" s="168" t="n">
        <v>990</v>
      </c>
      <c r="E114" s="168" t="n">
        <v>995</v>
      </c>
      <c r="F114" s="168" t="n">
        <v>4</v>
      </c>
      <c r="G114" s="318">
        <f>D114*E114*F114/1000000</f>
        <v/>
      </c>
      <c r="H114" s="318">
        <f>G114*40.4</f>
        <v/>
      </c>
      <c r="I114" s="168" t="inlineStr">
        <is>
          <t>1#管廊</t>
        </is>
      </c>
      <c r="J114" s="168" t="inlineStr">
        <is>
          <t>EL16M</t>
        </is>
      </c>
    </row>
    <row r="115" s="313">
      <c r="B115" s="168" t="inlineStr">
        <is>
          <t>G-1</t>
        </is>
      </c>
      <c r="C115" s="168" t="n"/>
      <c r="D115" s="168" t="n">
        <v>1940</v>
      </c>
      <c r="E115" s="168" t="n">
        <v>545</v>
      </c>
      <c r="F115" s="168" t="n">
        <v>5</v>
      </c>
      <c r="G115" s="318">
        <f>D115*E115*F115/1000000</f>
        <v/>
      </c>
      <c r="H115" s="318">
        <f>G115*40.4</f>
        <v/>
      </c>
      <c r="I115" s="168" t="inlineStr">
        <is>
          <t>1#管廊</t>
        </is>
      </c>
      <c r="J115" s="168" t="inlineStr">
        <is>
          <t>楼梯平台</t>
        </is>
      </c>
    </row>
    <row r="116" hidden="1" s="313">
      <c r="B116" s="168" t="inlineStr">
        <is>
          <t>G-2</t>
        </is>
      </c>
      <c r="C116" s="168" t="n"/>
      <c r="D116" s="168" t="n">
        <v>1940</v>
      </c>
      <c r="E116" s="168" t="n">
        <v>995</v>
      </c>
      <c r="F116" s="168" t="n">
        <v>2</v>
      </c>
      <c r="G116" s="318">
        <f>D116*E116*F116/1000000</f>
        <v/>
      </c>
      <c r="H116" s="318">
        <f>G116*40.4</f>
        <v/>
      </c>
      <c r="I116" s="168" t="inlineStr">
        <is>
          <t>1#管廊</t>
        </is>
      </c>
      <c r="J116" s="168" t="inlineStr">
        <is>
          <t>楼梯平台</t>
        </is>
      </c>
    </row>
    <row r="117" s="313">
      <c r="B117" s="168" t="inlineStr">
        <is>
          <t>G-3</t>
        </is>
      </c>
      <c r="C117" s="168" t="n"/>
      <c r="D117" s="168" t="n">
        <v>1940</v>
      </c>
      <c r="E117" s="168" t="n">
        <v>695</v>
      </c>
      <c r="F117" s="168" t="n">
        <v>1</v>
      </c>
      <c r="G117" s="318">
        <f>D117*E117*F117/1000000</f>
        <v/>
      </c>
      <c r="H117" s="318">
        <f>G117*40.4</f>
        <v/>
      </c>
      <c r="I117" s="168" t="inlineStr">
        <is>
          <t>1#管廊</t>
        </is>
      </c>
      <c r="J117" s="168" t="inlineStr">
        <is>
          <t>楼梯平台</t>
        </is>
      </c>
    </row>
    <row r="118" s="313">
      <c r="B118" s="168" t="inlineStr">
        <is>
          <t>G-4</t>
        </is>
      </c>
      <c r="C118" s="168" t="n"/>
      <c r="D118" s="168" t="n">
        <v>890</v>
      </c>
      <c r="E118" s="168" t="n">
        <v>515</v>
      </c>
      <c r="F118" s="168" t="n">
        <v>2</v>
      </c>
      <c r="G118" s="318">
        <f>D118*E118*F118/1000000</f>
        <v/>
      </c>
      <c r="H118" s="318">
        <f>G118*40.4</f>
        <v/>
      </c>
      <c r="I118" s="168" t="inlineStr">
        <is>
          <t>1#管廊</t>
        </is>
      </c>
      <c r="J118" s="168" t="inlineStr">
        <is>
          <t>楼梯平台</t>
        </is>
      </c>
    </row>
    <row r="119" hidden="1" s="313">
      <c r="B119" s="168" t="inlineStr">
        <is>
          <t>H-1</t>
        </is>
      </c>
      <c r="C119" s="13" t="inlineStr">
        <is>
          <t>#</t>
        </is>
      </c>
      <c r="D119" s="168" t="n">
        <v>1190</v>
      </c>
      <c r="E119" s="168" t="n">
        <v>995</v>
      </c>
      <c r="F119" s="168" t="n">
        <v>1</v>
      </c>
      <c r="G119" s="318">
        <f>D119*E119*F119/1000000</f>
        <v/>
      </c>
      <c r="H119" s="318">
        <f>G119*40.4</f>
        <v/>
      </c>
      <c r="I119" s="168" t="inlineStr">
        <is>
          <t>2#管廊</t>
        </is>
      </c>
      <c r="J119" s="168" t="inlineStr">
        <is>
          <t>EL5.5M</t>
        </is>
      </c>
    </row>
    <row r="120" hidden="1" s="313">
      <c r="B120" s="168" t="inlineStr">
        <is>
          <t>H-2</t>
        </is>
      </c>
      <c r="C120" s="168" t="n"/>
      <c r="D120" s="168" t="n">
        <v>1190</v>
      </c>
      <c r="E120" s="168" t="n">
        <v>995</v>
      </c>
      <c r="F120" s="168" t="n">
        <v>2</v>
      </c>
      <c r="G120" s="318">
        <f>D120*E120*F120/1000000</f>
        <v/>
      </c>
      <c r="H120" s="318">
        <f>G120*40.4</f>
        <v/>
      </c>
      <c r="I120" s="168" t="inlineStr">
        <is>
          <t>2#管廊</t>
        </is>
      </c>
      <c r="J120" s="168" t="inlineStr">
        <is>
          <t>EL5.5M</t>
        </is>
      </c>
    </row>
    <row r="121" s="313">
      <c r="B121" s="168" t="inlineStr">
        <is>
          <t>H-3</t>
        </is>
      </c>
      <c r="C121" s="13" t="inlineStr">
        <is>
          <t>#</t>
        </is>
      </c>
      <c r="D121" s="168" t="n">
        <v>1190</v>
      </c>
      <c r="E121" s="168" t="n">
        <v>485</v>
      </c>
      <c r="F121" s="168" t="n">
        <v>1</v>
      </c>
      <c r="G121" s="318">
        <f>D121*E121*F121/1000000</f>
        <v/>
      </c>
      <c r="H121" s="318">
        <f>G121*40.4</f>
        <v/>
      </c>
      <c r="I121" s="168" t="inlineStr">
        <is>
          <t>2#管廊</t>
        </is>
      </c>
      <c r="J121" s="168" t="inlineStr">
        <is>
          <t>EL5.5M</t>
        </is>
      </c>
    </row>
    <row r="122" s="313">
      <c r="B122" s="168" t="inlineStr">
        <is>
          <t>J-1</t>
        </is>
      </c>
      <c r="C122" s="168" t="n"/>
      <c r="D122" s="168" t="n">
        <v>900</v>
      </c>
      <c r="E122" s="168" t="n">
        <v>635</v>
      </c>
      <c r="F122" s="168" t="n">
        <v>4</v>
      </c>
      <c r="G122" s="318">
        <f>D122*E122*F122/1000000</f>
        <v/>
      </c>
      <c r="H122" s="318">
        <f>G122*40.4</f>
        <v/>
      </c>
      <c r="I122" s="168" t="inlineStr">
        <is>
          <t>2#管廊</t>
        </is>
      </c>
      <c r="J122" s="168" t="inlineStr">
        <is>
          <t>EL6.5M</t>
        </is>
      </c>
    </row>
    <row r="123" s="313">
      <c r="B123" s="168" t="inlineStr">
        <is>
          <t>J-2</t>
        </is>
      </c>
      <c r="C123" s="168" t="n"/>
      <c r="D123" s="168" t="n">
        <v>900</v>
      </c>
      <c r="E123" s="168" t="n">
        <v>605</v>
      </c>
      <c r="F123" s="168" t="n">
        <v>1</v>
      </c>
      <c r="G123" s="318">
        <f>D123*E123*F123/1000000</f>
        <v/>
      </c>
      <c r="H123" s="318">
        <f>G123*40.4</f>
        <v/>
      </c>
      <c r="I123" s="168" t="inlineStr">
        <is>
          <t>2#管廊</t>
        </is>
      </c>
      <c r="J123" s="168" t="inlineStr">
        <is>
          <t>EL6.5M</t>
        </is>
      </c>
    </row>
    <row r="124" s="313">
      <c r="B124" s="168" t="inlineStr">
        <is>
          <t>J-3</t>
        </is>
      </c>
      <c r="C124" s="168" t="n"/>
      <c r="D124" s="168" t="n">
        <v>900</v>
      </c>
      <c r="E124" s="168" t="n">
        <v>665</v>
      </c>
      <c r="F124" s="168" t="n">
        <v>3</v>
      </c>
      <c r="G124" s="318">
        <f>D124*E124*F124/1000000</f>
        <v/>
      </c>
      <c r="H124" s="318">
        <f>G124*40.4</f>
        <v/>
      </c>
      <c r="I124" s="168" t="inlineStr">
        <is>
          <t>2#管廊</t>
        </is>
      </c>
      <c r="J124" s="168" t="inlineStr">
        <is>
          <t>EL6.5M</t>
        </is>
      </c>
    </row>
    <row r="125" s="313">
      <c r="B125" s="168" t="inlineStr">
        <is>
          <t>J-4</t>
        </is>
      </c>
      <c r="C125" s="168" t="n"/>
      <c r="D125" s="168" t="n">
        <v>900</v>
      </c>
      <c r="E125" s="168" t="n">
        <v>545</v>
      </c>
      <c r="F125" s="168" t="n">
        <v>2</v>
      </c>
      <c r="G125" s="318">
        <f>D125*E125*F125/1000000</f>
        <v/>
      </c>
      <c r="H125" s="318">
        <f>G125*40.4</f>
        <v/>
      </c>
      <c r="I125" s="168" t="inlineStr">
        <is>
          <t>2#管廊</t>
        </is>
      </c>
      <c r="J125" s="168" t="inlineStr">
        <is>
          <t>EL6.5M</t>
        </is>
      </c>
    </row>
    <row r="126" s="313">
      <c r="B126" s="168" t="inlineStr">
        <is>
          <t>J-5</t>
        </is>
      </c>
      <c r="C126" s="168" t="n"/>
      <c r="D126" s="168" t="n">
        <v>900</v>
      </c>
      <c r="E126" s="168" t="n">
        <v>515</v>
      </c>
      <c r="F126" s="168" t="n">
        <v>1</v>
      </c>
      <c r="G126" s="318">
        <f>D126*E126*F126/1000000</f>
        <v/>
      </c>
      <c r="H126" s="318">
        <f>G126*40.4</f>
        <v/>
      </c>
      <c r="I126" s="168" t="inlineStr">
        <is>
          <t>2#管廊</t>
        </is>
      </c>
      <c r="J126" s="168" t="inlineStr">
        <is>
          <t>EL6.5M</t>
        </is>
      </c>
    </row>
    <row r="127" hidden="1" s="313">
      <c r="B127" s="168" t="inlineStr">
        <is>
          <t>J-6</t>
        </is>
      </c>
      <c r="C127" s="168" t="n"/>
      <c r="D127" s="168" t="n">
        <v>900</v>
      </c>
      <c r="E127" s="168" t="n">
        <v>995</v>
      </c>
      <c r="F127" s="168" t="n">
        <v>1</v>
      </c>
      <c r="G127" s="318">
        <f>D127*E127*F127/1000000</f>
        <v/>
      </c>
      <c r="H127" s="318">
        <f>G127*40.4</f>
        <v/>
      </c>
      <c r="I127" s="168" t="inlineStr">
        <is>
          <t>2#管廊</t>
        </is>
      </c>
      <c r="J127" s="168" t="inlineStr">
        <is>
          <t>EL6.5M</t>
        </is>
      </c>
    </row>
    <row r="128" s="313">
      <c r="B128" s="168" t="inlineStr">
        <is>
          <t>J-7</t>
        </is>
      </c>
      <c r="C128" s="168" t="n"/>
      <c r="D128" s="168" t="n">
        <v>790</v>
      </c>
      <c r="E128" s="168" t="n">
        <v>935</v>
      </c>
      <c r="F128" s="168" t="n">
        <v>1</v>
      </c>
      <c r="G128" s="318">
        <f>D128*E128*F128/1000000</f>
        <v/>
      </c>
      <c r="H128" s="318">
        <f>G128*40.4</f>
        <v/>
      </c>
      <c r="I128" s="168" t="inlineStr">
        <is>
          <t>2#管廊</t>
        </is>
      </c>
      <c r="J128" s="168" t="inlineStr">
        <is>
          <t>EL6.5M</t>
        </is>
      </c>
    </row>
    <row r="129" hidden="1" s="313">
      <c r="B129" s="168" t="inlineStr">
        <is>
          <t>J-8</t>
        </is>
      </c>
      <c r="C129" s="168" t="n"/>
      <c r="D129" s="168" t="n">
        <v>790</v>
      </c>
      <c r="E129" s="168" t="n">
        <v>995</v>
      </c>
      <c r="F129" s="168" t="n">
        <v>8</v>
      </c>
      <c r="G129" s="318">
        <f>D129*E129*F129/1000000</f>
        <v/>
      </c>
      <c r="H129" s="318">
        <f>G129*40.4</f>
        <v/>
      </c>
      <c r="I129" s="168" t="inlineStr">
        <is>
          <t>2#管廊</t>
        </is>
      </c>
      <c r="J129" s="168" t="inlineStr">
        <is>
          <t>EL6.5M</t>
        </is>
      </c>
    </row>
    <row r="130" s="313">
      <c r="B130" s="168" t="inlineStr">
        <is>
          <t>K-1</t>
        </is>
      </c>
      <c r="C130" s="168" t="n"/>
      <c r="D130" s="168" t="n">
        <v>2390</v>
      </c>
      <c r="E130" s="168" t="n">
        <v>485</v>
      </c>
      <c r="F130" s="168" t="n">
        <v>1</v>
      </c>
      <c r="G130" s="318">
        <f>D130*E130*F130/1000000</f>
        <v/>
      </c>
      <c r="H130" s="318">
        <f>G130*40.4</f>
        <v/>
      </c>
      <c r="I130" s="168" t="inlineStr">
        <is>
          <t>2#管廊</t>
        </is>
      </c>
      <c r="J130" s="168" t="inlineStr">
        <is>
          <t>EL7.5M</t>
        </is>
      </c>
    </row>
    <row r="131" hidden="1" s="313">
      <c r="B131" s="168" t="inlineStr">
        <is>
          <t>K-2</t>
        </is>
      </c>
      <c r="C131" s="13" t="inlineStr">
        <is>
          <t>#</t>
        </is>
      </c>
      <c r="D131" s="168" t="n">
        <v>2390</v>
      </c>
      <c r="E131" s="168" t="n">
        <v>995</v>
      </c>
      <c r="F131" s="168" t="n">
        <v>1</v>
      </c>
      <c r="G131" s="318">
        <f>D131*E131*F131/1000000</f>
        <v/>
      </c>
      <c r="H131" s="318">
        <f>G131*40.4</f>
        <v/>
      </c>
      <c r="I131" s="168" t="inlineStr">
        <is>
          <t>2#管廊</t>
        </is>
      </c>
      <c r="J131" s="168" t="inlineStr">
        <is>
          <t>EL7.5M</t>
        </is>
      </c>
    </row>
    <row r="132" s="313">
      <c r="B132" s="168" t="inlineStr">
        <is>
          <t>L-1</t>
        </is>
      </c>
      <c r="C132" s="168" t="n"/>
      <c r="D132" s="168" t="n">
        <v>1190</v>
      </c>
      <c r="E132" s="168" t="n">
        <v>575</v>
      </c>
      <c r="F132" s="168" t="n">
        <v>1</v>
      </c>
      <c r="G132" s="318">
        <f>D132*E132*F132/1000000</f>
        <v/>
      </c>
      <c r="H132" s="318">
        <f>G132*40.4</f>
        <v/>
      </c>
      <c r="I132" s="168" t="inlineStr">
        <is>
          <t>2#管廊</t>
        </is>
      </c>
      <c r="J132" s="168" t="inlineStr">
        <is>
          <t>EL9.5M</t>
        </is>
      </c>
    </row>
    <row r="133" s="313">
      <c r="B133" s="168" t="inlineStr">
        <is>
          <t>L-2</t>
        </is>
      </c>
      <c r="C133" s="168" t="n"/>
      <c r="D133" s="168" t="n">
        <v>1190</v>
      </c>
      <c r="E133" s="168" t="n">
        <v>605</v>
      </c>
      <c r="F133" s="168" t="n">
        <v>1</v>
      </c>
      <c r="G133" s="318">
        <f>D133*E133*F133/1000000</f>
        <v/>
      </c>
      <c r="H133" s="318">
        <f>G133*40.4</f>
        <v/>
      </c>
      <c r="I133" s="168" t="inlineStr">
        <is>
          <t>2#管廊</t>
        </is>
      </c>
      <c r="J133" s="168" t="inlineStr">
        <is>
          <t>EL9.5M</t>
        </is>
      </c>
    </row>
    <row r="134" s="313">
      <c r="B134" s="168" t="inlineStr">
        <is>
          <t>L-3</t>
        </is>
      </c>
      <c r="C134" s="168" t="n"/>
      <c r="D134" s="168" t="n">
        <v>2365</v>
      </c>
      <c r="E134" s="168" t="n">
        <v>935</v>
      </c>
      <c r="F134" s="168" t="n">
        <v>2</v>
      </c>
      <c r="G134" s="318">
        <f>D134*E134*F134/1000000</f>
        <v/>
      </c>
      <c r="H134" s="318">
        <f>G134*40.4</f>
        <v/>
      </c>
      <c r="I134" s="168" t="inlineStr">
        <is>
          <t>2#管廊</t>
        </is>
      </c>
      <c r="J134" s="168" t="inlineStr">
        <is>
          <t>EL9.5M</t>
        </is>
      </c>
    </row>
    <row r="135" hidden="1" s="313">
      <c r="B135" s="168" t="inlineStr">
        <is>
          <t>L-4</t>
        </is>
      </c>
      <c r="C135" s="168" t="n"/>
      <c r="D135" s="168" t="n">
        <v>2365</v>
      </c>
      <c r="E135" s="168" t="n">
        <v>995</v>
      </c>
      <c r="F135" s="168" t="n">
        <v>8</v>
      </c>
      <c r="G135" s="318">
        <f>D135*E135*F135/1000000</f>
        <v/>
      </c>
      <c r="H135" s="318">
        <f>G135*40.4</f>
        <v/>
      </c>
      <c r="I135" s="168" t="inlineStr">
        <is>
          <t>2#管廊</t>
        </is>
      </c>
      <c r="J135" s="168" t="inlineStr">
        <is>
          <t>EL9.5M</t>
        </is>
      </c>
    </row>
    <row r="136" hidden="1" s="313">
      <c r="B136" s="168" t="inlineStr">
        <is>
          <t>L-5</t>
        </is>
      </c>
      <c r="C136" s="13" t="inlineStr">
        <is>
          <t>#</t>
        </is>
      </c>
      <c r="D136" s="168" t="n">
        <v>2365</v>
      </c>
      <c r="E136" s="168" t="n">
        <v>995</v>
      </c>
      <c r="F136" s="168" t="n">
        <v>3</v>
      </c>
      <c r="G136" s="318">
        <f>D136*E136*F136/1000000</f>
        <v/>
      </c>
      <c r="H136" s="318">
        <f>G136*40.4</f>
        <v/>
      </c>
      <c r="I136" s="168" t="inlineStr">
        <is>
          <t>2#管廊</t>
        </is>
      </c>
      <c r="J136" s="168" t="inlineStr">
        <is>
          <t>EL9.5M</t>
        </is>
      </c>
    </row>
    <row r="137" s="313">
      <c r="B137" s="168" t="inlineStr">
        <is>
          <t>L-6</t>
        </is>
      </c>
      <c r="C137" s="168" t="n"/>
      <c r="D137" s="168" t="n">
        <v>2390</v>
      </c>
      <c r="E137" s="168" t="n">
        <v>935</v>
      </c>
      <c r="F137" s="168" t="n">
        <v>5</v>
      </c>
      <c r="G137" s="318">
        <f>D137*E137*F137/1000000</f>
        <v/>
      </c>
      <c r="H137" s="318">
        <f>G137*40.4</f>
        <v/>
      </c>
      <c r="I137" s="168" t="inlineStr">
        <is>
          <t>2#管廊</t>
        </is>
      </c>
      <c r="J137" s="168" t="inlineStr">
        <is>
          <t>EL9.5M</t>
        </is>
      </c>
    </row>
    <row r="138" hidden="1" s="313">
      <c r="B138" s="168" t="inlineStr">
        <is>
          <t>L-7</t>
        </is>
      </c>
      <c r="C138" s="168" t="n"/>
      <c r="D138" s="168" t="n">
        <v>2390</v>
      </c>
      <c r="E138" s="168" t="n">
        <v>995</v>
      </c>
      <c r="F138" s="168" t="n">
        <v>14</v>
      </c>
      <c r="G138" s="318">
        <f>D138*E138*F138/1000000</f>
        <v/>
      </c>
      <c r="H138" s="318">
        <f>G138*40.4</f>
        <v/>
      </c>
      <c r="I138" s="168" t="inlineStr">
        <is>
          <t>2#管廊</t>
        </is>
      </c>
      <c r="J138" s="168" t="inlineStr">
        <is>
          <t>EL9.5M</t>
        </is>
      </c>
    </row>
    <row r="139" s="313">
      <c r="B139" s="168" t="inlineStr">
        <is>
          <t>L-8</t>
        </is>
      </c>
      <c r="C139" s="168" t="n"/>
      <c r="D139" s="168" t="n">
        <v>1165</v>
      </c>
      <c r="E139" s="168" t="n">
        <v>935</v>
      </c>
      <c r="F139" s="168" t="n">
        <v>3</v>
      </c>
      <c r="G139" s="318">
        <f>D139*E139*F139/1000000</f>
        <v/>
      </c>
      <c r="H139" s="318">
        <f>G139*40.4</f>
        <v/>
      </c>
      <c r="I139" s="168" t="inlineStr">
        <is>
          <t>2#管廊</t>
        </is>
      </c>
      <c r="J139" s="168" t="inlineStr">
        <is>
          <t>EL9.5M</t>
        </is>
      </c>
    </row>
    <row r="140" hidden="1" s="313">
      <c r="B140" s="168" t="inlineStr">
        <is>
          <t>L-9</t>
        </is>
      </c>
      <c r="C140" s="168" t="n"/>
      <c r="D140" s="168" t="n">
        <v>1165</v>
      </c>
      <c r="E140" s="168" t="n">
        <v>995</v>
      </c>
      <c r="F140" s="168" t="n">
        <v>11</v>
      </c>
      <c r="G140" s="318">
        <f>D140*E140*F140/1000000</f>
        <v/>
      </c>
      <c r="H140" s="318">
        <f>G140*40.4</f>
        <v/>
      </c>
      <c r="I140" s="168" t="inlineStr">
        <is>
          <t>2#管廊</t>
        </is>
      </c>
      <c r="J140" s="168" t="inlineStr">
        <is>
          <t>EL9.5M</t>
        </is>
      </c>
    </row>
    <row r="141" hidden="1" s="313">
      <c r="B141" s="168" t="inlineStr">
        <is>
          <t>L-10</t>
        </is>
      </c>
      <c r="C141" s="13" t="inlineStr">
        <is>
          <t>#</t>
        </is>
      </c>
      <c r="D141" s="168" t="n">
        <v>1165</v>
      </c>
      <c r="E141" s="168" t="n">
        <v>995</v>
      </c>
      <c r="F141" s="168" t="n">
        <v>3</v>
      </c>
      <c r="G141" s="318">
        <f>D141*E141*F141/1000000</f>
        <v/>
      </c>
      <c r="H141" s="318">
        <f>G141*40.4</f>
        <v/>
      </c>
      <c r="I141" s="168" t="inlineStr">
        <is>
          <t>2#管廊</t>
        </is>
      </c>
      <c r="J141" s="168" t="inlineStr">
        <is>
          <t>EL9.5M</t>
        </is>
      </c>
    </row>
    <row r="142" s="313">
      <c r="B142" s="168" t="inlineStr">
        <is>
          <t>L-11</t>
        </is>
      </c>
      <c r="C142" s="13" t="inlineStr">
        <is>
          <t>#</t>
        </is>
      </c>
      <c r="D142" s="168" t="n">
        <v>990</v>
      </c>
      <c r="E142" s="168" t="n">
        <v>485</v>
      </c>
      <c r="F142" s="168" t="n">
        <v>1</v>
      </c>
      <c r="G142" s="318">
        <f>D142*E142*F142/1000000</f>
        <v/>
      </c>
      <c r="H142" s="318">
        <f>G142*40.4</f>
        <v/>
      </c>
      <c r="I142" s="168" t="inlineStr">
        <is>
          <t>2#管廊</t>
        </is>
      </c>
      <c r="J142" s="168" t="inlineStr">
        <is>
          <t>EL9.5M</t>
        </is>
      </c>
    </row>
    <row r="143" hidden="1" s="313">
      <c r="B143" s="168" t="inlineStr">
        <is>
          <t>L-12</t>
        </is>
      </c>
      <c r="C143" s="168" t="n"/>
      <c r="D143" s="168" t="n">
        <v>990</v>
      </c>
      <c r="E143" s="168" t="n">
        <v>995</v>
      </c>
      <c r="F143" s="168" t="n">
        <v>1</v>
      </c>
      <c r="G143" s="318">
        <f>D143*E143*F143/1000000</f>
        <v/>
      </c>
      <c r="H143" s="318">
        <f>G143*40.4</f>
        <v/>
      </c>
      <c r="I143" s="168" t="inlineStr">
        <is>
          <t>2#管廊</t>
        </is>
      </c>
      <c r="J143" s="168" t="inlineStr">
        <is>
          <t>EL9.5M</t>
        </is>
      </c>
    </row>
    <row r="144" s="313">
      <c r="B144" s="168" t="inlineStr">
        <is>
          <t>L-13</t>
        </is>
      </c>
      <c r="C144" s="13" t="inlineStr">
        <is>
          <t>#</t>
        </is>
      </c>
      <c r="D144" s="168" t="n">
        <v>2365</v>
      </c>
      <c r="E144" s="168" t="n">
        <v>935</v>
      </c>
      <c r="F144" s="168" t="n">
        <v>1</v>
      </c>
      <c r="G144" s="318">
        <f>D144*E144*F144/1000000</f>
        <v/>
      </c>
      <c r="H144" s="318">
        <f>G144*40.4</f>
        <v/>
      </c>
      <c r="I144" s="168" t="inlineStr">
        <is>
          <t>2#管廊</t>
        </is>
      </c>
      <c r="J144" s="168" t="inlineStr">
        <is>
          <t>EL9.5M</t>
        </is>
      </c>
    </row>
    <row r="145" s="313">
      <c r="B145" s="168" t="inlineStr">
        <is>
          <t>L-14</t>
        </is>
      </c>
      <c r="C145" s="13" t="inlineStr">
        <is>
          <t>#</t>
        </is>
      </c>
      <c r="D145" s="168" t="n">
        <v>1165</v>
      </c>
      <c r="E145" s="168" t="n">
        <v>935</v>
      </c>
      <c r="F145" s="168" t="n">
        <v>2</v>
      </c>
      <c r="G145" s="318">
        <f>D145*E145*F145/1000000</f>
        <v/>
      </c>
      <c r="H145" s="318">
        <f>G145*40.4</f>
        <v/>
      </c>
      <c r="I145" s="168" t="inlineStr">
        <is>
          <t>2#管廊</t>
        </is>
      </c>
      <c r="J145" s="168" t="inlineStr">
        <is>
          <t>EL9.5M</t>
        </is>
      </c>
    </row>
    <row r="146" s="313">
      <c r="B146" s="168" t="inlineStr">
        <is>
          <t>L-15</t>
        </is>
      </c>
      <c r="C146" s="168" t="n"/>
      <c r="D146" s="168" t="n">
        <v>1165</v>
      </c>
      <c r="E146" s="168" t="n">
        <v>425</v>
      </c>
      <c r="F146" s="168" t="n">
        <v>1</v>
      </c>
      <c r="G146" s="318">
        <f>D146*E146*F146/1000000</f>
        <v/>
      </c>
      <c r="H146" s="318">
        <f>G146*40.4</f>
        <v/>
      </c>
      <c r="I146" s="168" t="inlineStr">
        <is>
          <t>2#管廊</t>
        </is>
      </c>
      <c r="J146" s="168" t="inlineStr">
        <is>
          <t>EL9.5M</t>
        </is>
      </c>
    </row>
    <row r="147" s="313">
      <c r="B147" s="168" t="inlineStr">
        <is>
          <t>L-16</t>
        </is>
      </c>
      <c r="C147" s="168" t="n"/>
      <c r="D147" s="168" t="n">
        <v>2390</v>
      </c>
      <c r="E147" s="168" t="n">
        <v>425</v>
      </c>
      <c r="F147" s="168" t="n">
        <v>2</v>
      </c>
      <c r="G147" s="318">
        <f>D147*E147*F147/1000000</f>
        <v/>
      </c>
      <c r="H147" s="318">
        <f>G147*40.4</f>
        <v/>
      </c>
      <c r="I147" s="168" t="inlineStr">
        <is>
          <t>2#管廊</t>
        </is>
      </c>
      <c r="J147" s="168" t="inlineStr">
        <is>
          <t>EL9.5M</t>
        </is>
      </c>
    </row>
    <row r="148" s="313">
      <c r="B148" s="168" t="inlineStr">
        <is>
          <t>L-17</t>
        </is>
      </c>
      <c r="C148" s="168" t="n"/>
      <c r="D148" s="168" t="n">
        <v>2365</v>
      </c>
      <c r="E148" s="168" t="n">
        <v>425</v>
      </c>
      <c r="F148" s="168" t="n">
        <v>1</v>
      </c>
      <c r="G148" s="318">
        <f>D148*E148*F148/1000000</f>
        <v/>
      </c>
      <c r="H148" s="318">
        <f>G148*40.4</f>
        <v/>
      </c>
      <c r="I148" s="168" t="inlineStr">
        <is>
          <t>2#管廊</t>
        </is>
      </c>
      <c r="J148" s="168" t="inlineStr">
        <is>
          <t>EL9.5M</t>
        </is>
      </c>
    </row>
    <row r="149" s="313">
      <c r="B149" s="168" t="inlineStr">
        <is>
          <t>L-18</t>
        </is>
      </c>
      <c r="C149" s="13" t="inlineStr">
        <is>
          <t>#</t>
        </is>
      </c>
      <c r="D149" s="168" t="n">
        <v>2365</v>
      </c>
      <c r="E149" s="168" t="n">
        <v>425</v>
      </c>
      <c r="F149" s="168" t="n">
        <v>1</v>
      </c>
      <c r="G149" s="318">
        <f>D149*E149*F149/1000000</f>
        <v/>
      </c>
      <c r="H149" s="318">
        <f>G149*40.4</f>
        <v/>
      </c>
      <c r="I149" s="168" t="inlineStr">
        <is>
          <t>2#管廊</t>
        </is>
      </c>
      <c r="J149" s="168" t="inlineStr">
        <is>
          <t>EL9.5M</t>
        </is>
      </c>
    </row>
    <row r="150" s="313">
      <c r="B150" s="168" t="inlineStr">
        <is>
          <t>L-19</t>
        </is>
      </c>
      <c r="C150" s="13" t="inlineStr">
        <is>
          <t>#</t>
        </is>
      </c>
      <c r="D150" s="168" t="n">
        <v>1165</v>
      </c>
      <c r="E150" s="168" t="n">
        <v>425</v>
      </c>
      <c r="F150" s="168" t="n">
        <v>1</v>
      </c>
      <c r="G150" s="318">
        <f>D150*E150*F150/1000000</f>
        <v/>
      </c>
      <c r="H150" s="318">
        <f>G150*40.4</f>
        <v/>
      </c>
      <c r="I150" s="168" t="inlineStr">
        <is>
          <t>2#管廊</t>
        </is>
      </c>
      <c r="J150" s="168" t="inlineStr">
        <is>
          <t>EL9.5M</t>
        </is>
      </c>
    </row>
    <row r="151" s="313">
      <c r="B151" s="168" t="inlineStr">
        <is>
          <t>L-20</t>
        </is>
      </c>
      <c r="C151" s="168" t="n"/>
      <c r="D151" s="168" t="n">
        <v>2365</v>
      </c>
      <c r="E151" s="168" t="n">
        <v>695</v>
      </c>
      <c r="F151" s="168" t="n">
        <v>1</v>
      </c>
      <c r="G151" s="318">
        <f>D151*E151*F151/1000000</f>
        <v/>
      </c>
      <c r="H151" s="318">
        <f>G151*40.4</f>
        <v/>
      </c>
      <c r="I151" s="168" t="inlineStr">
        <is>
          <t>2#管廊</t>
        </is>
      </c>
      <c r="J151" s="168" t="inlineStr">
        <is>
          <t>EL9.5M</t>
        </is>
      </c>
    </row>
    <row r="152" s="313">
      <c r="B152" s="168" t="inlineStr">
        <is>
          <t>L-21</t>
        </is>
      </c>
      <c r="C152" s="13" t="inlineStr">
        <is>
          <t>#</t>
        </is>
      </c>
      <c r="D152" s="168" t="n">
        <v>2365</v>
      </c>
      <c r="E152" s="168" t="n">
        <v>665</v>
      </c>
      <c r="F152" s="168" t="n">
        <v>1</v>
      </c>
      <c r="G152" s="318">
        <f>D152*E152*F152/1000000</f>
        <v/>
      </c>
      <c r="H152" s="318">
        <f>G152*40.4</f>
        <v/>
      </c>
      <c r="I152" s="168" t="inlineStr">
        <is>
          <t>2#管廊</t>
        </is>
      </c>
      <c r="J152" s="168" t="inlineStr">
        <is>
          <t>EL9.5M</t>
        </is>
      </c>
    </row>
    <row r="153" s="313">
      <c r="B153" s="168" t="inlineStr">
        <is>
          <t>L-22</t>
        </is>
      </c>
      <c r="C153" s="13" t="inlineStr">
        <is>
          <t>#</t>
        </is>
      </c>
      <c r="D153" s="168" t="n">
        <v>2365</v>
      </c>
      <c r="E153" s="168" t="n">
        <v>575</v>
      </c>
      <c r="F153" s="168" t="n">
        <v>1</v>
      </c>
      <c r="G153" s="318">
        <f>D153*E153*F153/1000000</f>
        <v/>
      </c>
      <c r="H153" s="318">
        <f>G153*40.4</f>
        <v/>
      </c>
      <c r="I153" s="168" t="inlineStr">
        <is>
          <t>2#管廊</t>
        </is>
      </c>
      <c r="J153" s="168" t="inlineStr">
        <is>
          <t>EL9.5M</t>
        </is>
      </c>
    </row>
    <row r="154" s="313">
      <c r="B154" s="168" t="inlineStr">
        <is>
          <t>L-23</t>
        </is>
      </c>
      <c r="C154" s="13" t="inlineStr">
        <is>
          <t>#</t>
        </is>
      </c>
      <c r="D154" s="168" t="n">
        <v>2365</v>
      </c>
      <c r="E154" s="168" t="n">
        <v>635</v>
      </c>
      <c r="F154" s="168" t="n">
        <v>1</v>
      </c>
      <c r="G154" s="318">
        <f>D154*E154*F154/1000000</f>
        <v/>
      </c>
      <c r="H154" s="318">
        <f>G154*40.4</f>
        <v/>
      </c>
      <c r="I154" s="168" t="inlineStr">
        <is>
          <t>2#管廊</t>
        </is>
      </c>
      <c r="J154" s="168" t="inlineStr">
        <is>
          <t>EL9.5M</t>
        </is>
      </c>
    </row>
    <row r="155" s="313">
      <c r="B155" s="168" t="inlineStr">
        <is>
          <t>L-24</t>
        </is>
      </c>
      <c r="C155" s="168" t="n"/>
      <c r="D155" s="168" t="n">
        <v>2365</v>
      </c>
      <c r="E155" s="168" t="n">
        <v>635</v>
      </c>
      <c r="F155" s="168" t="n">
        <v>1</v>
      </c>
      <c r="G155" s="318">
        <f>D155*E155*F155/1000000</f>
        <v/>
      </c>
      <c r="H155" s="318">
        <f>G155*40.4</f>
        <v/>
      </c>
      <c r="I155" s="168" t="inlineStr">
        <is>
          <t>2#管廊</t>
        </is>
      </c>
      <c r="J155" s="168" t="inlineStr">
        <is>
          <t>EL9.5M</t>
        </is>
      </c>
    </row>
    <row r="156" hidden="1" s="313">
      <c r="B156" s="168" t="inlineStr">
        <is>
          <t>L-25</t>
        </is>
      </c>
      <c r="C156" s="13" t="inlineStr">
        <is>
          <t>#</t>
        </is>
      </c>
      <c r="D156" s="168" t="n">
        <v>2365</v>
      </c>
      <c r="E156" s="168" t="n">
        <v>995</v>
      </c>
      <c r="F156" s="168" t="n">
        <v>1</v>
      </c>
      <c r="G156" s="318">
        <f>D156*E156*F156/1000000</f>
        <v/>
      </c>
      <c r="H156" s="318">
        <f>G156*40.4</f>
        <v/>
      </c>
      <c r="I156" s="168" t="inlineStr">
        <is>
          <t>2#管廊</t>
        </is>
      </c>
      <c r="J156" s="168" t="inlineStr">
        <is>
          <t>EL9.5M</t>
        </is>
      </c>
    </row>
    <row r="157" s="313">
      <c r="B157" s="168" t="inlineStr">
        <is>
          <t>L-26</t>
        </is>
      </c>
      <c r="C157" s="13" t="inlineStr">
        <is>
          <t>#</t>
        </is>
      </c>
      <c r="D157" s="168" t="n">
        <v>2365</v>
      </c>
      <c r="E157" s="168" t="n">
        <v>665</v>
      </c>
      <c r="F157" s="168" t="n">
        <v>1</v>
      </c>
      <c r="G157" s="318">
        <f>D157*E157*F157/1000000</f>
        <v/>
      </c>
      <c r="H157" s="318">
        <f>G157*40.4</f>
        <v/>
      </c>
      <c r="I157" s="168" t="inlineStr">
        <is>
          <t>2#管廊</t>
        </is>
      </c>
      <c r="J157" s="168" t="inlineStr">
        <is>
          <t>EL9.5M</t>
        </is>
      </c>
    </row>
    <row r="158" s="313">
      <c r="B158" s="168" t="inlineStr">
        <is>
          <t>M-1</t>
        </is>
      </c>
      <c r="C158" s="168" t="n"/>
      <c r="D158" s="168" t="n">
        <v>790</v>
      </c>
      <c r="E158" s="168" t="n">
        <v>695</v>
      </c>
      <c r="F158" s="168" t="n">
        <v>1</v>
      </c>
      <c r="G158" s="318">
        <f>D158*E158*F158/1000000</f>
        <v/>
      </c>
      <c r="H158" s="318">
        <f>G158*40.4</f>
        <v/>
      </c>
      <c r="I158" s="168" t="inlineStr">
        <is>
          <t>2#管廊</t>
        </is>
      </c>
      <c r="J158" s="168" t="inlineStr">
        <is>
          <t>EL12.5M</t>
        </is>
      </c>
    </row>
    <row r="159" hidden="1" s="313">
      <c r="B159" s="168" t="inlineStr">
        <is>
          <t>M-2</t>
        </is>
      </c>
      <c r="C159" s="168" t="n"/>
      <c r="D159" s="168" t="n">
        <v>790</v>
      </c>
      <c r="E159" s="168" t="n">
        <v>995</v>
      </c>
      <c r="F159" s="168" t="n">
        <v>76</v>
      </c>
      <c r="G159" s="318">
        <f>D159*E159*F159/1000000</f>
        <v/>
      </c>
      <c r="H159" s="318">
        <f>G159*40.4</f>
        <v/>
      </c>
      <c r="I159" s="168" t="inlineStr">
        <is>
          <t>2#管廊</t>
        </is>
      </c>
      <c r="J159" s="168" t="inlineStr">
        <is>
          <t>EL12.5M</t>
        </is>
      </c>
    </row>
    <row r="160" s="313">
      <c r="B160" s="168" t="inlineStr">
        <is>
          <t>M-3</t>
        </is>
      </c>
      <c r="C160" s="168" t="n"/>
      <c r="D160" s="168" t="n">
        <v>2190</v>
      </c>
      <c r="E160" s="168" t="n">
        <v>575</v>
      </c>
      <c r="F160" s="168" t="n">
        <v>1</v>
      </c>
      <c r="G160" s="318">
        <f>D160*E160*F160/1000000</f>
        <v/>
      </c>
      <c r="H160" s="318">
        <f>G160*40.4</f>
        <v/>
      </c>
      <c r="I160" s="168" t="inlineStr">
        <is>
          <t>2#管廊</t>
        </is>
      </c>
      <c r="J160" s="168" t="inlineStr">
        <is>
          <t>EL12.5M</t>
        </is>
      </c>
    </row>
    <row r="161" hidden="1" s="313">
      <c r="B161" s="168" t="inlineStr">
        <is>
          <t>M-4</t>
        </is>
      </c>
      <c r="C161" s="168" t="n"/>
      <c r="D161" s="168" t="n">
        <v>2190</v>
      </c>
      <c r="E161" s="168" t="n">
        <v>995</v>
      </c>
      <c r="F161" s="168" t="n">
        <v>1</v>
      </c>
      <c r="G161" s="318">
        <f>D161*E161*F161/1000000</f>
        <v/>
      </c>
      <c r="H161" s="318">
        <f>G161*40.4</f>
        <v/>
      </c>
      <c r="I161" s="168" t="inlineStr">
        <is>
          <t>2#管廊</t>
        </is>
      </c>
      <c r="J161" s="168" t="inlineStr">
        <is>
          <t>EL12.5M</t>
        </is>
      </c>
    </row>
    <row r="162" s="313">
      <c r="B162" s="168" t="inlineStr">
        <is>
          <t>M-5</t>
        </is>
      </c>
      <c r="C162" s="13" t="inlineStr">
        <is>
          <t>#</t>
        </is>
      </c>
      <c r="D162" s="168" t="n">
        <v>2990</v>
      </c>
      <c r="E162" s="168" t="n">
        <v>965</v>
      </c>
      <c r="F162" s="168" t="n">
        <v>1</v>
      </c>
      <c r="G162" s="318">
        <f>D162*E162*F162/1000000</f>
        <v/>
      </c>
      <c r="H162" s="318">
        <f>G162*40.4</f>
        <v/>
      </c>
      <c r="I162" s="168" t="inlineStr">
        <is>
          <t>2#管廊</t>
        </is>
      </c>
      <c r="J162" s="168" t="inlineStr">
        <is>
          <t>EL12.5M</t>
        </is>
      </c>
    </row>
    <row r="163" hidden="1" s="313">
      <c r="B163" s="168" t="inlineStr">
        <is>
          <t>M-6</t>
        </is>
      </c>
      <c r="C163" s="168" t="n"/>
      <c r="D163" s="168" t="n">
        <v>2990</v>
      </c>
      <c r="E163" s="168" t="n">
        <v>995</v>
      </c>
      <c r="F163" s="168" t="n">
        <v>3</v>
      </c>
      <c r="G163" s="318">
        <f>D163*E163*F163/1000000</f>
        <v/>
      </c>
      <c r="H163" s="318">
        <f>G163*40.4</f>
        <v/>
      </c>
      <c r="I163" s="168" t="inlineStr">
        <is>
          <t>2#管廊</t>
        </is>
      </c>
      <c r="J163" s="168" t="inlineStr">
        <is>
          <t>EL12.5M</t>
        </is>
      </c>
    </row>
    <row r="164" hidden="1" s="313">
      <c r="B164" s="168" t="inlineStr">
        <is>
          <t>M-7</t>
        </is>
      </c>
      <c r="C164" s="13" t="inlineStr">
        <is>
          <t>#</t>
        </is>
      </c>
      <c r="D164" s="168" t="n">
        <v>2990</v>
      </c>
      <c r="E164" s="168" t="n">
        <v>995</v>
      </c>
      <c r="F164" s="168" t="n">
        <v>1</v>
      </c>
      <c r="G164" s="318">
        <f>D164*E164*F164/1000000</f>
        <v/>
      </c>
      <c r="H164" s="318">
        <f>G164*40.4</f>
        <v/>
      </c>
      <c r="I164" s="168" t="inlineStr">
        <is>
          <t>2#管廊</t>
        </is>
      </c>
      <c r="J164" s="168" t="inlineStr">
        <is>
          <t>EL12.5M</t>
        </is>
      </c>
    </row>
    <row r="165" s="313">
      <c r="B165" s="168" t="inlineStr">
        <is>
          <t>M-8</t>
        </is>
      </c>
      <c r="C165" s="168" t="n"/>
      <c r="D165" s="168" t="n">
        <v>790</v>
      </c>
      <c r="E165" s="168" t="n">
        <v>515</v>
      </c>
      <c r="F165" s="168" t="n">
        <v>1</v>
      </c>
      <c r="G165" s="318">
        <f>D165*E165*F165/1000000</f>
        <v/>
      </c>
      <c r="H165" s="318">
        <f>G165*40.4</f>
        <v/>
      </c>
      <c r="I165" s="168" t="inlineStr">
        <is>
          <t>2#管廊</t>
        </is>
      </c>
      <c r="J165" s="168" t="inlineStr">
        <is>
          <t>EL12.5M</t>
        </is>
      </c>
    </row>
    <row r="166" s="313">
      <c r="B166" s="168" t="inlineStr">
        <is>
          <t>M-9</t>
        </is>
      </c>
      <c r="C166" s="168" t="n"/>
      <c r="D166" s="168" t="n">
        <v>790</v>
      </c>
      <c r="E166" s="168" t="n">
        <v>575</v>
      </c>
      <c r="F166" s="168" t="n">
        <v>2</v>
      </c>
      <c r="G166" s="318">
        <f>D166*E166*F166/1000000</f>
        <v/>
      </c>
      <c r="H166" s="318">
        <f>G166*40.4</f>
        <v/>
      </c>
      <c r="I166" s="168" t="inlineStr">
        <is>
          <t>2#管廊</t>
        </is>
      </c>
      <c r="J166" s="168" t="inlineStr">
        <is>
          <t>EL12.5M</t>
        </is>
      </c>
    </row>
    <row r="167" hidden="1" s="313">
      <c r="B167" s="168" t="inlineStr">
        <is>
          <t>M-10</t>
        </is>
      </c>
      <c r="C167" s="13" t="inlineStr">
        <is>
          <t>#</t>
        </is>
      </c>
      <c r="D167" s="168" t="n">
        <v>790</v>
      </c>
      <c r="E167" s="168" t="n">
        <v>995</v>
      </c>
      <c r="F167" s="168" t="n">
        <v>1</v>
      </c>
      <c r="G167" s="318">
        <f>D167*E167*F167/1000000</f>
        <v/>
      </c>
      <c r="H167" s="318">
        <f>G167*40.4</f>
        <v/>
      </c>
      <c r="I167" s="168" t="inlineStr">
        <is>
          <t>2#管廊</t>
        </is>
      </c>
      <c r="J167" s="168" t="inlineStr">
        <is>
          <t>EL12.5M</t>
        </is>
      </c>
    </row>
    <row r="168" hidden="1" s="313">
      <c r="B168" s="168" t="inlineStr">
        <is>
          <t>M-11</t>
        </is>
      </c>
      <c r="C168" s="13" t="inlineStr">
        <is>
          <t>#</t>
        </is>
      </c>
      <c r="D168" s="168" t="n">
        <v>790</v>
      </c>
      <c r="E168" s="168" t="n">
        <v>995</v>
      </c>
      <c r="F168" s="168" t="n">
        <v>1</v>
      </c>
      <c r="G168" s="318">
        <f>D168*E168*F168/1000000</f>
        <v/>
      </c>
      <c r="H168" s="318">
        <f>G168*40.4</f>
        <v/>
      </c>
      <c r="I168" s="168" t="inlineStr">
        <is>
          <t>2#管廊</t>
        </is>
      </c>
      <c r="J168" s="168" t="inlineStr">
        <is>
          <t>EL12.5M</t>
        </is>
      </c>
    </row>
    <row r="169" hidden="1" s="313">
      <c r="B169" s="168" t="inlineStr">
        <is>
          <t>M-12</t>
        </is>
      </c>
      <c r="C169" s="13" t="inlineStr">
        <is>
          <t>#</t>
        </is>
      </c>
      <c r="D169" s="168" t="n">
        <v>790</v>
      </c>
      <c r="E169" s="168" t="n">
        <v>995</v>
      </c>
      <c r="F169" s="168" t="n">
        <v>1</v>
      </c>
      <c r="G169" s="318">
        <f>D169*E169*F169/1000000</f>
        <v/>
      </c>
      <c r="H169" s="318">
        <f>G169*40.4</f>
        <v/>
      </c>
      <c r="I169" s="168" t="inlineStr">
        <is>
          <t>2#管廊</t>
        </is>
      </c>
      <c r="J169" s="168" t="inlineStr">
        <is>
          <t>EL12.5M</t>
        </is>
      </c>
    </row>
    <row r="170" hidden="1" s="313">
      <c r="B170" s="168" t="inlineStr">
        <is>
          <t>M-13</t>
        </is>
      </c>
      <c r="C170" s="13" t="inlineStr">
        <is>
          <t>#</t>
        </is>
      </c>
      <c r="D170" s="168" t="n">
        <v>790</v>
      </c>
      <c r="E170" s="168" t="n">
        <v>995</v>
      </c>
      <c r="F170" s="168" t="n">
        <v>1</v>
      </c>
      <c r="G170" s="318">
        <f>D170*E170*F170/1000000</f>
        <v/>
      </c>
      <c r="H170" s="318">
        <f>G170*40.4</f>
        <v/>
      </c>
      <c r="I170" s="168" t="inlineStr">
        <is>
          <t>2#管廊</t>
        </is>
      </c>
      <c r="J170" s="168" t="inlineStr">
        <is>
          <t>EL12.5M</t>
        </is>
      </c>
    </row>
    <row r="171" hidden="1" s="313">
      <c r="B171" s="168" t="inlineStr">
        <is>
          <t>M-14</t>
        </is>
      </c>
      <c r="C171" s="13" t="inlineStr">
        <is>
          <t>#</t>
        </is>
      </c>
      <c r="D171" s="168" t="n">
        <v>790</v>
      </c>
      <c r="E171" s="168" t="n">
        <v>995</v>
      </c>
      <c r="F171" s="168" t="n">
        <v>1</v>
      </c>
      <c r="G171" s="318">
        <f>D171*E171*F171/1000000</f>
        <v/>
      </c>
      <c r="H171" s="318">
        <f>G171*40.4</f>
        <v/>
      </c>
      <c r="I171" s="168" t="inlineStr">
        <is>
          <t>2#管廊</t>
        </is>
      </c>
      <c r="J171" s="168" t="inlineStr">
        <is>
          <t>EL12.5M</t>
        </is>
      </c>
    </row>
    <row r="172" s="313">
      <c r="B172" s="168" t="inlineStr">
        <is>
          <t>M-15</t>
        </is>
      </c>
      <c r="C172" s="168" t="n"/>
      <c r="D172" s="168" t="n">
        <v>790</v>
      </c>
      <c r="E172" s="168" t="n">
        <v>935</v>
      </c>
      <c r="F172" s="168" t="n">
        <v>1</v>
      </c>
      <c r="G172" s="318">
        <f>D172*E172*F172/1000000</f>
        <v/>
      </c>
      <c r="H172" s="318">
        <f>G172*40.4</f>
        <v/>
      </c>
      <c r="I172" s="168" t="inlineStr">
        <is>
          <t>2#管廊</t>
        </is>
      </c>
      <c r="J172" s="168" t="inlineStr">
        <is>
          <t>EL12.5M</t>
        </is>
      </c>
    </row>
    <row r="173" s="313">
      <c r="B173" s="168" t="inlineStr">
        <is>
          <t>N-1</t>
        </is>
      </c>
      <c r="C173" s="168" t="n"/>
      <c r="D173" s="168" t="n">
        <v>1190</v>
      </c>
      <c r="E173" s="168" t="n">
        <v>515</v>
      </c>
      <c r="F173" s="168" t="n">
        <v>2</v>
      </c>
      <c r="G173" s="318">
        <f>D173*E173*F173/1000000</f>
        <v/>
      </c>
      <c r="H173" s="318">
        <f>G173*40.4</f>
        <v/>
      </c>
      <c r="I173" s="168" t="inlineStr">
        <is>
          <t>2#管廊</t>
        </is>
      </c>
      <c r="J173" s="168" t="inlineStr">
        <is>
          <t>EL13.5M</t>
        </is>
      </c>
    </row>
    <row r="174" hidden="1" s="313">
      <c r="B174" s="168" t="inlineStr">
        <is>
          <t>N-2</t>
        </is>
      </c>
      <c r="C174" s="168" t="n"/>
      <c r="D174" s="168" t="n">
        <v>1190</v>
      </c>
      <c r="E174" s="168" t="n">
        <v>995</v>
      </c>
      <c r="F174" s="168" t="n">
        <v>2</v>
      </c>
      <c r="G174" s="318">
        <f>D174*E174*F174/1000000</f>
        <v/>
      </c>
      <c r="H174" s="318">
        <f>G174*40.4</f>
        <v/>
      </c>
      <c r="I174" s="168" t="inlineStr">
        <is>
          <t>2#管廊</t>
        </is>
      </c>
      <c r="J174" s="168" t="inlineStr">
        <is>
          <t>EL13.5M</t>
        </is>
      </c>
    </row>
    <row r="175" s="313">
      <c r="B175" s="168" t="inlineStr">
        <is>
          <t>N-3</t>
        </is>
      </c>
      <c r="C175" s="168" t="n"/>
      <c r="D175" s="168" t="n">
        <v>1090</v>
      </c>
      <c r="E175" s="168" t="n">
        <v>695</v>
      </c>
      <c r="F175" s="168" t="n">
        <v>2</v>
      </c>
      <c r="G175" s="318">
        <f>D175*E175*F175/1000000</f>
        <v/>
      </c>
      <c r="H175" s="318">
        <f>G175*40.4</f>
        <v/>
      </c>
      <c r="I175" s="168" t="inlineStr">
        <is>
          <t>2#管廊</t>
        </is>
      </c>
      <c r="J175" s="168" t="inlineStr">
        <is>
          <t>EL13.5M</t>
        </is>
      </c>
    </row>
    <row r="176" s="313">
      <c r="B176" s="168" t="inlineStr">
        <is>
          <t>N-4</t>
        </is>
      </c>
      <c r="C176" s="168" t="n"/>
      <c r="D176" s="168" t="n">
        <v>1090</v>
      </c>
      <c r="E176" s="168" t="n">
        <v>575</v>
      </c>
      <c r="F176" s="168" t="n">
        <v>1</v>
      </c>
      <c r="G176" s="318">
        <f>D176*E176*F176/1000000</f>
        <v/>
      </c>
      <c r="H176" s="318">
        <f>G176*40.4</f>
        <v/>
      </c>
      <c r="I176" s="168" t="inlineStr">
        <is>
          <t>2#管廊</t>
        </is>
      </c>
      <c r="J176" s="168" t="inlineStr">
        <is>
          <t>EL13.5M</t>
        </is>
      </c>
    </row>
    <row r="177" s="313">
      <c r="B177" s="168" t="inlineStr">
        <is>
          <t>N-5</t>
        </is>
      </c>
      <c r="C177" s="168" t="n"/>
      <c r="D177" s="168" t="n">
        <v>1090</v>
      </c>
      <c r="E177" s="168" t="n">
        <v>605</v>
      </c>
      <c r="F177" s="168" t="n">
        <v>1</v>
      </c>
      <c r="G177" s="318">
        <f>D177*E177*F177/1000000</f>
        <v/>
      </c>
      <c r="H177" s="318">
        <f>G177*40.4</f>
        <v/>
      </c>
      <c r="I177" s="168" t="inlineStr">
        <is>
          <t>2#管廊</t>
        </is>
      </c>
      <c r="J177" s="168" t="inlineStr">
        <is>
          <t>EL13.5M</t>
        </is>
      </c>
    </row>
    <row r="178" hidden="1" s="313">
      <c r="B178" s="168" t="inlineStr">
        <is>
          <t>N-6</t>
        </is>
      </c>
      <c r="C178" s="168" t="n"/>
      <c r="D178" s="168" t="n">
        <v>1090</v>
      </c>
      <c r="E178" s="168" t="n">
        <v>995</v>
      </c>
      <c r="F178" s="168" t="n">
        <v>2</v>
      </c>
      <c r="G178" s="318">
        <f>D178*E178*F178/1000000</f>
        <v/>
      </c>
      <c r="H178" s="318">
        <f>G178*40.4</f>
        <v/>
      </c>
      <c r="I178" s="168" t="inlineStr">
        <is>
          <t>2#管廊</t>
        </is>
      </c>
      <c r="J178" s="168" t="inlineStr">
        <is>
          <t>EL13.5M</t>
        </is>
      </c>
    </row>
    <row r="179" hidden="1" s="313">
      <c r="B179" s="168" t="inlineStr">
        <is>
          <t>N-7</t>
        </is>
      </c>
      <c r="C179" s="13" t="inlineStr">
        <is>
          <t>#</t>
        </is>
      </c>
      <c r="D179" s="168" t="n">
        <v>1090</v>
      </c>
      <c r="E179" s="168" t="n">
        <v>995</v>
      </c>
      <c r="F179" s="168" t="n">
        <v>1</v>
      </c>
      <c r="G179" s="318">
        <f>D179*E179*F179/1000000</f>
        <v/>
      </c>
      <c r="H179" s="318">
        <f>G179*40.4</f>
        <v/>
      </c>
      <c r="I179" s="168" t="inlineStr">
        <is>
          <t>2#管廊</t>
        </is>
      </c>
      <c r="J179" s="168" t="inlineStr">
        <is>
          <t>EL13.5M</t>
        </is>
      </c>
    </row>
    <row r="180" hidden="1" s="313">
      <c r="B180" s="168" t="inlineStr">
        <is>
          <t>P-1</t>
        </is>
      </c>
      <c r="C180" s="168" t="n"/>
      <c r="D180" s="168" t="n">
        <v>790</v>
      </c>
      <c r="E180" s="168" t="n">
        <v>990</v>
      </c>
      <c r="F180" s="168" t="n">
        <v>1</v>
      </c>
      <c r="G180" s="318">
        <f>D180*E180*F180/1000000</f>
        <v/>
      </c>
      <c r="H180" s="318">
        <f>G180*40.4</f>
        <v/>
      </c>
      <c r="I180" s="168" t="inlineStr">
        <is>
          <t>2#管廊</t>
        </is>
      </c>
      <c r="J180" s="168" t="inlineStr">
        <is>
          <t>EL14.5M</t>
        </is>
      </c>
    </row>
    <row r="181" s="313">
      <c r="B181" s="168" t="inlineStr">
        <is>
          <t>Q-1</t>
        </is>
      </c>
      <c r="C181" s="168" t="n"/>
      <c r="D181" s="168" t="n">
        <v>790</v>
      </c>
      <c r="E181" s="168" t="n">
        <v>935</v>
      </c>
      <c r="F181" s="168" t="n">
        <v>1</v>
      </c>
      <c r="G181" s="318">
        <f>D181*E181*F181/1000000</f>
        <v/>
      </c>
      <c r="H181" s="318">
        <f>G181*40.4</f>
        <v/>
      </c>
      <c r="I181" s="168" t="inlineStr">
        <is>
          <t>2#管廊</t>
        </is>
      </c>
      <c r="J181" s="168" t="inlineStr">
        <is>
          <t>EL10M</t>
        </is>
      </c>
    </row>
    <row r="182" hidden="1" s="313">
      <c r="B182" s="168" t="inlineStr">
        <is>
          <t>Q-2</t>
        </is>
      </c>
      <c r="C182" s="168" t="n"/>
      <c r="D182" s="168" t="n">
        <v>790</v>
      </c>
      <c r="E182" s="168" t="n">
        <v>995</v>
      </c>
      <c r="F182" s="168" t="n">
        <v>8</v>
      </c>
      <c r="G182" s="318">
        <f>D182*E182*F182/1000000</f>
        <v/>
      </c>
      <c r="H182" s="318">
        <f>G182*40.4</f>
        <v/>
      </c>
      <c r="I182" s="168" t="inlineStr">
        <is>
          <t>2#管廊</t>
        </is>
      </c>
      <c r="J182" s="168" t="inlineStr">
        <is>
          <t>EL10M</t>
        </is>
      </c>
    </row>
    <row r="183" s="313">
      <c r="B183" s="168" t="inlineStr">
        <is>
          <t>R-1</t>
        </is>
      </c>
      <c r="C183" s="168" t="n"/>
      <c r="D183" s="168" t="n">
        <v>990</v>
      </c>
      <c r="E183" s="168" t="n">
        <v>695</v>
      </c>
      <c r="F183" s="168" t="n">
        <v>2</v>
      </c>
      <c r="G183" s="318">
        <f>D183*E183*F183/1000000</f>
        <v/>
      </c>
      <c r="H183" s="318">
        <f>G183*40.4</f>
        <v/>
      </c>
      <c r="I183" s="168" t="inlineStr">
        <is>
          <t>2#管廊</t>
        </is>
      </c>
      <c r="J183" s="168" t="inlineStr">
        <is>
          <t>EL15M</t>
        </is>
      </c>
    </row>
    <row r="184" s="313">
      <c r="B184" s="168" t="inlineStr">
        <is>
          <t>R-2</t>
        </is>
      </c>
      <c r="C184" s="168" t="n"/>
      <c r="D184" s="168" t="n">
        <v>790</v>
      </c>
      <c r="E184" s="168" t="n">
        <v>575</v>
      </c>
      <c r="F184" s="168" t="n">
        <v>1</v>
      </c>
      <c r="G184" s="318">
        <f>D184*E184*F184/1000000</f>
        <v/>
      </c>
      <c r="H184" s="318">
        <f>G184*40.4</f>
        <v/>
      </c>
      <c r="I184" s="168" t="inlineStr">
        <is>
          <t>2#管廊</t>
        </is>
      </c>
      <c r="J184" s="168" t="inlineStr">
        <is>
          <t>EL15M</t>
        </is>
      </c>
    </row>
    <row r="185" s="313">
      <c r="B185" s="168" t="inlineStr">
        <is>
          <t>R-3</t>
        </is>
      </c>
      <c r="C185" s="168" t="n"/>
      <c r="D185" s="168" t="n">
        <v>790</v>
      </c>
      <c r="E185" s="168" t="n">
        <v>605</v>
      </c>
      <c r="F185" s="168" t="n">
        <v>1</v>
      </c>
      <c r="G185" s="318">
        <f>D185*E185*F185/1000000</f>
        <v/>
      </c>
      <c r="H185" s="318">
        <f>G185*40.4</f>
        <v/>
      </c>
      <c r="I185" s="168" t="inlineStr">
        <is>
          <t>2#管廊</t>
        </is>
      </c>
      <c r="J185" s="168" t="inlineStr">
        <is>
          <t>EL15M</t>
        </is>
      </c>
    </row>
    <row r="186" hidden="1" s="313">
      <c r="B186" s="168" t="inlineStr">
        <is>
          <t>R-4</t>
        </is>
      </c>
      <c r="C186" s="168" t="n"/>
      <c r="D186" s="168" t="n">
        <v>790</v>
      </c>
      <c r="E186" s="168" t="n">
        <v>995</v>
      </c>
      <c r="F186" s="168" t="n">
        <v>6</v>
      </c>
      <c r="G186" s="318">
        <f>D186*E186*F186/1000000</f>
        <v/>
      </c>
      <c r="H186" s="318">
        <f>G186*40.4</f>
        <v/>
      </c>
      <c r="I186" s="168" t="inlineStr">
        <is>
          <t>2#管廊</t>
        </is>
      </c>
      <c r="J186" s="168" t="inlineStr">
        <is>
          <t>EL15M</t>
        </is>
      </c>
    </row>
    <row r="187" s="313">
      <c r="B187" s="168" t="inlineStr">
        <is>
          <t>R-5</t>
        </is>
      </c>
      <c r="C187" s="168" t="n"/>
      <c r="D187" s="168" t="n">
        <v>790</v>
      </c>
      <c r="E187" s="168" t="n">
        <v>785</v>
      </c>
      <c r="F187" s="168" t="n">
        <v>1</v>
      </c>
      <c r="G187" s="318">
        <f>D187*E187*F187/1000000</f>
        <v/>
      </c>
      <c r="H187" s="318">
        <f>G187*40.4</f>
        <v/>
      </c>
      <c r="I187" s="168" t="inlineStr">
        <is>
          <t>2#管廊</t>
        </is>
      </c>
      <c r="J187" s="168" t="inlineStr">
        <is>
          <t>EL15M</t>
        </is>
      </c>
    </row>
    <row r="188" s="313">
      <c r="B188" s="13" t="inlineStr">
        <is>
          <t>小计</t>
        </is>
      </c>
      <c r="C188" s="13" t="n"/>
      <c r="D188" s="13" t="n"/>
      <c r="E188" s="13" t="n"/>
      <c r="F188" s="13">
        <f>SUM(F5:F187)</f>
        <v/>
      </c>
      <c r="G188" s="396">
        <f>SUM(G5:G187)</f>
        <v/>
      </c>
      <c r="H188" s="397">
        <f>SUM(H5:H187)</f>
        <v/>
      </c>
      <c r="I188" s="13" t="n"/>
      <c r="J188" s="13" t="inlineStr"/>
    </row>
    <row r="189" s="313"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</row>
    <row r="190" s="313">
      <c r="B190" s="168" t="inlineStr">
        <is>
          <t>江西富煌管廊 踏步清单</t>
        </is>
      </c>
      <c r="C190" s="314" t="n"/>
      <c r="D190" s="314" t="n"/>
      <c r="E190" s="314" t="n"/>
      <c r="F190" s="314" t="n"/>
      <c r="G190" s="314" t="n"/>
      <c r="H190" s="315" t="n"/>
      <c r="I190" s="12" t="n"/>
      <c r="J190" s="12" t="n"/>
    </row>
    <row r="191" s="313">
      <c r="B191" s="168" t="inlineStr">
        <is>
          <t>型号：JT3(JG255/30/100FG)</t>
        </is>
      </c>
      <c r="C191" s="314" t="n"/>
      <c r="D191" s="314" t="n"/>
      <c r="E191" s="314" t="n"/>
      <c r="F191" s="314" t="n"/>
      <c r="G191" s="314" t="n"/>
      <c r="H191" s="315" t="n"/>
      <c r="I191" s="12" t="n"/>
      <c r="J191" s="12" t="n"/>
    </row>
    <row r="192" s="313">
      <c r="B192" s="168" t="inlineStr">
        <is>
          <t>编号</t>
        </is>
      </c>
      <c r="C192" s="168" t="inlineStr">
        <is>
          <t>图</t>
        </is>
      </c>
      <c r="D192" s="168" t="inlineStr">
        <is>
          <t>长度mm</t>
        </is>
      </c>
      <c r="E192" s="168" t="inlineStr">
        <is>
          <t>宽度mm</t>
        </is>
      </c>
      <c r="F192" s="168" t="inlineStr">
        <is>
          <t>数量</t>
        </is>
      </c>
      <c r="G192" s="168" t="inlineStr">
        <is>
          <t>面积m^2</t>
        </is>
      </c>
      <c r="H192" s="168" t="inlineStr">
        <is>
          <t>重量kg</t>
        </is>
      </c>
      <c r="I192" s="12" t="n"/>
      <c r="J192" s="12" t="n"/>
    </row>
    <row r="193" s="313">
      <c r="B193" s="317" t="n"/>
      <c r="C193" s="317" t="n"/>
      <c r="D193" s="317" t="n"/>
      <c r="E193" s="317" t="n"/>
      <c r="F193" s="317" t="n"/>
      <c r="G193" s="317" t="n"/>
      <c r="H193" s="317" t="n"/>
      <c r="I193" s="12" t="n"/>
      <c r="J193" s="12" t="n"/>
    </row>
    <row r="194" s="313">
      <c r="A194" s="0" t="inlineStr">
        <is>
          <t>P13</t>
        </is>
      </c>
      <c r="B194" s="168" t="inlineStr">
        <is>
          <t>TB1</t>
        </is>
      </c>
      <c r="C194" s="168" t="n"/>
      <c r="D194" s="168" t="n">
        <v>900</v>
      </c>
      <c r="E194" s="168" t="n">
        <v>275</v>
      </c>
      <c r="F194" s="168" t="n">
        <v>75</v>
      </c>
      <c r="G194" s="318">
        <f>D194*E194*F194/1000000</f>
        <v/>
      </c>
      <c r="H194" s="318">
        <f>10.97*F194</f>
        <v/>
      </c>
      <c r="I194" s="12" t="inlineStr">
        <is>
          <t>江西富煌管廊</t>
        </is>
      </c>
      <c r="J194" s="12" t="inlineStr">
        <is>
          <t>踏步板</t>
        </is>
      </c>
    </row>
    <row r="195" s="313">
      <c r="A195" s="0" t="inlineStr">
        <is>
          <t>P13</t>
        </is>
      </c>
      <c r="B195" s="168" t="inlineStr">
        <is>
          <t>TB2</t>
        </is>
      </c>
      <c r="C195" s="168" t="n"/>
      <c r="D195" s="168" t="n">
        <v>900</v>
      </c>
      <c r="E195" s="168" t="n">
        <v>245</v>
      </c>
      <c r="F195" s="168" t="n">
        <v>45</v>
      </c>
      <c r="G195" s="318">
        <f>D195*E195*F195/1000000</f>
        <v/>
      </c>
      <c r="H195" s="318">
        <f>9.89*F195</f>
        <v/>
      </c>
      <c r="I195" s="12" t="inlineStr">
        <is>
          <t>江西富煌管廊</t>
        </is>
      </c>
      <c r="J195" s="12" t="inlineStr">
        <is>
          <t>踏步板</t>
        </is>
      </c>
    </row>
    <row r="196" s="313">
      <c r="A196" s="168" t="inlineStr">
        <is>
          <t>小计</t>
        </is>
      </c>
      <c r="B196" s="168" t="n"/>
      <c r="C196" s="168" t="n"/>
      <c r="D196" s="168" t="n"/>
      <c r="E196" s="168" t="n"/>
      <c r="F196" s="168" t="n"/>
      <c r="G196" s="318" t="n"/>
      <c r="H196" s="318" t="n"/>
      <c r="I196" s="12" t="n"/>
      <c r="J196" s="12" t="n"/>
    </row>
    <row r="197" s="313">
      <c r="A197" s="0" t="inlineStr">
        <is>
          <t>P20</t>
        </is>
      </c>
      <c r="B197" s="168" t="inlineStr">
        <is>
          <t>TB2</t>
        </is>
      </c>
      <c r="C197" s="168" t="n"/>
      <c r="D197" s="168" t="n">
        <v>900</v>
      </c>
      <c r="E197" s="168" t="n">
        <v>245</v>
      </c>
      <c r="F197" s="168" t="n">
        <v>85</v>
      </c>
      <c r="G197" s="318">
        <f>D197*E197*F197/1000000</f>
        <v/>
      </c>
      <c r="H197" s="318">
        <f>9.89*F197</f>
        <v/>
      </c>
      <c r="I197" s="12" t="inlineStr">
        <is>
          <t>江西富煌管廊</t>
        </is>
      </c>
      <c r="J197" s="12" t="inlineStr">
        <is>
          <t>踏步板</t>
        </is>
      </c>
    </row>
    <row r="198" s="313">
      <c r="A198" s="0" t="inlineStr">
        <is>
          <t>P20</t>
        </is>
      </c>
      <c r="B198" s="168" t="inlineStr">
        <is>
          <t>TB3</t>
        </is>
      </c>
      <c r="C198" s="168" t="n"/>
      <c r="D198" s="168" t="n">
        <v>900</v>
      </c>
      <c r="E198" s="168" t="n">
        <v>80</v>
      </c>
      <c r="F198" s="168" t="n">
        <v>1</v>
      </c>
      <c r="G198" s="318">
        <f>D198*E198*F198/1000000</f>
        <v/>
      </c>
      <c r="H198" s="318">
        <f>3.47*F198</f>
        <v/>
      </c>
      <c r="I198" s="12" t="inlineStr">
        <is>
          <t>江西富煌管廊</t>
        </is>
      </c>
      <c r="J198" s="12" t="inlineStr">
        <is>
          <t>踏步板</t>
        </is>
      </c>
    </row>
    <row r="199" s="313">
      <c r="A199" s="0" t="inlineStr">
        <is>
          <t>P20</t>
        </is>
      </c>
      <c r="B199" s="168" t="inlineStr">
        <is>
          <t>TB4</t>
        </is>
      </c>
      <c r="C199" s="168" t="n"/>
      <c r="D199" s="168" t="n">
        <v>800</v>
      </c>
      <c r="E199" s="168" t="n">
        <v>275</v>
      </c>
      <c r="F199" s="168" t="n">
        <v>15</v>
      </c>
      <c r="G199" s="318">
        <f>D199*E199*F199/1000000</f>
        <v/>
      </c>
      <c r="H199" s="318">
        <f>9.81*F199</f>
        <v/>
      </c>
      <c r="I199" s="12" t="inlineStr">
        <is>
          <t>江西富煌管廊</t>
        </is>
      </c>
      <c r="J199" s="12" t="inlineStr">
        <is>
          <t>踏步板</t>
        </is>
      </c>
    </row>
    <row r="200" s="313">
      <c r="A200" s="0" t="inlineStr">
        <is>
          <t>P20</t>
        </is>
      </c>
      <c r="B200" s="168" t="inlineStr">
        <is>
          <t>TB5</t>
        </is>
      </c>
      <c r="C200" s="168" t="n"/>
      <c r="D200" s="168" t="n">
        <v>800</v>
      </c>
      <c r="E200" s="168" t="n">
        <v>245</v>
      </c>
      <c r="F200" s="168" t="n">
        <v>20</v>
      </c>
      <c r="G200" s="318">
        <f>D200*E200*F200/1000000</f>
        <v/>
      </c>
      <c r="H200" s="318">
        <f>8.85*F200</f>
        <v/>
      </c>
      <c r="I200" s="12" t="inlineStr">
        <is>
          <t>江西富煌管廊</t>
        </is>
      </c>
      <c r="J200" s="12" t="inlineStr">
        <is>
          <t>踏步板</t>
        </is>
      </c>
    </row>
    <row r="201" s="313">
      <c r="A201" s="0" t="inlineStr">
        <is>
          <t>P20</t>
        </is>
      </c>
      <c r="B201" s="168" t="inlineStr">
        <is>
          <t>TB6</t>
        </is>
      </c>
      <c r="C201" s="168" t="n"/>
      <c r="D201" s="168" t="n">
        <v>800</v>
      </c>
      <c r="E201" s="168" t="n">
        <v>80</v>
      </c>
      <c r="F201" s="168" t="n">
        <v>2</v>
      </c>
      <c r="G201" s="318">
        <f>D201*E201*F201/1000000</f>
        <v/>
      </c>
      <c r="H201" s="168">
        <f>3.11*F201</f>
        <v/>
      </c>
      <c r="I201" s="12" t="inlineStr">
        <is>
          <t>江西富煌管廊</t>
        </is>
      </c>
      <c r="J201" s="12" t="inlineStr">
        <is>
          <t>踏步板</t>
        </is>
      </c>
    </row>
    <row r="202" s="313">
      <c r="A202" s="168" t="inlineStr">
        <is>
          <t>小计</t>
        </is>
      </c>
      <c r="C202" s="13" t="n"/>
      <c r="D202" s="13" t="n"/>
      <c r="E202" s="13" t="n"/>
      <c r="F202" s="168">
        <f>SUM(F194:F201)</f>
        <v/>
      </c>
      <c r="G202" s="396" t="n"/>
      <c r="H202" s="397" t="n"/>
      <c r="I202" s="12" t="n"/>
      <c r="J202" s="12" t="n"/>
    </row>
    <row r="203" s="31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</row>
    <row r="204" s="313"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</row>
    <row r="205" s="313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</row>
    <row r="206" s="313"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</row>
    <row r="207" s="313"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</row>
    <row r="208" s="313"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</row>
    <row r="209" s="313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</row>
    <row r="210" s="313"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</row>
    <row r="211" s="313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</row>
    <row r="212" s="313"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</row>
    <row r="213" s="3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</row>
    <row r="214" s="313"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</row>
    <row r="215" s="313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</row>
    <row r="216" s="313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</row>
    <row r="217" s="313"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</row>
    <row r="218" s="313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</row>
    <row r="219" s="313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</row>
    <row r="220" s="313"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</row>
    <row r="221" s="313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</row>
    <row r="222" s="313"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</row>
    <row r="223" s="31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</row>
    <row r="224" s="313"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</row>
    <row r="225" s="313"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</row>
    <row r="226" s="313"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</row>
    <row r="227" s="313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</row>
    <row r="228" s="313"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</row>
    <row r="229" s="313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</row>
    <row r="230" s="313"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</row>
    <row r="231" s="313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</row>
    <row r="232" s="313"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</row>
    <row r="233" s="31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</row>
    <row r="234" s="313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</row>
    <row r="235" s="313"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</row>
    <row r="236" s="313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</row>
    <row r="237" s="313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</row>
    <row r="238" s="313"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</row>
    <row r="239" s="313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</row>
    <row r="240" s="313"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</row>
    <row r="241" s="313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</row>
    <row r="242" s="313"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</row>
    <row r="243" s="313"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</row>
    <row r="244" s="313"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</row>
    <row r="245" s="313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</row>
    <row r="246" s="313"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</row>
    <row r="247" s="313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</row>
    <row r="248" s="313"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</row>
    <row r="249" s="313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</row>
    <row r="250" s="313"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</row>
    <row r="251" s="313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</row>
    <row r="252" s="313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</row>
    <row r="253" s="313"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</row>
    <row r="254" s="313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</row>
    <row r="255" s="313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</row>
    <row r="256" s="313"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</row>
    <row r="257" s="313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</row>
    <row r="258" s="313"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</row>
    <row r="259" s="313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</row>
    <row r="260" s="313"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</row>
    <row r="261" s="313"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</row>
    <row r="262" s="313"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</row>
    <row r="263" s="31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</row>
    <row r="264" s="313"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</row>
    <row r="265" s="313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</row>
    <row r="266" s="313"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</row>
    <row r="267" s="313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</row>
    <row r="268" s="313"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</row>
    <row r="269" s="313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</row>
    <row r="270" s="313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</row>
    <row r="271" s="313"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</row>
    <row r="272" s="313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</row>
    <row r="273" s="31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</row>
    <row r="274" s="313"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</row>
    <row r="275" s="313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</row>
    <row r="276" s="313"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</row>
    <row r="277" s="313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</row>
    <row r="278" s="313"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</row>
    <row r="279" s="313"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</row>
    <row r="280" s="313"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</row>
    <row r="281" s="313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</row>
    <row r="282" s="313"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</row>
    <row r="283" s="31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</row>
    <row r="284" s="313"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</row>
    <row r="285" s="313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</row>
    <row r="286" s="313"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</row>
    <row r="287" s="313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</row>
    <row r="288" s="313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</row>
    <row r="289" s="313"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</row>
    <row r="290" s="313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</row>
    <row r="291" s="313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</row>
    <row r="292" s="313"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</row>
    <row r="293" s="31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</row>
    <row r="294" s="313"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</row>
    <row r="295" s="313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</row>
    <row r="296" s="313"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</row>
    <row r="297" s="313"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</row>
    <row r="298" s="313"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</row>
    <row r="299" s="313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</row>
    <row r="300" s="313"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</row>
    <row r="301" s="313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</row>
    <row r="302" s="313"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</row>
    <row r="303" s="31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</row>
    <row r="304" s="313"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</row>
    <row r="305" s="313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</row>
    <row r="306" s="313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</row>
    <row r="307" s="313"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</row>
    <row r="308" s="313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</row>
    <row r="309" s="313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</row>
    <row r="310" s="313"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</row>
    <row r="311" s="313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</row>
    <row r="312" s="313"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</row>
    <row r="313" s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</row>
    <row r="314" s="313"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</row>
    <row r="315" s="313"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</row>
    <row r="316" s="313"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</row>
    <row r="317" s="313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</row>
    <row r="318" s="313"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</row>
    <row r="319" s="313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</row>
    <row r="320" s="313"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</row>
    <row r="321" s="313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</row>
    <row r="322" s="313"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</row>
    <row r="323" s="31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</row>
    <row r="324" s="313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</row>
    <row r="325" s="313"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</row>
    <row r="326" s="313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</row>
    <row r="327" s="313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</row>
    <row r="328" s="313"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</row>
    <row r="329" s="313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</row>
    <row r="330" s="313"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</row>
    <row r="331" s="313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</row>
    <row r="332" s="313"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</row>
    <row r="333" s="313"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</row>
    <row r="334" s="313"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</row>
    <row r="335" s="313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</row>
    <row r="336" s="313"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</row>
    <row r="337" s="313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</row>
    <row r="338" s="313"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</row>
    <row r="339" s="313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</row>
    <row r="340" s="313"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</row>
    <row r="341" s="313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</row>
    <row r="342" s="313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</row>
    <row r="343" s="313"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</row>
    <row r="344" s="313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</row>
    <row r="345" s="313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</row>
    <row r="346" s="313"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</row>
    <row r="347" s="313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</row>
    <row r="348" s="313"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</row>
    <row r="349" s="313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</row>
    <row r="350" s="313"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</row>
    <row r="351" s="313"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</row>
    <row r="352" s="313"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</row>
    <row r="353" s="31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</row>
    <row r="354" s="313"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</row>
    <row r="355" s="313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</row>
    <row r="356" s="313"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</row>
    <row r="357" s="313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</row>
    <row r="358" s="313"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</row>
    <row r="359" s="313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</row>
    <row r="360" s="313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</row>
    <row r="361" s="313"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</row>
    <row r="362" s="313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</row>
    <row r="363" s="31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</row>
    <row r="364" s="313"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</row>
    <row r="365" s="313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</row>
    <row r="366" s="313"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</row>
    <row r="367" s="313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</row>
    <row r="368" s="313"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</row>
    <row r="369" s="313"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</row>
    <row r="370" s="313"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</row>
    <row r="371" s="313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</row>
    <row r="372" s="313"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</row>
    <row r="373" s="31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</row>
    <row r="374" s="313"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</row>
    <row r="375" s="313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</row>
    <row r="376" s="313"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</row>
    <row r="377" s="313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</row>
    <row r="378" s="313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</row>
    <row r="379" s="313"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</row>
    <row r="380" s="313"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</row>
    <row r="381" s="313"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</row>
    <row r="382" s="313"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</row>
    <row r="383" s="313"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</row>
    <row r="384" s="313"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</row>
    <row r="385" s="313"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</row>
    <row r="386" s="313"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</row>
    <row r="387" s="313"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</row>
    <row r="388" s="313"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</row>
    <row r="389" s="313"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</row>
    <row r="390" s="313"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</row>
    <row r="391" s="313"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</row>
    <row r="392" s="313"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</row>
    <row r="393" s="313"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</row>
    <row r="394" s="313"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</row>
    <row r="395" s="313"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</row>
    <row r="396" s="313"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</row>
    <row r="397" s="313"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</row>
    <row r="398" s="313"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</row>
    <row r="399" s="313"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</row>
    <row r="400" s="313"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</row>
    <row r="401" s="313"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</row>
    <row r="402" s="313"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</row>
    <row r="403" s="313"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</row>
    <row r="404" s="313"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</row>
    <row r="405" s="313"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</row>
    <row r="406" s="313"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</row>
    <row r="407" s="313"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</row>
    <row r="408" s="313"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</row>
    <row r="409" s="313"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</row>
    <row r="410" s="313"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</row>
    <row r="411" s="313"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</row>
    <row r="412" s="313"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</row>
    <row r="413" s="313"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</row>
    <row r="414" s="313"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</row>
    <row r="415" s="313"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</row>
    <row r="416" s="313"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</row>
    <row r="417" s="313"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</row>
    <row r="418" s="313"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</row>
    <row r="419" s="313"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</row>
    <row r="420" s="313"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</row>
    <row r="421" s="313"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</row>
    <row r="422" s="313"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</row>
    <row r="423" s="313"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</row>
    <row r="424" s="313"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</row>
    <row r="425" s="313"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</row>
    <row r="428" s="313"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</row>
    <row r="429" s="313"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</row>
    <row r="430" s="313"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</row>
    <row r="431" s="313"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</row>
    <row r="432" s="313"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</row>
    <row r="433" s="313"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</row>
    <row r="434" s="313"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</row>
    <row r="436" s="313"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</row>
    <row r="437" s="313"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</row>
  </sheetData>
  <autoFilter ref="B4:O188">
    <filterColumn colId="3" hiddenButton="0" showButton="1">
      <filters blank="1">
        <filter val="425"/>
        <filter val="455"/>
        <filter val="485"/>
        <filter val="515"/>
        <filter val="545"/>
        <filter val="575"/>
        <filter val="605"/>
        <filter val="635"/>
        <filter val="665"/>
        <filter val="695"/>
        <filter val="785"/>
        <filter val="905"/>
        <filter val="935"/>
        <filter val="965"/>
      </filters>
    </filterColumn>
  </autoFilter>
  <mergeCells count="19">
    <mergeCell ref="B3:B4"/>
    <mergeCell ref="F3:F4"/>
    <mergeCell ref="F192:F193"/>
    <mergeCell ref="H192:H193"/>
    <mergeCell ref="G3:G4"/>
    <mergeCell ref="C192:C193"/>
    <mergeCell ref="D3:D4"/>
    <mergeCell ref="G192:G193"/>
    <mergeCell ref="B190:H190"/>
    <mergeCell ref="H3:H4"/>
    <mergeCell ref="B192:B193"/>
    <mergeCell ref="B2:H2"/>
    <mergeCell ref="D192:D193"/>
    <mergeCell ref="J3:J4"/>
    <mergeCell ref="B1:H1"/>
    <mergeCell ref="C3:C4"/>
    <mergeCell ref="E3:E4"/>
    <mergeCell ref="E192:E193"/>
    <mergeCell ref="B191:H19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99"/>
  <sheetViews>
    <sheetView topLeftCell="A169" workbookViewId="0">
      <selection activeCell="H199" sqref="H199"/>
    </sheetView>
  </sheetViews>
  <sheetFormatPr baseColWidth="8" defaultColWidth="9" defaultRowHeight="10.8"/>
  <cols>
    <col width="8.109375" customWidth="1" style="215" min="1" max="2"/>
    <col width="6" customWidth="1" style="215" min="3" max="3"/>
    <col width="6.88671875" customWidth="1" style="215" min="4" max="4"/>
    <col width="6.109375" customWidth="1" style="215" min="5" max="5"/>
    <col width="7.77734375" customWidth="1" style="215" min="6" max="6"/>
    <col width="8.77734375" customWidth="1" style="325" min="7" max="7"/>
    <col width="9.88671875" customWidth="1" style="325" min="8" max="8"/>
    <col width="17.88671875" customWidth="1" style="325" min="9" max="9"/>
    <col width="16.109375" customWidth="1" style="325" min="10" max="10"/>
    <col width="9" customWidth="1" style="215" min="11" max="16"/>
    <col width="11.77734375" customWidth="1" style="215" min="17" max="17"/>
    <col width="9" customWidth="1" style="215" min="18" max="22"/>
    <col hidden="1" width="8.88671875" customWidth="1" style="215" min="23" max="23"/>
    <col width="9" customWidth="1" style="215" min="24" max="16384"/>
  </cols>
  <sheetData>
    <row r="1" ht="36" customHeight="1" s="313">
      <c r="A1" s="326">
        <f>'3工艺执行单'!#REF!&amp;W1</f>
        <v/>
      </c>
      <c r="B1" s="314" t="n"/>
      <c r="C1" s="314" t="n"/>
      <c r="D1" s="314" t="n"/>
      <c r="E1" s="314" t="n"/>
      <c r="F1" s="314" t="n"/>
      <c r="G1" s="314" t="n"/>
      <c r="H1" s="314" t="n"/>
      <c r="I1" s="314" t="n"/>
      <c r="J1" s="315" t="n"/>
      <c r="W1" s="215" t="inlineStr">
        <is>
          <t>箱件清单  PACKING LIST</t>
        </is>
      </c>
    </row>
    <row r="2" ht="28.95" customFormat="1" customHeight="1" s="2">
      <c r="A2" s="310" t="inlineStr">
        <is>
          <t>客户名称
CLIENT</t>
        </is>
      </c>
      <c r="B2" s="214">
        <f>'3工艺执行单'!F2</f>
        <v/>
      </c>
      <c r="C2" s="314" t="n"/>
      <c r="D2" s="315" t="n"/>
      <c r="E2" s="214" t="inlineStr">
        <is>
          <t>工作单号 JOB NO.</t>
        </is>
      </c>
      <c r="F2" s="315" t="n"/>
      <c r="G2" s="328">
        <f>'3工艺执行单'!C2</f>
        <v/>
      </c>
      <c r="H2" s="315" t="n"/>
      <c r="I2" s="329" t="inlineStr">
        <is>
          <t>日期
DATE</t>
        </is>
      </c>
      <c r="J2" s="232">
        <f>TODAY()</f>
        <v/>
      </c>
    </row>
    <row r="3" ht="31.05" customHeight="1" s="313">
      <c r="A3" s="310" t="inlineStr">
        <is>
          <t>项目名称
PROJECT</t>
        </is>
      </c>
      <c r="B3" s="216">
        <f>'3工艺执行单'!C3</f>
        <v/>
      </c>
      <c r="C3" s="314" t="n"/>
      <c r="D3" s="315" t="n"/>
      <c r="E3" s="214" t="inlineStr">
        <is>
          <t>品名 ITEM</t>
        </is>
      </c>
      <c r="F3" s="315" t="n"/>
      <c r="G3" s="329" t="inlineStr">
        <is>
          <t>镀锌钢格板/踏步板</t>
        </is>
      </c>
      <c r="H3" s="315" t="n"/>
      <c r="I3" s="329" t="inlineStr">
        <is>
          <t>规格型号
MODEL</t>
        </is>
      </c>
      <c r="J3" s="398" t="inlineStr">
        <is>
          <t>JG255/30/100FG
JT3(G255/30/100FG)</t>
        </is>
      </c>
    </row>
    <row r="4" ht="40.05" customFormat="1" customHeight="1" s="3">
      <c r="A4" s="216" t="inlineStr">
        <is>
          <t>包号
PACKAGE NO</t>
        </is>
      </c>
      <c r="B4" s="216" t="inlineStr">
        <is>
          <t>图号
DRAWING NO</t>
        </is>
      </c>
      <c r="C4" s="216" t="inlineStr">
        <is>
          <t>注
DRAWING</t>
        </is>
      </c>
      <c r="D4" s="216" t="inlineStr">
        <is>
          <t>长度
LENGTH（mm）</t>
        </is>
      </c>
      <c r="E4" s="216" t="inlineStr">
        <is>
          <t>宽度
WIDTH（mm）</t>
        </is>
      </c>
      <c r="F4" s="216" t="inlineStr">
        <is>
          <t>数量
QTY（件）</t>
        </is>
      </c>
      <c r="G4" s="329" t="inlineStr">
        <is>
          <t>面积
AREA（㎡）</t>
        </is>
      </c>
      <c r="H4" s="329" t="inlineStr">
        <is>
          <t>重量
WEIGHT（kg）</t>
        </is>
      </c>
      <c r="I4" s="329" t="inlineStr">
        <is>
          <t>备注 REMARK</t>
        </is>
      </c>
      <c r="J4" s="315" t="n"/>
    </row>
    <row r="5" ht="14.4" customHeight="1" s="313">
      <c r="A5" s="168" t="inlineStr">
        <is>
          <t>P01</t>
        </is>
      </c>
      <c r="B5" s="168" t="inlineStr">
        <is>
          <t>P01-A-31</t>
        </is>
      </c>
      <c r="C5" s="168" t="inlineStr"/>
      <c r="D5" s="168" t="n">
        <v>690</v>
      </c>
      <c r="E5" s="168" t="n">
        <v>995</v>
      </c>
      <c r="F5" s="168" t="n">
        <v>4</v>
      </c>
      <c r="G5" s="318">
        <f>D5*E5*F5/1000000</f>
        <v/>
      </c>
      <c r="H5" s="318">
        <f>G5*40.4</f>
        <v/>
      </c>
      <c r="I5" s="168" t="inlineStr">
        <is>
          <t>1#管廊</t>
        </is>
      </c>
      <c r="J5" s="168" t="inlineStr">
        <is>
          <t>EL5.5M</t>
        </is>
      </c>
      <c r="K5" s="215">
        <f>A5&amp;"-"&amp;B5&amp;C5</f>
        <v/>
      </c>
    </row>
    <row r="6" ht="14.4" customHeight="1" s="313">
      <c r="A6" s="168" t="inlineStr">
        <is>
          <t>P01</t>
        </is>
      </c>
      <c r="B6" s="168" t="inlineStr">
        <is>
          <t>P01-A-32#</t>
        </is>
      </c>
      <c r="C6" s="168" t="inlineStr">
        <is>
          <t>#</t>
        </is>
      </c>
      <c r="D6" s="168" t="n">
        <v>690</v>
      </c>
      <c r="E6" s="168" t="n">
        <v>995</v>
      </c>
      <c r="F6" s="168" t="n">
        <v>1</v>
      </c>
      <c r="G6" s="318">
        <f>D6*E6*F6/1000000</f>
        <v/>
      </c>
      <c r="H6" s="318">
        <f>G6*40.4</f>
        <v/>
      </c>
      <c r="I6" s="168" t="inlineStr">
        <is>
          <t>1#管廊</t>
        </is>
      </c>
      <c r="J6" s="168" t="inlineStr">
        <is>
          <t>EL5.5M</t>
        </is>
      </c>
      <c r="K6" s="215">
        <f>A6&amp;"-"&amp;B6&amp;C6</f>
        <v/>
      </c>
    </row>
    <row r="7" ht="14.4" customHeight="1" s="313">
      <c r="A7" s="168" t="inlineStr">
        <is>
          <t>P01</t>
        </is>
      </c>
      <c r="B7" s="168" t="inlineStr">
        <is>
          <t>P01-A-28</t>
        </is>
      </c>
      <c r="C7" s="168" t="inlineStr"/>
      <c r="D7" s="168" t="n">
        <v>990</v>
      </c>
      <c r="E7" s="168" t="n">
        <v>995</v>
      </c>
      <c r="F7" s="168" t="n">
        <v>3</v>
      </c>
      <c r="G7" s="318">
        <f>D7*E7*F7/1000000</f>
        <v/>
      </c>
      <c r="H7" s="318">
        <f>G7*40.4</f>
        <v/>
      </c>
      <c r="I7" s="168" t="inlineStr">
        <is>
          <t>1#管廊</t>
        </is>
      </c>
      <c r="J7" s="168" t="inlineStr">
        <is>
          <t>EL5.5M</t>
        </is>
      </c>
      <c r="K7" s="215">
        <f>A7&amp;"-"&amp;B7&amp;C7</f>
        <v/>
      </c>
    </row>
    <row r="8" ht="14.4" customHeight="1" s="313">
      <c r="A8" s="168" t="inlineStr">
        <is>
          <t>P01</t>
        </is>
      </c>
      <c r="B8" s="168" t="inlineStr">
        <is>
          <t>P01-A-29#</t>
        </is>
      </c>
      <c r="C8" s="168" t="inlineStr">
        <is>
          <t>#</t>
        </is>
      </c>
      <c r="D8" s="168" t="n">
        <v>990</v>
      </c>
      <c r="E8" s="168" t="n">
        <v>995</v>
      </c>
      <c r="F8" s="168" t="n">
        <v>1</v>
      </c>
      <c r="G8" s="318">
        <f>D8*E8*F8/1000000</f>
        <v/>
      </c>
      <c r="H8" s="318">
        <f>G8*40.4</f>
        <v/>
      </c>
      <c r="I8" s="168" t="inlineStr">
        <is>
          <t>1#管廊</t>
        </is>
      </c>
      <c r="J8" s="168" t="inlineStr">
        <is>
          <t>EL5.5M</t>
        </is>
      </c>
      <c r="K8" s="215">
        <f>A8&amp;"-"&amp;B8&amp;C8</f>
        <v/>
      </c>
    </row>
    <row r="9" ht="14.4" customHeight="1" s="313">
      <c r="A9" s="168" t="inlineStr">
        <is>
          <t>P01</t>
        </is>
      </c>
      <c r="B9" s="168" t="inlineStr">
        <is>
          <t>P01-A-30#</t>
        </is>
      </c>
      <c r="C9" s="168" t="inlineStr">
        <is>
          <t>#</t>
        </is>
      </c>
      <c r="D9" s="168" t="n">
        <v>990</v>
      </c>
      <c r="E9" s="168" t="n">
        <v>995</v>
      </c>
      <c r="F9" s="168" t="n">
        <v>1</v>
      </c>
      <c r="G9" s="318">
        <f>D9*E9*F9/1000000</f>
        <v/>
      </c>
      <c r="H9" s="318">
        <f>G9*40.4</f>
        <v/>
      </c>
      <c r="I9" s="168" t="inlineStr">
        <is>
          <t>1#管廊</t>
        </is>
      </c>
      <c r="J9" s="168" t="inlineStr">
        <is>
          <t>EL5.5M</t>
        </is>
      </c>
      <c r="K9" s="215">
        <f>A9&amp;"-"&amp;B9&amp;C9</f>
        <v/>
      </c>
    </row>
    <row r="10" ht="14.4" customHeight="1" s="313">
      <c r="A10" s="168" t="inlineStr">
        <is>
          <t>P01</t>
        </is>
      </c>
      <c r="B10" s="168" t="inlineStr">
        <is>
          <t>P01-A-20</t>
        </is>
      </c>
      <c r="C10" s="168" t="inlineStr"/>
      <c r="D10" s="168" t="n">
        <v>1165</v>
      </c>
      <c r="E10" s="168" t="n">
        <v>995</v>
      </c>
      <c r="F10" s="168" t="n">
        <v>4</v>
      </c>
      <c r="G10" s="318">
        <f>D10*E10*F10/1000000</f>
        <v/>
      </c>
      <c r="H10" s="318">
        <f>G10*40.4</f>
        <v/>
      </c>
      <c r="I10" s="168" t="inlineStr">
        <is>
          <t>1#管廊</t>
        </is>
      </c>
      <c r="J10" s="168" t="inlineStr">
        <is>
          <t>EL5.5M</t>
        </is>
      </c>
      <c r="K10" s="215">
        <f>A10&amp;"-"&amp;B10&amp;C10</f>
        <v/>
      </c>
    </row>
    <row r="11" ht="14.4" customHeight="1" s="313">
      <c r="A11" s="168" t="inlineStr">
        <is>
          <t>P01</t>
        </is>
      </c>
      <c r="B11" s="168" t="inlineStr">
        <is>
          <t>P01-A-21#</t>
        </is>
      </c>
      <c r="C11" s="168" t="inlineStr">
        <is>
          <t>#</t>
        </is>
      </c>
      <c r="D11" s="168" t="n">
        <v>1165</v>
      </c>
      <c r="E11" s="168" t="n">
        <v>995</v>
      </c>
      <c r="F11" s="168" t="n">
        <v>1</v>
      </c>
      <c r="G11" s="318">
        <f>D11*E11*F11/1000000</f>
        <v/>
      </c>
      <c r="H11" s="318">
        <f>G11*40.4</f>
        <v/>
      </c>
      <c r="I11" s="168" t="inlineStr">
        <is>
          <t>1#管廊</t>
        </is>
      </c>
      <c r="J11" s="168" t="inlineStr">
        <is>
          <t>EL5.5M</t>
        </is>
      </c>
      <c r="K11" s="215">
        <f>A11&amp;"-"&amp;B11&amp;C11</f>
        <v/>
      </c>
    </row>
    <row r="12" ht="14.4" customHeight="1" s="313">
      <c r="A12" s="168" t="inlineStr">
        <is>
          <t>P01</t>
        </is>
      </c>
      <c r="B12" s="168" t="inlineStr">
        <is>
          <t>P01-A-25#</t>
        </is>
      </c>
      <c r="C12" s="168" t="inlineStr">
        <is>
          <t>#</t>
        </is>
      </c>
      <c r="D12" s="168" t="n">
        <v>1165</v>
      </c>
      <c r="E12" s="168" t="n">
        <v>995</v>
      </c>
      <c r="F12" s="168" t="n">
        <v>1</v>
      </c>
      <c r="G12" s="318">
        <f>D12*E12*F12/1000000</f>
        <v/>
      </c>
      <c r="H12" s="318">
        <f>G12*40.4</f>
        <v/>
      </c>
      <c r="I12" s="168" t="inlineStr">
        <is>
          <t>1#管廊</t>
        </is>
      </c>
      <c r="J12" s="168" t="inlineStr">
        <is>
          <t>EL5.5M</t>
        </is>
      </c>
      <c r="K12" s="215">
        <f>A12&amp;"-"&amp;B12&amp;C12</f>
        <v/>
      </c>
    </row>
    <row r="13" ht="14.4" customHeight="1" s="313">
      <c r="A13" s="168" t="inlineStr">
        <is>
          <t>P01</t>
        </is>
      </c>
      <c r="B13" s="168" t="inlineStr">
        <is>
          <t>P01-A-3</t>
        </is>
      </c>
      <c r="C13" s="168" t="inlineStr"/>
      <c r="D13" s="168" t="n">
        <v>1190</v>
      </c>
      <c r="E13" s="168" t="n">
        <v>995</v>
      </c>
      <c r="F13" s="168" t="n">
        <v>5</v>
      </c>
      <c r="G13" s="318">
        <f>D13*E13*F13/1000000</f>
        <v/>
      </c>
      <c r="H13" s="318">
        <f>G13*40.4</f>
        <v/>
      </c>
      <c r="I13" s="168" t="inlineStr">
        <is>
          <t>1#管廊</t>
        </is>
      </c>
      <c r="J13" s="168" t="inlineStr">
        <is>
          <t>EL5.5M</t>
        </is>
      </c>
      <c r="K13" s="215">
        <f>A13&amp;"-"&amp;B13&amp;C13</f>
        <v/>
      </c>
    </row>
    <row r="14" ht="14.4" customHeight="1" s="313">
      <c r="A14" s="168" t="inlineStr">
        <is>
          <t>P01</t>
        </is>
      </c>
      <c r="B14" s="168" t="inlineStr">
        <is>
          <t>P01-A-4#</t>
        </is>
      </c>
      <c r="C14" s="168" t="inlineStr">
        <is>
          <t>#</t>
        </is>
      </c>
      <c r="D14" s="168" t="n">
        <v>1190</v>
      </c>
      <c r="E14" s="168" t="n">
        <v>995</v>
      </c>
      <c r="F14" s="168" t="n">
        <v>1</v>
      </c>
      <c r="G14" s="318">
        <f>D14*E14*F14/1000000</f>
        <v/>
      </c>
      <c r="H14" s="318">
        <f>G14*40.4</f>
        <v/>
      </c>
      <c r="I14" s="168" t="inlineStr">
        <is>
          <t>1#管廊</t>
        </is>
      </c>
      <c r="J14" s="168" t="inlineStr">
        <is>
          <t>EL5.5M</t>
        </is>
      </c>
      <c r="K14" s="215">
        <f>A14&amp;"-"&amp;B14&amp;C14</f>
        <v/>
      </c>
    </row>
    <row r="15" ht="14.4" customHeight="1" s="313">
      <c r="A15" s="168" t="inlineStr">
        <is>
          <t>P01</t>
        </is>
      </c>
      <c r="B15" s="168" t="inlineStr">
        <is>
          <t>P01-A-5#</t>
        </is>
      </c>
      <c r="C15" s="168" t="inlineStr">
        <is>
          <t>#</t>
        </is>
      </c>
      <c r="D15" s="168" t="n">
        <v>1190</v>
      </c>
      <c r="E15" s="168" t="n">
        <v>995</v>
      </c>
      <c r="F15" s="168" t="n">
        <v>1</v>
      </c>
      <c r="G15" s="318">
        <f>D15*E15*F15/1000000</f>
        <v/>
      </c>
      <c r="H15" s="318">
        <f>G15*40.4</f>
        <v/>
      </c>
      <c r="I15" s="168" t="inlineStr">
        <is>
          <t>1#管廊</t>
        </is>
      </c>
      <c r="J15" s="168" t="inlineStr">
        <is>
          <t>EL5.5M</t>
        </is>
      </c>
      <c r="K15" s="215">
        <f>A15&amp;"-"&amp;B15&amp;C15</f>
        <v/>
      </c>
    </row>
    <row r="16" ht="14.4" customHeight="1" s="313">
      <c r="A16" s="168" t="inlineStr">
        <is>
          <t>P01</t>
        </is>
      </c>
      <c r="B16" s="168" t="inlineStr">
        <is>
          <t>P01-A-6#</t>
        </is>
      </c>
      <c r="C16" s="168" t="inlineStr">
        <is>
          <t>#</t>
        </is>
      </c>
      <c r="D16" s="168" t="n">
        <v>1190</v>
      </c>
      <c r="E16" s="168" t="n">
        <v>995</v>
      </c>
      <c r="F16" s="168" t="n">
        <v>1</v>
      </c>
      <c r="G16" s="318">
        <f>D16*E16*F16/1000000</f>
        <v/>
      </c>
      <c r="H16" s="318">
        <f>G16*40.4</f>
        <v/>
      </c>
      <c r="I16" s="168" t="inlineStr">
        <is>
          <t>1#管廊</t>
        </is>
      </c>
      <c r="J16" s="168" t="inlineStr">
        <is>
          <t>EL5.5M</t>
        </is>
      </c>
      <c r="K16" s="215">
        <f>A16&amp;"-"&amp;B16&amp;C16</f>
        <v/>
      </c>
    </row>
    <row r="17" ht="14.4" customHeight="1" s="313">
      <c r="A17" s="168" t="inlineStr">
        <is>
          <t>P01</t>
        </is>
      </c>
      <c r="B17" s="168" t="inlineStr">
        <is>
          <t>P01-A-13#</t>
        </is>
      </c>
      <c r="C17" s="168" t="inlineStr">
        <is>
          <t>#</t>
        </is>
      </c>
      <c r="D17" s="168" t="n">
        <v>2365</v>
      </c>
      <c r="E17" s="168" t="n">
        <v>995</v>
      </c>
      <c r="F17" s="168" t="n">
        <v>1</v>
      </c>
      <c r="G17" s="318">
        <f>D17*E17*F17/1000000</f>
        <v/>
      </c>
      <c r="H17" s="318">
        <f>G17*40.4</f>
        <v/>
      </c>
      <c r="I17" s="168" t="inlineStr">
        <is>
          <t>1#管廊</t>
        </is>
      </c>
      <c r="J17" s="168" t="inlineStr">
        <is>
          <t>EL5.5M</t>
        </is>
      </c>
      <c r="K17" s="215">
        <f>A17&amp;"-"&amp;B17&amp;C17</f>
        <v/>
      </c>
    </row>
    <row r="18" ht="14.4" customHeight="1" s="313">
      <c r="A18" s="168" t="inlineStr">
        <is>
          <t>P01</t>
        </is>
      </c>
      <c r="B18" s="168" t="inlineStr">
        <is>
          <t>P01-A-8</t>
        </is>
      </c>
      <c r="C18" s="168" t="inlineStr"/>
      <c r="D18" s="168" t="n">
        <v>2365</v>
      </c>
      <c r="E18" s="168" t="n">
        <v>995</v>
      </c>
      <c r="F18" s="168" t="n">
        <v>4</v>
      </c>
      <c r="G18" s="318">
        <f>D18*E18*F18/1000000</f>
        <v/>
      </c>
      <c r="H18" s="318">
        <f>G18*40.4</f>
        <v/>
      </c>
      <c r="I18" s="168" t="inlineStr">
        <is>
          <t>1#管廊</t>
        </is>
      </c>
      <c r="J18" s="168" t="inlineStr">
        <is>
          <t>EL5.5M</t>
        </is>
      </c>
      <c r="K18" s="215">
        <f>A18&amp;"-"&amp;B18&amp;C18</f>
        <v/>
      </c>
    </row>
    <row r="19" ht="14.4" customHeight="1" s="313">
      <c r="A19" s="168" t="inlineStr">
        <is>
          <t>P01</t>
        </is>
      </c>
      <c r="B19" s="168" t="inlineStr">
        <is>
          <t>P01-A-9#</t>
        </is>
      </c>
      <c r="C19" s="168" t="inlineStr">
        <is>
          <t>#</t>
        </is>
      </c>
      <c r="D19" s="168" t="n">
        <v>2365</v>
      </c>
      <c r="E19" s="168" t="n">
        <v>995</v>
      </c>
      <c r="F19" s="168" t="n">
        <v>1</v>
      </c>
      <c r="G19" s="318">
        <f>D19*E19*F19/1000000</f>
        <v/>
      </c>
      <c r="H19" s="318">
        <f>G19*40.4</f>
        <v/>
      </c>
      <c r="I19" s="168" t="inlineStr">
        <is>
          <t>1#管廊</t>
        </is>
      </c>
      <c r="J19" s="168" t="inlineStr">
        <is>
          <t>EL5.5M</t>
        </is>
      </c>
      <c r="K19" s="215">
        <f>A19&amp;"-"&amp;B19&amp;C19</f>
        <v/>
      </c>
    </row>
    <row r="20" ht="14.4" customHeight="1" s="313">
      <c r="A20" s="168" t="inlineStr">
        <is>
          <t>P01</t>
        </is>
      </c>
      <c r="B20" s="168" t="inlineStr">
        <is>
          <t>P01-A-17</t>
        </is>
      </c>
      <c r="C20" s="168" t="inlineStr"/>
      <c r="D20" s="168" t="n">
        <v>2390</v>
      </c>
      <c r="E20" s="168" t="n">
        <v>995</v>
      </c>
      <c r="F20" s="168" t="n">
        <v>6</v>
      </c>
      <c r="G20" s="318">
        <f>D20*E20*F20/1000000</f>
        <v/>
      </c>
      <c r="H20" s="318">
        <f>G20*40.4</f>
        <v/>
      </c>
      <c r="I20" s="168" t="inlineStr">
        <is>
          <t>1#管廊</t>
        </is>
      </c>
      <c r="J20" s="168" t="inlineStr">
        <is>
          <t>EL5.5M</t>
        </is>
      </c>
      <c r="K20" s="215">
        <f>A20&amp;"-"&amp;B20&amp;C20</f>
        <v/>
      </c>
    </row>
    <row r="21" ht="14.4" customHeight="1" s="313">
      <c r="A21" s="168" t="inlineStr">
        <is>
          <t>P02</t>
        </is>
      </c>
      <c r="B21" s="168" t="inlineStr">
        <is>
          <t>P02-B-28#</t>
        </is>
      </c>
      <c r="C21" s="168" t="inlineStr">
        <is>
          <t>#</t>
        </is>
      </c>
      <c r="D21" s="168" t="n">
        <v>690</v>
      </c>
      <c r="E21" s="168" t="n">
        <v>995</v>
      </c>
      <c r="F21" s="168" t="n">
        <v>1</v>
      </c>
      <c r="G21" s="318">
        <f>D21*E21*F21/1000000</f>
        <v/>
      </c>
      <c r="H21" s="318">
        <f>G21*40.4</f>
        <v/>
      </c>
      <c r="I21" s="168" t="inlineStr">
        <is>
          <t>1#管廊</t>
        </is>
      </c>
      <c r="J21" s="168" t="inlineStr">
        <is>
          <t>EL8M</t>
        </is>
      </c>
      <c r="K21" s="215">
        <f>A21&amp;"-"&amp;B21&amp;C21</f>
        <v/>
      </c>
    </row>
    <row r="22" ht="14.4" customHeight="1" s="313">
      <c r="A22" s="168" t="inlineStr">
        <is>
          <t>P02</t>
        </is>
      </c>
      <c r="B22" s="168" t="inlineStr">
        <is>
          <t>P02-B-29</t>
        </is>
      </c>
      <c r="C22" s="168" t="inlineStr"/>
      <c r="D22" s="168" t="n">
        <v>690</v>
      </c>
      <c r="E22" s="168" t="n">
        <v>995</v>
      </c>
      <c r="F22" s="168" t="n">
        <v>4</v>
      </c>
      <c r="G22" s="318">
        <f>D22*E22*F22/1000000</f>
        <v/>
      </c>
      <c r="H22" s="318">
        <f>G22*40.4</f>
        <v/>
      </c>
      <c r="I22" s="168" t="inlineStr">
        <is>
          <t>1#管廊</t>
        </is>
      </c>
      <c r="J22" s="168" t="inlineStr">
        <is>
          <t>EL8M</t>
        </is>
      </c>
      <c r="K22" s="215">
        <f>A22&amp;"-"&amp;B22&amp;C22</f>
        <v/>
      </c>
    </row>
    <row r="23" ht="14.4" customHeight="1" s="313">
      <c r="A23" s="168" t="inlineStr">
        <is>
          <t>P02</t>
        </is>
      </c>
      <c r="B23" s="168" t="inlineStr">
        <is>
          <t>P02-B-30#</t>
        </is>
      </c>
      <c r="C23" s="168" t="inlineStr">
        <is>
          <t>#</t>
        </is>
      </c>
      <c r="D23" s="168" t="n">
        <v>690</v>
      </c>
      <c r="E23" s="168" t="n">
        <v>995</v>
      </c>
      <c r="F23" s="168" t="n">
        <v>1</v>
      </c>
      <c r="G23" s="318">
        <f>D23*E23*F23/1000000</f>
        <v/>
      </c>
      <c r="H23" s="318">
        <f>G23*40.4</f>
        <v/>
      </c>
      <c r="I23" s="168" t="inlineStr">
        <is>
          <t>1#管廊</t>
        </is>
      </c>
      <c r="J23" s="168" t="inlineStr">
        <is>
          <t>EL8M</t>
        </is>
      </c>
      <c r="K23" s="215">
        <f>A23&amp;"-"&amp;B23&amp;C23</f>
        <v/>
      </c>
    </row>
    <row r="24" ht="14.4" customHeight="1" s="313">
      <c r="A24" s="168" t="inlineStr">
        <is>
          <t>P02</t>
        </is>
      </c>
      <c r="B24" s="168" t="inlineStr">
        <is>
          <t>P02-B-26</t>
        </is>
      </c>
      <c r="C24" s="168" t="inlineStr"/>
      <c r="D24" s="168" t="n">
        <v>990</v>
      </c>
      <c r="E24" s="168" t="n">
        <v>995</v>
      </c>
      <c r="F24" s="168" t="n">
        <v>3</v>
      </c>
      <c r="G24" s="318">
        <f>D24*E24*F24/1000000</f>
        <v/>
      </c>
      <c r="H24" s="318">
        <f>G24*40.4</f>
        <v/>
      </c>
      <c r="I24" s="168" t="inlineStr">
        <is>
          <t>1#管廊</t>
        </is>
      </c>
      <c r="J24" s="168" t="inlineStr">
        <is>
          <t>EL8M</t>
        </is>
      </c>
      <c r="K24" s="215">
        <f>A24&amp;"-"&amp;B24&amp;C24</f>
        <v/>
      </c>
    </row>
    <row r="25" ht="14.4" customHeight="1" s="313">
      <c r="A25" s="168" t="inlineStr">
        <is>
          <t>P02</t>
        </is>
      </c>
      <c r="B25" s="168" t="inlineStr">
        <is>
          <t>P02-B-27#</t>
        </is>
      </c>
      <c r="C25" s="168" t="inlineStr">
        <is>
          <t>#</t>
        </is>
      </c>
      <c r="D25" s="168" t="n">
        <v>990</v>
      </c>
      <c r="E25" s="168" t="n">
        <v>995</v>
      </c>
      <c r="F25" s="168" t="n">
        <v>1</v>
      </c>
      <c r="G25" s="318">
        <f>D25*E25*F25/1000000</f>
        <v/>
      </c>
      <c r="H25" s="318">
        <f>G25*40.4</f>
        <v/>
      </c>
      <c r="I25" s="168" t="inlineStr">
        <is>
          <t>1#管廊</t>
        </is>
      </c>
      <c r="J25" s="168" t="inlineStr">
        <is>
          <t>EL8M</t>
        </is>
      </c>
      <c r="K25" s="215">
        <f>A25&amp;"-"&amp;B25&amp;C25</f>
        <v/>
      </c>
    </row>
    <row r="26" ht="14.4" customHeight="1" s="313">
      <c r="A26" s="168" t="inlineStr">
        <is>
          <t>P02</t>
        </is>
      </c>
      <c r="B26" s="168" t="inlineStr">
        <is>
          <t>P02-B-18</t>
        </is>
      </c>
      <c r="C26" s="168" t="inlineStr"/>
      <c r="D26" s="168" t="n">
        <v>1165</v>
      </c>
      <c r="E26" s="168" t="n">
        <v>995</v>
      </c>
      <c r="F26" s="168" t="n">
        <v>4</v>
      </c>
      <c r="G26" s="318">
        <f>D26*E26*F26/1000000</f>
        <v/>
      </c>
      <c r="H26" s="318">
        <f>G26*40.4</f>
        <v/>
      </c>
      <c r="I26" s="168" t="inlineStr">
        <is>
          <t>1#管廊</t>
        </is>
      </c>
      <c r="J26" s="168" t="inlineStr">
        <is>
          <t>EL8M</t>
        </is>
      </c>
      <c r="K26" s="215">
        <f>A26&amp;"-"&amp;B26&amp;C26</f>
        <v/>
      </c>
    </row>
    <row r="27" ht="14.4" customHeight="1" s="313">
      <c r="A27" s="168" t="inlineStr">
        <is>
          <t>P02</t>
        </is>
      </c>
      <c r="B27" s="168" t="inlineStr">
        <is>
          <t>P02-B-19#</t>
        </is>
      </c>
      <c r="C27" s="168" t="inlineStr">
        <is>
          <t>#</t>
        </is>
      </c>
      <c r="D27" s="168" t="n">
        <v>1165</v>
      </c>
      <c r="E27" s="168" t="n">
        <v>995</v>
      </c>
      <c r="F27" s="168" t="n">
        <v>1</v>
      </c>
      <c r="G27" s="318">
        <f>D27*E27*F27/1000000</f>
        <v/>
      </c>
      <c r="H27" s="318">
        <f>G27*40.4</f>
        <v/>
      </c>
      <c r="I27" s="168" t="inlineStr">
        <is>
          <t>1#管廊</t>
        </is>
      </c>
      <c r="J27" s="168" t="inlineStr">
        <is>
          <t>EL8M</t>
        </is>
      </c>
      <c r="K27" s="215">
        <f>A27&amp;"-"&amp;B27&amp;C27</f>
        <v/>
      </c>
    </row>
    <row r="28" ht="14.4" customHeight="1" s="313">
      <c r="A28" s="168" t="inlineStr">
        <is>
          <t>P02</t>
        </is>
      </c>
      <c r="B28" s="168" t="inlineStr">
        <is>
          <t>P02-B-23#</t>
        </is>
      </c>
      <c r="C28" s="168" t="inlineStr">
        <is>
          <t>#</t>
        </is>
      </c>
      <c r="D28" s="168" t="n">
        <v>1165</v>
      </c>
      <c r="E28" s="168" t="n">
        <v>995</v>
      </c>
      <c r="F28" s="168" t="n">
        <v>1</v>
      </c>
      <c r="G28" s="318">
        <f>D28*E28*F28/1000000</f>
        <v/>
      </c>
      <c r="H28" s="318">
        <f>G28*40.4</f>
        <v/>
      </c>
      <c r="I28" s="168" t="inlineStr">
        <is>
          <t>1#管廊</t>
        </is>
      </c>
      <c r="J28" s="168" t="inlineStr">
        <is>
          <t>EL8M</t>
        </is>
      </c>
      <c r="K28" s="215">
        <f>A28&amp;"-"&amp;B28&amp;C28</f>
        <v/>
      </c>
    </row>
    <row r="29" ht="14.4" customHeight="1" s="313">
      <c r="A29" s="168" t="inlineStr">
        <is>
          <t>P02</t>
        </is>
      </c>
      <c r="B29" s="168" t="inlineStr">
        <is>
          <t>P02-B-3</t>
        </is>
      </c>
      <c r="C29" s="168" t="inlineStr"/>
      <c r="D29" s="168" t="n">
        <v>1190</v>
      </c>
      <c r="E29" s="168" t="n">
        <v>995</v>
      </c>
      <c r="F29" s="168" t="n">
        <v>7</v>
      </c>
      <c r="G29" s="318">
        <f>D29*E29*F29/1000000</f>
        <v/>
      </c>
      <c r="H29" s="318">
        <f>G29*40.4</f>
        <v/>
      </c>
      <c r="I29" s="168" t="inlineStr">
        <is>
          <t>1#管廊</t>
        </is>
      </c>
      <c r="J29" s="168" t="inlineStr">
        <is>
          <t>EL8M</t>
        </is>
      </c>
      <c r="K29" s="215">
        <f>A29&amp;"-"&amp;B29&amp;C29</f>
        <v/>
      </c>
    </row>
    <row r="30" ht="14.4" customHeight="1" s="313">
      <c r="A30" s="168" t="inlineStr">
        <is>
          <t>P02</t>
        </is>
      </c>
      <c r="B30" s="168" t="inlineStr">
        <is>
          <t>P02-B-4#</t>
        </is>
      </c>
      <c r="C30" s="168" t="inlineStr">
        <is>
          <t>#</t>
        </is>
      </c>
      <c r="D30" s="168" t="n">
        <v>1190</v>
      </c>
      <c r="E30" s="168" t="n">
        <v>995</v>
      </c>
      <c r="F30" s="168" t="n">
        <v>1</v>
      </c>
      <c r="G30" s="318">
        <f>D30*E30*F30/1000000</f>
        <v/>
      </c>
      <c r="H30" s="318">
        <f>G30*40.4</f>
        <v/>
      </c>
      <c r="I30" s="168" t="inlineStr">
        <is>
          <t>1#管廊</t>
        </is>
      </c>
      <c r="J30" s="168" t="inlineStr">
        <is>
          <t>EL8M</t>
        </is>
      </c>
      <c r="K30" s="215">
        <f>A30&amp;"-"&amp;B30&amp;C30</f>
        <v/>
      </c>
    </row>
    <row r="31" ht="14.4" customHeight="1" s="313">
      <c r="A31" s="168" t="inlineStr">
        <is>
          <t>P02</t>
        </is>
      </c>
      <c r="B31" s="168" t="inlineStr">
        <is>
          <t>P02-B-11#</t>
        </is>
      </c>
      <c r="C31" s="168" t="inlineStr">
        <is>
          <t>#</t>
        </is>
      </c>
      <c r="D31" s="168" t="n">
        <v>2365</v>
      </c>
      <c r="E31" s="168" t="n">
        <v>995</v>
      </c>
      <c r="F31" s="168" t="n">
        <v>1</v>
      </c>
      <c r="G31" s="318">
        <f>D31*E31*F31/1000000</f>
        <v/>
      </c>
      <c r="H31" s="318">
        <f>G31*40.4</f>
        <v/>
      </c>
      <c r="I31" s="168" t="inlineStr">
        <is>
          <t>1#管廊</t>
        </is>
      </c>
      <c r="J31" s="168" t="inlineStr">
        <is>
          <t>EL8M</t>
        </is>
      </c>
      <c r="K31" s="215">
        <f>A31&amp;"-"&amp;B31&amp;C31</f>
        <v/>
      </c>
    </row>
    <row r="32" ht="14.4" customHeight="1" s="313">
      <c r="A32" s="168" t="inlineStr">
        <is>
          <t>P02</t>
        </is>
      </c>
      <c r="B32" s="168" t="inlineStr">
        <is>
          <t>P02-B-7#</t>
        </is>
      </c>
      <c r="C32" s="168" t="inlineStr">
        <is>
          <t>#</t>
        </is>
      </c>
      <c r="D32" s="168" t="n">
        <v>2365</v>
      </c>
      <c r="E32" s="168" t="n">
        <v>995</v>
      </c>
      <c r="F32" s="168" t="n">
        <v>1</v>
      </c>
      <c r="G32" s="318">
        <f>D32*E32*F32/1000000</f>
        <v/>
      </c>
      <c r="H32" s="318">
        <f>G32*40.4</f>
        <v/>
      </c>
      <c r="I32" s="168" t="inlineStr">
        <is>
          <t>1#管廊</t>
        </is>
      </c>
      <c r="J32" s="168" t="inlineStr">
        <is>
          <t>EL8M</t>
        </is>
      </c>
      <c r="K32" s="215">
        <f>A32&amp;"-"&amp;B32&amp;C32</f>
        <v/>
      </c>
    </row>
    <row r="33" ht="14.4" customHeight="1" s="313">
      <c r="A33" s="168" t="inlineStr">
        <is>
          <t>P02</t>
        </is>
      </c>
      <c r="B33" s="168" t="inlineStr">
        <is>
          <t>P02-B-9</t>
        </is>
      </c>
      <c r="C33" s="168" t="inlineStr"/>
      <c r="D33" s="168" t="n">
        <v>2365</v>
      </c>
      <c r="E33" s="168" t="n">
        <v>995</v>
      </c>
      <c r="F33" s="168" t="n">
        <v>4</v>
      </c>
      <c r="G33" s="318">
        <f>D33*E33*F33/1000000</f>
        <v/>
      </c>
      <c r="H33" s="318">
        <f>G33*40.4</f>
        <v/>
      </c>
      <c r="I33" s="168" t="inlineStr">
        <is>
          <t>1#管廊</t>
        </is>
      </c>
      <c r="J33" s="168" t="inlineStr">
        <is>
          <t>EL8M</t>
        </is>
      </c>
      <c r="K33" s="215">
        <f>A33&amp;"-"&amp;B33&amp;C33</f>
        <v/>
      </c>
    </row>
    <row r="34" ht="14.4" customHeight="1" s="313">
      <c r="A34" s="168" t="inlineStr">
        <is>
          <t>P02</t>
        </is>
      </c>
      <c r="B34" s="168" t="inlineStr">
        <is>
          <t>P02-B-15</t>
        </is>
      </c>
      <c r="C34" s="168" t="inlineStr"/>
      <c r="D34" s="168" t="n">
        <v>2390</v>
      </c>
      <c r="E34" s="168" t="n">
        <v>995</v>
      </c>
      <c r="F34" s="168" t="n">
        <v>6</v>
      </c>
      <c r="G34" s="318">
        <f>D34*E34*F34/1000000</f>
        <v/>
      </c>
      <c r="H34" s="318">
        <f>G34*40.4</f>
        <v/>
      </c>
      <c r="I34" s="168" t="inlineStr">
        <is>
          <t>1#管廊</t>
        </is>
      </c>
      <c r="J34" s="168" t="inlineStr">
        <is>
          <t>EL8M</t>
        </is>
      </c>
      <c r="K34" s="215">
        <f>A34&amp;"-"&amp;B34&amp;C34</f>
        <v/>
      </c>
    </row>
    <row r="35" ht="14.4" customHeight="1" s="313">
      <c r="A35" s="168" t="inlineStr">
        <is>
          <t>P03</t>
        </is>
      </c>
      <c r="B35" s="168" t="inlineStr">
        <is>
          <t>P03-C-2</t>
        </is>
      </c>
      <c r="C35" s="168" t="inlineStr"/>
      <c r="D35" s="168" t="n">
        <v>790</v>
      </c>
      <c r="E35" s="168" t="n">
        <v>995</v>
      </c>
      <c r="F35" s="168" t="n">
        <v>7</v>
      </c>
      <c r="G35" s="318">
        <f>D35*E35*F35/1000000</f>
        <v/>
      </c>
      <c r="H35" s="318">
        <f>G35*40.4</f>
        <v/>
      </c>
      <c r="I35" s="168" t="inlineStr">
        <is>
          <t>1#管廊</t>
        </is>
      </c>
      <c r="J35" s="168" t="inlineStr">
        <is>
          <t>EL9.5M</t>
        </is>
      </c>
      <c r="K35" s="215">
        <f>A35&amp;"-"&amp;B35&amp;C35</f>
        <v/>
      </c>
    </row>
    <row r="36" ht="14.4" customHeight="1" s="313">
      <c r="A36" s="168" t="inlineStr">
        <is>
          <t>P04</t>
        </is>
      </c>
      <c r="B36" s="168" t="inlineStr">
        <is>
          <t>P04-D-34</t>
        </is>
      </c>
      <c r="C36" s="168" t="inlineStr"/>
      <c r="D36" s="168" t="n">
        <v>690</v>
      </c>
      <c r="E36" s="168" t="n">
        <v>995</v>
      </c>
      <c r="F36" s="168" t="n">
        <v>4</v>
      </c>
      <c r="G36" s="318">
        <f>D36*E36*F36/1000000</f>
        <v/>
      </c>
      <c r="H36" s="318">
        <f>G36*40.4</f>
        <v/>
      </c>
      <c r="I36" s="168" t="inlineStr">
        <is>
          <t>1#管廊</t>
        </is>
      </c>
      <c r="J36" s="168" t="inlineStr">
        <is>
          <t>EL10.5M</t>
        </is>
      </c>
      <c r="K36" s="215">
        <f>A36&amp;"-"&amp;B36&amp;C36</f>
        <v/>
      </c>
    </row>
    <row r="37" ht="14.4" customHeight="1" s="313">
      <c r="A37" s="168" t="inlineStr">
        <is>
          <t>P04</t>
        </is>
      </c>
      <c r="B37" s="168" t="inlineStr">
        <is>
          <t>P04-D-35#</t>
        </is>
      </c>
      <c r="C37" s="168" t="inlineStr">
        <is>
          <t>#</t>
        </is>
      </c>
      <c r="D37" s="168" t="n">
        <v>690</v>
      </c>
      <c r="E37" s="168" t="n">
        <v>995</v>
      </c>
      <c r="F37" s="168" t="n">
        <v>1</v>
      </c>
      <c r="G37" s="318">
        <f>D37*E37*F37/1000000</f>
        <v/>
      </c>
      <c r="H37" s="318">
        <f>G37*40.4</f>
        <v/>
      </c>
      <c r="I37" s="168" t="inlineStr">
        <is>
          <t>1#管廊</t>
        </is>
      </c>
      <c r="J37" s="168" t="inlineStr">
        <is>
          <t>EL10.5M</t>
        </is>
      </c>
      <c r="K37" s="215">
        <f>A37&amp;"-"&amp;B37&amp;C37</f>
        <v/>
      </c>
    </row>
    <row r="38" ht="14.4" customHeight="1" s="313">
      <c r="A38" s="168" t="inlineStr">
        <is>
          <t>P04</t>
        </is>
      </c>
      <c r="B38" s="168" t="inlineStr">
        <is>
          <t>P04-D-31</t>
        </is>
      </c>
      <c r="C38" s="168" t="inlineStr"/>
      <c r="D38" s="168" t="n">
        <v>990</v>
      </c>
      <c r="E38" s="168" t="n">
        <v>995</v>
      </c>
      <c r="F38" s="168" t="n">
        <v>2</v>
      </c>
      <c r="G38" s="318">
        <f>D38*E38*F38/1000000</f>
        <v/>
      </c>
      <c r="H38" s="318">
        <f>G38*40.4</f>
        <v/>
      </c>
      <c r="I38" s="168" t="inlineStr">
        <is>
          <t>1#管廊</t>
        </is>
      </c>
      <c r="J38" s="168" t="inlineStr">
        <is>
          <t>EL10.5M</t>
        </is>
      </c>
      <c r="K38" s="215">
        <f>A38&amp;"-"&amp;B38&amp;C38</f>
        <v/>
      </c>
    </row>
    <row r="39" ht="14.4" customHeight="1" s="313">
      <c r="A39" s="168" t="inlineStr">
        <is>
          <t>P04</t>
        </is>
      </c>
      <c r="B39" s="168" t="inlineStr">
        <is>
          <t>P04-D-32#</t>
        </is>
      </c>
      <c r="C39" s="168" t="inlineStr">
        <is>
          <t>#</t>
        </is>
      </c>
      <c r="D39" s="168" t="n">
        <v>990</v>
      </c>
      <c r="E39" s="168" t="n">
        <v>995</v>
      </c>
      <c r="F39" s="168" t="n">
        <v>1</v>
      </c>
      <c r="G39" s="318">
        <f>D39*E39*F39/1000000</f>
        <v/>
      </c>
      <c r="H39" s="318">
        <f>G39*40.4</f>
        <v/>
      </c>
      <c r="I39" s="168" t="inlineStr">
        <is>
          <t>1#管廊</t>
        </is>
      </c>
      <c r="J39" s="168" t="inlineStr">
        <is>
          <t>EL10.5M</t>
        </is>
      </c>
      <c r="K39" s="215">
        <f>A39&amp;"-"&amp;B39&amp;C39</f>
        <v/>
      </c>
    </row>
    <row r="40" ht="14.4" customHeight="1" s="313">
      <c r="A40" s="168" t="inlineStr">
        <is>
          <t>P04</t>
        </is>
      </c>
      <c r="B40" s="168" t="inlineStr">
        <is>
          <t>P04-D-33#</t>
        </is>
      </c>
      <c r="C40" s="168" t="inlineStr">
        <is>
          <t>#</t>
        </is>
      </c>
      <c r="D40" s="168" t="n">
        <v>990</v>
      </c>
      <c r="E40" s="168" t="n">
        <v>995</v>
      </c>
      <c r="F40" s="168" t="n">
        <v>1</v>
      </c>
      <c r="G40" s="318">
        <f>D40*E40*F40/1000000</f>
        <v/>
      </c>
      <c r="H40" s="318">
        <f>G40*40.4</f>
        <v/>
      </c>
      <c r="I40" s="168" t="inlineStr">
        <is>
          <t>1#管廊</t>
        </is>
      </c>
      <c r="J40" s="168" t="inlineStr">
        <is>
          <t>EL10.5M</t>
        </is>
      </c>
      <c r="K40" s="215">
        <f>A40&amp;"-"&amp;B40&amp;C40</f>
        <v/>
      </c>
    </row>
    <row r="41" ht="14.4" customHeight="1" s="313">
      <c r="A41" s="168" t="inlineStr">
        <is>
          <t>P04</t>
        </is>
      </c>
      <c r="B41" s="168" t="inlineStr">
        <is>
          <t>P04-D-20</t>
        </is>
      </c>
      <c r="C41" s="168" t="inlineStr"/>
      <c r="D41" s="168" t="n">
        <v>1165</v>
      </c>
      <c r="E41" s="168" t="n">
        <v>995</v>
      </c>
      <c r="F41" s="168" t="n">
        <v>4</v>
      </c>
      <c r="G41" s="318">
        <f>D41*E41*F41/1000000</f>
        <v/>
      </c>
      <c r="H41" s="318">
        <f>G41*40.4</f>
        <v/>
      </c>
      <c r="I41" s="168" t="inlineStr">
        <is>
          <t>1#管廊</t>
        </is>
      </c>
      <c r="J41" s="168" t="inlineStr">
        <is>
          <t>EL10.5M</t>
        </is>
      </c>
      <c r="K41" s="215">
        <f>A41&amp;"-"&amp;B41&amp;C41</f>
        <v/>
      </c>
    </row>
    <row r="42" ht="14.4" customHeight="1" s="313">
      <c r="A42" s="168" t="inlineStr">
        <is>
          <t>P04</t>
        </is>
      </c>
      <c r="B42" s="168" t="inlineStr">
        <is>
          <t>P04-D-21#</t>
        </is>
      </c>
      <c r="C42" s="168" t="inlineStr">
        <is>
          <t>#</t>
        </is>
      </c>
      <c r="D42" s="168" t="n">
        <v>1165</v>
      </c>
      <c r="E42" s="168" t="n">
        <v>995</v>
      </c>
      <c r="F42" s="168" t="n">
        <v>1</v>
      </c>
      <c r="G42" s="318">
        <f>D42*E42*F42/1000000</f>
        <v/>
      </c>
      <c r="H42" s="318">
        <f>G42*40.4</f>
        <v/>
      </c>
      <c r="I42" s="168" t="inlineStr">
        <is>
          <t>1#管廊</t>
        </is>
      </c>
      <c r="J42" s="168" t="inlineStr">
        <is>
          <t>EL10.5M</t>
        </is>
      </c>
      <c r="K42" s="215">
        <f>A42&amp;"-"&amp;B42&amp;C42</f>
        <v/>
      </c>
    </row>
    <row r="43" ht="14.4" customHeight="1" s="313">
      <c r="A43" s="168" t="inlineStr">
        <is>
          <t>P04</t>
        </is>
      </c>
      <c r="B43" s="168" t="inlineStr">
        <is>
          <t>P04-D-25#</t>
        </is>
      </c>
      <c r="C43" s="168" t="inlineStr">
        <is>
          <t>#</t>
        </is>
      </c>
      <c r="D43" s="168" t="n">
        <v>1165</v>
      </c>
      <c r="E43" s="168" t="n">
        <v>995</v>
      </c>
      <c r="F43" s="168" t="n">
        <v>1</v>
      </c>
      <c r="G43" s="318">
        <f>D43*E43*F43/1000000</f>
        <v/>
      </c>
      <c r="H43" s="318">
        <f>G43*40.4</f>
        <v/>
      </c>
      <c r="I43" s="168" t="inlineStr">
        <is>
          <t>1#管廊</t>
        </is>
      </c>
      <c r="J43" s="168" t="inlineStr">
        <is>
          <t>EL10.5M</t>
        </is>
      </c>
      <c r="K43" s="215">
        <f>A43&amp;"-"&amp;B43&amp;C43</f>
        <v/>
      </c>
    </row>
    <row r="44" ht="14.4" customHeight="1" s="313">
      <c r="A44" s="168" t="inlineStr">
        <is>
          <t>P04</t>
        </is>
      </c>
      <c r="B44" s="168" t="inlineStr">
        <is>
          <t>P04-D-3</t>
        </is>
      </c>
      <c r="C44" s="168" t="inlineStr"/>
      <c r="D44" s="168" t="n">
        <v>1190</v>
      </c>
      <c r="E44" s="168" t="n">
        <v>995</v>
      </c>
      <c r="F44" s="168" t="n">
        <v>5</v>
      </c>
      <c r="G44" s="318">
        <f>D44*E44*F44/1000000</f>
        <v/>
      </c>
      <c r="H44" s="318">
        <f>G44*40.4</f>
        <v/>
      </c>
      <c r="I44" s="168" t="inlineStr">
        <is>
          <t>1#管廊</t>
        </is>
      </c>
      <c r="J44" s="168" t="inlineStr">
        <is>
          <t>EL10.5M</t>
        </is>
      </c>
      <c r="K44" s="215">
        <f>A44&amp;"-"&amp;B44&amp;C44</f>
        <v/>
      </c>
    </row>
    <row r="45" ht="14.4" customHeight="1" s="313">
      <c r="A45" s="168" t="inlineStr">
        <is>
          <t>P04</t>
        </is>
      </c>
      <c r="B45" s="168" t="inlineStr">
        <is>
          <t>P04-D-4#</t>
        </is>
      </c>
      <c r="C45" s="168" t="inlineStr">
        <is>
          <t>#</t>
        </is>
      </c>
      <c r="D45" s="168" t="n">
        <v>1190</v>
      </c>
      <c r="E45" s="168" t="n">
        <v>995</v>
      </c>
      <c r="F45" s="168" t="n">
        <v>1</v>
      </c>
      <c r="G45" s="318">
        <f>D45*E45*F45/1000000</f>
        <v/>
      </c>
      <c r="H45" s="318">
        <f>G45*40.4</f>
        <v/>
      </c>
      <c r="I45" s="168" t="inlineStr">
        <is>
          <t>1#管廊</t>
        </is>
      </c>
      <c r="J45" s="168" t="inlineStr">
        <is>
          <t>EL10.5M</t>
        </is>
      </c>
      <c r="K45" s="215">
        <f>A45&amp;"-"&amp;B45&amp;C45</f>
        <v/>
      </c>
    </row>
    <row r="46" ht="14.4" customHeight="1" s="313">
      <c r="A46" s="168" t="inlineStr">
        <is>
          <t>P04</t>
        </is>
      </c>
      <c r="B46" s="168" t="inlineStr">
        <is>
          <t>P04-D-5#</t>
        </is>
      </c>
      <c r="C46" s="168" t="inlineStr">
        <is>
          <t>#</t>
        </is>
      </c>
      <c r="D46" s="168" t="n">
        <v>1190</v>
      </c>
      <c r="E46" s="168" t="n">
        <v>995</v>
      </c>
      <c r="F46" s="168" t="n">
        <v>1</v>
      </c>
      <c r="G46" s="318">
        <f>D46*E46*F46/1000000</f>
        <v/>
      </c>
      <c r="H46" s="318">
        <f>G46*40.4</f>
        <v/>
      </c>
      <c r="I46" s="168" t="inlineStr">
        <is>
          <t>1#管廊</t>
        </is>
      </c>
      <c r="J46" s="168" t="inlineStr">
        <is>
          <t>EL10.5M</t>
        </is>
      </c>
      <c r="K46" s="215">
        <f>A46&amp;"-"&amp;B46&amp;C46</f>
        <v/>
      </c>
    </row>
    <row r="47" ht="14.4" customHeight="1" s="313">
      <c r="A47" s="168" t="inlineStr">
        <is>
          <t>P04</t>
        </is>
      </c>
      <c r="B47" s="168" t="inlineStr">
        <is>
          <t>P04-D-6#</t>
        </is>
      </c>
      <c r="C47" s="168" t="inlineStr">
        <is>
          <t>#</t>
        </is>
      </c>
      <c r="D47" s="168" t="n">
        <v>1190</v>
      </c>
      <c r="E47" s="168" t="n">
        <v>995</v>
      </c>
      <c r="F47" s="168" t="n">
        <v>1</v>
      </c>
      <c r="G47" s="318">
        <f>D47*E47*F47/1000000</f>
        <v/>
      </c>
      <c r="H47" s="318">
        <f>G47*40.4</f>
        <v/>
      </c>
      <c r="I47" s="168" t="inlineStr">
        <is>
          <t>1#管廊</t>
        </is>
      </c>
      <c r="J47" s="168" t="inlineStr">
        <is>
          <t>EL10.5M</t>
        </is>
      </c>
      <c r="K47" s="215">
        <f>A47&amp;"-"&amp;B47&amp;C47</f>
        <v/>
      </c>
    </row>
    <row r="48" ht="14.4" customHeight="1" s="313">
      <c r="A48" s="168" t="inlineStr">
        <is>
          <t>P04</t>
        </is>
      </c>
      <c r="B48" s="168" t="inlineStr">
        <is>
          <t>P04-D-28</t>
        </is>
      </c>
      <c r="C48" s="168" t="inlineStr"/>
      <c r="D48" s="168" t="n">
        <v>1790</v>
      </c>
      <c r="E48" s="168" t="n">
        <v>995</v>
      </c>
      <c r="F48" s="168" t="n">
        <v>5</v>
      </c>
      <c r="G48" s="318">
        <f>D48*E48*F48/1000000</f>
        <v/>
      </c>
      <c r="H48" s="318">
        <f>G48*40.4</f>
        <v/>
      </c>
      <c r="I48" s="168" t="inlineStr">
        <is>
          <t>1#管廊</t>
        </is>
      </c>
      <c r="J48" s="168" t="inlineStr">
        <is>
          <t>EL10.5M</t>
        </is>
      </c>
      <c r="K48" s="215">
        <f>A48&amp;"-"&amp;B48&amp;C48</f>
        <v/>
      </c>
    </row>
    <row r="49" ht="14.4" customHeight="1" s="313">
      <c r="A49" s="168" t="inlineStr">
        <is>
          <t>P04</t>
        </is>
      </c>
      <c r="B49" s="168" t="inlineStr">
        <is>
          <t>P04-D-29#</t>
        </is>
      </c>
      <c r="C49" s="168" t="inlineStr">
        <is>
          <t>#</t>
        </is>
      </c>
      <c r="D49" s="168" t="n">
        <v>1790</v>
      </c>
      <c r="E49" s="168" t="n">
        <v>995</v>
      </c>
      <c r="F49" s="168" t="n">
        <v>1</v>
      </c>
      <c r="G49" s="318">
        <f>D49*E49*F49/1000000</f>
        <v/>
      </c>
      <c r="H49" s="318">
        <f>G49*40.4</f>
        <v/>
      </c>
      <c r="I49" s="168" t="inlineStr">
        <is>
          <t>1#管廊</t>
        </is>
      </c>
      <c r="J49" s="168" t="inlineStr">
        <is>
          <t>EL10.5M</t>
        </is>
      </c>
      <c r="K49" s="215">
        <f>A49&amp;"-"&amp;B49&amp;C49</f>
        <v/>
      </c>
    </row>
    <row r="50" ht="14.4" customHeight="1" s="313">
      <c r="A50" s="168" t="inlineStr">
        <is>
          <t>P04</t>
        </is>
      </c>
      <c r="B50" s="168" t="inlineStr">
        <is>
          <t>P04-D-30#</t>
        </is>
      </c>
      <c r="C50" s="168" t="inlineStr">
        <is>
          <t>#</t>
        </is>
      </c>
      <c r="D50" s="168" t="n">
        <v>1790</v>
      </c>
      <c r="E50" s="168" t="n">
        <v>995</v>
      </c>
      <c r="F50" s="168" t="n">
        <v>1</v>
      </c>
      <c r="G50" s="318">
        <f>D50*E50*F50/1000000</f>
        <v/>
      </c>
      <c r="H50" s="318">
        <f>G50*40.4</f>
        <v/>
      </c>
      <c r="I50" s="168" t="inlineStr">
        <is>
          <t>1#管廊</t>
        </is>
      </c>
      <c r="J50" s="168" t="inlineStr">
        <is>
          <t>EL10.5M</t>
        </is>
      </c>
      <c r="K50" s="215">
        <f>A50&amp;"-"&amp;B50&amp;C50</f>
        <v/>
      </c>
    </row>
    <row r="51" ht="14.4" customHeight="1" s="313">
      <c r="A51" s="168" t="inlineStr">
        <is>
          <t>P04</t>
        </is>
      </c>
      <c r="B51" s="168" t="inlineStr">
        <is>
          <t>P04-D-13#</t>
        </is>
      </c>
      <c r="C51" s="168" t="inlineStr">
        <is>
          <t>#</t>
        </is>
      </c>
      <c r="D51" s="168" t="n">
        <v>2365</v>
      </c>
      <c r="E51" s="168" t="n">
        <v>995</v>
      </c>
      <c r="F51" s="168" t="n">
        <v>1</v>
      </c>
      <c r="G51" s="318">
        <f>D51*E51*F51/1000000</f>
        <v/>
      </c>
      <c r="H51" s="318">
        <f>G51*40.4</f>
        <v/>
      </c>
      <c r="I51" s="168" t="inlineStr">
        <is>
          <t>1#管廊</t>
        </is>
      </c>
      <c r="J51" s="168" t="inlineStr">
        <is>
          <t>EL10.5M</t>
        </is>
      </c>
      <c r="K51" s="215">
        <f>A51&amp;"-"&amp;B51&amp;C51</f>
        <v/>
      </c>
    </row>
    <row r="52" ht="14.4" customHeight="1" s="313">
      <c r="A52" s="168" t="inlineStr">
        <is>
          <t>P04</t>
        </is>
      </c>
      <c r="B52" s="168" t="inlineStr">
        <is>
          <t>P04-D-8</t>
        </is>
      </c>
      <c r="C52" s="168" t="inlineStr"/>
      <c r="D52" s="168" t="n">
        <v>2365</v>
      </c>
      <c r="E52" s="168" t="n">
        <v>995</v>
      </c>
      <c r="F52" s="168" t="n">
        <v>4</v>
      </c>
      <c r="G52" s="318">
        <f>D52*E52*F52/1000000</f>
        <v/>
      </c>
      <c r="H52" s="318">
        <f>G52*40.4</f>
        <v/>
      </c>
      <c r="I52" s="168" t="inlineStr">
        <is>
          <t>1#管廊</t>
        </is>
      </c>
      <c r="J52" s="168" t="inlineStr">
        <is>
          <t>EL10.5M</t>
        </is>
      </c>
      <c r="K52" s="215">
        <f>A52&amp;"-"&amp;B52&amp;C52</f>
        <v/>
      </c>
    </row>
    <row r="53" ht="14.4" customHeight="1" s="313">
      <c r="A53" s="168" t="inlineStr">
        <is>
          <t>P04</t>
        </is>
      </c>
      <c r="B53" s="168" t="inlineStr">
        <is>
          <t>P04-D-9#</t>
        </is>
      </c>
      <c r="C53" s="168" t="inlineStr">
        <is>
          <t>#</t>
        </is>
      </c>
      <c r="D53" s="168" t="n">
        <v>2365</v>
      </c>
      <c r="E53" s="168" t="n">
        <v>995</v>
      </c>
      <c r="F53" s="168" t="n">
        <v>1</v>
      </c>
      <c r="G53" s="318">
        <f>D53*E53*F53/1000000</f>
        <v/>
      </c>
      <c r="H53" s="318">
        <f>G53*40.4</f>
        <v/>
      </c>
      <c r="I53" s="168" t="inlineStr">
        <is>
          <t>1#管廊</t>
        </is>
      </c>
      <c r="J53" s="168" t="inlineStr">
        <is>
          <t>EL10.5M</t>
        </is>
      </c>
      <c r="K53" s="215">
        <f>A53&amp;"-"&amp;B53&amp;C53</f>
        <v/>
      </c>
    </row>
    <row r="54" ht="14.4" customHeight="1" s="313">
      <c r="A54" s="168" t="inlineStr">
        <is>
          <t>P04</t>
        </is>
      </c>
      <c r="B54" s="168" t="inlineStr">
        <is>
          <t>P04-D-17</t>
        </is>
      </c>
      <c r="C54" s="168" t="inlineStr"/>
      <c r="D54" s="168" t="n">
        <v>2390</v>
      </c>
      <c r="E54" s="168" t="n">
        <v>995</v>
      </c>
      <c r="F54" s="168" t="n">
        <v>2</v>
      </c>
      <c r="G54" s="318">
        <f>D54*E54*F54/1000000</f>
        <v/>
      </c>
      <c r="H54" s="318">
        <f>G54*40.4</f>
        <v/>
      </c>
      <c r="I54" s="168" t="inlineStr">
        <is>
          <t>1#管廊</t>
        </is>
      </c>
      <c r="J54" s="168" t="inlineStr">
        <is>
          <t>EL10.5M</t>
        </is>
      </c>
      <c r="K54" s="215">
        <f>A54&amp;"-"&amp;B54&amp;C54</f>
        <v/>
      </c>
    </row>
    <row r="55" ht="14.4" customHeight="1" s="313">
      <c r="A55" s="168" t="inlineStr">
        <is>
          <t>P05</t>
        </is>
      </c>
      <c r="B55" s="168" t="inlineStr">
        <is>
          <t>P05-D-17</t>
        </is>
      </c>
      <c r="C55" s="168" t="inlineStr"/>
      <c r="D55" s="168" t="n">
        <v>2390</v>
      </c>
      <c r="E55" s="168" t="n">
        <v>995</v>
      </c>
      <c r="F55" s="168" t="n">
        <v>4</v>
      </c>
      <c r="G55" s="318">
        <f>D55*E55*F55/1000000</f>
        <v/>
      </c>
      <c r="H55" s="318">
        <f>G55*40.4</f>
        <v/>
      </c>
      <c r="I55" s="168" t="inlineStr">
        <is>
          <t>1#管廊</t>
        </is>
      </c>
      <c r="J55" s="168" t="inlineStr">
        <is>
          <t>EL10.5M</t>
        </is>
      </c>
      <c r="K55" s="215">
        <f>A55&amp;"-"&amp;B55&amp;C55</f>
        <v/>
      </c>
    </row>
    <row r="56" ht="14.4" customHeight="1" s="313">
      <c r="A56" s="168" t="inlineStr">
        <is>
          <t>P06</t>
        </is>
      </c>
      <c r="B56" s="168" t="inlineStr">
        <is>
          <t>P06-E-2</t>
        </is>
      </c>
      <c r="C56" s="168" t="inlineStr"/>
      <c r="D56" s="168" t="n">
        <v>790</v>
      </c>
      <c r="E56" s="168" t="n">
        <v>995</v>
      </c>
      <c r="F56" s="168" t="n">
        <v>40</v>
      </c>
      <c r="G56" s="318">
        <f>D56*E56*F56/1000000</f>
        <v/>
      </c>
      <c r="H56" s="318">
        <f>G56*40.4</f>
        <v/>
      </c>
      <c r="I56" s="168" t="inlineStr">
        <is>
          <t>1#管廊</t>
        </is>
      </c>
      <c r="J56" s="168" t="inlineStr">
        <is>
          <t>EL13.5M</t>
        </is>
      </c>
      <c r="K56" s="215">
        <f>A56&amp;"-"&amp;B56&amp;C56</f>
        <v/>
      </c>
    </row>
    <row r="57" ht="14.4" customHeight="1" s="313">
      <c r="A57" s="168" t="inlineStr">
        <is>
          <t>P07</t>
        </is>
      </c>
      <c r="B57" s="168" t="inlineStr">
        <is>
          <t>P07-E-2</t>
        </is>
      </c>
      <c r="C57" s="168" t="inlineStr"/>
      <c r="D57" s="168" t="n">
        <v>790</v>
      </c>
      <c r="E57" s="168" t="n">
        <v>995</v>
      </c>
      <c r="F57" s="168" t="n">
        <v>40</v>
      </c>
      <c r="G57" s="318">
        <f>D57*E57*F57/1000000</f>
        <v/>
      </c>
      <c r="H57" s="318">
        <f>G57*40.4</f>
        <v/>
      </c>
      <c r="I57" s="168" t="inlineStr">
        <is>
          <t>1#管廊</t>
        </is>
      </c>
      <c r="J57" s="168" t="inlineStr">
        <is>
          <t>EL13.5M</t>
        </is>
      </c>
      <c r="K57" s="215">
        <f>A57&amp;"-"&amp;B57&amp;C57</f>
        <v/>
      </c>
    </row>
    <row r="58" ht="14.4" customHeight="1" s="313">
      <c r="A58" s="168" t="inlineStr">
        <is>
          <t>P08</t>
        </is>
      </c>
      <c r="B58" s="168" t="inlineStr">
        <is>
          <t>P08-E-2</t>
        </is>
      </c>
      <c r="C58" s="168" t="inlineStr"/>
      <c r="D58" s="168" t="n">
        <v>790</v>
      </c>
      <c r="E58" s="168" t="n">
        <v>995</v>
      </c>
      <c r="F58" s="168" t="n">
        <v>13</v>
      </c>
      <c r="G58" s="318">
        <f>D58*E58*F58/1000000</f>
        <v/>
      </c>
      <c r="H58" s="318">
        <f>G58*40.4</f>
        <v/>
      </c>
      <c r="I58" s="168" t="inlineStr">
        <is>
          <t>1#管廊</t>
        </is>
      </c>
      <c r="J58" s="168" t="inlineStr">
        <is>
          <t>EL13.5M</t>
        </is>
      </c>
      <c r="K58" s="215">
        <f>A58&amp;"-"&amp;B58&amp;C58</f>
        <v/>
      </c>
    </row>
    <row r="59" ht="14.4" customHeight="1" s="313">
      <c r="A59" s="168" t="inlineStr">
        <is>
          <t>P08</t>
        </is>
      </c>
      <c r="B59" s="168" t="inlineStr">
        <is>
          <t>P08-E-3#</t>
        </is>
      </c>
      <c r="C59" s="168" t="inlineStr">
        <is>
          <t>#</t>
        </is>
      </c>
      <c r="D59" s="168" t="n">
        <v>790</v>
      </c>
      <c r="E59" s="168" t="n">
        <v>995</v>
      </c>
      <c r="F59" s="168" t="n">
        <v>1</v>
      </c>
      <c r="G59" s="318">
        <f>D59*E59*F59/1000000</f>
        <v/>
      </c>
      <c r="H59" s="318">
        <f>G59*40.4</f>
        <v/>
      </c>
      <c r="I59" s="168" t="inlineStr">
        <is>
          <t>1#管廊</t>
        </is>
      </c>
      <c r="J59" s="168" t="inlineStr">
        <is>
          <t>EL13.5M</t>
        </is>
      </c>
      <c r="K59" s="215">
        <f>A59&amp;"-"&amp;B59&amp;C59</f>
        <v/>
      </c>
    </row>
    <row r="60" ht="14.4" customHeight="1" s="313">
      <c r="A60" s="168" t="inlineStr">
        <is>
          <t>P08</t>
        </is>
      </c>
      <c r="B60" s="168" t="inlineStr">
        <is>
          <t>P08-E-4#</t>
        </is>
      </c>
      <c r="C60" s="168" t="inlineStr">
        <is>
          <t>#</t>
        </is>
      </c>
      <c r="D60" s="168" t="n">
        <v>790</v>
      </c>
      <c r="E60" s="168" t="n">
        <v>995</v>
      </c>
      <c r="F60" s="168" t="n">
        <v>1</v>
      </c>
      <c r="G60" s="318">
        <f>D60*E60*F60/1000000</f>
        <v/>
      </c>
      <c r="H60" s="318">
        <f>G60*40.4</f>
        <v/>
      </c>
      <c r="I60" s="168" t="inlineStr">
        <is>
          <t>1#管廊</t>
        </is>
      </c>
      <c r="J60" s="168" t="inlineStr">
        <is>
          <t>EL13.5M</t>
        </is>
      </c>
      <c r="K60" s="215">
        <f>A60&amp;"-"&amp;B60&amp;C60</f>
        <v/>
      </c>
    </row>
    <row r="61" ht="14.4" customHeight="1" s="313">
      <c r="A61" s="168" t="inlineStr">
        <is>
          <t>P08</t>
        </is>
      </c>
      <c r="B61" s="168" t="inlineStr">
        <is>
          <t>P08-E-5#</t>
        </is>
      </c>
      <c r="C61" s="168" t="inlineStr">
        <is>
          <t>#</t>
        </is>
      </c>
      <c r="D61" s="168" t="n">
        <v>790</v>
      </c>
      <c r="E61" s="168" t="n">
        <v>995</v>
      </c>
      <c r="F61" s="168" t="n">
        <v>1</v>
      </c>
      <c r="G61" s="318">
        <f>D61*E61*F61/1000000</f>
        <v/>
      </c>
      <c r="H61" s="318">
        <f>G61*40.4</f>
        <v/>
      </c>
      <c r="I61" s="168" t="inlineStr">
        <is>
          <t>1#管廊</t>
        </is>
      </c>
      <c r="J61" s="168" t="inlineStr">
        <is>
          <t>EL13.5M</t>
        </is>
      </c>
      <c r="K61" s="215">
        <f>A61&amp;"-"&amp;B61&amp;C61</f>
        <v/>
      </c>
    </row>
    <row r="62" ht="14.4" customHeight="1" s="313">
      <c r="A62" s="168" t="inlineStr">
        <is>
          <t>P08</t>
        </is>
      </c>
      <c r="B62" s="168" t="inlineStr">
        <is>
          <t>P08-E-6#</t>
        </is>
      </c>
      <c r="C62" s="168" t="inlineStr">
        <is>
          <t>#</t>
        </is>
      </c>
      <c r="D62" s="168" t="n">
        <v>790</v>
      </c>
      <c r="E62" s="168" t="n">
        <v>990</v>
      </c>
      <c r="F62" s="168" t="n">
        <v>1</v>
      </c>
      <c r="G62" s="318">
        <f>D62*E62*F62/1000000</f>
        <v/>
      </c>
      <c r="H62" s="318">
        <f>G62*40.4</f>
        <v/>
      </c>
      <c r="I62" s="168" t="inlineStr">
        <is>
          <t>1#管廊</t>
        </is>
      </c>
      <c r="J62" s="168" t="inlineStr">
        <is>
          <t>EL13.5M</t>
        </is>
      </c>
      <c r="K62" s="215">
        <f>A62&amp;"-"&amp;B62&amp;C62</f>
        <v/>
      </c>
    </row>
    <row r="63" ht="14.4" customHeight="1" s="313">
      <c r="A63" s="168" t="inlineStr">
        <is>
          <t>P09</t>
        </is>
      </c>
      <c r="B63" s="168" t="inlineStr">
        <is>
          <t>P09-F-2</t>
        </is>
      </c>
      <c r="C63" s="168" t="inlineStr"/>
      <c r="D63" s="168" t="n">
        <v>790</v>
      </c>
      <c r="E63" s="168" t="n">
        <v>995</v>
      </c>
      <c r="F63" s="168" t="n">
        <v>5</v>
      </c>
      <c r="G63" s="318">
        <f>D63*E63*F63/1000000</f>
        <v/>
      </c>
      <c r="H63" s="318">
        <f>G63*40.4</f>
        <v/>
      </c>
      <c r="I63" s="168" t="inlineStr">
        <is>
          <t>1#管廊</t>
        </is>
      </c>
      <c r="J63" s="168" t="inlineStr">
        <is>
          <t>EL16M</t>
        </is>
      </c>
      <c r="K63" s="215">
        <f>A63&amp;"-"&amp;B63&amp;C63</f>
        <v/>
      </c>
    </row>
    <row r="64" ht="14.4" customHeight="1" s="313">
      <c r="A64" s="168" t="inlineStr">
        <is>
          <t>P09</t>
        </is>
      </c>
      <c r="B64" s="168" t="inlineStr">
        <is>
          <t>P09-F-5</t>
        </is>
      </c>
      <c r="C64" s="168" t="inlineStr"/>
      <c r="D64" s="168" t="n">
        <v>990</v>
      </c>
      <c r="E64" s="168" t="n">
        <v>995</v>
      </c>
      <c r="F64" s="168" t="n">
        <v>4</v>
      </c>
      <c r="G64" s="318">
        <f>D64*E64*F64/1000000</f>
        <v/>
      </c>
      <c r="H64" s="318">
        <f>G64*40.4</f>
        <v/>
      </c>
      <c r="I64" s="168" t="inlineStr">
        <is>
          <t>1#管廊</t>
        </is>
      </c>
      <c r="J64" s="168" t="inlineStr">
        <is>
          <t>EL16M</t>
        </is>
      </c>
      <c r="K64" s="215">
        <f>A64&amp;"-"&amp;B64&amp;C64</f>
        <v/>
      </c>
    </row>
    <row r="65" ht="14.4" customHeight="1" s="313">
      <c r="A65" s="168" t="inlineStr">
        <is>
          <t>P10</t>
        </is>
      </c>
      <c r="B65" s="168" t="inlineStr">
        <is>
          <t>P10-G-2</t>
        </is>
      </c>
      <c r="C65" s="168" t="inlineStr"/>
      <c r="D65" s="168" t="n">
        <v>1940</v>
      </c>
      <c r="E65" s="168" t="n">
        <v>995</v>
      </c>
      <c r="F65" s="168" t="n">
        <v>2</v>
      </c>
      <c r="G65" s="318">
        <f>D65*E65*F65/1000000</f>
        <v/>
      </c>
      <c r="H65" s="318">
        <f>G65*40.4</f>
        <v/>
      </c>
      <c r="I65" s="168" t="inlineStr">
        <is>
          <t>1#管廊</t>
        </is>
      </c>
      <c r="J65" s="168" t="inlineStr">
        <is>
          <t>楼梯平台</t>
        </is>
      </c>
      <c r="K65" s="215">
        <f>A65&amp;"-"&amp;B65&amp;C65</f>
        <v/>
      </c>
    </row>
    <row r="66" ht="14.4" customHeight="1" s="313">
      <c r="A66" s="168" t="inlineStr">
        <is>
          <t>P11</t>
        </is>
      </c>
      <c r="B66" s="168" t="inlineStr">
        <is>
          <t>P11-H-1#</t>
        </is>
      </c>
      <c r="C66" s="168" t="inlineStr">
        <is>
          <t>#</t>
        </is>
      </c>
      <c r="D66" s="168" t="n">
        <v>1190</v>
      </c>
      <c r="E66" s="168" t="n">
        <v>995</v>
      </c>
      <c r="F66" s="168" t="n">
        <v>1</v>
      </c>
      <c r="G66" s="318">
        <f>D66*E66*F66/1000000</f>
        <v/>
      </c>
      <c r="H66" s="318">
        <f>G66*40.4</f>
        <v/>
      </c>
      <c r="I66" s="168" t="inlineStr">
        <is>
          <t>2#管廊</t>
        </is>
      </c>
      <c r="J66" s="168" t="inlineStr">
        <is>
          <t>EL5.5M</t>
        </is>
      </c>
      <c r="K66" s="215">
        <f>A66&amp;"-"&amp;B66&amp;C66</f>
        <v/>
      </c>
    </row>
    <row r="67" ht="14.4" customHeight="1" s="313">
      <c r="A67" s="168" t="inlineStr">
        <is>
          <t>P11</t>
        </is>
      </c>
      <c r="B67" s="168" t="inlineStr">
        <is>
          <t>P11-H-2</t>
        </is>
      </c>
      <c r="C67" s="168" t="inlineStr"/>
      <c r="D67" s="168" t="n">
        <v>1190</v>
      </c>
      <c r="E67" s="168" t="n">
        <v>995</v>
      </c>
      <c r="F67" s="168" t="n">
        <v>2</v>
      </c>
      <c r="G67" s="318">
        <f>D67*E67*F67/1000000</f>
        <v/>
      </c>
      <c r="H67" s="318">
        <f>G67*40.4</f>
        <v/>
      </c>
      <c r="I67" s="168" t="inlineStr">
        <is>
          <t>2#管廊</t>
        </is>
      </c>
      <c r="J67" s="168" t="inlineStr">
        <is>
          <t>EL5.5M</t>
        </is>
      </c>
      <c r="K67" s="215">
        <f>A67&amp;"-"&amp;B67&amp;C67</f>
        <v/>
      </c>
    </row>
    <row r="68" ht="14.4" customHeight="1" s="313">
      <c r="A68" s="168" t="inlineStr">
        <is>
          <t>P12</t>
        </is>
      </c>
      <c r="B68" s="168" t="inlineStr">
        <is>
          <t>P12-J-8</t>
        </is>
      </c>
      <c r="C68" s="168" t="inlineStr"/>
      <c r="D68" s="168" t="n">
        <v>790</v>
      </c>
      <c r="E68" s="168" t="n">
        <v>995</v>
      </c>
      <c r="F68" s="168" t="n">
        <v>8</v>
      </c>
      <c r="G68" s="318">
        <f>D68*E68*F68/1000000</f>
        <v/>
      </c>
      <c r="H68" s="318">
        <f>G68*40.4</f>
        <v/>
      </c>
      <c r="I68" s="168" t="inlineStr">
        <is>
          <t>2#管廊</t>
        </is>
      </c>
      <c r="J68" s="168" t="inlineStr">
        <is>
          <t>EL6.5M</t>
        </is>
      </c>
      <c r="K68" s="215">
        <f>A68&amp;"-"&amp;B68&amp;C68</f>
        <v/>
      </c>
    </row>
    <row r="69" ht="14.4" customHeight="1" s="313">
      <c r="A69" s="168" t="inlineStr">
        <is>
          <t>P12</t>
        </is>
      </c>
      <c r="B69" s="168" t="inlineStr">
        <is>
          <t>P12-J-6</t>
        </is>
      </c>
      <c r="C69" s="168" t="inlineStr"/>
      <c r="D69" s="168" t="n">
        <v>900</v>
      </c>
      <c r="E69" s="168" t="n">
        <v>995</v>
      </c>
      <c r="F69" s="168" t="n">
        <v>1</v>
      </c>
      <c r="G69" s="318">
        <f>D69*E69*F69/1000000</f>
        <v/>
      </c>
      <c r="H69" s="318">
        <f>G69*40.4</f>
        <v/>
      </c>
      <c r="I69" s="168" t="inlineStr">
        <is>
          <t>2#管廊</t>
        </is>
      </c>
      <c r="J69" s="168" t="inlineStr">
        <is>
          <t>EL6.5M</t>
        </is>
      </c>
      <c r="K69" s="215">
        <f>A69&amp;"-"&amp;B69&amp;C69</f>
        <v/>
      </c>
    </row>
    <row r="70" ht="14.4" customHeight="1" s="313">
      <c r="A70" s="168" t="inlineStr">
        <is>
          <t>P12</t>
        </is>
      </c>
      <c r="B70" s="168" t="inlineStr">
        <is>
          <t>P12-K-2#</t>
        </is>
      </c>
      <c r="C70" s="168" t="inlineStr">
        <is>
          <t>#</t>
        </is>
      </c>
      <c r="D70" s="168" t="n">
        <v>2390</v>
      </c>
      <c r="E70" s="168" t="n">
        <v>995</v>
      </c>
      <c r="F70" s="168" t="n">
        <v>1</v>
      </c>
      <c r="G70" s="318">
        <f>D70*E70*F70/1000000</f>
        <v/>
      </c>
      <c r="H70" s="318">
        <f>G70*40.4</f>
        <v/>
      </c>
      <c r="I70" s="168" t="inlineStr">
        <is>
          <t>2#管廊</t>
        </is>
      </c>
      <c r="J70" s="168" t="inlineStr">
        <is>
          <t>EL7.5M</t>
        </is>
      </c>
      <c r="K70" s="215">
        <f>A70&amp;"-"&amp;B70&amp;C70</f>
        <v/>
      </c>
    </row>
    <row r="71" ht="14.4" customHeight="1" s="313">
      <c r="A71" s="168" t="inlineStr">
        <is>
          <t>P14</t>
        </is>
      </c>
      <c r="B71" s="168" t="inlineStr">
        <is>
          <t>P14-L-12</t>
        </is>
      </c>
      <c r="C71" s="168" t="inlineStr"/>
      <c r="D71" s="168" t="n">
        <v>990</v>
      </c>
      <c r="E71" s="168" t="n">
        <v>995</v>
      </c>
      <c r="F71" s="168" t="n">
        <v>1</v>
      </c>
      <c r="G71" s="318">
        <f>D71*E71*F71/1000000</f>
        <v/>
      </c>
      <c r="H71" s="318">
        <f>G71*40.4</f>
        <v/>
      </c>
      <c r="I71" s="168" t="inlineStr">
        <is>
          <t>2#管廊</t>
        </is>
      </c>
      <c r="J71" s="168" t="inlineStr">
        <is>
          <t>EL9.5M</t>
        </is>
      </c>
      <c r="K71" s="215">
        <f>A71&amp;"-"&amp;B71&amp;C71</f>
        <v/>
      </c>
    </row>
    <row r="72" ht="14.4" customHeight="1" s="313">
      <c r="A72" s="168" t="inlineStr">
        <is>
          <t>P14</t>
        </is>
      </c>
      <c r="B72" s="168" t="inlineStr">
        <is>
          <t>P14-L-10#</t>
        </is>
      </c>
      <c r="C72" s="168" t="inlineStr">
        <is>
          <t>#</t>
        </is>
      </c>
      <c r="D72" s="168" t="n">
        <v>1165</v>
      </c>
      <c r="E72" s="168" t="n">
        <v>995</v>
      </c>
      <c r="F72" s="168" t="n">
        <v>3</v>
      </c>
      <c r="G72" s="318">
        <f>D72*E72*F72/1000000</f>
        <v/>
      </c>
      <c r="H72" s="318">
        <f>G72*40.4</f>
        <v/>
      </c>
      <c r="I72" s="168" t="inlineStr">
        <is>
          <t>2#管廊</t>
        </is>
      </c>
      <c r="J72" s="168" t="inlineStr">
        <is>
          <t>EL9.5M</t>
        </is>
      </c>
      <c r="K72" s="215">
        <f>A72&amp;"-"&amp;B72&amp;C72</f>
        <v/>
      </c>
    </row>
    <row r="73" ht="14.4" customHeight="1" s="313">
      <c r="A73" s="168" t="inlineStr">
        <is>
          <t>P14</t>
        </is>
      </c>
      <c r="B73" s="168" t="inlineStr">
        <is>
          <t>P14-L-9</t>
        </is>
      </c>
      <c r="C73" s="168" t="inlineStr"/>
      <c r="D73" s="168" t="n">
        <v>1165</v>
      </c>
      <c r="E73" s="168" t="n">
        <v>995</v>
      </c>
      <c r="F73" s="168" t="n">
        <v>11</v>
      </c>
      <c r="G73" s="318">
        <f>D73*E73*F73/1000000</f>
        <v/>
      </c>
      <c r="H73" s="318">
        <f>G73*40.4</f>
        <v/>
      </c>
      <c r="I73" s="168" t="inlineStr">
        <is>
          <t>2#管廊</t>
        </is>
      </c>
      <c r="J73" s="168" t="inlineStr">
        <is>
          <t>EL9.5M</t>
        </is>
      </c>
      <c r="K73" s="215">
        <f>A73&amp;"-"&amp;B73&amp;C73</f>
        <v/>
      </c>
    </row>
    <row r="74" ht="14.4" customHeight="1" s="313">
      <c r="A74" s="168" t="inlineStr">
        <is>
          <t>P14</t>
        </is>
      </c>
      <c r="B74" s="168" t="inlineStr">
        <is>
          <t>P14-L-25#</t>
        </is>
      </c>
      <c r="C74" s="168" t="inlineStr">
        <is>
          <t>#</t>
        </is>
      </c>
      <c r="D74" s="168" t="n">
        <v>2365</v>
      </c>
      <c r="E74" s="168" t="n">
        <v>995</v>
      </c>
      <c r="F74" s="168" t="n">
        <v>1</v>
      </c>
      <c r="G74" s="318">
        <f>D74*E74*F74/1000000</f>
        <v/>
      </c>
      <c r="H74" s="318">
        <f>G74*40.4</f>
        <v/>
      </c>
      <c r="I74" s="168" t="inlineStr">
        <is>
          <t>2#管廊</t>
        </is>
      </c>
      <c r="J74" s="168" t="inlineStr">
        <is>
          <t>EL9.5M</t>
        </is>
      </c>
      <c r="K74" s="215">
        <f>A74&amp;"-"&amp;B74&amp;C74</f>
        <v/>
      </c>
    </row>
    <row r="75" ht="14.4" customHeight="1" s="313">
      <c r="A75" s="168" t="inlineStr">
        <is>
          <t>P14</t>
        </is>
      </c>
      <c r="B75" s="168" t="inlineStr">
        <is>
          <t>P14-L-4</t>
        </is>
      </c>
      <c r="C75" s="168" t="inlineStr"/>
      <c r="D75" s="168" t="n">
        <v>2365</v>
      </c>
      <c r="E75" s="168" t="n">
        <v>995</v>
      </c>
      <c r="F75" s="168" t="n">
        <v>8</v>
      </c>
      <c r="G75" s="318">
        <f>D75*E75*F75/1000000</f>
        <v/>
      </c>
      <c r="H75" s="318">
        <f>G75*40.4</f>
        <v/>
      </c>
      <c r="I75" s="168" t="inlineStr">
        <is>
          <t>2#管廊</t>
        </is>
      </c>
      <c r="J75" s="168" t="inlineStr">
        <is>
          <t>EL9.5M</t>
        </is>
      </c>
      <c r="K75" s="215">
        <f>A75&amp;"-"&amp;B75&amp;C75</f>
        <v/>
      </c>
    </row>
    <row r="76" ht="14.4" customHeight="1" s="313">
      <c r="A76" s="168" t="inlineStr">
        <is>
          <t>P14</t>
        </is>
      </c>
      <c r="B76" s="168" t="inlineStr">
        <is>
          <t>P14-L-5#</t>
        </is>
      </c>
      <c r="C76" s="168" t="inlineStr">
        <is>
          <t>#</t>
        </is>
      </c>
      <c r="D76" s="168" t="n">
        <v>2365</v>
      </c>
      <c r="E76" s="168" t="n">
        <v>995</v>
      </c>
      <c r="F76" s="168" t="n">
        <v>3</v>
      </c>
      <c r="G76" s="318">
        <f>D76*E76*F76/1000000</f>
        <v/>
      </c>
      <c r="H76" s="318">
        <f>G76*40.4</f>
        <v/>
      </c>
      <c r="I76" s="168" t="inlineStr">
        <is>
          <t>2#管廊</t>
        </is>
      </c>
      <c r="J76" s="168" t="inlineStr">
        <is>
          <t>EL9.5M</t>
        </is>
      </c>
      <c r="K76" s="215">
        <f>A76&amp;"-"&amp;B76&amp;C76</f>
        <v/>
      </c>
    </row>
    <row r="77" ht="14.4" customHeight="1" s="313">
      <c r="A77" s="168" t="inlineStr">
        <is>
          <t>P14</t>
        </is>
      </c>
      <c r="B77" s="168" t="inlineStr">
        <is>
          <t>P14-L-7</t>
        </is>
      </c>
      <c r="C77" s="168" t="inlineStr"/>
      <c r="D77" s="168" t="n">
        <v>2390</v>
      </c>
      <c r="E77" s="168" t="n">
        <v>995</v>
      </c>
      <c r="F77" s="168" t="n">
        <v>4</v>
      </c>
      <c r="G77" s="318">
        <f>D77*E77*F77/1000000</f>
        <v/>
      </c>
      <c r="H77" s="318">
        <f>G77*40.4</f>
        <v/>
      </c>
      <c r="I77" s="168" t="inlineStr">
        <is>
          <t>2#管廊</t>
        </is>
      </c>
      <c r="J77" s="168" t="inlineStr">
        <is>
          <t>EL9.5M</t>
        </is>
      </c>
      <c r="K77" s="215">
        <f>A77&amp;"-"&amp;B77&amp;C77</f>
        <v/>
      </c>
    </row>
    <row r="78" ht="14.4" customHeight="1" s="313">
      <c r="A78" s="168" t="inlineStr">
        <is>
          <t>P15</t>
        </is>
      </c>
      <c r="B78" s="168" t="inlineStr">
        <is>
          <t>P15-L-7</t>
        </is>
      </c>
      <c r="C78" s="168" t="inlineStr"/>
      <c r="D78" s="168" t="n">
        <v>2390</v>
      </c>
      <c r="E78" s="168" t="n">
        <v>995</v>
      </c>
      <c r="F78" s="168" t="n">
        <v>10</v>
      </c>
      <c r="G78" s="318">
        <f>D78*E78*F78/1000000</f>
        <v/>
      </c>
      <c r="H78" s="318">
        <f>G78*40.4</f>
        <v/>
      </c>
      <c r="I78" s="168" t="inlineStr">
        <is>
          <t>2#管廊</t>
        </is>
      </c>
      <c r="J78" s="168" t="inlineStr">
        <is>
          <t>EL9.5M</t>
        </is>
      </c>
      <c r="K78" s="215">
        <f>A78&amp;"-"&amp;B78&amp;C78</f>
        <v/>
      </c>
    </row>
    <row r="79" ht="14.4" customHeight="1" s="313">
      <c r="A79" s="168" t="inlineStr">
        <is>
          <t>P16</t>
        </is>
      </c>
      <c r="B79" s="168" t="inlineStr">
        <is>
          <t>P16-M-10#</t>
        </is>
      </c>
      <c r="C79" s="168" t="inlineStr">
        <is>
          <t>#</t>
        </is>
      </c>
      <c r="D79" s="168" t="n">
        <v>790</v>
      </c>
      <c r="E79" s="168" t="n">
        <v>995</v>
      </c>
      <c r="F79" s="168" t="n">
        <v>1</v>
      </c>
      <c r="G79" s="318">
        <f>D79*E79*F79/1000000</f>
        <v/>
      </c>
      <c r="H79" s="318">
        <f>G79*40.4</f>
        <v/>
      </c>
      <c r="I79" s="168" t="inlineStr">
        <is>
          <t>2#管廊</t>
        </is>
      </c>
      <c r="J79" s="168" t="inlineStr">
        <is>
          <t>EL12.5M</t>
        </is>
      </c>
      <c r="K79" s="215">
        <f>A79&amp;"-"&amp;B79&amp;C79</f>
        <v/>
      </c>
    </row>
    <row r="80" ht="14.4" customHeight="1" s="313">
      <c r="A80" s="168" t="inlineStr">
        <is>
          <t>P16</t>
        </is>
      </c>
      <c r="B80" s="168" t="inlineStr">
        <is>
          <t>P16-M-11#</t>
        </is>
      </c>
      <c r="C80" s="168" t="inlineStr">
        <is>
          <t>#</t>
        </is>
      </c>
      <c r="D80" s="168" t="n">
        <v>790</v>
      </c>
      <c r="E80" s="168" t="n">
        <v>995</v>
      </c>
      <c r="F80" s="168" t="n">
        <v>1</v>
      </c>
      <c r="G80" s="318">
        <f>D80*E80*F80/1000000</f>
        <v/>
      </c>
      <c r="H80" s="318">
        <f>G80*40.4</f>
        <v/>
      </c>
      <c r="I80" s="168" t="inlineStr">
        <is>
          <t>2#管廊</t>
        </is>
      </c>
      <c r="J80" s="168" t="inlineStr">
        <is>
          <t>EL12.5M</t>
        </is>
      </c>
      <c r="K80" s="215">
        <f>A80&amp;"-"&amp;B80&amp;C80</f>
        <v/>
      </c>
    </row>
    <row r="81" ht="14.4" customHeight="1" s="313">
      <c r="A81" s="168" t="inlineStr">
        <is>
          <t>P16</t>
        </is>
      </c>
      <c r="B81" s="168" t="inlineStr">
        <is>
          <t>P16-M-12#</t>
        </is>
      </c>
      <c r="C81" s="168" t="inlineStr">
        <is>
          <t>#</t>
        </is>
      </c>
      <c r="D81" s="168" t="n">
        <v>790</v>
      </c>
      <c r="E81" s="168" t="n">
        <v>995</v>
      </c>
      <c r="F81" s="168" t="n">
        <v>1</v>
      </c>
      <c r="G81" s="318">
        <f>D81*E81*F81/1000000</f>
        <v/>
      </c>
      <c r="H81" s="318">
        <f>G81*40.4</f>
        <v/>
      </c>
      <c r="I81" s="168" t="inlineStr">
        <is>
          <t>2#管廊</t>
        </is>
      </c>
      <c r="J81" s="168" t="inlineStr">
        <is>
          <t>EL12.5M</t>
        </is>
      </c>
      <c r="K81" s="215">
        <f>A81&amp;"-"&amp;B81&amp;C81</f>
        <v/>
      </c>
    </row>
    <row r="82" ht="14.4" customHeight="1" s="313">
      <c r="A82" s="168" t="inlineStr">
        <is>
          <t>P16</t>
        </is>
      </c>
      <c r="B82" s="168" t="inlineStr">
        <is>
          <t>P16-M-13#</t>
        </is>
      </c>
      <c r="C82" s="168" t="inlineStr">
        <is>
          <t>#</t>
        </is>
      </c>
      <c r="D82" s="168" t="n">
        <v>790</v>
      </c>
      <c r="E82" s="168" t="n">
        <v>995</v>
      </c>
      <c r="F82" s="168" t="n">
        <v>1</v>
      </c>
      <c r="G82" s="318">
        <f>D82*E82*F82/1000000</f>
        <v/>
      </c>
      <c r="H82" s="318">
        <f>G82*40.4</f>
        <v/>
      </c>
      <c r="I82" s="168" t="inlineStr">
        <is>
          <t>2#管廊</t>
        </is>
      </c>
      <c r="J82" s="168" t="inlineStr">
        <is>
          <t>EL12.5M</t>
        </is>
      </c>
      <c r="K82" s="215">
        <f>A82&amp;"-"&amp;B82&amp;C82</f>
        <v/>
      </c>
    </row>
    <row r="83" ht="14.4" customHeight="1" s="313">
      <c r="A83" s="168" t="inlineStr">
        <is>
          <t>P16</t>
        </is>
      </c>
      <c r="B83" s="168" t="inlineStr">
        <is>
          <t>P16-M-14#</t>
        </is>
      </c>
      <c r="C83" s="168" t="inlineStr">
        <is>
          <t>#</t>
        </is>
      </c>
      <c r="D83" s="168" t="n">
        <v>790</v>
      </c>
      <c r="E83" s="168" t="n">
        <v>995</v>
      </c>
      <c r="F83" s="168" t="n">
        <v>1</v>
      </c>
      <c r="G83" s="318">
        <f>D83*E83*F83/1000000</f>
        <v/>
      </c>
      <c r="H83" s="318">
        <f>G83*40.4</f>
        <v/>
      </c>
      <c r="I83" s="168" t="inlineStr">
        <is>
          <t>2#管廊</t>
        </is>
      </c>
      <c r="J83" s="168" t="inlineStr">
        <is>
          <t>EL12.5M</t>
        </is>
      </c>
      <c r="K83" s="215">
        <f>A83&amp;"-"&amp;B83&amp;C83</f>
        <v/>
      </c>
    </row>
    <row r="84" ht="14.4" customHeight="1" s="313">
      <c r="A84" s="168" t="inlineStr">
        <is>
          <t>P16</t>
        </is>
      </c>
      <c r="B84" s="168" t="inlineStr">
        <is>
          <t>P16-M-4</t>
        </is>
      </c>
      <c r="C84" s="168" t="inlineStr"/>
      <c r="D84" s="168" t="n">
        <v>2190</v>
      </c>
      <c r="E84" s="168" t="n">
        <v>995</v>
      </c>
      <c r="F84" s="168" t="n">
        <v>1</v>
      </c>
      <c r="G84" s="318">
        <f>D84*E84*F84/1000000</f>
        <v/>
      </c>
      <c r="H84" s="318">
        <f>G84*40.4</f>
        <v/>
      </c>
      <c r="I84" s="168" t="inlineStr">
        <is>
          <t>2#管廊</t>
        </is>
      </c>
      <c r="J84" s="168" t="inlineStr">
        <is>
          <t>EL12.5M</t>
        </is>
      </c>
      <c r="K84" s="215">
        <f>A84&amp;"-"&amp;B84&amp;C84</f>
        <v/>
      </c>
    </row>
    <row r="85" ht="14.4" customHeight="1" s="313">
      <c r="A85" s="168" t="inlineStr">
        <is>
          <t>P16</t>
        </is>
      </c>
      <c r="B85" s="168" t="inlineStr">
        <is>
          <t>P16-M-6</t>
        </is>
      </c>
      <c r="C85" s="168" t="inlineStr"/>
      <c r="D85" s="168" t="n">
        <v>2990</v>
      </c>
      <c r="E85" s="168" t="n">
        <v>995</v>
      </c>
      <c r="F85" s="168" t="n">
        <v>3</v>
      </c>
      <c r="G85" s="318">
        <f>D85*E85*F85/1000000</f>
        <v/>
      </c>
      <c r="H85" s="318">
        <f>G85*40.4</f>
        <v/>
      </c>
      <c r="I85" s="168" t="inlineStr">
        <is>
          <t>2#管廊</t>
        </is>
      </c>
      <c r="J85" s="168" t="inlineStr">
        <is>
          <t>EL12.5M</t>
        </is>
      </c>
      <c r="K85" s="215">
        <f>A85&amp;"-"&amp;B85&amp;C85</f>
        <v/>
      </c>
    </row>
    <row r="86" ht="14.4" customHeight="1" s="313">
      <c r="A86" s="168" t="inlineStr">
        <is>
          <t>P16</t>
        </is>
      </c>
      <c r="B86" s="168" t="inlineStr">
        <is>
          <t>P16-M-7#</t>
        </is>
      </c>
      <c r="C86" s="168" t="inlineStr">
        <is>
          <t>#</t>
        </is>
      </c>
      <c r="D86" s="168" t="n">
        <v>2990</v>
      </c>
      <c r="E86" s="168" t="n">
        <v>995</v>
      </c>
      <c r="F86" s="168" t="n">
        <v>1</v>
      </c>
      <c r="G86" s="318">
        <f>D86*E86*F86/1000000</f>
        <v/>
      </c>
      <c r="H86" s="318">
        <f>G86*40.4</f>
        <v/>
      </c>
      <c r="I86" s="168" t="inlineStr">
        <is>
          <t>2#管廊</t>
        </is>
      </c>
      <c r="J86" s="168" t="inlineStr">
        <is>
          <t>EL12.5M</t>
        </is>
      </c>
      <c r="K86" s="215">
        <f>A86&amp;"-"&amp;B86&amp;C86</f>
        <v/>
      </c>
    </row>
    <row r="87" ht="14.4" customHeight="1" s="313">
      <c r="A87" s="168" t="inlineStr">
        <is>
          <t>P17</t>
        </is>
      </c>
      <c r="B87" s="168" t="inlineStr">
        <is>
          <t>P17-M-2</t>
        </is>
      </c>
      <c r="C87" s="168" t="inlineStr"/>
      <c r="D87" s="168" t="n">
        <v>790</v>
      </c>
      <c r="E87" s="168" t="n">
        <v>995</v>
      </c>
      <c r="F87" s="168" t="n">
        <v>40</v>
      </c>
      <c r="G87" s="318">
        <f>D87*E87*F87/1000000</f>
        <v/>
      </c>
      <c r="H87" s="318">
        <f>G87*40.4</f>
        <v/>
      </c>
      <c r="I87" s="168" t="inlineStr">
        <is>
          <t>2#管廊</t>
        </is>
      </c>
      <c r="J87" s="168" t="inlineStr">
        <is>
          <t>EL12.5M</t>
        </is>
      </c>
      <c r="K87" s="215">
        <f>A87&amp;"-"&amp;B87&amp;C87</f>
        <v/>
      </c>
    </row>
    <row r="88" ht="14.4" customHeight="1" s="313">
      <c r="A88" s="168" t="inlineStr">
        <is>
          <t>P18</t>
        </is>
      </c>
      <c r="B88" s="168" t="inlineStr">
        <is>
          <t>P18-M-2</t>
        </is>
      </c>
      <c r="C88" s="168" t="inlineStr"/>
      <c r="D88" s="168" t="n">
        <v>790</v>
      </c>
      <c r="E88" s="168" t="n">
        <v>995</v>
      </c>
      <c r="F88" s="168" t="n">
        <v>36</v>
      </c>
      <c r="G88" s="318">
        <f>D88*E88*F88/1000000</f>
        <v/>
      </c>
      <c r="H88" s="318">
        <f>G88*40.4</f>
        <v/>
      </c>
      <c r="I88" s="168" t="inlineStr">
        <is>
          <t>2#管廊</t>
        </is>
      </c>
      <c r="J88" s="168" t="inlineStr">
        <is>
          <t>EL12.5M</t>
        </is>
      </c>
      <c r="K88" s="215">
        <f>A88&amp;"-"&amp;B88&amp;C88</f>
        <v/>
      </c>
    </row>
    <row r="89" ht="14.4" customHeight="1" s="313">
      <c r="A89" s="168" t="inlineStr">
        <is>
          <t>P19</t>
        </is>
      </c>
      <c r="B89" s="168" t="inlineStr">
        <is>
          <t>P19-N-6</t>
        </is>
      </c>
      <c r="C89" s="168" t="inlineStr"/>
      <c r="D89" s="168" t="n">
        <v>1090</v>
      </c>
      <c r="E89" s="168" t="n">
        <v>995</v>
      </c>
      <c r="F89" s="168" t="n">
        <v>2</v>
      </c>
      <c r="G89" s="318">
        <f>D89*E89*F89/1000000</f>
        <v/>
      </c>
      <c r="H89" s="318">
        <f>G89*40.4</f>
        <v/>
      </c>
      <c r="I89" s="168" t="inlineStr">
        <is>
          <t>2#管廊</t>
        </is>
      </c>
      <c r="J89" s="168" t="inlineStr">
        <is>
          <t>EL13.5M</t>
        </is>
      </c>
      <c r="K89" s="215">
        <f>A89&amp;"-"&amp;B89&amp;C89</f>
        <v/>
      </c>
    </row>
    <row r="90" ht="14.4" customHeight="1" s="313">
      <c r="A90" s="168" t="inlineStr">
        <is>
          <t>P19</t>
        </is>
      </c>
      <c r="B90" s="168" t="inlineStr">
        <is>
          <t>P19-N-7#</t>
        </is>
      </c>
      <c r="C90" s="168" t="inlineStr">
        <is>
          <t>#</t>
        </is>
      </c>
      <c r="D90" s="168" t="n">
        <v>1090</v>
      </c>
      <c r="E90" s="168" t="n">
        <v>995</v>
      </c>
      <c r="F90" s="168" t="n">
        <v>1</v>
      </c>
      <c r="G90" s="318">
        <f>D90*E90*F90/1000000</f>
        <v/>
      </c>
      <c r="H90" s="318">
        <f>G90*40.4</f>
        <v/>
      </c>
      <c r="I90" s="168" t="inlineStr">
        <is>
          <t>2#管廊</t>
        </is>
      </c>
      <c r="J90" s="168" t="inlineStr">
        <is>
          <t>EL13.5M</t>
        </is>
      </c>
      <c r="K90" s="215">
        <f>A90&amp;"-"&amp;B90&amp;C90</f>
        <v/>
      </c>
    </row>
    <row r="91" ht="14.4" customHeight="1" s="313">
      <c r="A91" s="168" t="inlineStr">
        <is>
          <t>P19</t>
        </is>
      </c>
      <c r="B91" s="168" t="inlineStr">
        <is>
          <t>P19-N-2</t>
        </is>
      </c>
      <c r="C91" s="168" t="inlineStr"/>
      <c r="D91" s="168" t="n">
        <v>1190</v>
      </c>
      <c r="E91" s="168" t="n">
        <v>995</v>
      </c>
      <c r="F91" s="168" t="n">
        <v>2</v>
      </c>
      <c r="G91" s="318">
        <f>D91*E91*F91/1000000</f>
        <v/>
      </c>
      <c r="H91" s="318">
        <f>G91*40.4</f>
        <v/>
      </c>
      <c r="I91" s="168" t="inlineStr">
        <is>
          <t>2#管廊</t>
        </is>
      </c>
      <c r="J91" s="168" t="inlineStr">
        <is>
          <t>EL13.5M</t>
        </is>
      </c>
      <c r="K91" s="215">
        <f>A91&amp;"-"&amp;B91&amp;C91</f>
        <v/>
      </c>
    </row>
    <row r="92" ht="14.4" customHeight="1" s="313">
      <c r="A92" s="168" t="inlineStr">
        <is>
          <t>P19</t>
        </is>
      </c>
      <c r="B92" s="168" t="inlineStr">
        <is>
          <t>P19-P-1</t>
        </is>
      </c>
      <c r="C92" s="168" t="inlineStr"/>
      <c r="D92" s="168" t="n">
        <v>790</v>
      </c>
      <c r="E92" s="168" t="n">
        <v>990</v>
      </c>
      <c r="F92" s="168" t="n">
        <v>1</v>
      </c>
      <c r="G92" s="318">
        <f>D92*E92*F92/1000000</f>
        <v/>
      </c>
      <c r="H92" s="318">
        <f>G92*40.4</f>
        <v/>
      </c>
      <c r="I92" s="168" t="inlineStr">
        <is>
          <t>2#管廊</t>
        </is>
      </c>
      <c r="J92" s="168" t="inlineStr">
        <is>
          <t>EL14.5M</t>
        </is>
      </c>
      <c r="K92" s="215">
        <f>A92&amp;"-"&amp;B92&amp;C92</f>
        <v/>
      </c>
    </row>
    <row r="93" ht="14.4" customHeight="1" s="313">
      <c r="A93" s="168" t="inlineStr">
        <is>
          <t>P21</t>
        </is>
      </c>
      <c r="B93" s="168" t="inlineStr">
        <is>
          <t>P21-Q-2</t>
        </is>
      </c>
      <c r="C93" s="168" t="inlineStr"/>
      <c r="D93" s="168" t="n">
        <v>790</v>
      </c>
      <c r="E93" s="168" t="n">
        <v>995</v>
      </c>
      <c r="F93" s="168" t="n">
        <v>8</v>
      </c>
      <c r="G93" s="318">
        <f>D93*E93*F93/1000000</f>
        <v/>
      </c>
      <c r="H93" s="318">
        <f>G93*40.4</f>
        <v/>
      </c>
      <c r="I93" s="168" t="inlineStr">
        <is>
          <t>2#管廊</t>
        </is>
      </c>
      <c r="J93" s="168" t="inlineStr">
        <is>
          <t>EL10M</t>
        </is>
      </c>
      <c r="K93" s="215">
        <f>A93&amp;"-"&amp;B93&amp;C93</f>
        <v/>
      </c>
    </row>
    <row r="94" ht="14.4" customHeight="1" s="313">
      <c r="A94" s="168" t="inlineStr">
        <is>
          <t>P22</t>
        </is>
      </c>
      <c r="B94" s="168" t="inlineStr">
        <is>
          <t>P22-R-4</t>
        </is>
      </c>
      <c r="C94" s="168" t="inlineStr"/>
      <c r="D94" s="168" t="n">
        <v>790</v>
      </c>
      <c r="E94" s="168" t="n">
        <v>995</v>
      </c>
      <c r="F94" s="168" t="n">
        <v>6</v>
      </c>
      <c r="G94" s="318">
        <f>D94*E94*F94/1000000</f>
        <v/>
      </c>
      <c r="H94" s="318">
        <f>G94*40.4</f>
        <v/>
      </c>
      <c r="I94" s="168" t="inlineStr">
        <is>
          <t>2#管廊</t>
        </is>
      </c>
      <c r="J94" s="168" t="inlineStr">
        <is>
          <t>EL15M</t>
        </is>
      </c>
      <c r="K94" s="215">
        <f>A94&amp;"-"&amp;B94&amp;C94</f>
        <v/>
      </c>
    </row>
    <row r="95" ht="14.4" customHeight="1" s="313">
      <c r="A95" s="168" t="inlineStr">
        <is>
          <t>P23</t>
        </is>
      </c>
      <c r="B95" s="168" t="inlineStr">
        <is>
          <t>P23-A-27#</t>
        </is>
      </c>
      <c r="C95" s="168" t="inlineStr">
        <is>
          <t>#</t>
        </is>
      </c>
      <c r="D95" s="168" t="n">
        <v>990</v>
      </c>
      <c r="E95" s="168" t="n">
        <v>455</v>
      </c>
      <c r="F95" s="168" t="n">
        <v>1</v>
      </c>
      <c r="G95" s="318">
        <f>D95*E95*F95/1000000</f>
        <v/>
      </c>
      <c r="H95" s="318">
        <f>G95*40.4</f>
        <v/>
      </c>
      <c r="I95" s="168" t="inlineStr">
        <is>
          <t>1#管廊</t>
        </is>
      </c>
      <c r="J95" s="168" t="inlineStr">
        <is>
          <t>EL5.5M</t>
        </is>
      </c>
      <c r="K95" s="215">
        <f>A95&amp;"-"&amp;B95&amp;C95</f>
        <v/>
      </c>
    </row>
    <row r="96" ht="14.4" customHeight="1" s="313">
      <c r="A96" s="168" t="inlineStr">
        <is>
          <t>P23</t>
        </is>
      </c>
      <c r="B96" s="168" t="inlineStr">
        <is>
          <t>P23-A-19</t>
        </is>
      </c>
      <c r="C96" s="168" t="inlineStr"/>
      <c r="D96" s="168" t="n">
        <v>1165</v>
      </c>
      <c r="E96" s="168" t="n">
        <v>935</v>
      </c>
      <c r="F96" s="168" t="n">
        <v>1</v>
      </c>
      <c r="G96" s="318">
        <f>D96*E96*F96/1000000</f>
        <v/>
      </c>
      <c r="H96" s="318">
        <f>G96*40.4</f>
        <v/>
      </c>
      <c r="I96" s="168" t="inlineStr">
        <is>
          <t>1#管廊</t>
        </is>
      </c>
      <c r="J96" s="168" t="inlineStr">
        <is>
          <t>EL5.5M</t>
        </is>
      </c>
      <c r="K96" s="215">
        <f>A96&amp;"-"&amp;B96&amp;C96</f>
        <v/>
      </c>
    </row>
    <row r="97" ht="14.4" customHeight="1" s="313">
      <c r="A97" s="168" t="inlineStr">
        <is>
          <t>P23</t>
        </is>
      </c>
      <c r="B97" s="168" t="inlineStr">
        <is>
          <t>P23-A-22#</t>
        </is>
      </c>
      <c r="C97" s="168" t="inlineStr">
        <is>
          <t>#</t>
        </is>
      </c>
      <c r="D97" s="168" t="n">
        <v>1165</v>
      </c>
      <c r="E97" s="168" t="n">
        <v>935</v>
      </c>
      <c r="F97" s="168" t="n">
        <v>1</v>
      </c>
      <c r="G97" s="318">
        <f>D97*E97*F97/1000000</f>
        <v/>
      </c>
      <c r="H97" s="318">
        <f>G97*40.4</f>
        <v/>
      </c>
      <c r="I97" s="168" t="inlineStr">
        <is>
          <t>1#管廊</t>
        </is>
      </c>
      <c r="J97" s="168" t="inlineStr">
        <is>
          <t>EL5.5M</t>
        </is>
      </c>
      <c r="K97" s="215">
        <f>A97&amp;"-"&amp;B97&amp;C97</f>
        <v/>
      </c>
    </row>
    <row r="98" ht="14.4" customHeight="1" s="313">
      <c r="A98" s="168" t="inlineStr">
        <is>
          <t>P23</t>
        </is>
      </c>
      <c r="B98" s="168" t="inlineStr">
        <is>
          <t>P23-A-23</t>
        </is>
      </c>
      <c r="C98" s="168" t="inlineStr"/>
      <c r="D98" s="168" t="n">
        <v>1165</v>
      </c>
      <c r="E98" s="168" t="n">
        <v>575</v>
      </c>
      <c r="F98" s="168" t="n">
        <v>1</v>
      </c>
      <c r="G98" s="318">
        <f>D98*E98*F98/1000000</f>
        <v/>
      </c>
      <c r="H98" s="318">
        <f>G98*40.4</f>
        <v/>
      </c>
      <c r="I98" s="168" t="inlineStr">
        <is>
          <t>1#管廊</t>
        </is>
      </c>
      <c r="J98" s="168" t="inlineStr">
        <is>
          <t>EL5.5M</t>
        </is>
      </c>
      <c r="K98" s="215">
        <f>A98&amp;"-"&amp;B98&amp;C98</f>
        <v/>
      </c>
    </row>
    <row r="99" ht="14.4" customHeight="1" s="313">
      <c r="A99" s="168" t="inlineStr">
        <is>
          <t>P23</t>
        </is>
      </c>
      <c r="B99" s="168" t="inlineStr">
        <is>
          <t>P23-A-24</t>
        </is>
      </c>
      <c r="C99" s="168" t="inlineStr"/>
      <c r="D99" s="168" t="n">
        <v>1165</v>
      </c>
      <c r="E99" s="168" t="n">
        <v>605</v>
      </c>
      <c r="F99" s="168" t="n">
        <v>2</v>
      </c>
      <c r="G99" s="318">
        <f>D99*E99*F99/1000000</f>
        <v/>
      </c>
      <c r="H99" s="318">
        <f>G99*40.4</f>
        <v/>
      </c>
      <c r="I99" s="168" t="inlineStr">
        <is>
          <t>1#管廊</t>
        </is>
      </c>
      <c r="J99" s="168" t="inlineStr">
        <is>
          <t>EL5.5M</t>
        </is>
      </c>
      <c r="K99" s="215">
        <f>A99&amp;"-"&amp;B99&amp;C99</f>
        <v/>
      </c>
    </row>
    <row r="100" ht="14.4" customHeight="1" s="313">
      <c r="A100" s="168" t="inlineStr">
        <is>
          <t>P23</t>
        </is>
      </c>
      <c r="B100" s="168" t="inlineStr">
        <is>
          <t>P23-A-26#</t>
        </is>
      </c>
      <c r="C100" s="168" t="inlineStr">
        <is>
          <t>#</t>
        </is>
      </c>
      <c r="D100" s="168" t="n">
        <v>1165</v>
      </c>
      <c r="E100" s="168" t="n">
        <v>575</v>
      </c>
      <c r="F100" s="168" t="n">
        <v>1</v>
      </c>
      <c r="G100" s="318">
        <f>D100*E100*F100/1000000</f>
        <v/>
      </c>
      <c r="H100" s="318">
        <f>G100*40.4</f>
        <v/>
      </c>
      <c r="I100" s="168" t="inlineStr">
        <is>
          <t>1#管廊</t>
        </is>
      </c>
      <c r="J100" s="168" t="inlineStr">
        <is>
          <t>EL5.5M</t>
        </is>
      </c>
      <c r="K100" s="215">
        <f>A100&amp;"-"&amp;B100&amp;C100</f>
        <v/>
      </c>
    </row>
    <row r="101" ht="14.4" customHeight="1" s="313">
      <c r="A101" s="168" t="inlineStr">
        <is>
          <t>P23</t>
        </is>
      </c>
      <c r="B101" s="168" t="inlineStr">
        <is>
          <t>P23-A-1</t>
        </is>
      </c>
      <c r="C101" s="168" t="inlineStr"/>
      <c r="D101" s="168" t="n">
        <v>1190</v>
      </c>
      <c r="E101" s="168" t="n">
        <v>605</v>
      </c>
      <c r="F101" s="168" t="n">
        <v>1</v>
      </c>
      <c r="G101" s="318">
        <f>D101*E101*F101/1000000</f>
        <v/>
      </c>
      <c r="H101" s="318">
        <f>G101*40.4</f>
        <v/>
      </c>
      <c r="I101" s="168" t="inlineStr">
        <is>
          <t>1#管廊</t>
        </is>
      </c>
      <c r="J101" s="168" t="inlineStr">
        <is>
          <t>EL5.5M</t>
        </is>
      </c>
      <c r="K101" s="215">
        <f>A101&amp;"-"&amp;B101&amp;C101</f>
        <v/>
      </c>
    </row>
    <row r="102" ht="14.4" customHeight="1" s="313">
      <c r="A102" s="168" t="inlineStr">
        <is>
          <t>P23</t>
        </is>
      </c>
      <c r="B102" s="168" t="inlineStr">
        <is>
          <t>P23-A-2</t>
        </is>
      </c>
      <c r="C102" s="168" t="inlineStr"/>
      <c r="D102" s="168" t="n">
        <v>1190</v>
      </c>
      <c r="E102" s="168" t="n">
        <v>635</v>
      </c>
      <c r="F102" s="168" t="n">
        <v>1</v>
      </c>
      <c r="G102" s="318">
        <f>D102*E102*F102/1000000</f>
        <v/>
      </c>
      <c r="H102" s="318">
        <f>G102*40.4</f>
        <v/>
      </c>
      <c r="I102" s="168" t="inlineStr">
        <is>
          <t>1#管廊</t>
        </is>
      </c>
      <c r="J102" s="168" t="inlineStr">
        <is>
          <t>EL5.5M</t>
        </is>
      </c>
      <c r="K102" s="215">
        <f>A102&amp;"-"&amp;B102&amp;C102</f>
        <v/>
      </c>
    </row>
    <row r="103" ht="14.4" customHeight="1" s="313">
      <c r="A103" s="168" t="inlineStr">
        <is>
          <t>P23</t>
        </is>
      </c>
      <c r="B103" s="168" t="inlineStr">
        <is>
          <t>P23-A-10#</t>
        </is>
      </c>
      <c r="C103" s="168" t="inlineStr">
        <is>
          <t>#</t>
        </is>
      </c>
      <c r="D103" s="168" t="n">
        <v>2365</v>
      </c>
      <c r="E103" s="168" t="n">
        <v>935</v>
      </c>
      <c r="F103" s="168" t="n">
        <v>1</v>
      </c>
      <c r="G103" s="318">
        <f>D103*E103*F103/1000000</f>
        <v/>
      </c>
      <c r="H103" s="318">
        <f>G103*40.4</f>
        <v/>
      </c>
      <c r="I103" s="168" t="inlineStr">
        <is>
          <t>1#管廊</t>
        </is>
      </c>
      <c r="J103" s="168" t="inlineStr">
        <is>
          <t>EL5.5M</t>
        </is>
      </c>
      <c r="K103" s="215">
        <f>A103&amp;"-"&amp;B103&amp;C103</f>
        <v/>
      </c>
    </row>
    <row r="104" ht="14.4" customHeight="1" s="313">
      <c r="A104" s="168" t="inlineStr">
        <is>
          <t>P23</t>
        </is>
      </c>
      <c r="B104" s="168" t="inlineStr">
        <is>
          <t>P23-A-11</t>
        </is>
      </c>
      <c r="C104" s="168" t="inlineStr"/>
      <c r="D104" s="168" t="n">
        <v>2365</v>
      </c>
      <c r="E104" s="168" t="n">
        <v>575</v>
      </c>
      <c r="F104" s="168" t="n">
        <v>1</v>
      </c>
      <c r="G104" s="318">
        <f>D104*E104*F104/1000000</f>
        <v/>
      </c>
      <c r="H104" s="318">
        <f>G104*40.4</f>
        <v/>
      </c>
      <c r="I104" s="168" t="inlineStr">
        <is>
          <t>1#管廊</t>
        </is>
      </c>
      <c r="J104" s="168" t="inlineStr">
        <is>
          <t>EL5.5M</t>
        </is>
      </c>
      <c r="K104" s="215">
        <f>A104&amp;"-"&amp;B104&amp;C104</f>
        <v/>
      </c>
    </row>
    <row r="105" ht="14.4" customHeight="1" s="313">
      <c r="A105" s="168" t="inlineStr">
        <is>
          <t>P23</t>
        </is>
      </c>
      <c r="B105" s="168" t="inlineStr">
        <is>
          <t>P23-A-12</t>
        </is>
      </c>
      <c r="C105" s="168" t="inlineStr"/>
      <c r="D105" s="168" t="n">
        <v>2365</v>
      </c>
      <c r="E105" s="168" t="n">
        <v>605</v>
      </c>
      <c r="F105" s="168" t="n">
        <v>2</v>
      </c>
      <c r="G105" s="318">
        <f>D105*E105*F105/1000000</f>
        <v/>
      </c>
      <c r="H105" s="318">
        <f>G105*40.4</f>
        <v/>
      </c>
      <c r="I105" s="168" t="inlineStr">
        <is>
          <t>1#管廊</t>
        </is>
      </c>
      <c r="J105" s="168" t="inlineStr">
        <is>
          <t>EL5.5M</t>
        </is>
      </c>
      <c r="K105" s="215">
        <f>A105&amp;"-"&amp;B105&amp;C105</f>
        <v/>
      </c>
    </row>
    <row r="106" ht="14.4" customHeight="1" s="313">
      <c r="A106" s="168" t="inlineStr">
        <is>
          <t>P23</t>
        </is>
      </c>
      <c r="B106" s="168" t="inlineStr">
        <is>
          <t>P23-A-14#</t>
        </is>
      </c>
      <c r="C106" s="168" t="inlineStr">
        <is>
          <t>#</t>
        </is>
      </c>
      <c r="D106" s="168" t="n">
        <v>2365</v>
      </c>
      <c r="E106" s="168" t="n">
        <v>575</v>
      </c>
      <c r="F106" s="168" t="n">
        <v>1</v>
      </c>
      <c r="G106" s="318">
        <f>D106*E106*F106/1000000</f>
        <v/>
      </c>
      <c r="H106" s="318">
        <f>G106*40.4</f>
        <v/>
      </c>
      <c r="I106" s="168" t="inlineStr">
        <is>
          <t>1#管廊</t>
        </is>
      </c>
      <c r="J106" s="168" t="inlineStr">
        <is>
          <t>EL5.5M</t>
        </is>
      </c>
      <c r="K106" s="215">
        <f>A106&amp;"-"&amp;B106&amp;C106</f>
        <v/>
      </c>
    </row>
    <row r="107" ht="14.4" customHeight="1" s="313">
      <c r="A107" s="168" t="inlineStr">
        <is>
          <t>P23</t>
        </is>
      </c>
      <c r="B107" s="168" t="inlineStr">
        <is>
          <t>P23-A-7</t>
        </is>
      </c>
      <c r="C107" s="168" t="inlineStr"/>
      <c r="D107" s="168" t="n">
        <v>2365</v>
      </c>
      <c r="E107" s="168" t="n">
        <v>935</v>
      </c>
      <c r="F107" s="168" t="n">
        <v>1</v>
      </c>
      <c r="G107" s="318">
        <f>D107*E107*F107/1000000</f>
        <v/>
      </c>
      <c r="H107" s="318">
        <f>G107*40.4</f>
        <v/>
      </c>
      <c r="I107" s="168" t="inlineStr">
        <is>
          <t>1#管廊</t>
        </is>
      </c>
      <c r="J107" s="168" t="inlineStr">
        <is>
          <t>EL5.5M</t>
        </is>
      </c>
      <c r="K107" s="215">
        <f>A107&amp;"-"&amp;B107&amp;C107</f>
        <v/>
      </c>
    </row>
    <row r="108" ht="14.4" customHeight="1" s="313">
      <c r="A108" s="168" t="inlineStr">
        <is>
          <t>P23</t>
        </is>
      </c>
      <c r="B108" s="168" t="inlineStr">
        <is>
          <t>P23-A-15</t>
        </is>
      </c>
      <c r="C108" s="168" t="inlineStr"/>
      <c r="D108" s="168" t="n">
        <v>2390</v>
      </c>
      <c r="E108" s="168" t="n">
        <v>575</v>
      </c>
      <c r="F108" s="168" t="n">
        <v>2</v>
      </c>
      <c r="G108" s="318">
        <f>D108*E108*F108/1000000</f>
        <v/>
      </c>
      <c r="H108" s="318">
        <f>G108*40.4</f>
        <v/>
      </c>
      <c r="I108" s="168" t="inlineStr">
        <is>
          <t>1#管廊</t>
        </is>
      </c>
      <c r="J108" s="168" t="inlineStr">
        <is>
          <t>EL5.5M</t>
        </is>
      </c>
      <c r="K108" s="215">
        <f>A108&amp;"-"&amp;B108&amp;C108</f>
        <v/>
      </c>
    </row>
    <row r="109" ht="14.4" customHeight="1" s="313">
      <c r="A109" s="168" t="inlineStr">
        <is>
          <t>P23</t>
        </is>
      </c>
      <c r="B109" s="168" t="inlineStr">
        <is>
          <t>P23-A-16</t>
        </is>
      </c>
      <c r="C109" s="168" t="inlineStr"/>
      <c r="D109" s="168" t="n">
        <v>2390</v>
      </c>
      <c r="E109" s="168" t="n">
        <v>605</v>
      </c>
      <c r="F109" s="168" t="n">
        <v>2</v>
      </c>
      <c r="G109" s="318">
        <f>D109*E109*F109/1000000</f>
        <v/>
      </c>
      <c r="H109" s="318">
        <f>G109*40.4</f>
        <v/>
      </c>
      <c r="I109" s="168" t="inlineStr">
        <is>
          <t>1#管廊</t>
        </is>
      </c>
      <c r="J109" s="168" t="inlineStr">
        <is>
          <t>EL5.5M</t>
        </is>
      </c>
      <c r="K109" s="215">
        <f>A109&amp;"-"&amp;B109&amp;C109</f>
        <v/>
      </c>
    </row>
    <row r="110" ht="14.4" customHeight="1" s="313">
      <c r="A110" s="168" t="inlineStr">
        <is>
          <t>P23</t>
        </is>
      </c>
      <c r="B110" s="168" t="inlineStr">
        <is>
          <t>P23-A-18</t>
        </is>
      </c>
      <c r="C110" s="168" t="inlineStr"/>
      <c r="D110" s="168" t="n">
        <v>2390</v>
      </c>
      <c r="E110" s="168" t="n">
        <v>935</v>
      </c>
      <c r="F110" s="168" t="n">
        <v>2</v>
      </c>
      <c r="G110" s="318">
        <f>D110*E110*F110/1000000</f>
        <v/>
      </c>
      <c r="H110" s="318">
        <f>G110*40.4</f>
        <v/>
      </c>
      <c r="I110" s="168" t="inlineStr">
        <is>
          <t>1#管廊</t>
        </is>
      </c>
      <c r="J110" s="168" t="inlineStr">
        <is>
          <t>EL5.5M</t>
        </is>
      </c>
      <c r="K110" s="215">
        <f>A110&amp;"-"&amp;B110&amp;C110</f>
        <v/>
      </c>
    </row>
    <row r="111" ht="14.4" customHeight="1" s="313">
      <c r="A111" s="168" t="inlineStr">
        <is>
          <t>P24</t>
        </is>
      </c>
      <c r="B111" s="168" t="inlineStr">
        <is>
          <t>P24-B-25#</t>
        </is>
      </c>
      <c r="C111" s="168" t="inlineStr">
        <is>
          <t>#</t>
        </is>
      </c>
      <c r="D111" s="168" t="n">
        <v>990</v>
      </c>
      <c r="E111" s="168" t="n">
        <v>455</v>
      </c>
      <c r="F111" s="168" t="n">
        <v>1</v>
      </c>
      <c r="G111" s="318">
        <f>D111*E111*F111/1000000</f>
        <v/>
      </c>
      <c r="H111" s="318">
        <f>G111*40.4</f>
        <v/>
      </c>
      <c r="I111" s="168" t="inlineStr">
        <is>
          <t>1#管廊</t>
        </is>
      </c>
      <c r="J111" s="168" t="inlineStr">
        <is>
          <t>EL8M</t>
        </is>
      </c>
      <c r="K111" s="215">
        <f>A111&amp;"-"&amp;B111&amp;C111</f>
        <v/>
      </c>
    </row>
    <row r="112" ht="14.4" customHeight="1" s="313">
      <c r="A112" s="168" t="inlineStr">
        <is>
          <t>P24</t>
        </is>
      </c>
      <c r="B112" s="168" t="inlineStr">
        <is>
          <t>P24-B-17</t>
        </is>
      </c>
      <c r="C112" s="168" t="inlineStr"/>
      <c r="D112" s="168" t="n">
        <v>1165</v>
      </c>
      <c r="E112" s="168" t="n">
        <v>935</v>
      </c>
      <c r="F112" s="168" t="n">
        <v>1</v>
      </c>
      <c r="G112" s="318">
        <f>D112*E112*F112/1000000</f>
        <v/>
      </c>
      <c r="H112" s="318">
        <f>G112*40.4</f>
        <v/>
      </c>
      <c r="I112" s="168" t="inlineStr">
        <is>
          <t>1#管廊</t>
        </is>
      </c>
      <c r="J112" s="168" t="inlineStr">
        <is>
          <t>EL8M</t>
        </is>
      </c>
      <c r="K112" s="215">
        <f>A112&amp;"-"&amp;B112&amp;C112</f>
        <v/>
      </c>
    </row>
    <row r="113" ht="14.4" customHeight="1" s="313">
      <c r="A113" s="168" t="inlineStr">
        <is>
          <t>P24</t>
        </is>
      </c>
      <c r="B113" s="168" t="inlineStr">
        <is>
          <t>P24-B-20#</t>
        </is>
      </c>
      <c r="C113" s="168" t="inlineStr">
        <is>
          <t>#</t>
        </is>
      </c>
      <c r="D113" s="168" t="n">
        <v>1165</v>
      </c>
      <c r="E113" s="168" t="n">
        <v>935</v>
      </c>
      <c r="F113" s="168" t="n">
        <v>1</v>
      </c>
      <c r="G113" s="318">
        <f>D113*E113*F113/1000000</f>
        <v/>
      </c>
      <c r="H113" s="318">
        <f>G113*40.4</f>
        <v/>
      </c>
      <c r="I113" s="168" t="inlineStr">
        <is>
          <t>1#管廊</t>
        </is>
      </c>
      <c r="J113" s="168" t="inlineStr">
        <is>
          <t>EL8M</t>
        </is>
      </c>
      <c r="K113" s="215">
        <f>A113&amp;"-"&amp;B113&amp;C113</f>
        <v/>
      </c>
    </row>
    <row r="114" ht="14.4" customHeight="1" s="313">
      <c r="A114" s="168" t="inlineStr">
        <is>
          <t>P24</t>
        </is>
      </c>
      <c r="B114" s="168" t="inlineStr">
        <is>
          <t>P24-B-21</t>
        </is>
      </c>
      <c r="C114" s="168" t="inlineStr"/>
      <c r="D114" s="168" t="n">
        <v>1165</v>
      </c>
      <c r="E114" s="168" t="n">
        <v>575</v>
      </c>
      <c r="F114" s="168" t="n">
        <v>1</v>
      </c>
      <c r="G114" s="318">
        <f>D114*E114*F114/1000000</f>
        <v/>
      </c>
      <c r="H114" s="318">
        <f>G114*40.4</f>
        <v/>
      </c>
      <c r="I114" s="168" t="inlineStr">
        <is>
          <t>1#管廊</t>
        </is>
      </c>
      <c r="J114" s="168" t="inlineStr">
        <is>
          <t>EL8M</t>
        </is>
      </c>
      <c r="K114" s="215">
        <f>A114&amp;"-"&amp;B114&amp;C114</f>
        <v/>
      </c>
    </row>
    <row r="115" ht="14.4" customHeight="1" s="313">
      <c r="A115" s="168" t="inlineStr">
        <is>
          <t>P24</t>
        </is>
      </c>
      <c r="B115" s="168" t="inlineStr">
        <is>
          <t>P24-B-22</t>
        </is>
      </c>
      <c r="C115" s="168" t="inlineStr"/>
      <c r="D115" s="168" t="n">
        <v>1165</v>
      </c>
      <c r="E115" s="168" t="n">
        <v>605</v>
      </c>
      <c r="F115" s="168" t="n">
        <v>2</v>
      </c>
      <c r="G115" s="318">
        <f>D115*E115*F115/1000000</f>
        <v/>
      </c>
      <c r="H115" s="318">
        <f>G115*40.4</f>
        <v/>
      </c>
      <c r="I115" s="168" t="inlineStr">
        <is>
          <t>1#管廊</t>
        </is>
      </c>
      <c r="J115" s="168" t="inlineStr">
        <is>
          <t>EL8M</t>
        </is>
      </c>
      <c r="K115" s="215">
        <f>A115&amp;"-"&amp;B115&amp;C115</f>
        <v/>
      </c>
    </row>
    <row r="116" ht="14.4" customHeight="1" s="313">
      <c r="A116" s="168" t="inlineStr">
        <is>
          <t>P24</t>
        </is>
      </c>
      <c r="B116" s="168" t="inlineStr">
        <is>
          <t>P24-B-24#</t>
        </is>
      </c>
      <c r="C116" s="168" t="inlineStr">
        <is>
          <t>#</t>
        </is>
      </c>
      <c r="D116" s="168" t="n">
        <v>1165</v>
      </c>
      <c r="E116" s="168" t="n">
        <v>575</v>
      </c>
      <c r="F116" s="168" t="n">
        <v>1</v>
      </c>
      <c r="G116" s="318">
        <f>D116*E116*F116/1000000</f>
        <v/>
      </c>
      <c r="H116" s="318">
        <f>G116*40.4</f>
        <v/>
      </c>
      <c r="I116" s="168" t="inlineStr">
        <is>
          <t>1#管廊</t>
        </is>
      </c>
      <c r="J116" s="168" t="inlineStr">
        <is>
          <t>EL8M</t>
        </is>
      </c>
      <c r="K116" s="215">
        <f>A116&amp;"-"&amp;B116&amp;C116</f>
        <v/>
      </c>
    </row>
    <row r="117" ht="14.4" customHeight="1" s="313">
      <c r="A117" s="168" t="inlineStr">
        <is>
          <t>P24</t>
        </is>
      </c>
      <c r="B117" s="168" t="inlineStr">
        <is>
          <t>P24-B-1#</t>
        </is>
      </c>
      <c r="C117" s="168" t="inlineStr">
        <is>
          <t>#</t>
        </is>
      </c>
      <c r="D117" s="168" t="n">
        <v>1190</v>
      </c>
      <c r="E117" s="168" t="n">
        <v>605</v>
      </c>
      <c r="F117" s="168" t="n">
        <v>1</v>
      </c>
      <c r="G117" s="318">
        <f>D117*E117*F117/1000000</f>
        <v/>
      </c>
      <c r="H117" s="318">
        <f>G117*40.4</f>
        <v/>
      </c>
      <c r="I117" s="168" t="inlineStr">
        <is>
          <t>1#管廊</t>
        </is>
      </c>
      <c r="J117" s="168" t="inlineStr">
        <is>
          <t>EL8M</t>
        </is>
      </c>
      <c r="K117" s="215">
        <f>A117&amp;"-"&amp;B117&amp;C117</f>
        <v/>
      </c>
    </row>
    <row r="118" ht="14.4" customHeight="1" s="313">
      <c r="A118" s="168" t="inlineStr">
        <is>
          <t>P24</t>
        </is>
      </c>
      <c r="B118" s="168" t="inlineStr">
        <is>
          <t>P24-B-2</t>
        </is>
      </c>
      <c r="C118" s="168" t="inlineStr"/>
      <c r="D118" s="168" t="n">
        <v>1190</v>
      </c>
      <c r="E118" s="168" t="n">
        <v>635</v>
      </c>
      <c r="F118" s="168" t="n">
        <v>1</v>
      </c>
      <c r="G118" s="318">
        <f>D118*E118*F118/1000000</f>
        <v/>
      </c>
      <c r="H118" s="318">
        <f>G118*40.4</f>
        <v/>
      </c>
      <c r="I118" s="168" t="inlineStr">
        <is>
          <t>1#管廊</t>
        </is>
      </c>
      <c r="J118" s="168" t="inlineStr">
        <is>
          <t>EL8M</t>
        </is>
      </c>
      <c r="K118" s="215">
        <f>A118&amp;"-"&amp;B118&amp;C118</f>
        <v/>
      </c>
    </row>
    <row r="119" ht="14.4" customHeight="1" s="313">
      <c r="A119" s="168" t="inlineStr">
        <is>
          <t>P24</t>
        </is>
      </c>
      <c r="B119" s="168" t="inlineStr">
        <is>
          <t>P24-B-10</t>
        </is>
      </c>
      <c r="C119" s="168" t="inlineStr"/>
      <c r="D119" s="168" t="n">
        <v>2365</v>
      </c>
      <c r="E119" s="168" t="n">
        <v>935</v>
      </c>
      <c r="F119" s="168" t="n">
        <v>1</v>
      </c>
      <c r="G119" s="318">
        <f>D119*E119*F119/1000000</f>
        <v/>
      </c>
      <c r="H119" s="318">
        <f>G119*40.4</f>
        <v/>
      </c>
      <c r="I119" s="168" t="inlineStr">
        <is>
          <t>1#管廊</t>
        </is>
      </c>
      <c r="J119" s="168" t="inlineStr">
        <is>
          <t>EL8M</t>
        </is>
      </c>
      <c r="K119" s="215">
        <f>A119&amp;"-"&amp;B119&amp;C119</f>
        <v/>
      </c>
    </row>
    <row r="120" ht="14.4" customHeight="1" s="313">
      <c r="A120" s="168" t="inlineStr">
        <is>
          <t>P24</t>
        </is>
      </c>
      <c r="B120" s="168" t="inlineStr">
        <is>
          <t>P24-B-12#</t>
        </is>
      </c>
      <c r="C120" s="168" t="inlineStr">
        <is>
          <t>#</t>
        </is>
      </c>
      <c r="D120" s="168" t="n">
        <v>2365</v>
      </c>
      <c r="E120" s="168" t="n">
        <v>575</v>
      </c>
      <c r="F120" s="168" t="n">
        <v>1</v>
      </c>
      <c r="G120" s="318">
        <f>D120*E120*F120/1000000</f>
        <v/>
      </c>
      <c r="H120" s="318">
        <f>G120*40.4</f>
        <v/>
      </c>
      <c r="I120" s="168" t="inlineStr">
        <is>
          <t>1#管廊</t>
        </is>
      </c>
      <c r="J120" s="168" t="inlineStr">
        <is>
          <t>EL8M</t>
        </is>
      </c>
      <c r="K120" s="215">
        <f>A120&amp;"-"&amp;B120&amp;C120</f>
        <v/>
      </c>
    </row>
    <row r="121" ht="14.4" customHeight="1" s="313">
      <c r="A121" s="168" t="inlineStr">
        <is>
          <t>P24</t>
        </is>
      </c>
      <c r="B121" s="168" t="inlineStr">
        <is>
          <t>P24-B-5</t>
        </is>
      </c>
      <c r="C121" s="168" t="inlineStr"/>
      <c r="D121" s="168" t="n">
        <v>2365</v>
      </c>
      <c r="E121" s="168" t="n">
        <v>575</v>
      </c>
      <c r="F121" s="168" t="n">
        <v>1</v>
      </c>
      <c r="G121" s="318">
        <f>D121*E121*F121/1000000</f>
        <v/>
      </c>
      <c r="H121" s="318">
        <f>G121*40.4</f>
        <v/>
      </c>
      <c r="I121" s="168" t="inlineStr">
        <is>
          <t>1#管廊</t>
        </is>
      </c>
      <c r="J121" s="168" t="inlineStr">
        <is>
          <t>EL8M</t>
        </is>
      </c>
      <c r="K121" s="215">
        <f>A121&amp;"-"&amp;B121&amp;C121</f>
        <v/>
      </c>
    </row>
    <row r="122" ht="14.4" customHeight="1" s="313">
      <c r="A122" s="168" t="inlineStr">
        <is>
          <t>P24</t>
        </is>
      </c>
      <c r="B122" s="168" t="inlineStr">
        <is>
          <t>P24-B-6</t>
        </is>
      </c>
      <c r="C122" s="168" t="inlineStr"/>
      <c r="D122" s="168" t="n">
        <v>2365</v>
      </c>
      <c r="E122" s="168" t="n">
        <v>605</v>
      </c>
      <c r="F122" s="168" t="n">
        <v>2</v>
      </c>
      <c r="G122" s="318">
        <f>D122*E122*F122/1000000</f>
        <v/>
      </c>
      <c r="H122" s="318">
        <f>G122*40.4</f>
        <v/>
      </c>
      <c r="I122" s="168" t="inlineStr">
        <is>
          <t>1#管廊</t>
        </is>
      </c>
      <c r="J122" s="168" t="inlineStr">
        <is>
          <t>EL8M</t>
        </is>
      </c>
      <c r="K122" s="215">
        <f>A122&amp;"-"&amp;B122&amp;C122</f>
        <v/>
      </c>
    </row>
    <row r="123" ht="14.4" customHeight="1" s="313">
      <c r="A123" s="168" t="inlineStr">
        <is>
          <t>P24</t>
        </is>
      </c>
      <c r="B123" s="168" t="inlineStr">
        <is>
          <t>P24-B-8#</t>
        </is>
      </c>
      <c r="C123" s="168" t="inlineStr">
        <is>
          <t>#</t>
        </is>
      </c>
      <c r="D123" s="168" t="n">
        <v>2365</v>
      </c>
      <c r="E123" s="168" t="n">
        <v>935</v>
      </c>
      <c r="F123" s="168" t="n">
        <v>1</v>
      </c>
      <c r="G123" s="318">
        <f>D123*E123*F123/1000000</f>
        <v/>
      </c>
      <c r="H123" s="318">
        <f>G123*40.4</f>
        <v/>
      </c>
      <c r="I123" s="168" t="inlineStr">
        <is>
          <t>1#管廊</t>
        </is>
      </c>
      <c r="J123" s="168" t="inlineStr">
        <is>
          <t>EL8M</t>
        </is>
      </c>
      <c r="K123" s="215">
        <f>A123&amp;"-"&amp;B123&amp;C123</f>
        <v/>
      </c>
    </row>
    <row r="124" ht="14.4" customHeight="1" s="313">
      <c r="A124" s="168" t="inlineStr">
        <is>
          <t>P24</t>
        </is>
      </c>
      <c r="B124" s="168" t="inlineStr">
        <is>
          <t>P24-B-13</t>
        </is>
      </c>
      <c r="C124" s="168" t="inlineStr"/>
      <c r="D124" s="168" t="n">
        <v>2390</v>
      </c>
      <c r="E124" s="168" t="n">
        <v>575</v>
      </c>
      <c r="F124" s="168" t="n">
        <v>2</v>
      </c>
      <c r="G124" s="318">
        <f>D124*E124*F124/1000000</f>
        <v/>
      </c>
      <c r="H124" s="318">
        <f>G124*40.4</f>
        <v/>
      </c>
      <c r="I124" s="168" t="inlineStr">
        <is>
          <t>1#管廊</t>
        </is>
      </c>
      <c r="J124" s="168" t="inlineStr">
        <is>
          <t>EL8M</t>
        </is>
      </c>
      <c r="K124" s="215">
        <f>A124&amp;"-"&amp;B124&amp;C124</f>
        <v/>
      </c>
    </row>
    <row r="125" ht="14.4" customHeight="1" s="313">
      <c r="A125" s="168" t="inlineStr">
        <is>
          <t>P24</t>
        </is>
      </c>
      <c r="B125" s="168" t="inlineStr">
        <is>
          <t>P24-B-14</t>
        </is>
      </c>
      <c r="C125" s="168" t="inlineStr"/>
      <c r="D125" s="168" t="n">
        <v>2390</v>
      </c>
      <c r="E125" s="168" t="n">
        <v>605</v>
      </c>
      <c r="F125" s="168" t="n">
        <v>2</v>
      </c>
      <c r="G125" s="318">
        <f>D125*E125*F125/1000000</f>
        <v/>
      </c>
      <c r="H125" s="318">
        <f>G125*40.4</f>
        <v/>
      </c>
      <c r="I125" s="168" t="inlineStr">
        <is>
          <t>1#管廊</t>
        </is>
      </c>
      <c r="J125" s="168" t="inlineStr">
        <is>
          <t>EL8M</t>
        </is>
      </c>
      <c r="K125" s="215">
        <f>A125&amp;"-"&amp;B125&amp;C125</f>
        <v/>
      </c>
    </row>
    <row r="126" ht="14.4" customHeight="1" s="313">
      <c r="A126" s="168" t="inlineStr">
        <is>
          <t>P24</t>
        </is>
      </c>
      <c r="B126" s="168" t="inlineStr">
        <is>
          <t>P24-B-16</t>
        </is>
      </c>
      <c r="C126" s="168" t="inlineStr"/>
      <c r="D126" s="168" t="n">
        <v>2390</v>
      </c>
      <c r="E126" s="168" t="n">
        <v>935</v>
      </c>
      <c r="F126" s="168" t="n">
        <v>2</v>
      </c>
      <c r="G126" s="318">
        <f>D126*E126*F126/1000000</f>
        <v/>
      </c>
      <c r="H126" s="318">
        <f>G126*40.4</f>
        <v/>
      </c>
      <c r="I126" s="168" t="inlineStr">
        <is>
          <t>1#管廊</t>
        </is>
      </c>
      <c r="J126" s="168" t="inlineStr">
        <is>
          <t>EL8M</t>
        </is>
      </c>
      <c r="K126" s="215">
        <f>A126&amp;"-"&amp;B126&amp;C126</f>
        <v/>
      </c>
    </row>
    <row r="127" ht="14.4" customHeight="1" s="313">
      <c r="A127" s="168" t="inlineStr">
        <is>
          <t>P24</t>
        </is>
      </c>
      <c r="B127" s="168" t="inlineStr">
        <is>
          <t>P24-C-1</t>
        </is>
      </c>
      <c r="C127" s="168" t="inlineStr"/>
      <c r="D127" s="168" t="n">
        <v>790</v>
      </c>
      <c r="E127" s="168" t="n">
        <v>965</v>
      </c>
      <c r="F127" s="168" t="n">
        <v>1</v>
      </c>
      <c r="G127" s="318">
        <f>D127*E127*F127/1000000</f>
        <v/>
      </c>
      <c r="H127" s="318">
        <f>G127*40.4</f>
        <v/>
      </c>
      <c r="I127" s="168" t="inlineStr">
        <is>
          <t>1#管廊</t>
        </is>
      </c>
      <c r="J127" s="168" t="inlineStr">
        <is>
          <t>EL9.5M</t>
        </is>
      </c>
      <c r="K127" s="215">
        <f>A127&amp;"-"&amp;B127&amp;C127</f>
        <v/>
      </c>
    </row>
    <row r="128" ht="14.4" customHeight="1" s="313">
      <c r="A128" s="168" t="inlineStr">
        <is>
          <t>P26</t>
        </is>
      </c>
      <c r="B128" s="168" t="inlineStr">
        <is>
          <t>P26-D-19</t>
        </is>
      </c>
      <c r="C128" s="168" t="inlineStr"/>
      <c r="D128" s="168" t="n">
        <v>1165</v>
      </c>
      <c r="E128" s="168" t="n">
        <v>935</v>
      </c>
      <c r="F128" s="168" t="n">
        <v>1</v>
      </c>
      <c r="G128" s="318">
        <f>D128*E128*F128/1000000</f>
        <v/>
      </c>
      <c r="H128" s="318">
        <f>G128*40.4</f>
        <v/>
      </c>
      <c r="I128" s="168" t="inlineStr">
        <is>
          <t>1#管廊</t>
        </is>
      </c>
      <c r="J128" s="168" t="inlineStr">
        <is>
          <t>EL10.5M</t>
        </is>
      </c>
      <c r="K128" s="215">
        <f>A128&amp;"-"&amp;B128&amp;C128</f>
        <v/>
      </c>
    </row>
    <row r="129" ht="14.4" customHeight="1" s="313">
      <c r="A129" s="168" t="inlineStr">
        <is>
          <t>P26</t>
        </is>
      </c>
      <c r="B129" s="168" t="inlineStr">
        <is>
          <t>P26-D-22#</t>
        </is>
      </c>
      <c r="C129" s="168" t="inlineStr">
        <is>
          <t>#</t>
        </is>
      </c>
      <c r="D129" s="168" t="n">
        <v>1165</v>
      </c>
      <c r="E129" s="168" t="n">
        <v>935</v>
      </c>
      <c r="F129" s="168" t="n">
        <v>1</v>
      </c>
      <c r="G129" s="318">
        <f>D129*E129*F129/1000000</f>
        <v/>
      </c>
      <c r="H129" s="318">
        <f>G129*40.4</f>
        <v/>
      </c>
      <c r="I129" s="168" t="inlineStr">
        <is>
          <t>1#管廊</t>
        </is>
      </c>
      <c r="J129" s="168" t="inlineStr">
        <is>
          <t>EL10.5M</t>
        </is>
      </c>
      <c r="K129" s="215">
        <f>A129&amp;"-"&amp;B129&amp;C129</f>
        <v/>
      </c>
    </row>
    <row r="130" ht="14.4" customHeight="1" s="313">
      <c r="A130" s="168" t="inlineStr">
        <is>
          <t>P26</t>
        </is>
      </c>
      <c r="B130" s="168" t="inlineStr">
        <is>
          <t>P26-D-23</t>
        </is>
      </c>
      <c r="C130" s="168" t="inlineStr"/>
      <c r="D130" s="168" t="n">
        <v>1165</v>
      </c>
      <c r="E130" s="168" t="n">
        <v>575</v>
      </c>
      <c r="F130" s="168" t="n">
        <v>1</v>
      </c>
      <c r="G130" s="318">
        <f>D130*E130*F130/1000000</f>
        <v/>
      </c>
      <c r="H130" s="318">
        <f>G130*40.4</f>
        <v/>
      </c>
      <c r="I130" s="168" t="inlineStr">
        <is>
          <t>1#管廊</t>
        </is>
      </c>
      <c r="J130" s="168" t="inlineStr">
        <is>
          <t>EL10.5M</t>
        </is>
      </c>
      <c r="K130" s="215">
        <f>A130&amp;"-"&amp;B130&amp;C130</f>
        <v/>
      </c>
    </row>
    <row r="131" ht="14.4" customHeight="1" s="313">
      <c r="A131" s="168" t="inlineStr">
        <is>
          <t>P26</t>
        </is>
      </c>
      <c r="B131" s="168" t="inlineStr">
        <is>
          <t>P26-D-24</t>
        </is>
      </c>
      <c r="C131" s="168" t="inlineStr"/>
      <c r="D131" s="168" t="n">
        <v>1165</v>
      </c>
      <c r="E131" s="168" t="n">
        <v>605</v>
      </c>
      <c r="F131" s="168" t="n">
        <v>2</v>
      </c>
      <c r="G131" s="318">
        <f>D131*E131*F131/1000000</f>
        <v/>
      </c>
      <c r="H131" s="318">
        <f>G131*40.4</f>
        <v/>
      </c>
      <c r="I131" s="168" t="inlineStr">
        <is>
          <t>1#管廊</t>
        </is>
      </c>
      <c r="J131" s="168" t="inlineStr">
        <is>
          <t>EL10.5M</t>
        </is>
      </c>
      <c r="K131" s="215">
        <f>A131&amp;"-"&amp;B131&amp;C131</f>
        <v/>
      </c>
    </row>
    <row r="132" ht="14.4" customHeight="1" s="313">
      <c r="A132" s="168" t="inlineStr">
        <is>
          <t>P26</t>
        </is>
      </c>
      <c r="B132" s="168" t="inlineStr">
        <is>
          <t>P26-D-26#</t>
        </is>
      </c>
      <c r="C132" s="168" t="inlineStr">
        <is>
          <t>#</t>
        </is>
      </c>
      <c r="D132" s="168" t="n">
        <v>1165</v>
      </c>
      <c r="E132" s="168" t="n">
        <v>575</v>
      </c>
      <c r="F132" s="168" t="n">
        <v>1</v>
      </c>
      <c r="G132" s="318">
        <f>D132*E132*F132/1000000</f>
        <v/>
      </c>
      <c r="H132" s="318">
        <f>G132*40.4</f>
        <v/>
      </c>
      <c r="I132" s="168" t="inlineStr">
        <is>
          <t>1#管廊</t>
        </is>
      </c>
      <c r="J132" s="168" t="inlineStr">
        <is>
          <t>EL10.5M</t>
        </is>
      </c>
      <c r="K132" s="215">
        <f>A132&amp;"-"&amp;B132&amp;C132</f>
        <v/>
      </c>
    </row>
    <row r="133" ht="14.4" customHeight="1" s="313">
      <c r="A133" s="168" t="inlineStr">
        <is>
          <t>P26</t>
        </is>
      </c>
      <c r="B133" s="168" t="inlineStr">
        <is>
          <t>P26-D-1</t>
        </is>
      </c>
      <c r="C133" s="168" t="inlineStr"/>
      <c r="D133" s="168" t="n">
        <v>1190</v>
      </c>
      <c r="E133" s="168" t="n">
        <v>605</v>
      </c>
      <c r="F133" s="168" t="n">
        <v>1</v>
      </c>
      <c r="G133" s="318">
        <f>D133*E133*F133/1000000</f>
        <v/>
      </c>
      <c r="H133" s="318">
        <f>G133*40.4</f>
        <v/>
      </c>
      <c r="I133" s="168" t="inlineStr">
        <is>
          <t>1#管廊</t>
        </is>
      </c>
      <c r="J133" s="168" t="inlineStr">
        <is>
          <t>EL10.5M</t>
        </is>
      </c>
      <c r="K133" s="215">
        <f>A133&amp;"-"&amp;B133&amp;C133</f>
        <v/>
      </c>
    </row>
    <row r="134" ht="14.4" customHeight="1" s="313">
      <c r="A134" s="168" t="inlineStr">
        <is>
          <t>P26</t>
        </is>
      </c>
      <c r="B134" s="168" t="inlineStr">
        <is>
          <t>P26-D-2</t>
        </is>
      </c>
      <c r="C134" s="168" t="inlineStr"/>
      <c r="D134" s="168" t="n">
        <v>1190</v>
      </c>
      <c r="E134" s="168" t="n">
        <v>635</v>
      </c>
      <c r="F134" s="168" t="n">
        <v>1</v>
      </c>
      <c r="G134" s="318">
        <f>D134*E134*F134/1000000</f>
        <v/>
      </c>
      <c r="H134" s="318">
        <f>G134*40.4</f>
        <v/>
      </c>
      <c r="I134" s="168" t="inlineStr">
        <is>
          <t>1#管廊</t>
        </is>
      </c>
      <c r="J134" s="168" t="inlineStr">
        <is>
          <t>EL10.5M</t>
        </is>
      </c>
      <c r="K134" s="215">
        <f>A134&amp;"-"&amp;B134&amp;C134</f>
        <v/>
      </c>
    </row>
    <row r="135" ht="14.4" customHeight="1" s="313">
      <c r="A135" s="168" t="inlineStr">
        <is>
          <t>P26</t>
        </is>
      </c>
      <c r="B135" s="168" t="inlineStr">
        <is>
          <t>P26-D-27#</t>
        </is>
      </c>
      <c r="C135" s="168" t="inlineStr">
        <is>
          <t>#</t>
        </is>
      </c>
      <c r="D135" s="168" t="n">
        <v>1790</v>
      </c>
      <c r="E135" s="168" t="n">
        <v>425</v>
      </c>
      <c r="F135" s="168" t="n">
        <v>1</v>
      </c>
      <c r="G135" s="318">
        <f>D135*E135*F135/1000000</f>
        <v/>
      </c>
      <c r="H135" s="318">
        <f>G135*40.4</f>
        <v/>
      </c>
      <c r="I135" s="168" t="inlineStr">
        <is>
          <t>1#管廊</t>
        </is>
      </c>
      <c r="J135" s="168" t="inlineStr">
        <is>
          <t>EL10.5M</t>
        </is>
      </c>
      <c r="K135" s="215">
        <f>A135&amp;"-"&amp;B135&amp;C135</f>
        <v/>
      </c>
    </row>
    <row r="136" ht="14.4" customHeight="1" s="313">
      <c r="A136" s="168" t="inlineStr">
        <is>
          <t>P26</t>
        </is>
      </c>
      <c r="B136" s="168" t="inlineStr">
        <is>
          <t>P26-D-10#</t>
        </is>
      </c>
      <c r="C136" s="168" t="inlineStr">
        <is>
          <t>#</t>
        </is>
      </c>
      <c r="D136" s="168" t="n">
        <v>2365</v>
      </c>
      <c r="E136" s="168" t="n">
        <v>935</v>
      </c>
      <c r="F136" s="168" t="n">
        <v>1</v>
      </c>
      <c r="G136" s="318">
        <f>D136*E136*F136/1000000</f>
        <v/>
      </c>
      <c r="H136" s="318">
        <f>G136*40.4</f>
        <v/>
      </c>
      <c r="I136" s="168" t="inlineStr">
        <is>
          <t>1#管廊</t>
        </is>
      </c>
      <c r="J136" s="168" t="inlineStr">
        <is>
          <t>EL10.5M</t>
        </is>
      </c>
      <c r="K136" s="215">
        <f>A136&amp;"-"&amp;B136&amp;C136</f>
        <v/>
      </c>
    </row>
    <row r="137" ht="14.4" customHeight="1" s="313">
      <c r="A137" s="168" t="inlineStr">
        <is>
          <t>P26</t>
        </is>
      </c>
      <c r="B137" s="168" t="inlineStr">
        <is>
          <t>P26-D-11</t>
        </is>
      </c>
      <c r="C137" s="168" t="inlineStr"/>
      <c r="D137" s="168" t="n">
        <v>2365</v>
      </c>
      <c r="E137" s="168" t="n">
        <v>575</v>
      </c>
      <c r="F137" s="168" t="n">
        <v>1</v>
      </c>
      <c r="G137" s="318">
        <f>D137*E137*F137/1000000</f>
        <v/>
      </c>
      <c r="H137" s="318">
        <f>G137*40.4</f>
        <v/>
      </c>
      <c r="I137" s="168" t="inlineStr">
        <is>
          <t>1#管廊</t>
        </is>
      </c>
      <c r="J137" s="168" t="inlineStr">
        <is>
          <t>EL10.5M</t>
        </is>
      </c>
      <c r="K137" s="215">
        <f>A137&amp;"-"&amp;B137&amp;C137</f>
        <v/>
      </c>
    </row>
    <row r="138" ht="14.4" customHeight="1" s="313">
      <c r="A138" s="168" t="inlineStr">
        <is>
          <t>P26</t>
        </is>
      </c>
      <c r="B138" s="168" t="inlineStr">
        <is>
          <t>P26-D-12</t>
        </is>
      </c>
      <c r="C138" s="168" t="inlineStr"/>
      <c r="D138" s="168" t="n">
        <v>2365</v>
      </c>
      <c r="E138" s="168" t="n">
        <v>605</v>
      </c>
      <c r="F138" s="168" t="n">
        <v>2</v>
      </c>
      <c r="G138" s="318">
        <f>D138*E138*F138/1000000</f>
        <v/>
      </c>
      <c r="H138" s="318">
        <f>G138*40.4</f>
        <v/>
      </c>
      <c r="I138" s="168" t="inlineStr">
        <is>
          <t>1#管廊</t>
        </is>
      </c>
      <c r="J138" s="168" t="inlineStr">
        <is>
          <t>EL10.5M</t>
        </is>
      </c>
      <c r="K138" s="215">
        <f>A138&amp;"-"&amp;B138&amp;C138</f>
        <v/>
      </c>
    </row>
    <row r="139" ht="14.4" customHeight="1" s="313">
      <c r="A139" s="168" t="inlineStr">
        <is>
          <t>P26</t>
        </is>
      </c>
      <c r="B139" s="168" t="inlineStr">
        <is>
          <t>P26-D-14#</t>
        </is>
      </c>
      <c r="C139" s="168" t="inlineStr">
        <is>
          <t>#</t>
        </is>
      </c>
      <c r="D139" s="168" t="n">
        <v>2365</v>
      </c>
      <c r="E139" s="168" t="n">
        <v>575</v>
      </c>
      <c r="F139" s="168" t="n">
        <v>1</v>
      </c>
      <c r="G139" s="318">
        <f>D139*E139*F139/1000000</f>
        <v/>
      </c>
      <c r="H139" s="318">
        <f>G139*40.4</f>
        <v/>
      </c>
      <c r="I139" s="168" t="inlineStr">
        <is>
          <t>1#管廊</t>
        </is>
      </c>
      <c r="J139" s="168" t="inlineStr">
        <is>
          <t>EL10.5M</t>
        </is>
      </c>
      <c r="K139" s="215">
        <f>A139&amp;"-"&amp;B139&amp;C139</f>
        <v/>
      </c>
    </row>
    <row r="140" ht="14.4" customHeight="1" s="313">
      <c r="A140" s="168" t="inlineStr">
        <is>
          <t>P26</t>
        </is>
      </c>
      <c r="B140" s="168" t="inlineStr">
        <is>
          <t>P26-D-7</t>
        </is>
      </c>
      <c r="C140" s="168" t="inlineStr"/>
      <c r="D140" s="168" t="n">
        <v>2365</v>
      </c>
      <c r="E140" s="168" t="n">
        <v>935</v>
      </c>
      <c r="F140" s="168" t="n">
        <v>1</v>
      </c>
      <c r="G140" s="318">
        <f>D140*E140*F140/1000000</f>
        <v/>
      </c>
      <c r="H140" s="318">
        <f>G140*40.4</f>
        <v/>
      </c>
      <c r="I140" s="168" t="inlineStr">
        <is>
          <t>1#管廊</t>
        </is>
      </c>
      <c r="J140" s="168" t="inlineStr">
        <is>
          <t>EL10.5M</t>
        </is>
      </c>
      <c r="K140" s="215">
        <f>A140&amp;"-"&amp;B140&amp;C140</f>
        <v/>
      </c>
    </row>
    <row r="141" ht="14.4" customHeight="1" s="313">
      <c r="A141" s="168" t="inlineStr">
        <is>
          <t>P26</t>
        </is>
      </c>
      <c r="B141" s="168" t="inlineStr">
        <is>
          <t>P26-D-15</t>
        </is>
      </c>
      <c r="C141" s="168" t="inlineStr"/>
      <c r="D141" s="168" t="n">
        <v>2390</v>
      </c>
      <c r="E141" s="168" t="n">
        <v>575</v>
      </c>
      <c r="F141" s="168" t="n">
        <v>2</v>
      </c>
      <c r="G141" s="318">
        <f>D141*E141*F141/1000000</f>
        <v/>
      </c>
      <c r="H141" s="318">
        <f>G141*40.4</f>
        <v/>
      </c>
      <c r="I141" s="168" t="inlineStr">
        <is>
          <t>1#管廊</t>
        </is>
      </c>
      <c r="J141" s="168" t="inlineStr">
        <is>
          <t>EL10.5M</t>
        </is>
      </c>
      <c r="K141" s="215">
        <f>A141&amp;"-"&amp;B141&amp;C141</f>
        <v/>
      </c>
    </row>
    <row r="142" ht="14.4" customHeight="1" s="313">
      <c r="A142" s="168" t="inlineStr">
        <is>
          <t>P26</t>
        </is>
      </c>
      <c r="B142" s="168" t="inlineStr">
        <is>
          <t>P26-D-16</t>
        </is>
      </c>
      <c r="C142" s="168" t="inlineStr"/>
      <c r="D142" s="168" t="n">
        <v>2390</v>
      </c>
      <c r="E142" s="168" t="n">
        <v>605</v>
      </c>
      <c r="F142" s="168" t="n">
        <v>2</v>
      </c>
      <c r="G142" s="318">
        <f>D142*E142*F142/1000000</f>
        <v/>
      </c>
      <c r="H142" s="318">
        <f>G142*40.4</f>
        <v/>
      </c>
      <c r="I142" s="168" t="inlineStr">
        <is>
          <t>1#管廊</t>
        </is>
      </c>
      <c r="J142" s="168" t="inlineStr">
        <is>
          <t>EL10.5M</t>
        </is>
      </c>
      <c r="K142" s="215">
        <f>A142&amp;"-"&amp;B142&amp;C142</f>
        <v/>
      </c>
    </row>
    <row r="143" ht="14.4" customHeight="1" s="313">
      <c r="A143" s="168" t="inlineStr">
        <is>
          <t>P26</t>
        </is>
      </c>
      <c r="B143" s="168" t="inlineStr">
        <is>
          <t>P26-D-18</t>
        </is>
      </c>
      <c r="C143" s="168" t="inlineStr"/>
      <c r="D143" s="168" t="n">
        <v>2390</v>
      </c>
      <c r="E143" s="168" t="n">
        <v>935</v>
      </c>
      <c r="F143" s="168" t="n">
        <v>2</v>
      </c>
      <c r="G143" s="318">
        <f>D143*E143*F143/1000000</f>
        <v/>
      </c>
      <c r="H143" s="318">
        <f>G143*40.4</f>
        <v/>
      </c>
      <c r="I143" s="168" t="inlineStr">
        <is>
          <t>1#管廊</t>
        </is>
      </c>
      <c r="J143" s="168" t="inlineStr">
        <is>
          <t>EL10.5M</t>
        </is>
      </c>
      <c r="K143" s="215">
        <f>A143&amp;"-"&amp;B143&amp;C143</f>
        <v/>
      </c>
    </row>
    <row r="144" ht="14.4" customHeight="1" s="313">
      <c r="A144" s="168" t="inlineStr">
        <is>
          <t>P27</t>
        </is>
      </c>
      <c r="B144" s="168" t="inlineStr">
        <is>
          <t>P27-E-1</t>
        </is>
      </c>
      <c r="C144" s="168" t="inlineStr"/>
      <c r="D144" s="168" t="n">
        <v>790</v>
      </c>
      <c r="E144" s="168" t="n">
        <v>905</v>
      </c>
      <c r="F144" s="168" t="n">
        <v>2</v>
      </c>
      <c r="G144" s="318">
        <f>D144*E144*F144/1000000</f>
        <v/>
      </c>
      <c r="H144" s="318">
        <f>G144*40.4</f>
        <v/>
      </c>
      <c r="I144" s="168" t="inlineStr">
        <is>
          <t>1#管廊</t>
        </is>
      </c>
      <c r="J144" s="168" t="inlineStr">
        <is>
          <t>EL13.5M</t>
        </is>
      </c>
      <c r="K144" s="215">
        <f>A144&amp;"-"&amp;B144&amp;C144</f>
        <v/>
      </c>
    </row>
    <row r="145" ht="14.4" customHeight="1" s="313">
      <c r="A145" s="168" t="inlineStr">
        <is>
          <t>P28</t>
        </is>
      </c>
      <c r="B145" s="168" t="inlineStr">
        <is>
          <t>P28-F-1</t>
        </is>
      </c>
      <c r="C145" s="168" t="inlineStr"/>
      <c r="D145" s="168" t="n">
        <v>790</v>
      </c>
      <c r="E145" s="168" t="n">
        <v>965</v>
      </c>
      <c r="F145" s="168" t="n">
        <v>1</v>
      </c>
      <c r="G145" s="318">
        <f>D145*E145*F145/1000000</f>
        <v/>
      </c>
      <c r="H145" s="318">
        <f>G145*40.4</f>
        <v/>
      </c>
      <c r="I145" s="168" t="inlineStr">
        <is>
          <t>1#管廊</t>
        </is>
      </c>
      <c r="J145" s="168" t="inlineStr">
        <is>
          <t>EL16M</t>
        </is>
      </c>
      <c r="K145" s="215">
        <f>A145&amp;"-"&amp;B145&amp;C145</f>
        <v/>
      </c>
    </row>
    <row r="146" ht="14.4" customHeight="1" s="313">
      <c r="A146" s="168" t="inlineStr">
        <is>
          <t>P28</t>
        </is>
      </c>
      <c r="B146" s="168" t="inlineStr">
        <is>
          <t>P28-F-3</t>
        </is>
      </c>
      <c r="C146" s="168" t="inlineStr"/>
      <c r="D146" s="168" t="n">
        <v>790</v>
      </c>
      <c r="E146" s="168" t="n">
        <v>575</v>
      </c>
      <c r="F146" s="168" t="n">
        <v>1</v>
      </c>
      <c r="G146" s="318">
        <f>D146*E146*F146/1000000</f>
        <v/>
      </c>
      <c r="H146" s="318">
        <f>G146*40.4</f>
        <v/>
      </c>
      <c r="I146" s="168" t="inlineStr">
        <is>
          <t>1#管廊</t>
        </is>
      </c>
      <c r="J146" s="168" t="inlineStr">
        <is>
          <t>EL16M</t>
        </is>
      </c>
      <c r="K146" s="215">
        <f>A146&amp;"-"&amp;B146&amp;C146</f>
        <v/>
      </c>
    </row>
    <row r="147" ht="14.4" customHeight="1" s="313">
      <c r="A147" s="168" t="inlineStr">
        <is>
          <t>P28</t>
        </is>
      </c>
      <c r="B147" s="168" t="inlineStr">
        <is>
          <t>P28-F-4</t>
        </is>
      </c>
      <c r="C147" s="168" t="inlineStr"/>
      <c r="D147" s="168" t="n">
        <v>790</v>
      </c>
      <c r="E147" s="168" t="n">
        <v>605</v>
      </c>
      <c r="F147" s="168" t="n">
        <v>1</v>
      </c>
      <c r="G147" s="318">
        <f>D147*E147*F147/1000000</f>
        <v/>
      </c>
      <c r="H147" s="318">
        <f>G147*40.4</f>
        <v/>
      </c>
      <c r="I147" s="168" t="inlineStr">
        <is>
          <t>1#管廊</t>
        </is>
      </c>
      <c r="J147" s="168" t="inlineStr">
        <is>
          <t>EL16M</t>
        </is>
      </c>
      <c r="K147" s="215">
        <f>A147&amp;"-"&amp;B147&amp;C147</f>
        <v/>
      </c>
    </row>
    <row r="148" ht="14.4" customHeight="1" s="313">
      <c r="A148" s="168" t="inlineStr">
        <is>
          <t>P29</t>
        </is>
      </c>
      <c r="B148" s="168" t="inlineStr">
        <is>
          <t>P29-G-4</t>
        </is>
      </c>
      <c r="C148" s="168" t="inlineStr"/>
      <c r="D148" s="168" t="n">
        <v>890</v>
      </c>
      <c r="E148" s="168" t="n">
        <v>515</v>
      </c>
      <c r="F148" s="168" t="n">
        <v>2</v>
      </c>
      <c r="G148" s="318">
        <f>D148*E148*F148/1000000</f>
        <v/>
      </c>
      <c r="H148" s="318">
        <f>G148*40.4</f>
        <v/>
      </c>
      <c r="I148" s="168" t="inlineStr">
        <is>
          <t>1#管廊</t>
        </is>
      </c>
      <c r="J148" s="168" t="inlineStr">
        <is>
          <t>楼梯平台</t>
        </is>
      </c>
      <c r="K148" s="215">
        <f>A148&amp;"-"&amp;B148&amp;C148</f>
        <v/>
      </c>
    </row>
    <row r="149" ht="14.4" customHeight="1" s="313">
      <c r="A149" s="168" t="inlineStr">
        <is>
          <t>P29</t>
        </is>
      </c>
      <c r="B149" s="168" t="inlineStr">
        <is>
          <t>P29-G-1</t>
        </is>
      </c>
      <c r="C149" s="168" t="inlineStr"/>
      <c r="D149" s="168" t="n">
        <v>1940</v>
      </c>
      <c r="E149" s="168" t="n">
        <v>545</v>
      </c>
      <c r="F149" s="168" t="n">
        <v>5</v>
      </c>
      <c r="G149" s="318">
        <f>D149*E149*F149/1000000</f>
        <v/>
      </c>
      <c r="H149" s="318">
        <f>G149*40.4</f>
        <v/>
      </c>
      <c r="I149" s="168" t="inlineStr">
        <is>
          <t>1#管廊</t>
        </is>
      </c>
      <c r="J149" s="168" t="inlineStr">
        <is>
          <t>楼梯平台</t>
        </is>
      </c>
      <c r="K149" s="215">
        <f>A149&amp;"-"&amp;B149&amp;C149</f>
        <v/>
      </c>
    </row>
    <row r="150" ht="14.4" customHeight="1" s="313">
      <c r="A150" s="168" t="inlineStr">
        <is>
          <t>P29</t>
        </is>
      </c>
      <c r="B150" s="168" t="inlineStr">
        <is>
          <t>P29-G-3</t>
        </is>
      </c>
      <c r="C150" s="168" t="inlineStr"/>
      <c r="D150" s="168" t="n">
        <v>1940</v>
      </c>
      <c r="E150" s="168" t="n">
        <v>695</v>
      </c>
      <c r="F150" s="168" t="n">
        <v>1</v>
      </c>
      <c r="G150" s="318">
        <f>D150*E150*F150/1000000</f>
        <v/>
      </c>
      <c r="H150" s="318">
        <f>G150*40.4</f>
        <v/>
      </c>
      <c r="I150" s="168" t="inlineStr">
        <is>
          <t>1#管廊</t>
        </is>
      </c>
      <c r="J150" s="168" t="inlineStr">
        <is>
          <t>楼梯平台</t>
        </is>
      </c>
      <c r="K150" s="215">
        <f>A150&amp;"-"&amp;B150&amp;C150</f>
        <v/>
      </c>
    </row>
    <row r="151" ht="14.4" customHeight="1" s="313">
      <c r="A151" s="168" t="inlineStr">
        <is>
          <t>P30</t>
        </is>
      </c>
      <c r="B151" s="168" t="inlineStr">
        <is>
          <t>P30-H-3#</t>
        </is>
      </c>
      <c r="C151" s="168" t="inlineStr">
        <is>
          <t>#</t>
        </is>
      </c>
      <c r="D151" s="168" t="n">
        <v>1190</v>
      </c>
      <c r="E151" s="168" t="n">
        <v>485</v>
      </c>
      <c r="F151" s="168" t="n">
        <v>1</v>
      </c>
      <c r="G151" s="318">
        <f>D151*E151*F151/1000000</f>
        <v/>
      </c>
      <c r="H151" s="318">
        <f>G151*40.4</f>
        <v/>
      </c>
      <c r="I151" s="168" t="inlineStr">
        <is>
          <t>2#管廊</t>
        </is>
      </c>
      <c r="J151" s="168" t="inlineStr">
        <is>
          <t>EL5.5M</t>
        </is>
      </c>
      <c r="K151" s="215">
        <f>A151&amp;"-"&amp;B151&amp;C151</f>
        <v/>
      </c>
    </row>
    <row r="152" ht="14.4" customHeight="1" s="313">
      <c r="A152" s="168" t="inlineStr">
        <is>
          <t>P31</t>
        </is>
      </c>
      <c r="B152" s="168" t="inlineStr">
        <is>
          <t>P31-J-7</t>
        </is>
      </c>
      <c r="C152" s="168" t="inlineStr"/>
      <c r="D152" s="168" t="n">
        <v>790</v>
      </c>
      <c r="E152" s="168" t="n">
        <v>935</v>
      </c>
      <c r="F152" s="168" t="n">
        <v>1</v>
      </c>
      <c r="G152" s="318">
        <f>D152*E152*F152/1000000</f>
        <v/>
      </c>
      <c r="H152" s="318">
        <f>G152*40.4</f>
        <v/>
      </c>
      <c r="I152" s="168" t="inlineStr">
        <is>
          <t>2#管廊</t>
        </is>
      </c>
      <c r="J152" s="168" t="inlineStr">
        <is>
          <t>EL6.5M</t>
        </is>
      </c>
      <c r="K152" s="215">
        <f>A152&amp;"-"&amp;B152&amp;C152</f>
        <v/>
      </c>
    </row>
    <row r="153" ht="14.4" customHeight="1" s="313">
      <c r="A153" s="168" t="inlineStr">
        <is>
          <t>P31</t>
        </is>
      </c>
      <c r="B153" s="168" t="inlineStr">
        <is>
          <t>P31-J-1</t>
        </is>
      </c>
      <c r="C153" s="168" t="inlineStr"/>
      <c r="D153" s="168" t="n">
        <v>900</v>
      </c>
      <c r="E153" s="168" t="n">
        <v>635</v>
      </c>
      <c r="F153" s="168" t="n">
        <v>4</v>
      </c>
      <c r="G153" s="318">
        <f>D153*E153*F153/1000000</f>
        <v/>
      </c>
      <c r="H153" s="318">
        <f>G153*40.4</f>
        <v/>
      </c>
      <c r="I153" s="168" t="inlineStr">
        <is>
          <t>2#管廊</t>
        </is>
      </c>
      <c r="J153" s="168" t="inlineStr">
        <is>
          <t>EL6.5M</t>
        </is>
      </c>
      <c r="K153" s="215">
        <f>A153&amp;"-"&amp;B153&amp;C153</f>
        <v/>
      </c>
    </row>
    <row r="154" ht="14.4" customHeight="1" s="313">
      <c r="A154" s="168" t="inlineStr">
        <is>
          <t>P31</t>
        </is>
      </c>
      <c r="B154" s="168" t="inlineStr">
        <is>
          <t>P31-J-2</t>
        </is>
      </c>
      <c r="C154" s="168" t="inlineStr"/>
      <c r="D154" s="168" t="n">
        <v>900</v>
      </c>
      <c r="E154" s="168" t="n">
        <v>605</v>
      </c>
      <c r="F154" s="168" t="n">
        <v>1</v>
      </c>
      <c r="G154" s="318">
        <f>D154*E154*F154/1000000</f>
        <v/>
      </c>
      <c r="H154" s="318">
        <f>G154*40.4</f>
        <v/>
      </c>
      <c r="I154" s="168" t="inlineStr">
        <is>
          <t>2#管廊</t>
        </is>
      </c>
      <c r="J154" s="168" t="inlineStr">
        <is>
          <t>EL6.5M</t>
        </is>
      </c>
      <c r="K154" s="215">
        <f>A154&amp;"-"&amp;B154&amp;C154</f>
        <v/>
      </c>
    </row>
    <row r="155" ht="14.4" customHeight="1" s="313">
      <c r="A155" s="168" t="inlineStr">
        <is>
          <t>P31</t>
        </is>
      </c>
      <c r="B155" s="168" t="inlineStr">
        <is>
          <t>P31-J-3</t>
        </is>
      </c>
      <c r="C155" s="168" t="inlineStr"/>
      <c r="D155" s="168" t="n">
        <v>900</v>
      </c>
      <c r="E155" s="168" t="n">
        <v>665</v>
      </c>
      <c r="F155" s="168" t="n">
        <v>3</v>
      </c>
      <c r="G155" s="318">
        <f>D155*E155*F155/1000000</f>
        <v/>
      </c>
      <c r="H155" s="318">
        <f>G155*40.4</f>
        <v/>
      </c>
      <c r="I155" s="168" t="inlineStr">
        <is>
          <t>2#管廊</t>
        </is>
      </c>
      <c r="J155" s="168" t="inlineStr">
        <is>
          <t>EL6.5M</t>
        </is>
      </c>
      <c r="K155" s="215">
        <f>A155&amp;"-"&amp;B155&amp;C155</f>
        <v/>
      </c>
    </row>
    <row r="156" ht="14.4" customHeight="1" s="313">
      <c r="A156" s="168" t="inlineStr">
        <is>
          <t>P31</t>
        </is>
      </c>
      <c r="B156" s="168" t="inlineStr">
        <is>
          <t>P31-J-4</t>
        </is>
      </c>
      <c r="C156" s="168" t="inlineStr"/>
      <c r="D156" s="168" t="n">
        <v>900</v>
      </c>
      <c r="E156" s="168" t="n">
        <v>545</v>
      </c>
      <c r="F156" s="168" t="n">
        <v>2</v>
      </c>
      <c r="G156" s="318">
        <f>D156*E156*F156/1000000</f>
        <v/>
      </c>
      <c r="H156" s="318">
        <f>G156*40.4</f>
        <v/>
      </c>
      <c r="I156" s="168" t="inlineStr">
        <is>
          <t>2#管廊</t>
        </is>
      </c>
      <c r="J156" s="168" t="inlineStr">
        <is>
          <t>EL6.5M</t>
        </is>
      </c>
      <c r="K156" s="215">
        <f>A156&amp;"-"&amp;B156&amp;C156</f>
        <v/>
      </c>
    </row>
    <row r="157" ht="14.4" customHeight="1" s="313">
      <c r="A157" s="168" t="inlineStr">
        <is>
          <t>P31</t>
        </is>
      </c>
      <c r="B157" s="168" t="inlineStr">
        <is>
          <t>P31-J-5</t>
        </is>
      </c>
      <c r="C157" s="168" t="inlineStr"/>
      <c r="D157" s="168" t="n">
        <v>900</v>
      </c>
      <c r="E157" s="168" t="n">
        <v>515</v>
      </c>
      <c r="F157" s="168" t="n">
        <v>1</v>
      </c>
      <c r="G157" s="318">
        <f>D157*E157*F157/1000000</f>
        <v/>
      </c>
      <c r="H157" s="318">
        <f>G157*40.4</f>
        <v/>
      </c>
      <c r="I157" s="168" t="inlineStr">
        <is>
          <t>2#管廊</t>
        </is>
      </c>
      <c r="J157" s="168" t="inlineStr">
        <is>
          <t>EL6.5M</t>
        </is>
      </c>
      <c r="K157" s="215">
        <f>A157&amp;"-"&amp;B157&amp;C157</f>
        <v/>
      </c>
    </row>
    <row r="158" ht="14.4" customHeight="1" s="313">
      <c r="A158" s="168" t="inlineStr">
        <is>
          <t>P31</t>
        </is>
      </c>
      <c r="B158" s="168" t="inlineStr">
        <is>
          <t>P31-K-1</t>
        </is>
      </c>
      <c r="C158" s="168" t="inlineStr"/>
      <c r="D158" s="168" t="n">
        <v>2390</v>
      </c>
      <c r="E158" s="168" t="n">
        <v>485</v>
      </c>
      <c r="F158" s="168" t="n">
        <v>1</v>
      </c>
      <c r="G158" s="318">
        <f>D158*E158*F158/1000000</f>
        <v/>
      </c>
      <c r="H158" s="318">
        <f>G158*40.4</f>
        <v/>
      </c>
      <c r="I158" s="168" t="inlineStr">
        <is>
          <t>2#管廊</t>
        </is>
      </c>
      <c r="J158" s="168" t="inlineStr">
        <is>
          <t>EL7.5M</t>
        </is>
      </c>
      <c r="K158" s="215">
        <f>A158&amp;"-"&amp;B158&amp;C158</f>
        <v/>
      </c>
    </row>
    <row r="159" ht="14.4" customHeight="1" s="313">
      <c r="A159" s="168" t="inlineStr">
        <is>
          <t>P33</t>
        </is>
      </c>
      <c r="B159" s="168" t="inlineStr">
        <is>
          <t>P33-L-11#</t>
        </is>
      </c>
      <c r="C159" s="168" t="inlineStr">
        <is>
          <t>#</t>
        </is>
      </c>
      <c r="D159" s="168" t="n">
        <v>990</v>
      </c>
      <c r="E159" s="168" t="n">
        <v>485</v>
      </c>
      <c r="F159" s="168" t="n">
        <v>1</v>
      </c>
      <c r="G159" s="318">
        <f>D159*E159*F159/1000000</f>
        <v/>
      </c>
      <c r="H159" s="318">
        <f>G159*40.4</f>
        <v/>
      </c>
      <c r="I159" s="168" t="inlineStr">
        <is>
          <t>2#管廊</t>
        </is>
      </c>
      <c r="J159" s="168" t="inlineStr">
        <is>
          <t>EL9.5M</t>
        </is>
      </c>
      <c r="K159" s="215">
        <f>A159&amp;"-"&amp;B159&amp;C159</f>
        <v/>
      </c>
    </row>
    <row r="160" ht="14.4" customHeight="1" s="313">
      <c r="A160" s="168" t="inlineStr">
        <is>
          <t>P33</t>
        </is>
      </c>
      <c r="B160" s="168" t="inlineStr">
        <is>
          <t>P33-L-14#</t>
        </is>
      </c>
      <c r="C160" s="168" t="inlineStr">
        <is>
          <t>#</t>
        </is>
      </c>
      <c r="D160" s="168" t="n">
        <v>1165</v>
      </c>
      <c r="E160" s="168" t="n">
        <v>935</v>
      </c>
      <c r="F160" s="168" t="n">
        <v>2</v>
      </c>
      <c r="G160" s="318">
        <f>D160*E160*F160/1000000</f>
        <v/>
      </c>
      <c r="H160" s="318">
        <f>G160*40.4</f>
        <v/>
      </c>
      <c r="I160" s="168" t="inlineStr">
        <is>
          <t>2#管廊</t>
        </is>
      </c>
      <c r="J160" s="168" t="inlineStr">
        <is>
          <t>EL9.5M</t>
        </is>
      </c>
      <c r="K160" s="215">
        <f>A160&amp;"-"&amp;B160&amp;C160</f>
        <v/>
      </c>
    </row>
    <row r="161" ht="14.4" customHeight="1" s="313">
      <c r="A161" s="168" t="inlineStr">
        <is>
          <t>P33</t>
        </is>
      </c>
      <c r="B161" s="168" t="inlineStr">
        <is>
          <t>P33-L-15</t>
        </is>
      </c>
      <c r="C161" s="168" t="inlineStr"/>
      <c r="D161" s="168" t="n">
        <v>1165</v>
      </c>
      <c r="E161" s="168" t="n">
        <v>425</v>
      </c>
      <c r="F161" s="168" t="n">
        <v>1</v>
      </c>
      <c r="G161" s="318">
        <f>D161*E161*F161/1000000</f>
        <v/>
      </c>
      <c r="H161" s="318">
        <f>G161*40.4</f>
        <v/>
      </c>
      <c r="I161" s="168" t="inlineStr">
        <is>
          <t>2#管廊</t>
        </is>
      </c>
      <c r="J161" s="168" t="inlineStr">
        <is>
          <t>EL9.5M</t>
        </is>
      </c>
      <c r="K161" s="215">
        <f>A161&amp;"-"&amp;B161&amp;C161</f>
        <v/>
      </c>
    </row>
    <row r="162" ht="14.4" customHeight="1" s="313">
      <c r="A162" s="168" t="inlineStr">
        <is>
          <t>P33</t>
        </is>
      </c>
      <c r="B162" s="168" t="inlineStr">
        <is>
          <t>P33-L-19#</t>
        </is>
      </c>
      <c r="C162" s="168" t="inlineStr">
        <is>
          <t>#</t>
        </is>
      </c>
      <c r="D162" s="168" t="n">
        <v>1165</v>
      </c>
      <c r="E162" s="168" t="n">
        <v>425</v>
      </c>
      <c r="F162" s="168" t="n">
        <v>1</v>
      </c>
      <c r="G162" s="318">
        <f>D162*E162*F162/1000000</f>
        <v/>
      </c>
      <c r="H162" s="318">
        <f>G162*40.4</f>
        <v/>
      </c>
      <c r="I162" s="168" t="inlineStr">
        <is>
          <t>2#管廊</t>
        </is>
      </c>
      <c r="J162" s="168" t="inlineStr">
        <is>
          <t>EL9.5M</t>
        </is>
      </c>
      <c r="K162" s="215">
        <f>A162&amp;"-"&amp;B162&amp;C162</f>
        <v/>
      </c>
    </row>
    <row r="163" ht="14.4" customHeight="1" s="313">
      <c r="A163" s="168" t="inlineStr">
        <is>
          <t>P33</t>
        </is>
      </c>
      <c r="B163" s="168" t="inlineStr">
        <is>
          <t>P33-L-8</t>
        </is>
      </c>
      <c r="C163" s="168" t="inlineStr"/>
      <c r="D163" s="168" t="n">
        <v>1165</v>
      </c>
      <c r="E163" s="168" t="n">
        <v>935</v>
      </c>
      <c r="F163" s="168" t="n">
        <v>3</v>
      </c>
      <c r="G163" s="318">
        <f>D163*E163*F163/1000000</f>
        <v/>
      </c>
      <c r="H163" s="318">
        <f>G163*40.4</f>
        <v/>
      </c>
      <c r="I163" s="168" t="inlineStr">
        <is>
          <t>2#管廊</t>
        </is>
      </c>
      <c r="J163" s="168" t="inlineStr">
        <is>
          <t>EL9.5M</t>
        </is>
      </c>
      <c r="K163" s="215">
        <f>A163&amp;"-"&amp;B163&amp;C163</f>
        <v/>
      </c>
    </row>
    <row r="164" ht="14.4" customHeight="1" s="313">
      <c r="A164" s="168" t="inlineStr">
        <is>
          <t>P33</t>
        </is>
      </c>
      <c r="B164" s="168" t="inlineStr">
        <is>
          <t>P33-L-1</t>
        </is>
      </c>
      <c r="C164" s="168" t="inlineStr"/>
      <c r="D164" s="168" t="n">
        <v>1190</v>
      </c>
      <c r="E164" s="168" t="n">
        <v>575</v>
      </c>
      <c r="F164" s="168" t="n">
        <v>1</v>
      </c>
      <c r="G164" s="318">
        <f>D164*E164*F164/1000000</f>
        <v/>
      </c>
      <c r="H164" s="318">
        <f>G164*40.4</f>
        <v/>
      </c>
      <c r="I164" s="168" t="inlineStr">
        <is>
          <t>2#管廊</t>
        </is>
      </c>
      <c r="J164" s="168" t="inlineStr">
        <is>
          <t>EL9.5M</t>
        </is>
      </c>
      <c r="K164" s="215">
        <f>A164&amp;"-"&amp;B164&amp;C164</f>
        <v/>
      </c>
    </row>
    <row r="165" ht="14.4" customHeight="1" s="313">
      <c r="A165" s="168" t="inlineStr">
        <is>
          <t>P33</t>
        </is>
      </c>
      <c r="B165" s="168" t="inlineStr">
        <is>
          <t>P33-L-2</t>
        </is>
      </c>
      <c r="C165" s="168" t="inlineStr"/>
      <c r="D165" s="168" t="n">
        <v>1190</v>
      </c>
      <c r="E165" s="168" t="n">
        <v>605</v>
      </c>
      <c r="F165" s="168" t="n">
        <v>1</v>
      </c>
      <c r="G165" s="318">
        <f>D165*E165*F165/1000000</f>
        <v/>
      </c>
      <c r="H165" s="318">
        <f>G165*40.4</f>
        <v/>
      </c>
      <c r="I165" s="168" t="inlineStr">
        <is>
          <t>2#管廊</t>
        </is>
      </c>
      <c r="J165" s="168" t="inlineStr">
        <is>
          <t>EL9.5M</t>
        </is>
      </c>
      <c r="K165" s="215">
        <f>A165&amp;"-"&amp;B165&amp;C165</f>
        <v/>
      </c>
    </row>
    <row r="166" ht="14.4" customHeight="1" s="313">
      <c r="A166" s="168" t="inlineStr">
        <is>
          <t>P33</t>
        </is>
      </c>
      <c r="B166" s="168" t="inlineStr">
        <is>
          <t>P33-L-13#</t>
        </is>
      </c>
      <c r="C166" s="168" t="inlineStr">
        <is>
          <t>#</t>
        </is>
      </c>
      <c r="D166" s="168" t="n">
        <v>2365</v>
      </c>
      <c r="E166" s="168" t="n">
        <v>935</v>
      </c>
      <c r="F166" s="168" t="n">
        <v>1</v>
      </c>
      <c r="G166" s="318">
        <f>D166*E166*F166/1000000</f>
        <v/>
      </c>
      <c r="H166" s="318">
        <f>G166*40.4</f>
        <v/>
      </c>
      <c r="I166" s="168" t="inlineStr">
        <is>
          <t>2#管廊</t>
        </is>
      </c>
      <c r="J166" s="168" t="inlineStr">
        <is>
          <t>EL9.5M</t>
        </is>
      </c>
      <c r="K166" s="215">
        <f>A166&amp;"-"&amp;B166&amp;C166</f>
        <v/>
      </c>
    </row>
    <row r="167" ht="14.4" customHeight="1" s="313">
      <c r="A167" s="168" t="inlineStr">
        <is>
          <t>P33</t>
        </is>
      </c>
      <c r="B167" s="168" t="inlineStr">
        <is>
          <t>P33-L-17</t>
        </is>
      </c>
      <c r="C167" s="168" t="inlineStr"/>
      <c r="D167" s="168" t="n">
        <v>2365</v>
      </c>
      <c r="E167" s="168" t="n">
        <v>425</v>
      </c>
      <c r="F167" s="168" t="n">
        <v>1</v>
      </c>
      <c r="G167" s="318">
        <f>D167*E167*F167/1000000</f>
        <v/>
      </c>
      <c r="H167" s="318">
        <f>G167*40.4</f>
        <v/>
      </c>
      <c r="I167" s="168" t="inlineStr">
        <is>
          <t>2#管廊</t>
        </is>
      </c>
      <c r="J167" s="168" t="inlineStr">
        <is>
          <t>EL9.5M</t>
        </is>
      </c>
      <c r="K167" s="215">
        <f>A167&amp;"-"&amp;B167&amp;C167</f>
        <v/>
      </c>
    </row>
    <row r="168" ht="14.4" customHeight="1" s="313">
      <c r="A168" s="168" t="inlineStr">
        <is>
          <t>P33</t>
        </is>
      </c>
      <c r="B168" s="168" t="inlineStr">
        <is>
          <t>P33-L-18#</t>
        </is>
      </c>
      <c r="C168" s="168" t="inlineStr">
        <is>
          <t>#</t>
        </is>
      </c>
      <c r="D168" s="168" t="n">
        <v>2365</v>
      </c>
      <c r="E168" s="168" t="n">
        <v>425</v>
      </c>
      <c r="F168" s="168" t="n">
        <v>1</v>
      </c>
      <c r="G168" s="318">
        <f>D168*E168*F168/1000000</f>
        <v/>
      </c>
      <c r="H168" s="318">
        <f>G168*40.4</f>
        <v/>
      </c>
      <c r="I168" s="168" t="inlineStr">
        <is>
          <t>2#管廊</t>
        </is>
      </c>
      <c r="J168" s="168" t="inlineStr">
        <is>
          <t>EL9.5M</t>
        </is>
      </c>
      <c r="K168" s="215">
        <f>A168&amp;"-"&amp;B168&amp;C168</f>
        <v/>
      </c>
    </row>
    <row r="169" ht="14.4" customHeight="1" s="313">
      <c r="A169" s="168" t="inlineStr">
        <is>
          <t>P33</t>
        </is>
      </c>
      <c r="B169" s="168" t="inlineStr">
        <is>
          <t>P33-L-20</t>
        </is>
      </c>
      <c r="C169" s="168" t="inlineStr"/>
      <c r="D169" s="168" t="n">
        <v>2365</v>
      </c>
      <c r="E169" s="168" t="n">
        <v>695</v>
      </c>
      <c r="F169" s="168" t="n">
        <v>1</v>
      </c>
      <c r="G169" s="318">
        <f>D169*E169*F169/1000000</f>
        <v/>
      </c>
      <c r="H169" s="318">
        <f>G169*40.4</f>
        <v/>
      </c>
      <c r="I169" s="168" t="inlineStr">
        <is>
          <t>2#管廊</t>
        </is>
      </c>
      <c r="J169" s="168" t="inlineStr">
        <is>
          <t>EL9.5M</t>
        </is>
      </c>
      <c r="K169" s="215">
        <f>A169&amp;"-"&amp;B169&amp;C169</f>
        <v/>
      </c>
    </row>
    <row r="170" ht="14.4" customHeight="1" s="313">
      <c r="A170" s="168" t="inlineStr">
        <is>
          <t>P33</t>
        </is>
      </c>
      <c r="B170" s="168" t="inlineStr">
        <is>
          <t>P33-L-21#</t>
        </is>
      </c>
      <c r="C170" s="168" t="inlineStr">
        <is>
          <t>#</t>
        </is>
      </c>
      <c r="D170" s="168" t="n">
        <v>2365</v>
      </c>
      <c r="E170" s="168" t="n">
        <v>665</v>
      </c>
      <c r="F170" s="168" t="n">
        <v>1</v>
      </c>
      <c r="G170" s="318">
        <f>D170*E170*F170/1000000</f>
        <v/>
      </c>
      <c r="H170" s="318">
        <f>G170*40.4</f>
        <v/>
      </c>
      <c r="I170" s="168" t="inlineStr">
        <is>
          <t>2#管廊</t>
        </is>
      </c>
      <c r="J170" s="168" t="inlineStr">
        <is>
          <t>EL9.5M</t>
        </is>
      </c>
      <c r="K170" s="215">
        <f>A170&amp;"-"&amp;B170&amp;C170</f>
        <v/>
      </c>
    </row>
    <row r="171" ht="14.4" customHeight="1" s="313">
      <c r="A171" s="168" t="inlineStr">
        <is>
          <t>P33</t>
        </is>
      </c>
      <c r="B171" s="168" t="inlineStr">
        <is>
          <t>P33-L-22#</t>
        </is>
      </c>
      <c r="C171" s="168" t="inlineStr">
        <is>
          <t>#</t>
        </is>
      </c>
      <c r="D171" s="168" t="n">
        <v>2365</v>
      </c>
      <c r="E171" s="168" t="n">
        <v>575</v>
      </c>
      <c r="F171" s="168" t="n">
        <v>1</v>
      </c>
      <c r="G171" s="318">
        <f>D171*E171*F171/1000000</f>
        <v/>
      </c>
      <c r="H171" s="318">
        <f>G171*40.4</f>
        <v/>
      </c>
      <c r="I171" s="168" t="inlineStr">
        <is>
          <t>2#管廊</t>
        </is>
      </c>
      <c r="J171" s="168" t="inlineStr">
        <is>
          <t>EL9.5M</t>
        </is>
      </c>
      <c r="K171" s="215">
        <f>A171&amp;"-"&amp;B171&amp;C171</f>
        <v/>
      </c>
    </row>
    <row r="172" ht="14.4" customHeight="1" s="313">
      <c r="A172" s="168" t="inlineStr">
        <is>
          <t>P33</t>
        </is>
      </c>
      <c r="B172" s="168" t="inlineStr">
        <is>
          <t>P33-L-23#</t>
        </is>
      </c>
      <c r="C172" s="168" t="inlineStr">
        <is>
          <t>#</t>
        </is>
      </c>
      <c r="D172" s="168" t="n">
        <v>2365</v>
      </c>
      <c r="E172" s="168" t="n">
        <v>635</v>
      </c>
      <c r="F172" s="168" t="n">
        <v>1</v>
      </c>
      <c r="G172" s="318">
        <f>D172*E172*F172/1000000</f>
        <v/>
      </c>
      <c r="H172" s="318">
        <f>G172*40.4</f>
        <v/>
      </c>
      <c r="I172" s="168" t="inlineStr">
        <is>
          <t>2#管廊</t>
        </is>
      </c>
      <c r="J172" s="168" t="inlineStr">
        <is>
          <t>EL9.5M</t>
        </is>
      </c>
      <c r="K172" s="215">
        <f>A172&amp;"-"&amp;B172&amp;C172</f>
        <v/>
      </c>
    </row>
    <row r="173" ht="14.4" customHeight="1" s="313">
      <c r="A173" s="168" t="inlineStr">
        <is>
          <t>P33</t>
        </is>
      </c>
      <c r="B173" s="168" t="inlineStr">
        <is>
          <t>P33-L-24</t>
        </is>
      </c>
      <c r="C173" s="168" t="inlineStr"/>
      <c r="D173" s="168" t="n">
        <v>2365</v>
      </c>
      <c r="E173" s="168" t="n">
        <v>635</v>
      </c>
      <c r="F173" s="168" t="n">
        <v>1</v>
      </c>
      <c r="G173" s="318">
        <f>D173*E173*F173/1000000</f>
        <v/>
      </c>
      <c r="H173" s="318">
        <f>G173*40.4</f>
        <v/>
      </c>
      <c r="I173" s="168" t="inlineStr">
        <is>
          <t>2#管廊</t>
        </is>
      </c>
      <c r="J173" s="168" t="inlineStr">
        <is>
          <t>EL9.5M</t>
        </is>
      </c>
      <c r="K173" s="215">
        <f>A173&amp;"-"&amp;B173&amp;C173</f>
        <v/>
      </c>
    </row>
    <row r="174" ht="14.4" customHeight="1" s="313">
      <c r="A174" s="168" t="inlineStr">
        <is>
          <t>P33</t>
        </is>
      </c>
      <c r="B174" s="168" t="inlineStr">
        <is>
          <t>P33-L-26#</t>
        </is>
      </c>
      <c r="C174" s="168" t="inlineStr">
        <is>
          <t>#</t>
        </is>
      </c>
      <c r="D174" s="168" t="n">
        <v>2365</v>
      </c>
      <c r="E174" s="168" t="n">
        <v>665</v>
      </c>
      <c r="F174" s="168" t="n">
        <v>1</v>
      </c>
      <c r="G174" s="318">
        <f>D174*E174*F174/1000000</f>
        <v/>
      </c>
      <c r="H174" s="318">
        <f>G174*40.4</f>
        <v/>
      </c>
      <c r="I174" s="168" t="inlineStr">
        <is>
          <t>2#管廊</t>
        </is>
      </c>
      <c r="J174" s="168" t="inlineStr">
        <is>
          <t>EL9.5M</t>
        </is>
      </c>
      <c r="K174" s="215">
        <f>A174&amp;"-"&amp;B174&amp;C174</f>
        <v/>
      </c>
    </row>
    <row r="175" ht="14.4" customHeight="1" s="313">
      <c r="A175" s="168" t="inlineStr">
        <is>
          <t>P33</t>
        </is>
      </c>
      <c r="B175" s="168" t="inlineStr">
        <is>
          <t>P33-L-3</t>
        </is>
      </c>
      <c r="C175" s="168" t="inlineStr"/>
      <c r="D175" s="168" t="n">
        <v>2365</v>
      </c>
      <c r="E175" s="168" t="n">
        <v>935</v>
      </c>
      <c r="F175" s="168" t="n">
        <v>2</v>
      </c>
      <c r="G175" s="318">
        <f>D175*E175*F175/1000000</f>
        <v/>
      </c>
      <c r="H175" s="318">
        <f>G175*40.4</f>
        <v/>
      </c>
      <c r="I175" s="168" t="inlineStr">
        <is>
          <t>2#管廊</t>
        </is>
      </c>
      <c r="J175" s="168" t="inlineStr">
        <is>
          <t>EL9.5M</t>
        </is>
      </c>
      <c r="K175" s="215">
        <f>A175&amp;"-"&amp;B175&amp;C175</f>
        <v/>
      </c>
    </row>
    <row r="176" ht="14.4" customHeight="1" s="313">
      <c r="A176" s="168" t="inlineStr">
        <is>
          <t>P33</t>
        </is>
      </c>
      <c r="B176" s="168" t="inlineStr">
        <is>
          <t>P33-L-16</t>
        </is>
      </c>
      <c r="C176" s="168" t="inlineStr"/>
      <c r="D176" s="168" t="n">
        <v>2390</v>
      </c>
      <c r="E176" s="168" t="n">
        <v>425</v>
      </c>
      <c r="F176" s="168" t="n">
        <v>2</v>
      </c>
      <c r="G176" s="318">
        <f>D176*E176*F176/1000000</f>
        <v/>
      </c>
      <c r="H176" s="318">
        <f>G176*40.4</f>
        <v/>
      </c>
      <c r="I176" s="168" t="inlineStr">
        <is>
          <t>2#管廊</t>
        </is>
      </c>
      <c r="J176" s="168" t="inlineStr">
        <is>
          <t>EL9.5M</t>
        </is>
      </c>
      <c r="K176" s="215">
        <f>A176&amp;"-"&amp;B176&amp;C176</f>
        <v/>
      </c>
    </row>
    <row r="177" ht="14.4" customHeight="1" s="313">
      <c r="A177" s="168" t="inlineStr">
        <is>
          <t>P33</t>
        </is>
      </c>
      <c r="B177" s="168" t="inlineStr">
        <is>
          <t>P33-L-6</t>
        </is>
      </c>
      <c r="C177" s="168" t="inlineStr"/>
      <c r="D177" s="168" t="n">
        <v>2390</v>
      </c>
      <c r="E177" s="168" t="n">
        <v>935</v>
      </c>
      <c r="F177" s="168" t="n">
        <v>5</v>
      </c>
      <c r="G177" s="318">
        <f>D177*E177*F177/1000000</f>
        <v/>
      </c>
      <c r="H177" s="318">
        <f>G177*40.4</f>
        <v/>
      </c>
      <c r="I177" s="168" t="inlineStr">
        <is>
          <t>2#管廊</t>
        </is>
      </c>
      <c r="J177" s="168" t="inlineStr">
        <is>
          <t>EL9.5M</t>
        </is>
      </c>
      <c r="K177" s="215">
        <f>A177&amp;"-"&amp;B177&amp;C177</f>
        <v/>
      </c>
    </row>
    <row r="178" ht="14.4" customHeight="1" s="313">
      <c r="A178" s="168" t="inlineStr">
        <is>
          <t>P34</t>
        </is>
      </c>
      <c r="B178" s="168" t="inlineStr">
        <is>
          <t>P34-M-1</t>
        </is>
      </c>
      <c r="C178" s="168" t="inlineStr"/>
      <c r="D178" s="168" t="n">
        <v>790</v>
      </c>
      <c r="E178" s="168" t="n">
        <v>695</v>
      </c>
      <c r="F178" s="168" t="n">
        <v>1</v>
      </c>
      <c r="G178" s="318">
        <f>D178*E178*F178/1000000</f>
        <v/>
      </c>
      <c r="H178" s="318">
        <f>G178*40.4</f>
        <v/>
      </c>
      <c r="I178" s="168" t="inlineStr">
        <is>
          <t>2#管廊</t>
        </is>
      </c>
      <c r="J178" s="168" t="inlineStr">
        <is>
          <t>EL12.5M</t>
        </is>
      </c>
      <c r="K178" s="215">
        <f>A178&amp;"-"&amp;B178&amp;C178</f>
        <v/>
      </c>
    </row>
    <row r="179" ht="14.4" customHeight="1" s="313">
      <c r="A179" s="168" t="inlineStr">
        <is>
          <t>P34</t>
        </is>
      </c>
      <c r="B179" s="168" t="inlineStr">
        <is>
          <t>P34-M-15</t>
        </is>
      </c>
      <c r="C179" s="168" t="inlineStr"/>
      <c r="D179" s="168" t="n">
        <v>790</v>
      </c>
      <c r="E179" s="168" t="n">
        <v>935</v>
      </c>
      <c r="F179" s="168" t="n">
        <v>1</v>
      </c>
      <c r="G179" s="318">
        <f>D179*E179*F179/1000000</f>
        <v/>
      </c>
      <c r="H179" s="318">
        <f>G179*40.4</f>
        <v/>
      </c>
      <c r="I179" s="168" t="inlineStr">
        <is>
          <t>2#管廊</t>
        </is>
      </c>
      <c r="J179" s="168" t="inlineStr">
        <is>
          <t>EL12.5M</t>
        </is>
      </c>
      <c r="K179" s="215">
        <f>A179&amp;"-"&amp;B179&amp;C179</f>
        <v/>
      </c>
    </row>
    <row r="180" ht="14.4" customHeight="1" s="313">
      <c r="A180" s="168" t="inlineStr">
        <is>
          <t>P34</t>
        </is>
      </c>
      <c r="B180" s="168" t="inlineStr">
        <is>
          <t>P34-M-8</t>
        </is>
      </c>
      <c r="C180" s="168" t="inlineStr"/>
      <c r="D180" s="168" t="n">
        <v>790</v>
      </c>
      <c r="E180" s="168" t="n">
        <v>515</v>
      </c>
      <c r="F180" s="168" t="n">
        <v>1</v>
      </c>
      <c r="G180" s="318">
        <f>D180*E180*F180/1000000</f>
        <v/>
      </c>
      <c r="H180" s="318">
        <f>G180*40.4</f>
        <v/>
      </c>
      <c r="I180" s="168" t="inlineStr">
        <is>
          <t>2#管廊</t>
        </is>
      </c>
      <c r="J180" s="168" t="inlineStr">
        <is>
          <t>EL12.5M</t>
        </is>
      </c>
      <c r="K180" s="215">
        <f>A180&amp;"-"&amp;B180&amp;C180</f>
        <v/>
      </c>
    </row>
    <row r="181" ht="14.4" customHeight="1" s="313">
      <c r="A181" s="168" t="inlineStr">
        <is>
          <t>P34</t>
        </is>
      </c>
      <c r="B181" s="168" t="inlineStr">
        <is>
          <t>P34-M-9</t>
        </is>
      </c>
      <c r="C181" s="168" t="inlineStr"/>
      <c r="D181" s="168" t="n">
        <v>790</v>
      </c>
      <c r="E181" s="168" t="n">
        <v>575</v>
      </c>
      <c r="F181" s="168" t="n">
        <v>2</v>
      </c>
      <c r="G181" s="318">
        <f>D181*E181*F181/1000000</f>
        <v/>
      </c>
      <c r="H181" s="318">
        <f>G181*40.4</f>
        <v/>
      </c>
      <c r="I181" s="168" t="inlineStr">
        <is>
          <t>2#管廊</t>
        </is>
      </c>
      <c r="J181" s="168" t="inlineStr">
        <is>
          <t>EL12.5M</t>
        </is>
      </c>
      <c r="K181" s="215">
        <f>A181&amp;"-"&amp;B181&amp;C181</f>
        <v/>
      </c>
    </row>
    <row r="182" ht="14.4" customHeight="1" s="313">
      <c r="A182" s="168" t="inlineStr">
        <is>
          <t>P34</t>
        </is>
      </c>
      <c r="B182" s="168" t="inlineStr">
        <is>
          <t>P34-M-3</t>
        </is>
      </c>
      <c r="C182" s="168" t="inlineStr"/>
      <c r="D182" s="168" t="n">
        <v>2190</v>
      </c>
      <c r="E182" s="168" t="n">
        <v>575</v>
      </c>
      <c r="F182" s="168" t="n">
        <v>1</v>
      </c>
      <c r="G182" s="318">
        <f>D182*E182*F182/1000000</f>
        <v/>
      </c>
      <c r="H182" s="318">
        <f>G182*40.4</f>
        <v/>
      </c>
      <c r="I182" s="168" t="inlineStr">
        <is>
          <t>2#管廊</t>
        </is>
      </c>
      <c r="J182" s="168" t="inlineStr">
        <is>
          <t>EL12.5M</t>
        </is>
      </c>
      <c r="K182" s="215">
        <f>A182&amp;"-"&amp;B182&amp;C182</f>
        <v/>
      </c>
    </row>
    <row r="183" ht="14.4" customHeight="1" s="313">
      <c r="A183" s="168" t="inlineStr">
        <is>
          <t>P34</t>
        </is>
      </c>
      <c r="B183" s="168" t="inlineStr">
        <is>
          <t>P34-M-5#</t>
        </is>
      </c>
      <c r="C183" s="168" t="inlineStr">
        <is>
          <t>#</t>
        </is>
      </c>
      <c r="D183" s="168" t="n">
        <v>2990</v>
      </c>
      <c r="E183" s="168" t="n">
        <v>965</v>
      </c>
      <c r="F183" s="168" t="n">
        <v>1</v>
      </c>
      <c r="G183" s="318">
        <f>D183*E183*F183/1000000</f>
        <v/>
      </c>
      <c r="H183" s="318">
        <f>G183*40.4</f>
        <v/>
      </c>
      <c r="I183" s="168" t="inlineStr">
        <is>
          <t>2#管廊</t>
        </is>
      </c>
      <c r="J183" s="168" t="inlineStr">
        <is>
          <t>EL12.5M</t>
        </is>
      </c>
      <c r="K183" s="215">
        <f>A183&amp;"-"&amp;B183&amp;C183</f>
        <v/>
      </c>
    </row>
    <row r="184" ht="14.4" customHeight="1" s="313">
      <c r="A184" s="168" t="inlineStr">
        <is>
          <t>P32</t>
        </is>
      </c>
      <c r="B184" s="168" t="inlineStr">
        <is>
          <t>P32-N-3</t>
        </is>
      </c>
      <c r="C184" s="168" t="inlineStr"/>
      <c r="D184" s="168" t="n">
        <v>1090</v>
      </c>
      <c r="E184" s="168" t="n">
        <v>695</v>
      </c>
      <c r="F184" s="168" t="n">
        <v>2</v>
      </c>
      <c r="G184" s="318">
        <f>D184*E184*F184/1000000</f>
        <v/>
      </c>
      <c r="H184" s="318">
        <f>G184*40.4</f>
        <v/>
      </c>
      <c r="I184" s="168" t="inlineStr">
        <is>
          <t>2#管廊</t>
        </is>
      </c>
      <c r="J184" s="168" t="inlineStr">
        <is>
          <t>EL13.5M</t>
        </is>
      </c>
      <c r="K184" s="215">
        <f>A184&amp;"-"&amp;B184&amp;C184</f>
        <v/>
      </c>
    </row>
    <row r="185" ht="14.4" customHeight="1" s="313">
      <c r="A185" s="168" t="inlineStr">
        <is>
          <t>P32</t>
        </is>
      </c>
      <c r="B185" s="168" t="inlineStr">
        <is>
          <t>P32-N-4</t>
        </is>
      </c>
      <c r="C185" s="168" t="inlineStr"/>
      <c r="D185" s="168" t="n">
        <v>1090</v>
      </c>
      <c r="E185" s="168" t="n">
        <v>575</v>
      </c>
      <c r="F185" s="168" t="n">
        <v>1</v>
      </c>
      <c r="G185" s="318">
        <f>D185*E185*F185/1000000</f>
        <v/>
      </c>
      <c r="H185" s="318">
        <f>G185*40.4</f>
        <v/>
      </c>
      <c r="I185" s="168" t="inlineStr">
        <is>
          <t>2#管廊</t>
        </is>
      </c>
      <c r="J185" s="168" t="inlineStr">
        <is>
          <t>EL13.5M</t>
        </is>
      </c>
      <c r="K185" s="215">
        <f>A185&amp;"-"&amp;B185&amp;C185</f>
        <v/>
      </c>
    </row>
    <row r="186" ht="14.4" customHeight="1" s="313">
      <c r="A186" s="168" t="inlineStr">
        <is>
          <t>P32</t>
        </is>
      </c>
      <c r="B186" s="168" t="inlineStr">
        <is>
          <t>P32-N-5</t>
        </is>
      </c>
      <c r="C186" s="168" t="inlineStr"/>
      <c r="D186" s="168" t="n">
        <v>1090</v>
      </c>
      <c r="E186" s="168" t="n">
        <v>605</v>
      </c>
      <c r="F186" s="168" t="n">
        <v>1</v>
      </c>
      <c r="G186" s="318">
        <f>D186*E186*F186/1000000</f>
        <v/>
      </c>
      <c r="H186" s="318">
        <f>G186*40.4</f>
        <v/>
      </c>
      <c r="I186" s="168" t="inlineStr">
        <is>
          <t>2#管廊</t>
        </is>
      </c>
      <c r="J186" s="168" t="inlineStr">
        <is>
          <t>EL13.5M</t>
        </is>
      </c>
      <c r="K186" s="215">
        <f>A186&amp;"-"&amp;B186&amp;C186</f>
        <v/>
      </c>
    </row>
    <row r="187" ht="14.4" customHeight="1" s="313">
      <c r="A187" s="168" t="inlineStr">
        <is>
          <t>P32</t>
        </is>
      </c>
      <c r="B187" s="168" t="inlineStr">
        <is>
          <t>P32-N-1</t>
        </is>
      </c>
      <c r="C187" s="168" t="inlineStr"/>
      <c r="D187" s="168" t="n">
        <v>1190</v>
      </c>
      <c r="E187" s="168" t="n">
        <v>515</v>
      </c>
      <c r="F187" s="168" t="n">
        <v>2</v>
      </c>
      <c r="G187" s="318">
        <f>D187*E187*F187/1000000</f>
        <v/>
      </c>
      <c r="H187" s="318">
        <f>G187*40.4</f>
        <v/>
      </c>
      <c r="I187" s="168" t="inlineStr">
        <is>
          <t>2#管廊</t>
        </is>
      </c>
      <c r="J187" s="168" t="inlineStr">
        <is>
          <t>EL13.5M</t>
        </is>
      </c>
      <c r="K187" s="215">
        <f>A187&amp;"-"&amp;B187&amp;C187</f>
        <v/>
      </c>
    </row>
    <row r="188" ht="14.4" customHeight="1" s="313">
      <c r="A188" s="168" t="inlineStr">
        <is>
          <t>P32</t>
        </is>
      </c>
      <c r="B188" s="168" t="inlineStr">
        <is>
          <t>P32-Q-1</t>
        </is>
      </c>
      <c r="C188" s="168" t="inlineStr"/>
      <c r="D188" s="168" t="n">
        <v>790</v>
      </c>
      <c r="E188" s="168" t="n">
        <v>935</v>
      </c>
      <c r="F188" s="168" t="n">
        <v>1</v>
      </c>
      <c r="G188" s="318">
        <f>D188*E188*F188/1000000</f>
        <v/>
      </c>
      <c r="H188" s="318">
        <f>G188*40.4</f>
        <v/>
      </c>
      <c r="I188" s="168" t="inlineStr">
        <is>
          <t>2#管廊</t>
        </is>
      </c>
      <c r="J188" s="168" t="inlineStr">
        <is>
          <t>EL10M</t>
        </is>
      </c>
      <c r="K188" s="215">
        <f>A188&amp;"-"&amp;B188&amp;C188</f>
        <v/>
      </c>
    </row>
    <row r="189" ht="14.4" customHeight="1" s="313">
      <c r="A189" s="168" t="inlineStr">
        <is>
          <t>P25</t>
        </is>
      </c>
      <c r="B189" s="168" t="inlineStr">
        <is>
          <t>P25-R-2</t>
        </is>
      </c>
      <c r="C189" s="168" t="inlineStr"/>
      <c r="D189" s="168" t="n">
        <v>790</v>
      </c>
      <c r="E189" s="168" t="n">
        <v>575</v>
      </c>
      <c r="F189" s="168" t="n">
        <v>1</v>
      </c>
      <c r="G189" s="318">
        <f>D189*E189*F189/1000000</f>
        <v/>
      </c>
      <c r="H189" s="318">
        <f>G189*40.4</f>
        <v/>
      </c>
      <c r="I189" s="168" t="inlineStr">
        <is>
          <t>2#管廊</t>
        </is>
      </c>
      <c r="J189" s="168" t="inlineStr">
        <is>
          <t>EL15M</t>
        </is>
      </c>
      <c r="K189" s="215">
        <f>A189&amp;"-"&amp;B189&amp;C189</f>
        <v/>
      </c>
    </row>
    <row r="190" ht="14.4" customHeight="1" s="313">
      <c r="A190" s="168" t="inlineStr">
        <is>
          <t>P25</t>
        </is>
      </c>
      <c r="B190" s="168" t="inlineStr">
        <is>
          <t>P25-R-3</t>
        </is>
      </c>
      <c r="C190" s="168" t="inlineStr"/>
      <c r="D190" s="168" t="n">
        <v>790</v>
      </c>
      <c r="E190" s="168" t="n">
        <v>605</v>
      </c>
      <c r="F190" s="168" t="n">
        <v>1</v>
      </c>
      <c r="G190" s="318">
        <f>D190*E190*F190/1000000</f>
        <v/>
      </c>
      <c r="H190" s="318">
        <f>G190*40.4</f>
        <v/>
      </c>
      <c r="I190" s="168" t="inlineStr">
        <is>
          <t>2#管廊</t>
        </is>
      </c>
      <c r="J190" s="168" t="inlineStr">
        <is>
          <t>EL15M</t>
        </is>
      </c>
      <c r="K190" s="215">
        <f>A190&amp;"-"&amp;B190&amp;C190</f>
        <v/>
      </c>
    </row>
    <row r="191" ht="14.4" customHeight="1" s="313">
      <c r="A191" s="168" t="inlineStr">
        <is>
          <t>P25</t>
        </is>
      </c>
      <c r="B191" s="168" t="inlineStr">
        <is>
          <t>P25-R-5</t>
        </is>
      </c>
      <c r="C191" s="168" t="inlineStr"/>
      <c r="D191" s="168" t="n">
        <v>790</v>
      </c>
      <c r="E191" s="168" t="n">
        <v>785</v>
      </c>
      <c r="F191" s="168" t="n">
        <v>1</v>
      </c>
      <c r="G191" s="318">
        <f>D191*E191*F191/1000000</f>
        <v/>
      </c>
      <c r="H191" s="318">
        <f>G191*40.4</f>
        <v/>
      </c>
      <c r="I191" s="168" t="inlineStr">
        <is>
          <t>2#管廊</t>
        </is>
      </c>
      <c r="J191" s="168" t="inlineStr">
        <is>
          <t>EL15M</t>
        </is>
      </c>
      <c r="K191" s="215">
        <f>A191&amp;"-"&amp;B191&amp;C191</f>
        <v/>
      </c>
    </row>
    <row r="192" ht="14.4" customHeight="1" s="313">
      <c r="A192" s="168" t="inlineStr">
        <is>
          <t>P25</t>
        </is>
      </c>
      <c r="B192" s="168" t="inlineStr">
        <is>
          <t>P25-R-1</t>
        </is>
      </c>
      <c r="C192" s="168" t="inlineStr"/>
      <c r="D192" s="168" t="n">
        <v>990</v>
      </c>
      <c r="E192" s="168" t="n">
        <v>695</v>
      </c>
      <c r="F192" s="168" t="n">
        <v>2</v>
      </c>
      <c r="G192" s="318">
        <f>D192*E192*F192/1000000</f>
        <v/>
      </c>
      <c r="H192" s="318">
        <f>G192*40.4</f>
        <v/>
      </c>
      <c r="I192" s="168" t="inlineStr">
        <is>
          <t>2#管廊</t>
        </is>
      </c>
      <c r="J192" s="168" t="inlineStr">
        <is>
          <t>EL15M</t>
        </is>
      </c>
      <c r="K192" s="215">
        <f>A192&amp;"-"&amp;B192&amp;C192</f>
        <v/>
      </c>
    </row>
    <row r="193" ht="14.4" customHeight="1" s="313">
      <c r="A193" s="168" t="inlineStr">
        <is>
          <t>P13</t>
        </is>
      </c>
      <c r="B193" s="168" t="inlineStr">
        <is>
          <t>P13-TB1</t>
        </is>
      </c>
      <c r="C193" s="168" t="n"/>
      <c r="D193" s="168" t="n">
        <v>900</v>
      </c>
      <c r="E193" s="168" t="n">
        <v>275</v>
      </c>
      <c r="F193" s="168" t="n">
        <v>75</v>
      </c>
      <c r="G193" s="318">
        <f>D193*E193*F193/1000000</f>
        <v/>
      </c>
      <c r="H193" s="318">
        <f>10.97*F193</f>
        <v/>
      </c>
      <c r="I193" s="168" t="inlineStr">
        <is>
          <t>江西富煌管廊</t>
        </is>
      </c>
      <c r="J193" s="168" t="inlineStr">
        <is>
          <t>踏步板</t>
        </is>
      </c>
      <c r="K193" s="215">
        <f>A193&amp;"-"&amp;B193&amp;C193</f>
        <v/>
      </c>
    </row>
    <row r="194" ht="14.4" customHeight="1" s="313">
      <c r="A194" s="168" t="inlineStr">
        <is>
          <t>P13</t>
        </is>
      </c>
      <c r="B194" s="168" t="inlineStr">
        <is>
          <t>P13-TB2</t>
        </is>
      </c>
      <c r="C194" s="168" t="n"/>
      <c r="D194" s="168" t="n">
        <v>900</v>
      </c>
      <c r="E194" s="168" t="n">
        <v>245</v>
      </c>
      <c r="F194" s="168" t="n">
        <v>45</v>
      </c>
      <c r="G194" s="318">
        <f>D194*E194*F194/1000000</f>
        <v/>
      </c>
      <c r="H194" s="318">
        <f>9.89*F194</f>
        <v/>
      </c>
      <c r="I194" s="168" t="inlineStr">
        <is>
          <t>江西富煌管廊</t>
        </is>
      </c>
      <c r="J194" s="168" t="inlineStr">
        <is>
          <t>踏步板</t>
        </is>
      </c>
      <c r="K194" s="215">
        <f>A194&amp;"-"&amp;B194&amp;C194</f>
        <v/>
      </c>
    </row>
    <row r="195" ht="14.4" customHeight="1" s="313">
      <c r="A195" s="168" t="inlineStr">
        <is>
          <t>P20</t>
        </is>
      </c>
      <c r="B195" s="168" t="inlineStr">
        <is>
          <t>P20-TB2</t>
        </is>
      </c>
      <c r="C195" s="168" t="n"/>
      <c r="D195" s="168" t="n">
        <v>900</v>
      </c>
      <c r="E195" s="168" t="n">
        <v>245</v>
      </c>
      <c r="F195" s="168" t="n">
        <v>85</v>
      </c>
      <c r="G195" s="318">
        <f>D195*E195*F195/1000000</f>
        <v/>
      </c>
      <c r="H195" s="318">
        <f>9.89*F195</f>
        <v/>
      </c>
      <c r="I195" s="168" t="inlineStr">
        <is>
          <t>江西富煌管廊</t>
        </is>
      </c>
      <c r="J195" s="168" t="inlineStr">
        <is>
          <t>踏步板</t>
        </is>
      </c>
      <c r="K195" s="215">
        <f>A195&amp;"-"&amp;B195&amp;C195</f>
        <v/>
      </c>
    </row>
    <row r="196" ht="14.4" customHeight="1" s="313">
      <c r="A196" s="168" t="inlineStr">
        <is>
          <t>P20</t>
        </is>
      </c>
      <c r="B196" s="168" t="inlineStr">
        <is>
          <t>P20-TB3</t>
        </is>
      </c>
      <c r="C196" s="168" t="n"/>
      <c r="D196" s="168" t="n">
        <v>900</v>
      </c>
      <c r="E196" s="168" t="n">
        <v>80</v>
      </c>
      <c r="F196" s="168" t="n">
        <v>1</v>
      </c>
      <c r="G196" s="318">
        <f>D196*E196*F196/1000000</f>
        <v/>
      </c>
      <c r="H196" s="318">
        <f>3.47*F196</f>
        <v/>
      </c>
      <c r="I196" s="168" t="inlineStr">
        <is>
          <t>江西富煌管廊</t>
        </is>
      </c>
      <c r="J196" s="168" t="inlineStr">
        <is>
          <t>踏步板</t>
        </is>
      </c>
      <c r="K196" s="215">
        <f>A196&amp;"-"&amp;B196&amp;C196</f>
        <v/>
      </c>
    </row>
    <row r="197" ht="14.4" customHeight="1" s="313">
      <c r="A197" s="168" t="inlineStr">
        <is>
          <t>P20</t>
        </is>
      </c>
      <c r="B197" s="168" t="inlineStr">
        <is>
          <t>P20-TB4</t>
        </is>
      </c>
      <c r="C197" s="168" t="n"/>
      <c r="D197" s="168" t="n">
        <v>800</v>
      </c>
      <c r="E197" s="168" t="n">
        <v>275</v>
      </c>
      <c r="F197" s="168" t="n">
        <v>15</v>
      </c>
      <c r="G197" s="318">
        <f>D197*E197*F197/1000000</f>
        <v/>
      </c>
      <c r="H197" s="318">
        <f>9.81*F197</f>
        <v/>
      </c>
      <c r="I197" s="168" t="inlineStr">
        <is>
          <t>江西富煌管廊</t>
        </is>
      </c>
      <c r="J197" s="168" t="inlineStr">
        <is>
          <t>踏步板</t>
        </is>
      </c>
      <c r="K197" s="215">
        <f>A197&amp;"-"&amp;B197&amp;C197</f>
        <v/>
      </c>
    </row>
    <row r="198" ht="14.4" customHeight="1" s="313">
      <c r="A198" s="168" t="inlineStr">
        <is>
          <t>P20</t>
        </is>
      </c>
      <c r="B198" s="168" t="inlineStr">
        <is>
          <t>P20-TB5</t>
        </is>
      </c>
      <c r="C198" s="168" t="n"/>
      <c r="D198" s="168" t="n">
        <v>800</v>
      </c>
      <c r="E198" s="168" t="n">
        <v>245</v>
      </c>
      <c r="F198" s="168" t="n">
        <v>20</v>
      </c>
      <c r="G198" s="318">
        <f>D198*E198*F198/1000000</f>
        <v/>
      </c>
      <c r="H198" s="318">
        <f>8.85*F198</f>
        <v/>
      </c>
      <c r="I198" s="168" t="inlineStr">
        <is>
          <t>江西富煌管廊</t>
        </is>
      </c>
      <c r="J198" s="168" t="inlineStr">
        <is>
          <t>踏步板</t>
        </is>
      </c>
      <c r="K198" s="215">
        <f>A198&amp;"-"&amp;B198&amp;C198</f>
        <v/>
      </c>
    </row>
    <row r="199" ht="14.4" customHeight="1" s="313">
      <c r="A199" s="168" t="inlineStr">
        <is>
          <t>P20</t>
        </is>
      </c>
      <c r="B199" s="168" t="inlineStr">
        <is>
          <t>P20-TB6</t>
        </is>
      </c>
      <c r="C199" s="168" t="n"/>
      <c r="D199" s="168" t="n">
        <v>800</v>
      </c>
      <c r="E199" s="168" t="n">
        <v>80</v>
      </c>
      <c r="F199" s="168" t="n">
        <v>2</v>
      </c>
      <c r="G199" s="318">
        <f>D199*E199*F199/1000000</f>
        <v/>
      </c>
      <c r="H199" s="168">
        <f>3.11*F199</f>
        <v/>
      </c>
      <c r="I199" s="168" t="inlineStr">
        <is>
          <t>江西富煌管廊</t>
        </is>
      </c>
      <c r="J199" s="168" t="inlineStr">
        <is>
          <t>踏步板</t>
        </is>
      </c>
      <c r="K199" s="215">
        <f>A199&amp;"-"&amp;B199&amp;C199</f>
        <v/>
      </c>
    </row>
  </sheetData>
  <autoFilter ref="A4:W199"/>
  <mergeCells count="8">
    <mergeCell ref="A1:J1"/>
    <mergeCell ref="B3:D3"/>
    <mergeCell ref="I4:J4"/>
    <mergeCell ref="G2:H2"/>
    <mergeCell ref="E2:F2"/>
    <mergeCell ref="B2:D2"/>
    <mergeCell ref="G3:H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2022-05-14T09:39:00Z</dcterms:created>
  <dcterms:modified xmlns:dcterms="http://purl.org/dc/terms/" xmlns:xsi="http://www.w3.org/2001/XMLSchema-instance" xsi:type="dcterms:W3CDTF">2025-08-15T02:00:13Z</dcterms:modified>
  <cp:lastModifiedBy>Mr. Wang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B3DD935612114546A96A315B1132D09F</vt:lpwstr>
  </property>
  <property name="KSOProductBuildVer" fmtid="{D5CDD505-2E9C-101B-9397-08002B2CF9AE}" pid="3">
    <vt:lpwstr xmlns:vt="http://schemas.openxmlformats.org/officeDocument/2006/docPropsVTypes">2052-12.1.0.21915</vt:lpwstr>
  </property>
</Properties>
</file>