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734" firstSheet="1" activeTab="7" autoFilterDateGrouping="1"/>
  </bookViews>
  <sheets>
    <sheet xmlns:r="http://schemas.openxmlformats.org/officeDocument/2006/relationships" name="1销售清单" sheetId="1" state="visible" r:id="rId1"/>
    <sheet xmlns:r="http://schemas.openxmlformats.org/officeDocument/2006/relationships" name="3工艺执行单" sheetId="2" state="visible" r:id="rId2"/>
    <sheet xmlns:r="http://schemas.openxmlformats.org/officeDocument/2006/relationships" name="3-1技术要求" sheetId="3" state="visible" r:id="rId3"/>
    <sheet xmlns:r="http://schemas.openxmlformats.org/officeDocument/2006/relationships" name="10装箱单 成品一" sheetId="4" state="visible" r:id="rId4"/>
    <sheet xmlns:r="http://schemas.openxmlformats.org/officeDocument/2006/relationships" name="10装箱单 成品二" sheetId="5" state="visible" r:id="rId5"/>
    <sheet xmlns:r="http://schemas.openxmlformats.org/officeDocument/2006/relationships" name="10装箱单 辅助" sheetId="6" state="visible" r:id="rId6"/>
    <sheet xmlns:r="http://schemas.openxmlformats.org/officeDocument/2006/relationships" name="7成品一原板套料" sheetId="7" state="visible" r:id="rId7"/>
    <sheet xmlns:r="http://schemas.openxmlformats.org/officeDocument/2006/relationships" name="8成品二算料单标准" sheetId="8" state="visible" r:id="rId8"/>
    <sheet xmlns:r="http://schemas.openxmlformats.org/officeDocument/2006/relationships" name="9踏步板套料单" sheetId="9" state="visible" r:id="rId9"/>
    <sheet xmlns:r="http://schemas.openxmlformats.org/officeDocument/2006/relationships" name="异形板分值匹配" sheetId="10" state="visible" r:id="rId10"/>
    <sheet xmlns:r="http://schemas.openxmlformats.org/officeDocument/2006/relationships" name="Sheet1" sheetId="11" state="hidden" r:id="rId11"/>
    <sheet xmlns:r="http://schemas.openxmlformats.org/officeDocument/2006/relationships" name="Sheet2" sheetId="12" state="hidden" r:id="rId12"/>
    <sheet xmlns:r="http://schemas.openxmlformats.org/officeDocument/2006/relationships" name="生成二维码" sheetId="13" state="visible" r:id="rId13"/>
  </sheets>
  <externalReferences>
    <externalReference xmlns:r="http://schemas.openxmlformats.org/officeDocument/2006/relationships" r:id="rId14"/>
  </externalReferences>
  <definedNames>
    <definedName name="_xlnm.Print_Area" localSheetId="1">'3工艺执行单'!$A$1:$J$20</definedName>
    <definedName name="_xlnm.Print_Area" localSheetId="2">'3-1技术要求'!$A$1:$J$14</definedName>
    <definedName name="_xlnm._FilterDatabase" localSheetId="3" hidden="1">'10装箱单 成品一'!$A$4:$AB$133</definedName>
    <definedName name="_xlnm.Print_Titles" localSheetId="3">'10装箱单 成品一'!$1:$4</definedName>
    <definedName name="_xlnm.Print_Area" localSheetId="3">'10装箱单 成品一'!$B$1:$N$133</definedName>
    <definedName name="_xlnm._FilterDatabase" localSheetId="4" hidden="1">'10装箱单 成品二'!$A$4:$AB$113</definedName>
    <definedName name="_xlnm.Print_Titles" localSheetId="4">'10装箱单 成品二'!$1:$4</definedName>
    <definedName name="_xlnm.Print_Area" localSheetId="4">'10装箱单 成品二'!$B$1:$N$113</definedName>
    <definedName name="_xlnm._FilterDatabase" localSheetId="5" hidden="1">'10装箱单 辅助'!$A$4:$AB$41</definedName>
    <definedName name="_xlnm.Print_Titles" localSheetId="5">'10装箱单 辅助'!$1:$4</definedName>
    <definedName name="_xlnm.Print_Area" localSheetId="5">'10装箱单 辅助'!$B$1:$N$41</definedName>
    <definedName name="_xlnm.Print_Titles" localSheetId="6">'7成品一原板套料'!$1:$8</definedName>
    <definedName name="_xlnm.Print_Area" localSheetId="6">'7成品一原板套料'!$A$1:$M$415</definedName>
    <definedName name="_xlnm.Print_Titles" localSheetId="7">'8成品二算料单标准'!$1:$3</definedName>
    <definedName name="_xlnm.Print_Area" localSheetId="7">'8成品二算料单标准'!$H$1:$AH$100</definedName>
    <definedName name="_xlnm.Print_Area" localSheetId="8">'9踏步板套料单'!$A$1:$I$25</definedName>
    <definedName name="_xlnm._FilterDatabase" localSheetId="10" hidden="1">'Sheet1'!$B$4:$O$188</definedName>
    <definedName name="_xlnm._FilterDatabase" localSheetId="11" hidden="1">'Sheet2'!$A$4:$W$199</definedName>
    <definedName name="_xlnm.Print_Titles" localSheetId="12">'生成二维码'!$1:$2</definedName>
    <definedName name="_xlnm.Print_Area" localSheetId="12">'生成二维码'!$A$1:$F$34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0.00_ "/>
    <numFmt numFmtId="165" formatCode="0_ "/>
    <numFmt numFmtId="166" formatCode="0.00&quot;支&quot;"/>
    <numFmt numFmtId="167" formatCode="0.00&quot;吨&quot;"/>
    <numFmt numFmtId="168" formatCode="0.0"/>
    <numFmt numFmtId="169" formatCode="#.##"/>
    <numFmt numFmtId="170" formatCode="0.0_ "/>
    <numFmt numFmtId="171" formatCode="0.0%"/>
    <numFmt numFmtId="172" formatCode="&quot;扁&quot;&quot;钢&quot;&quot;厚&quot;&quot;度&quot;&quot;≥&quot;\ 0.00\ "/>
    <numFmt numFmtId="173" formatCode="&quot;压&quot;&quot;焊&quot;&quot;宽&quot;&quot;度&quot;&quot;±&quot;0.00"/>
    <numFmt numFmtId="174" formatCode="&quot;扁&quot;&quot;钢&quot;&quot;高&quot;&quot;度&quot;&quot;≥&quot;\ 0.00\ "/>
  </numFmts>
  <fonts count="43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9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rgb="FF000000"/>
      <sz val="18"/>
    </font>
    <font>
      <name val="宋体"/>
      <charset val="134"/>
      <family val="3"/>
      <color theme="1"/>
      <sz val="18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10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sz val="18"/>
    </font>
    <font>
      <name val="宋体"/>
      <charset val="134"/>
      <family val="3"/>
      <b val="1"/>
      <sz val="18"/>
    </font>
    <font>
      <name val="宋体"/>
      <charset val="134"/>
      <family val="3"/>
      <sz val="11"/>
      <scheme val="minor"/>
    </font>
    <font>
      <name val="Arial"/>
      <family val="2"/>
      <sz val="10"/>
    </font>
    <font>
      <name val="Arial"/>
      <family val="2"/>
      <b val="1"/>
      <color indexed="8"/>
      <sz val="12"/>
    </font>
    <font>
      <name val="Calibri"/>
      <family val="2"/>
      <b val="1"/>
      <color indexed="8"/>
      <sz val="12"/>
    </font>
    <font>
      <name val="Arial"/>
      <family val="2"/>
      <b val="1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1"/>
    </font>
    <font>
      <name val="Arial"/>
      <family val="2"/>
      <color indexed="8"/>
      <sz val="13"/>
    </font>
    <font>
      <name val="Calibri"/>
      <family val="2"/>
      <color indexed="8"/>
      <sz val="11"/>
    </font>
    <font>
      <name val="宋体"/>
      <charset val="134"/>
      <family val="3"/>
      <b val="1"/>
      <color theme="1"/>
      <sz val="18"/>
      <scheme val="minor"/>
    </font>
    <font>
      <name val="宋体"/>
      <charset val="134"/>
      <family val="3"/>
      <b val="1"/>
      <color rgb="FF000000"/>
      <sz val="22"/>
    </font>
    <font>
      <name val="宋体"/>
      <charset val="134"/>
      <family val="3"/>
      <b val="1"/>
      <color theme="1"/>
      <sz val="22"/>
      <scheme val="minor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color theme="1"/>
      <sz val="12"/>
    </font>
    <font>
      <name val="宋体"/>
      <charset val="134"/>
      <family val="3"/>
      <color theme="1"/>
      <sz val="12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theme="1"/>
      <sz val="16"/>
      <scheme val="minor"/>
    </font>
    <font>
      <name val="宋体"/>
      <charset val="134"/>
      <family val="3"/>
      <sz val="11"/>
    </font>
    <font>
      <name val="Arial"/>
      <family val="2"/>
      <color theme="1"/>
      <sz val="10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宋体"/>
      <charset val="134"/>
      <family val="3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sz val="18"/>
    </font>
    <font>
      <sz val="2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3999755851924192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indexed="8"/>
      </right>
      <top style="medium">
        <color auto="1"/>
      </top>
      <bottom style="hair">
        <color indexed="8"/>
      </bottom>
      <diagonal/>
    </border>
    <border>
      <left/>
      <right/>
      <top style="medium">
        <color auto="1"/>
      </top>
      <bottom style="hair">
        <color indexed="8"/>
      </bottom>
      <diagonal/>
    </border>
    <border>
      <left/>
      <right style="hair">
        <color indexed="8"/>
      </right>
      <top style="medium">
        <color auto="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auto="1"/>
      </top>
      <bottom style="hair">
        <color indexed="8"/>
      </bottom>
      <diagonal/>
    </border>
    <border>
      <left style="hair">
        <color indexed="8"/>
      </left>
      <right/>
      <top style="medium">
        <color auto="1"/>
      </top>
      <bottom style="hair">
        <color indexed="8"/>
      </bottom>
      <diagonal/>
    </border>
    <border>
      <left style="medium">
        <color auto="1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auto="1"/>
      </left>
      <right style="hair">
        <color indexed="8"/>
      </right>
      <top/>
      <bottom/>
      <diagonal/>
    </border>
    <border>
      <left style="double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/>
      <right style="hair">
        <color indexed="8"/>
      </right>
      <top style="double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 style="hair">
        <color indexed="8"/>
      </bottom>
      <diagonal/>
    </border>
    <border>
      <left style="hair">
        <color indexed="8"/>
      </left>
      <right/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uble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double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double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auto="1"/>
      </bottom>
      <diagonal/>
    </border>
    <border>
      <left/>
      <right/>
      <top style="hair">
        <color indexed="8"/>
      </top>
      <bottom style="double">
        <color auto="1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hair">
        <color indexed="8"/>
      </left>
      <right style="medium">
        <color auto="1"/>
      </right>
      <top style="medium">
        <color auto="1"/>
      </top>
      <bottom style="hair">
        <color indexed="8"/>
      </bottom>
      <diagonal/>
    </border>
    <border>
      <left style="hair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double">
        <color indexed="8"/>
      </right>
      <top style="double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hair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medium">
        <color auto="1"/>
      </top>
      <bottom/>
      <diagonal/>
    </border>
    <border>
      <left/>
      <right style="hair">
        <color indexed="8"/>
      </right>
      <top style="medium">
        <color auto="1"/>
      </top>
      <bottom/>
      <diagonal/>
    </border>
    <border>
      <left/>
      <right/>
      <top style="double">
        <color indexed="8"/>
      </top>
      <bottom/>
      <diagonal/>
    </border>
    <border>
      <left/>
      <right style="hair">
        <color indexed="8"/>
      </right>
      <top style="double">
        <color indexed="8"/>
      </top>
      <bottom/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0" fillId="0" borderId="0" applyAlignment="1">
      <alignment vertical="center"/>
    </xf>
    <xf numFmtId="0" fontId="33" fillId="0" borderId="0"/>
    <xf numFmtId="0" fontId="7" fillId="0" borderId="0" applyAlignment="1">
      <alignment vertical="center"/>
    </xf>
  </cellStyleXfs>
  <cellXfs count="34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58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0" fontId="6" fillId="0" borderId="4" applyAlignment="1" pivotButton="0" quotePrefix="0" xfId="1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165" fontId="7" fillId="0" borderId="0" applyAlignment="1" pivotButton="0" quotePrefix="0" xfId="0">
      <alignment vertical="center"/>
    </xf>
    <xf numFmtId="0" fontId="9" fillId="0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12" fillId="0" borderId="11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2" applyAlignment="1" pivotButton="0" quotePrefix="0" xfId="0">
      <alignment horizontal="right" vertical="center"/>
    </xf>
    <xf numFmtId="0" fontId="7" fillId="0" borderId="13" applyAlignment="1" pivotButton="0" quotePrefix="0" xfId="0">
      <alignment horizontal="left" vertical="center" wrapText="1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left" vertical="center"/>
    </xf>
    <xf numFmtId="0" fontId="9" fillId="0" borderId="19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166" fontId="5" fillId="0" borderId="12" applyAlignment="1" pivotButton="0" quotePrefix="0" xfId="0">
      <alignment horizontal="center" vertical="center"/>
    </xf>
    <xf numFmtId="167" fontId="5" fillId="0" borderId="27" applyAlignment="1" pivotButton="0" quotePrefix="0" xfId="0">
      <alignment horizontal="center" vertical="center"/>
    </xf>
    <xf numFmtId="0" fontId="6" fillId="0" borderId="0" pivotButton="0" quotePrefix="0" xfId="0"/>
    <xf numFmtId="0" fontId="11" fillId="0" borderId="31" applyAlignment="1" pivotButton="0" quotePrefix="0" xfId="0">
      <alignment horizontal="center" vertical="center"/>
    </xf>
    <xf numFmtId="0" fontId="7" fillId="0" borderId="4" pivotButton="0" quotePrefix="0" xfId="0"/>
    <xf numFmtId="165" fontId="7" fillId="0" borderId="4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12" fillId="0" borderId="32" applyAlignment="1" pivotButton="0" quotePrefix="0" xfId="0">
      <alignment horizontal="left" vertical="center"/>
    </xf>
    <xf numFmtId="0" fontId="8" fillId="0" borderId="4" applyAlignment="1" pivotButton="0" quotePrefix="0" xfId="0">
      <alignment vertical="center"/>
    </xf>
    <xf numFmtId="165" fontId="8" fillId="0" borderId="4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165" fontId="7" fillId="0" borderId="4" applyAlignment="1" pivotButton="0" quotePrefix="0" xfId="0">
      <alignment horizontal="center" vertical="center"/>
    </xf>
    <xf numFmtId="165" fontId="7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shrinkToFit="1"/>
    </xf>
    <xf numFmtId="165" fontId="15" fillId="0" borderId="4" applyAlignment="1" pivotButton="0" quotePrefix="0" xfId="0">
      <alignment horizontal="center" vertical="center" shrinkToFit="1"/>
    </xf>
    <xf numFmtId="0" fontId="16" fillId="0" borderId="0" pivotButton="0" quotePrefix="0" xfId="0"/>
    <xf numFmtId="0" fontId="17" fillId="0" borderId="40" applyAlignment="1" pivotButton="0" quotePrefix="0" xfId="0">
      <alignment horizontal="left"/>
    </xf>
    <xf numFmtId="0" fontId="19" fillId="0" borderId="38" applyAlignment="1" pivotButton="0" quotePrefix="0" xfId="0">
      <alignment horizontal="center"/>
    </xf>
    <xf numFmtId="0" fontId="21" fillId="0" borderId="38" applyAlignment="1" pivotButton="0" quotePrefix="0" xfId="0">
      <alignment horizontal="center"/>
    </xf>
    <xf numFmtId="0" fontId="19" fillId="0" borderId="42" applyAlignment="1" pivotButton="0" quotePrefix="0" xfId="0">
      <alignment horizontal="center"/>
    </xf>
    <xf numFmtId="0" fontId="21" fillId="0" borderId="42" applyAlignment="1" pivotButton="0" quotePrefix="0" xfId="0">
      <alignment horizontal="center"/>
    </xf>
    <xf numFmtId="0" fontId="21" fillId="0" borderId="43" applyAlignment="1" pivotButton="0" quotePrefix="0" xfId="0">
      <alignment horizontal="center"/>
    </xf>
    <xf numFmtId="0" fontId="22" fillId="0" borderId="38" applyAlignment="1" pivotButton="0" quotePrefix="0" xfId="0">
      <alignment horizontal="center"/>
    </xf>
    <xf numFmtId="0" fontId="22" fillId="0" borderId="44" applyAlignment="1" pivotButton="0" quotePrefix="0" xfId="0">
      <alignment horizontal="center"/>
    </xf>
    <xf numFmtId="0" fontId="22" fillId="0" borderId="45" applyAlignment="1" pivotButton="0" quotePrefix="0" xfId="0">
      <alignment horizontal="center"/>
    </xf>
    <xf numFmtId="10" fontId="21" fillId="0" borderId="38" applyAlignment="1" pivotButton="0" quotePrefix="0" xfId="0">
      <alignment horizontal="center"/>
    </xf>
    <xf numFmtId="0" fontId="21" fillId="0" borderId="40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0" fontId="22" fillId="0" borderId="46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2" fillId="0" borderId="40" applyAlignment="1" pivotButton="0" quotePrefix="0" xfId="0">
      <alignment horizontal="center"/>
    </xf>
    <xf numFmtId="0" fontId="21" fillId="0" borderId="0" pivotButton="0" quotePrefix="0" xfId="0"/>
    <xf numFmtId="0" fontId="17" fillId="0" borderId="43" applyAlignment="1" pivotButton="0" quotePrefix="0" xfId="0">
      <alignment horizontal="left"/>
    </xf>
    <xf numFmtId="0" fontId="19" fillId="0" borderId="40" applyAlignment="1" pivotButton="0" quotePrefix="0" xfId="0">
      <alignment horizontal="center"/>
    </xf>
    <xf numFmtId="0" fontId="21" fillId="0" borderId="42" pivotButton="0" quotePrefix="0" xfId="0"/>
    <xf numFmtId="2" fontId="21" fillId="0" borderId="43" pivotButton="0" quotePrefix="0" xfId="0"/>
    <xf numFmtId="0" fontId="16" fillId="0" borderId="42" applyAlignment="1" pivotButton="0" quotePrefix="0" xfId="0">
      <alignment horizontal="center"/>
    </xf>
    <xf numFmtId="0" fontId="16" fillId="0" borderId="42" pivotButton="0" quotePrefix="0" xfId="0"/>
    <xf numFmtId="2" fontId="16" fillId="0" borderId="43" pivotButton="0" quotePrefix="0" xfId="0"/>
    <xf numFmtId="0" fontId="21" fillId="0" borderId="38" pivotButton="0" quotePrefix="0" xfId="0"/>
    <xf numFmtId="2" fontId="21" fillId="0" borderId="40" pivotButton="0" quotePrefix="0" xfId="0"/>
    <xf numFmtId="0" fontId="16" fillId="0" borderId="38" applyAlignment="1" pivotButton="0" quotePrefix="0" xfId="0">
      <alignment horizontal="center"/>
    </xf>
    <xf numFmtId="0" fontId="16" fillId="0" borderId="38" pivotButton="0" quotePrefix="0" xfId="0"/>
    <xf numFmtId="2" fontId="16" fillId="0" borderId="40" pivotButton="0" quotePrefix="0" xfId="0"/>
    <xf numFmtId="0" fontId="18" fillId="0" borderId="38" pivotButton="0" quotePrefix="0" xfId="0"/>
    <xf numFmtId="0" fontId="17" fillId="0" borderId="38" pivotButton="0" quotePrefix="0" xfId="0"/>
    <xf numFmtId="168" fontId="17" fillId="0" borderId="38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168" fontId="17" fillId="0" borderId="40" pivotButton="0" quotePrefix="0" xfId="0"/>
    <xf numFmtId="0" fontId="23" fillId="0" borderId="40" pivotButton="0" quotePrefix="0" xfId="0"/>
    <xf numFmtId="0" fontId="17" fillId="0" borderId="43" applyAlignment="1" pivotButton="0" quotePrefix="0" xfId="0">
      <alignment horizontal="center"/>
    </xf>
    <xf numFmtId="0" fontId="17" fillId="0" borderId="40" applyAlignment="1" pivotButton="0" quotePrefix="0" xfId="0">
      <alignment horizontal="center"/>
    </xf>
    <xf numFmtId="0" fontId="17" fillId="0" borderId="42" pivotButton="0" quotePrefix="0" xfId="0"/>
    <xf numFmtId="169" fontId="21" fillId="0" borderId="43" applyAlignment="1" pivotButton="0" quotePrefix="0" xfId="0">
      <alignment horizontal="center"/>
    </xf>
    <xf numFmtId="0" fontId="16" fillId="0" borderId="43" applyAlignment="1" pivotButton="0" quotePrefix="0" xfId="0">
      <alignment horizontal="center"/>
    </xf>
    <xf numFmtId="0" fontId="16" fillId="0" borderId="4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164" fontId="1" fillId="0" borderId="37" applyAlignment="1" pivotButton="0" quotePrefix="0" xfId="0">
      <alignment horizontal="center" vertical="center" wrapText="1"/>
    </xf>
    <xf numFmtId="0" fontId="0" fillId="4" borderId="4" applyAlignment="1" pivotButton="0" quotePrefix="0" xfId="0">
      <alignment horizontal="center"/>
    </xf>
    <xf numFmtId="0" fontId="0" fillId="0" borderId="37" applyAlignment="1" pivotButton="0" quotePrefix="0" xfId="0">
      <alignment horizontal="center" vertical="center"/>
    </xf>
    <xf numFmtId="164" fontId="0" fillId="0" borderId="37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5" fillId="4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58" fontId="24" fillId="0" borderId="0" applyAlignment="1" pivotButton="0" quotePrefix="0" xfId="0">
      <alignment horizontal="center" vertical="center"/>
    </xf>
    <xf numFmtId="0" fontId="1" fillId="4" borderId="36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58" fontId="12" fillId="0" borderId="4" applyAlignment="1" pivotButton="0" quotePrefix="0" xfId="0">
      <alignment horizontal="center" vertical="center"/>
    </xf>
    <xf numFmtId="0" fontId="12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37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/>
    </xf>
    <xf numFmtId="165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32" fillId="0" borderId="4" applyAlignment="1" pivotButton="0" quotePrefix="0" xfId="0">
      <alignment horizontal="left" vertical="center"/>
    </xf>
    <xf numFmtId="0" fontId="32" fillId="0" borderId="4" applyAlignment="1" pivotButton="0" quotePrefix="0" xfId="0">
      <alignment horizontal="center" vertical="center"/>
    </xf>
    <xf numFmtId="0" fontId="0" fillId="0" borderId="53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/>
    </xf>
    <xf numFmtId="0" fontId="36" fillId="0" borderId="4" applyAlignment="1" pivotButton="0" quotePrefix="0" xfId="2">
      <alignment horizontal="center" vertical="center"/>
    </xf>
    <xf numFmtId="165" fontId="36" fillId="0" borderId="4" applyAlignment="1" pivotButton="0" quotePrefix="0" xfId="0">
      <alignment horizontal="center" vertical="center" wrapText="1"/>
    </xf>
    <xf numFmtId="164" fontId="36" fillId="0" borderId="4" applyAlignment="1" pivotButton="0" quotePrefix="0" xfId="0">
      <alignment horizontal="center" vertical="center"/>
    </xf>
    <xf numFmtId="170" fontId="36" fillId="0" borderId="4" applyAlignment="1" pivotButton="0" quotePrefix="0" xfId="0">
      <alignment horizontal="center" vertical="center"/>
    </xf>
    <xf numFmtId="0" fontId="36" fillId="2" borderId="4" applyAlignment="1" pivotButton="0" quotePrefix="0" xfId="0">
      <alignment horizontal="center" vertical="center"/>
    </xf>
    <xf numFmtId="165" fontId="36" fillId="0" borderId="4" applyAlignment="1" pivotButton="0" quotePrefix="0" xfId="0">
      <alignment horizontal="center" vertical="center"/>
    </xf>
    <xf numFmtId="0" fontId="36" fillId="0" borderId="0" applyAlignment="1" pivotButton="0" quotePrefix="0" xfId="0">
      <alignment vertical="center"/>
    </xf>
    <xf numFmtId="165" fontId="36" fillId="0" borderId="0" applyAlignment="1" pivotButton="0" quotePrefix="0" xfId="0">
      <alignment vertical="center"/>
    </xf>
    <xf numFmtId="165" fontId="36" fillId="0" borderId="0" applyAlignment="1" pivotButton="0" quotePrefix="0" xfId="0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6" fillId="2" borderId="0" applyAlignment="1" pivotButton="0" quotePrefix="0" xfId="0">
      <alignment vertical="center"/>
    </xf>
    <xf numFmtId="0" fontId="38" fillId="0" borderId="0" pivotButton="0" quotePrefix="0" xfId="0"/>
    <xf numFmtId="165" fontId="32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 wrapText="1"/>
    </xf>
    <xf numFmtId="0" fontId="29" fillId="2" borderId="4" applyAlignment="1" pivotButton="0" quotePrefix="0" xfId="0">
      <alignment horizontal="center" vertical="center" wrapText="1"/>
    </xf>
    <xf numFmtId="0" fontId="40" fillId="2" borderId="4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27" fillId="0" borderId="4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28" fillId="0" borderId="4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/>
    </xf>
    <xf numFmtId="0" fontId="29" fillId="0" borderId="2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 wrapText="1"/>
    </xf>
    <xf numFmtId="0" fontId="29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58" fontId="1" fillId="0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58" fontId="24" fillId="0" borderId="49" applyAlignment="1" pivotButton="0" quotePrefix="0" xfId="0">
      <alignment horizontal="center" vertical="center"/>
    </xf>
    <xf numFmtId="58" fontId="24" fillId="0" borderId="50" applyAlignment="1" pivotButton="0" quotePrefix="0" xfId="0">
      <alignment horizontal="center" vertical="center"/>
    </xf>
    <xf numFmtId="58" fontId="24" fillId="0" borderId="51" applyAlignment="1" pivotButton="0" quotePrefix="0" xfId="0">
      <alignment horizontal="center" vertical="center"/>
    </xf>
    <xf numFmtId="58" fontId="24" fillId="0" borderId="5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38" applyAlignment="1" pivotButton="0" quotePrefix="0" xfId="0">
      <alignment horizontal="left"/>
    </xf>
    <xf numFmtId="0" fontId="18" fillId="0" borderId="39" applyAlignment="1" pivotButton="0" quotePrefix="0" xfId="0">
      <alignment horizontal="left"/>
    </xf>
    <xf numFmtId="0" fontId="18" fillId="0" borderId="41" applyAlignment="1" pivotButton="0" quotePrefix="0" xfId="0">
      <alignment horizontal="left"/>
    </xf>
    <xf numFmtId="171" fontId="17" fillId="0" borderId="38" applyAlignment="1" pivotButton="0" quotePrefix="0" xfId="0">
      <alignment horizontal="left"/>
    </xf>
    <xf numFmtId="168" fontId="17" fillId="0" borderId="38" applyAlignment="1" pivotButton="0" quotePrefix="0" xfId="0">
      <alignment horizontal="left"/>
    </xf>
    <xf numFmtId="0" fontId="18" fillId="0" borderId="38" applyAlignment="1" pivotButton="0" quotePrefix="0" xfId="0">
      <alignment horizontal="left"/>
    </xf>
    <xf numFmtId="0" fontId="19" fillId="0" borderId="38" applyAlignment="1" pivotButton="0" quotePrefix="0" xfId="0">
      <alignment horizontal="center"/>
    </xf>
    <xf numFmtId="0" fontId="20" fillId="0" borderId="41" applyAlignment="1" pivotButton="0" quotePrefix="0" xfId="0">
      <alignment horizontal="center"/>
    </xf>
    <xf numFmtId="0" fontId="20" fillId="0" borderId="39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18" fillId="0" borderId="41" applyAlignment="1" pivotButton="0" quotePrefix="0" xfId="0">
      <alignment horizontal="center"/>
    </xf>
    <xf numFmtId="0" fontId="18" fillId="0" borderId="39" applyAlignment="1" pivotButton="0" quotePrefix="0" xfId="0">
      <alignment horizontal="center"/>
    </xf>
    <xf numFmtId="168" fontId="17" fillId="0" borderId="38" applyAlignment="1" pivotButton="0" quotePrefix="0" xfId="0">
      <alignment horizontal="center"/>
    </xf>
    <xf numFmtId="0" fontId="21" fillId="0" borderId="43" applyAlignment="1" pivotButton="0" quotePrefix="0" xfId="0">
      <alignment horizontal="center" vertical="center"/>
    </xf>
    <xf numFmtId="0" fontId="16" fillId="0" borderId="47" applyAlignment="1" pivotButton="0" quotePrefix="0" xfId="0">
      <alignment horizontal="center" vertical="center"/>
    </xf>
    <xf numFmtId="0" fontId="16" fillId="0" borderId="48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165" fontId="7" fillId="2" borderId="4" applyAlignment="1" pivotButton="0" quotePrefix="0" xfId="0">
      <alignment horizontal="center" vertical="center"/>
    </xf>
    <xf numFmtId="165" fontId="7" fillId="0" borderId="36" applyAlignment="1" pivotButton="0" quotePrefix="0" xfId="0">
      <alignment horizontal="center" vertical="center"/>
    </xf>
    <xf numFmtId="165" fontId="7" fillId="0" borderId="37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31" fontId="7" fillId="0" borderId="1" applyAlignment="1" pivotButton="0" quotePrefix="0" xfId="0">
      <alignment horizontal="center" vertical="center"/>
    </xf>
    <xf numFmtId="31" fontId="7" fillId="0" borderId="3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9" fillId="0" borderId="18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20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9" fillId="0" borderId="34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center"/>
    </xf>
    <xf numFmtId="0" fontId="12" fillId="0" borderId="20" applyAlignment="1" pivotButton="0" quotePrefix="0" xfId="0">
      <alignment horizontal="center" vertical="center"/>
    </xf>
    <xf numFmtId="0" fontId="9" fillId="0" borderId="21" applyAlignment="1" pivotButton="0" quotePrefix="0" xfId="0">
      <alignment horizontal="center" vertical="center"/>
    </xf>
    <xf numFmtId="0" fontId="9" fillId="0" borderId="23" applyAlignment="1" pivotButton="0" quotePrefix="0" xfId="0">
      <alignment horizontal="center" vertical="center"/>
    </xf>
    <xf numFmtId="0" fontId="12" fillId="2" borderId="22" applyAlignment="1" pivotButton="0" quotePrefix="0" xfId="0">
      <alignment horizontal="center" vertical="center"/>
    </xf>
    <xf numFmtId="0" fontId="12" fillId="2" borderId="2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172" fontId="0" fillId="2" borderId="13" applyAlignment="1" pivotButton="0" quotePrefix="0" xfId="0">
      <alignment horizontal="center" vertical="center"/>
    </xf>
    <xf numFmtId="172" fontId="0" fillId="2" borderId="20" applyAlignment="1" pivotButton="0" quotePrefix="0" xfId="0">
      <alignment horizontal="center" vertical="center"/>
    </xf>
    <xf numFmtId="2" fontId="0" fillId="0" borderId="13" applyAlignment="1" pivotButton="0" quotePrefix="0" xfId="0">
      <alignment horizontal="left" vertical="center"/>
    </xf>
    <xf numFmtId="2" fontId="0" fillId="0" borderId="34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vertical="center"/>
    </xf>
    <xf numFmtId="0" fontId="5" fillId="0" borderId="26" applyAlignment="1" pivotButton="0" quotePrefix="0" xfId="0">
      <alignment horizontal="center" vertical="center"/>
    </xf>
    <xf numFmtId="0" fontId="5" fillId="0" borderId="27" applyAlignment="1" pivotButton="0" quotePrefix="0" xfId="0">
      <alignment horizontal="center" vertical="center"/>
    </xf>
    <xf numFmtId="173" fontId="0" fillId="0" borderId="28" applyAlignment="1" pivotButton="0" quotePrefix="0" xfId="0">
      <alignment horizontal="center" vertical="center"/>
    </xf>
    <xf numFmtId="173" fontId="0" fillId="0" borderId="29" applyAlignment="1" pivotButton="0" quotePrefix="0" xfId="0">
      <alignment horizontal="center" vertical="center"/>
    </xf>
    <xf numFmtId="2" fontId="0" fillId="0" borderId="30" applyAlignment="1" pivotButton="0" quotePrefix="0" xfId="0">
      <alignment horizontal="left" vertical="center"/>
    </xf>
    <xf numFmtId="2" fontId="0" fillId="0" borderId="35" applyAlignment="1" pivotButton="0" quotePrefix="0" xfId="0">
      <alignment horizontal="left" vertical="center"/>
    </xf>
    <xf numFmtId="0" fontId="5" fillId="0" borderId="20" applyAlignment="1" pivotButton="0" quotePrefix="0" xfId="0">
      <alignment horizontal="center" vertical="center"/>
    </xf>
    <xf numFmtId="0" fontId="12" fillId="0" borderId="34" applyAlignment="1" pivotButton="0" quotePrefix="0" xfId="0">
      <alignment horizontal="center" vertical="center"/>
    </xf>
    <xf numFmtId="174" fontId="0" fillId="2" borderId="13" applyAlignment="1" pivotButton="0" quotePrefix="0" xfId="0">
      <alignment horizontal="center" vertical="center"/>
    </xf>
    <xf numFmtId="174" fontId="0" fillId="2" borderId="20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 wrapText="1"/>
    </xf>
    <xf numFmtId="164" fontId="1" fillId="0" borderId="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7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29" fillId="0" borderId="4" applyAlignment="1" pivotButton="0" quotePrefix="0" xfId="0">
      <alignment horizontal="center" vertical="center"/>
    </xf>
    <xf numFmtId="0" fontId="0" fillId="0" borderId="55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58" fontId="24" fillId="0" borderId="4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5" borderId="4" applyAlignment="1" pivotButton="0" quotePrefix="0" xfId="0">
      <alignment horizontal="center" vertical="center"/>
    </xf>
    <xf numFmtId="164" fontId="1" fillId="0" borderId="37" applyAlignment="1" pivotButton="0" quotePrefix="0" xfId="0">
      <alignment horizontal="center" vertical="center" wrapText="1"/>
    </xf>
    <xf numFmtId="164" fontId="0" fillId="0" borderId="37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41" pivotButton="0" quotePrefix="0" xfId="0"/>
    <xf numFmtId="171" fontId="17" fillId="0" borderId="40" applyAlignment="1" pivotButton="0" quotePrefix="0" xfId="0">
      <alignment horizontal="left"/>
    </xf>
    <xf numFmtId="168" fontId="17" fillId="0" borderId="40" applyAlignment="1" pivotButton="0" quotePrefix="0" xfId="0">
      <alignment horizontal="left"/>
    </xf>
    <xf numFmtId="0" fontId="18" fillId="0" borderId="40" applyAlignment="1" pivotButton="0" quotePrefix="0" xfId="0">
      <alignment horizontal="left"/>
    </xf>
    <xf numFmtId="0" fontId="21" fillId="0" borderId="40" applyAlignment="1" pivotButton="0" quotePrefix="0" xfId="0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168" fontId="17" fillId="0" borderId="38" applyAlignment="1" pivotButton="0" quotePrefix="0" xfId="0">
      <alignment horizontal="center"/>
    </xf>
    <xf numFmtId="168" fontId="17" fillId="0" borderId="40" pivotButton="0" quotePrefix="0" xfId="0"/>
    <xf numFmtId="168" fontId="17" fillId="0" borderId="40" applyAlignment="1" pivotButton="0" quotePrefix="0" xfId="0">
      <alignment horizontal="center"/>
    </xf>
    <xf numFmtId="169" fontId="21" fillId="0" borderId="43" applyAlignment="1" pivotButton="0" quotePrefix="0" xfId="0">
      <alignment horizontal="center"/>
    </xf>
    <xf numFmtId="165" fontId="7" fillId="0" borderId="0" applyAlignment="1" pivotButton="0" quotePrefix="0" xfId="0">
      <alignment vertical="center"/>
    </xf>
    <xf numFmtId="165" fontId="7" fillId="0" borderId="4" applyAlignment="1" pivotButton="0" quotePrefix="0" xfId="0">
      <alignment horizontal="center" vertical="center"/>
    </xf>
    <xf numFmtId="165" fontId="7" fillId="0" borderId="4" applyAlignment="1" pivotButton="0" quotePrefix="0" xfId="0">
      <alignment horizontal="center" vertical="center" wrapText="1"/>
    </xf>
    <xf numFmtId="165" fontId="15" fillId="0" borderId="4" applyAlignment="1" pivotButton="0" quotePrefix="0" xfId="0">
      <alignment horizontal="center" vertical="center" shrinkToFit="1"/>
    </xf>
    <xf numFmtId="165" fontId="36" fillId="0" borderId="4" applyAlignment="1" pivotButton="0" quotePrefix="0" xfId="0">
      <alignment horizontal="center" vertical="center" wrapText="1"/>
    </xf>
    <xf numFmtId="165" fontId="32" fillId="0" borderId="4" applyAlignment="1" pivotButton="0" quotePrefix="0" xfId="0">
      <alignment horizontal="center" vertical="center" wrapText="1"/>
    </xf>
    <xf numFmtId="164" fontId="36" fillId="0" borderId="4" applyAlignment="1" pivotButton="0" quotePrefix="0" xfId="0">
      <alignment horizontal="center" vertical="center"/>
    </xf>
    <xf numFmtId="170" fontId="36" fillId="0" borderId="4" applyAlignment="1" pivotButton="0" quotePrefix="0" xfId="0">
      <alignment horizontal="center" vertical="center"/>
    </xf>
    <xf numFmtId="165" fontId="36" fillId="0" borderId="4" applyAlignment="1" pivotButton="0" quotePrefix="0" xfId="0">
      <alignment horizontal="center" vertical="center"/>
    </xf>
    <xf numFmtId="165" fontId="36" fillId="0" borderId="0" applyAlignment="1" pivotButton="0" quotePrefix="0" xfId="0">
      <alignment vertical="center"/>
    </xf>
    <xf numFmtId="165" fontId="36" fillId="0" borderId="0" applyAlignment="1" pivotButton="0" quotePrefix="0" xfId="0">
      <alignment horizontal="center" vertical="center" wrapText="1"/>
    </xf>
    <xf numFmtId="31" fontId="7" fillId="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165" fontId="7" fillId="0" borderId="4" applyAlignment="1" pivotButton="0" quotePrefix="0" xfId="0">
      <alignment vertical="center"/>
    </xf>
    <xf numFmtId="165" fontId="8" fillId="0" borderId="4" applyAlignment="1" pivotButton="0" quotePrefix="0" xfId="0">
      <alignment vertical="center"/>
    </xf>
    <xf numFmtId="0" fontId="0" fillId="0" borderId="14" pivotButton="0" quotePrefix="0" xfId="0"/>
    <xf numFmtId="0" fontId="0" fillId="0" borderId="72" pivotButton="0" quotePrefix="0" xfId="0"/>
    <xf numFmtId="0" fontId="0" fillId="0" borderId="16" pivotButton="0" quotePrefix="0" xfId="0"/>
    <xf numFmtId="0" fontId="0" fillId="0" borderId="11" pivotButton="0" quotePrefix="0" xfId="0"/>
    <xf numFmtId="0" fontId="9" fillId="0" borderId="6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20" pivotButton="0" quotePrefix="0" xfId="0"/>
    <xf numFmtId="0" fontId="0" fillId="0" borderId="23" pivotButton="0" quotePrefix="0" xfId="0"/>
    <xf numFmtId="0" fontId="0" fillId="0" borderId="24" pivotButton="0" quotePrefix="0" xfId="0"/>
    <xf numFmtId="0" fontId="12" fillId="0" borderId="64" applyAlignment="1" pivotButton="0" quotePrefix="0" xfId="0">
      <alignment horizontal="center" vertical="center"/>
    </xf>
    <xf numFmtId="166" fontId="5" fillId="0" borderId="12" applyAlignment="1" pivotButton="0" quotePrefix="0" xfId="0">
      <alignment horizontal="center" vertical="center"/>
    </xf>
    <xf numFmtId="174" fontId="0" fillId="2" borderId="13" applyAlignment="1" pivotButton="0" quotePrefix="0" xfId="0">
      <alignment horizontal="center" vertical="center"/>
    </xf>
    <xf numFmtId="2" fontId="0" fillId="0" borderId="64" applyAlignment="1" pivotButton="0" quotePrefix="0" xfId="0">
      <alignment horizontal="left" vertical="center"/>
    </xf>
    <xf numFmtId="172" fontId="0" fillId="2" borderId="13" applyAlignment="1" pivotButton="0" quotePrefix="0" xfId="0">
      <alignment horizontal="center" vertical="center"/>
    </xf>
    <xf numFmtId="0" fontId="0" fillId="0" borderId="66" pivotButton="0" quotePrefix="0" xfId="0"/>
    <xf numFmtId="0" fontId="0" fillId="0" borderId="26" pivotButton="0" quotePrefix="0" xfId="0"/>
    <xf numFmtId="167" fontId="5" fillId="0" borderId="27" applyAlignment="1" pivotButton="0" quotePrefix="0" xfId="0">
      <alignment horizontal="center" vertical="center"/>
    </xf>
    <xf numFmtId="173" fontId="0" fillId="0" borderId="28" applyAlignment="1" pivotButton="0" quotePrefix="0" xfId="0">
      <alignment horizontal="center" vertical="center"/>
    </xf>
    <xf numFmtId="0" fontId="0" fillId="0" borderId="29" pivotButton="0" quotePrefix="0" xfId="0"/>
    <xf numFmtId="2" fontId="0" fillId="0" borderId="67" applyAlignment="1" pivotButton="0" quotePrefix="0" xfId="0">
      <alignment horizontal="left" vertical="center"/>
    </xf>
    <xf numFmtId="0" fontId="0" fillId="0" borderId="35" pivotButton="0" quotePrefix="0" xfId="0"/>
    <xf numFmtId="164" fontId="1" fillId="0" borderId="3" applyAlignment="1" pivotButton="0" quotePrefix="0" xfId="0">
      <alignment horizontal="center" vertical="center" wrapText="1"/>
    </xf>
    <xf numFmtId="0" fontId="41" fillId="0" borderId="74" applyAlignment="1" pivotButton="0" quotePrefix="0" xfId="0">
      <alignment horizontal="center" vertical="center"/>
    </xf>
    <xf numFmtId="0" fontId="0" fillId="0" borderId="77" pivotButton="0" quotePrefix="0" xfId="0"/>
    <xf numFmtId="0" fontId="0" fillId="0" borderId="78" pivotButton="0" quotePrefix="0" xfId="0"/>
    <xf numFmtId="0" fontId="42" fillId="0" borderId="74" applyAlignment="1" pivotButton="0" quotePrefix="0" xfId="0">
      <alignment horizontal="center" vertical="center" wrapText="1"/>
    </xf>
  </cellXfs>
  <cellStyles count="3">
    <cellStyle name="常规" xfId="0" builtinId="0"/>
    <cellStyle name="Normal" xfId="1"/>
    <cellStyle name="常规_销售清单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externalLink" Target="/xl/externalLinks/externalLink1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omments/comment1.xml><?xml version="1.0" encoding="utf-8"?>
<comments xmlns="http://schemas.openxmlformats.org/spreadsheetml/2006/main">
  <authors>
    <author>hanli</author>
  </authors>
  <commentList>
    <comment ref="AB3" authorId="0" shapeId="0">
      <text>
        <t xml:space="preserve">批注:
不含差额
</t>
      </text>
    </comment>
    <comment ref="AE3" authorId="0" shapeId="0">
      <text>
        <t xml:space="preserve">批注:
不含差额
</t>
      </text>
    </comment>
    <comment ref="AF3" authorId="0" shapeId="0">
      <text>
        <t xml:space="preserve">批注:
前后留头可超出间距的20%
</t>
      </text>
    </comment>
    <comment ref="AH3" authorId="0" shapeId="0">
      <text>
        <t xml:space="preserve">批注:
不含差额
</t>
      </text>
    </comment>
  </commentList>
</comments>
</file>

<file path=xl/comments/comment2.xml><?xml version="1.0" encoding="utf-8"?>
<comments xmlns="http://schemas.openxmlformats.org/spreadsheetml/2006/main">
  <authors>
    <author>jhx</author>
  </authors>
  <commentList>
    <comment ref="F18" authorId="0" shapeId="0">
      <text>
        <t xml:space="preserve">批注:
jhx: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/Relationships>
</file>

<file path=xl/drawings/drawing1.xml><?xml version="1.0" encoding="utf-8"?>
<wsDr xmlns="http://schemas.openxmlformats.org/drawingml/2006/spreadsheetDrawing">
  <oneCellAnchor>
    <from>
      <col>1</col>
      <colOff>0</colOff>
      <row>2</row>
      <rowOff>0</rowOff>
    </from>
    <ext cx="1143000" cy="1143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143000" cy="1143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</row>
      <rowOff>0</rowOff>
    </from>
    <ext cx="1143000" cy="1143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</row>
      <rowOff>0</rowOff>
    </from>
    <ext cx="1143000" cy="1143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</row>
      <rowOff>0</rowOff>
    </from>
    <ext cx="1143000" cy="1143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143000" cy="1143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</row>
      <rowOff>0</rowOff>
    </from>
    <ext cx="1143000" cy="1143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9</row>
      <rowOff>0</rowOff>
    </from>
    <ext cx="1143000" cy="1143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</row>
      <rowOff>0</rowOff>
    </from>
    <ext cx="1143000" cy="1143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143000" cy="1143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</row>
      <rowOff>0</rowOff>
    </from>
    <ext cx="1143000" cy="1143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</row>
      <rowOff>0</rowOff>
    </from>
    <ext cx="1143000" cy="1143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4</row>
      <rowOff>0</rowOff>
    </from>
    <ext cx="1143000" cy="1143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5</row>
      <rowOff>0</rowOff>
    </from>
    <ext cx="1143000" cy="1143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6</row>
      <rowOff>0</rowOff>
    </from>
    <ext cx="1143000" cy="1143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7</row>
      <rowOff>0</rowOff>
    </from>
    <ext cx="1143000" cy="1143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8</row>
      <rowOff>0</rowOff>
    </from>
    <ext cx="1143000" cy="1143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9</row>
      <rowOff>0</rowOff>
    </from>
    <ext cx="1143000" cy="1143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10</row>
      <rowOff>0</rowOff>
    </from>
    <ext cx="1143000" cy="1143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11</row>
      <rowOff>0</rowOff>
    </from>
    <ext cx="1143000" cy="1143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</row>
      <rowOff>0</rowOff>
    </from>
    <ext cx="1143000" cy="1143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</row>
      <rowOff>0</rowOff>
    </from>
    <ext cx="1143000" cy="1143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</row>
      <rowOff>0</rowOff>
    </from>
    <ext cx="1143000" cy="1143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5</row>
      <rowOff>0</rowOff>
    </from>
    <ext cx="1143000" cy="1143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6</row>
      <rowOff>0</rowOff>
    </from>
    <ext cx="1143000" cy="1143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7</row>
      <rowOff>0</rowOff>
    </from>
    <ext cx="1143000" cy="1143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8</row>
      <rowOff>0</rowOff>
    </from>
    <ext cx="1143000" cy="1143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9</row>
      <rowOff>0</rowOff>
    </from>
    <ext cx="1143000" cy="1143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10</row>
      <rowOff>0</rowOff>
    </from>
    <ext cx="1143000" cy="1143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11</row>
      <rowOff>0</rowOff>
    </from>
    <ext cx="1143000" cy="1143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</row>
      <rowOff>0</rowOff>
    </from>
    <ext cx="1143000" cy="1143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</row>
      <rowOff>0</rowOff>
    </from>
    <ext cx="1143000" cy="1143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14</row>
      <rowOff>0</rowOff>
    </from>
    <ext cx="1143000" cy="1143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143000" cy="11430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16</row>
      <rowOff>0</rowOff>
    </from>
    <ext cx="1143000" cy="11430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17</row>
      <rowOff>0</rowOff>
    </from>
    <ext cx="1143000" cy="11430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18</row>
      <rowOff>0</rowOff>
    </from>
    <ext cx="1143000" cy="11430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</row>
      <rowOff>0</rowOff>
    </from>
    <ext cx="1143000" cy="11430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20</row>
      <rowOff>0</rowOff>
    </from>
    <ext cx="1143000" cy="11430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21</row>
      <rowOff>0</rowOff>
    </from>
    <ext cx="1143000" cy="11430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12</row>
      <rowOff>0</rowOff>
    </from>
    <ext cx="1143000" cy="114300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13</row>
      <rowOff>0</rowOff>
    </from>
    <ext cx="1143000" cy="114300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14</row>
      <rowOff>0</rowOff>
    </from>
    <ext cx="1143000" cy="114300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15</row>
      <rowOff>0</rowOff>
    </from>
    <ext cx="1143000" cy="114300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16</row>
      <rowOff>0</rowOff>
    </from>
    <ext cx="1143000" cy="114300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17</row>
      <rowOff>0</rowOff>
    </from>
    <ext cx="1143000" cy="114300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18</row>
      <rowOff>0</rowOff>
    </from>
    <ext cx="1143000" cy="114300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19</row>
      <rowOff>0</rowOff>
    </from>
    <ext cx="1143000" cy="114300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20</row>
      <rowOff>0</rowOff>
    </from>
    <ext cx="1143000" cy="114300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21</row>
      <rowOff>0</rowOff>
    </from>
    <ext cx="1143000" cy="114300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12</row>
      <rowOff>0</rowOff>
    </from>
    <ext cx="1143000" cy="114300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13</row>
      <rowOff>0</rowOff>
    </from>
    <ext cx="1143000" cy="114300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14</row>
      <rowOff>0</rowOff>
    </from>
    <ext cx="1143000" cy="114300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15</row>
      <rowOff>0</rowOff>
    </from>
    <ext cx="1143000" cy="114300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16</row>
      <rowOff>0</rowOff>
    </from>
    <ext cx="1143000" cy="114300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17</row>
      <rowOff>0</rowOff>
    </from>
    <ext cx="1143000" cy="114300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18</row>
      <rowOff>0</rowOff>
    </from>
    <ext cx="1143000" cy="114300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19</row>
      <rowOff>0</rowOff>
    </from>
    <ext cx="1143000" cy="114300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20</row>
      <rowOff>0</rowOff>
    </from>
    <ext cx="1143000" cy="114300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21</row>
      <rowOff>0</rowOff>
    </from>
    <ext cx="1143000" cy="114300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</row>
      <rowOff>0</rowOff>
    </from>
    <ext cx="1143000" cy="114300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23</row>
      <rowOff>0</rowOff>
    </from>
    <ext cx="1143000" cy="114300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24</row>
      <rowOff>0</rowOff>
    </from>
    <ext cx="1143000" cy="114300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25</row>
      <rowOff>0</rowOff>
    </from>
    <ext cx="1143000" cy="114300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26</row>
      <rowOff>0</rowOff>
    </from>
    <ext cx="1143000" cy="114300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27</row>
      <rowOff>0</rowOff>
    </from>
    <ext cx="1143000" cy="114300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28</row>
      <rowOff>0</rowOff>
    </from>
    <ext cx="1143000" cy="114300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1143000" cy="114300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1143000" cy="114300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31</row>
      <rowOff>0</rowOff>
    </from>
    <ext cx="1143000" cy="114300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22</row>
      <rowOff>0</rowOff>
    </from>
    <ext cx="1143000" cy="114300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23</row>
      <rowOff>0</rowOff>
    </from>
    <ext cx="1143000" cy="114300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24</row>
      <rowOff>0</rowOff>
    </from>
    <ext cx="1143000" cy="114300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25</row>
      <rowOff>0</rowOff>
    </from>
    <ext cx="1143000" cy="114300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26</row>
      <rowOff>0</rowOff>
    </from>
    <ext cx="1143000" cy="114300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27</row>
      <rowOff>0</rowOff>
    </from>
    <ext cx="1143000" cy="114300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28</row>
      <rowOff>0</rowOff>
    </from>
    <ext cx="1143000" cy="114300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29</row>
      <rowOff>0</rowOff>
    </from>
    <ext cx="1143000" cy="114300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30</row>
      <rowOff>0</rowOff>
    </from>
    <ext cx="1143000" cy="114300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3</col>
      <colOff>0</colOff>
      <row>31</row>
      <rowOff>0</rowOff>
    </from>
    <ext cx="1143000" cy="114300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22</row>
      <rowOff>0</rowOff>
    </from>
    <ext cx="1143000" cy="114300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23</row>
      <rowOff>0</rowOff>
    </from>
    <ext cx="1143000" cy="114300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24</row>
      <rowOff>0</rowOff>
    </from>
    <ext cx="1143000" cy="114300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25</row>
      <rowOff>0</rowOff>
    </from>
    <ext cx="1143000" cy="114300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26</row>
      <rowOff>0</rowOff>
    </from>
    <ext cx="1143000" cy="114300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27</row>
      <rowOff>0</rowOff>
    </from>
    <ext cx="1143000" cy="114300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28</row>
      <rowOff>0</rowOff>
    </from>
    <ext cx="1143000" cy="114300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29</row>
      <rowOff>0</rowOff>
    </from>
    <ext cx="1143000" cy="114300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30</row>
      <rowOff>0</rowOff>
    </from>
    <ext cx="1143000" cy="114300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31</row>
      <rowOff>0</rowOff>
    </from>
    <ext cx="1143000" cy="114300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32</row>
      <rowOff>0</rowOff>
    </from>
    <ext cx="1143000" cy="114300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33</row>
      <rowOff>0</rowOff>
    </from>
    <ext cx="1143000" cy="114300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Lenovo/Desktop/&#20309;&#20911;&#26862;/6&#26376;/XD202307001%206-121/&#27169;&#26495;&#65288;405&#65289;&#25289;&#32593;j%20-%20&#36367;&#27493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生产"/>
      <sheetName val="单块公式"/>
      <sheetName val="双块拉网公式"/>
      <sheetName val="Sheet1"/>
    </sheetNames>
    <sheetDataSet>
      <sheetData sheetId="0"/>
      <sheetData sheetId="1">
        <row r="4">
          <cell r="A4">
            <v>25</v>
          </cell>
          <cell r="B4">
            <v>5</v>
          </cell>
          <cell r="C4">
            <v>30</v>
          </cell>
          <cell r="D4">
            <v>100</v>
          </cell>
          <cell r="E4">
            <v>6</v>
          </cell>
          <cell r="F4" t="str">
            <v>F</v>
          </cell>
          <cell r="G4" t="str">
            <v>G</v>
          </cell>
        </row>
        <row r="6">
          <cell r="A6">
            <v>900</v>
          </cell>
          <cell r="D6">
            <v>4</v>
          </cell>
          <cell r="F6">
            <v>196</v>
          </cell>
          <cell r="I6">
            <v>7</v>
          </cell>
          <cell r="J6">
            <v>6226</v>
          </cell>
        </row>
        <row r="7">
          <cell r="A7">
            <v>900</v>
          </cell>
          <cell r="D7">
            <v>4</v>
          </cell>
          <cell r="F7">
            <v>196</v>
          </cell>
          <cell r="I7">
            <v>7</v>
          </cell>
          <cell r="J7">
            <v>6226</v>
          </cell>
        </row>
        <row r="9">
          <cell r="A9">
            <v>900</v>
          </cell>
          <cell r="D9">
            <v>4</v>
          </cell>
          <cell r="F9">
            <v>196</v>
          </cell>
          <cell r="I9">
            <v>1</v>
          </cell>
          <cell r="J9">
            <v>850</v>
          </cell>
        </row>
        <row r="10">
          <cell r="A10">
            <v>800</v>
          </cell>
          <cell r="D10">
            <v>4</v>
          </cell>
          <cell r="F10">
            <v>96</v>
          </cell>
          <cell r="I10">
            <v>5</v>
          </cell>
          <cell r="J10">
            <v>4034</v>
          </cell>
        </row>
        <row r="12">
          <cell r="A12">
            <v>800</v>
          </cell>
          <cell r="D12">
            <v>4</v>
          </cell>
          <cell r="F12">
            <v>96</v>
          </cell>
          <cell r="I12">
            <v>2</v>
          </cell>
          <cell r="J12">
            <v>1646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435"/>
  <sheetViews>
    <sheetView topLeftCell="A43" workbookViewId="0">
      <selection activeCell="J45" sqref="J45"/>
    </sheetView>
  </sheetViews>
  <sheetFormatPr baseColWidth="8" defaultColWidth="9" defaultRowHeight="14.4"/>
  <cols>
    <col width="9" customWidth="1" style="12" min="1" max="1"/>
    <col width="6.21875" customWidth="1" style="12" min="2" max="2"/>
    <col width="9.33203125" customWidth="1" style="12" min="3" max="5"/>
    <col width="9.77734375" customWidth="1" style="12" min="6" max="6"/>
    <col width="9.6640625" customWidth="1" style="12" min="7" max="7"/>
    <col width="15.109375" customWidth="1" style="12" min="8" max="8"/>
    <col width="8.77734375" customWidth="1" style="12" min="9" max="9"/>
    <col width="8.33203125" customWidth="1" style="12" min="10" max="10"/>
    <col width="9" customWidth="1" style="12" min="11" max="16384"/>
  </cols>
  <sheetData>
    <row r="1" s="272">
      <c r="A1" s="150" t="inlineStr">
        <is>
          <t>SAR管廊 格栅清单</t>
        </is>
      </c>
      <c r="B1" s="273" t="n"/>
      <c r="C1" s="273" t="n"/>
      <c r="D1" s="273" t="n"/>
      <c r="E1" s="273" t="n"/>
      <c r="F1" s="273" t="n"/>
      <c r="G1" s="274" t="n"/>
      <c r="H1" s="150" t="n"/>
      <c r="I1" s="12" t="n"/>
      <c r="J1" s="12" t="n"/>
      <c r="K1" s="12" t="n"/>
    </row>
    <row r="2" s="272">
      <c r="A2" s="150" t="inlineStr">
        <is>
          <t>型号：JG255/30/100FG</t>
        </is>
      </c>
      <c r="B2" s="273" t="n"/>
      <c r="C2" s="273" t="n"/>
      <c r="D2" s="273" t="n"/>
      <c r="E2" s="273" t="n"/>
      <c r="F2" s="273" t="n"/>
      <c r="G2" s="274" t="n"/>
      <c r="H2" s="150" t="n"/>
      <c r="I2" s="12" t="n"/>
      <c r="J2" s="12" t="n"/>
      <c r="K2" s="12" t="n"/>
    </row>
    <row r="3" s="272">
      <c r="A3" s="150" t="inlineStr">
        <is>
          <t>编号</t>
        </is>
      </c>
      <c r="B3" s="150" t="inlineStr">
        <is>
          <t>图</t>
        </is>
      </c>
      <c r="C3" s="150" t="inlineStr">
        <is>
          <t>长度mm</t>
        </is>
      </c>
      <c r="D3" s="150" t="inlineStr">
        <is>
          <t>宽度mm</t>
        </is>
      </c>
      <c r="E3" s="150" t="inlineStr">
        <is>
          <t>数量</t>
        </is>
      </c>
      <c r="F3" s="150" t="inlineStr">
        <is>
          <t>面积m^2</t>
        </is>
      </c>
      <c r="G3" s="150" t="inlineStr">
        <is>
          <t>重量kg</t>
        </is>
      </c>
      <c r="H3" s="150" t="inlineStr">
        <is>
          <t>EL</t>
        </is>
      </c>
      <c r="I3" s="12" t="n"/>
      <c r="J3" s="12" t="n"/>
      <c r="K3" s="12" t="n"/>
    </row>
    <row r="4" s="272">
      <c r="A4" s="275" t="n"/>
      <c r="B4" s="275" t="n"/>
      <c r="C4" s="275" t="n"/>
      <c r="D4" s="275" t="n"/>
      <c r="E4" s="275" t="n"/>
      <c r="F4" s="275" t="n"/>
      <c r="G4" s="275" t="n"/>
      <c r="H4" s="275" t="n"/>
      <c r="I4" s="12" t="n"/>
      <c r="J4" s="12" t="n"/>
      <c r="K4" s="12" t="n"/>
    </row>
    <row r="5" s="272">
      <c r="A5" s="150" t="inlineStr">
        <is>
          <t>A-1</t>
        </is>
      </c>
      <c r="B5" s="150" t="n"/>
      <c r="C5" s="150" t="n">
        <v>1190</v>
      </c>
      <c r="D5" s="150" t="n">
        <v>605</v>
      </c>
      <c r="E5" s="150" t="n">
        <v>1</v>
      </c>
      <c r="F5" s="276">
        <f>C5*D5*E5/1000000</f>
        <v/>
      </c>
      <c r="G5" s="276">
        <f>F5*40.4</f>
        <v/>
      </c>
      <c r="H5" s="150" t="inlineStr">
        <is>
          <t>1#管廊5.5M</t>
        </is>
      </c>
      <c r="I5" s="277" t="n"/>
      <c r="J5" s="12" t="n"/>
      <c r="K5" s="12" t="n"/>
    </row>
    <row r="6" s="272">
      <c r="A6" s="150" t="inlineStr">
        <is>
          <t>A-2</t>
        </is>
      </c>
      <c r="B6" s="150" t="n"/>
      <c r="C6" s="150" t="n">
        <v>1190</v>
      </c>
      <c r="D6" s="150" t="n">
        <v>635</v>
      </c>
      <c r="E6" s="150" t="n">
        <v>1</v>
      </c>
      <c r="F6" s="276">
        <f>C6*D6*E6/1000000</f>
        <v/>
      </c>
      <c r="G6" s="276">
        <f>F6*40.4</f>
        <v/>
      </c>
      <c r="H6" s="150" t="inlineStr">
        <is>
          <t>1#管廊5.5M</t>
        </is>
      </c>
      <c r="I6" s="277" t="n"/>
      <c r="J6" s="12" t="n"/>
      <c r="K6" s="12" t="n"/>
    </row>
    <row r="7" s="272">
      <c r="A7" s="150" t="inlineStr">
        <is>
          <t>A-3</t>
        </is>
      </c>
      <c r="B7" s="150" t="n"/>
      <c r="C7" s="150" t="n">
        <v>1190</v>
      </c>
      <c r="D7" s="150" t="n">
        <v>995</v>
      </c>
      <c r="E7" s="150" t="n">
        <v>5</v>
      </c>
      <c r="F7" s="276">
        <f>C7*D7*E7/1000000</f>
        <v/>
      </c>
      <c r="G7" s="276">
        <f>F7*40.4</f>
        <v/>
      </c>
      <c r="H7" s="150" t="inlineStr">
        <is>
          <t>1#管廊5.5M</t>
        </is>
      </c>
      <c r="I7" s="277" t="n"/>
      <c r="J7" s="12" t="n"/>
      <c r="K7" s="12" t="n"/>
    </row>
    <row r="8" s="272">
      <c r="A8" s="150" t="inlineStr">
        <is>
          <t>A-4</t>
        </is>
      </c>
      <c r="B8" s="13" t="inlineStr">
        <is>
          <t>#</t>
        </is>
      </c>
      <c r="C8" s="150" t="n">
        <v>1190</v>
      </c>
      <c r="D8" s="150" t="n">
        <v>995</v>
      </c>
      <c r="E8" s="150" t="n">
        <v>1</v>
      </c>
      <c r="F8" s="276">
        <f>C8*D8*E8/1000000</f>
        <v/>
      </c>
      <c r="G8" s="276">
        <f>F8*40.4</f>
        <v/>
      </c>
      <c r="H8" s="150" t="inlineStr">
        <is>
          <t>1#管廊5.5M</t>
        </is>
      </c>
      <c r="I8" s="277" t="n"/>
      <c r="J8" s="12" t="n"/>
      <c r="K8" s="12" t="n"/>
    </row>
    <row r="9" s="272">
      <c r="A9" s="150" t="inlineStr">
        <is>
          <t>A-5</t>
        </is>
      </c>
      <c r="B9" s="13" t="inlineStr">
        <is>
          <t>#</t>
        </is>
      </c>
      <c r="C9" s="150" t="n">
        <v>1190</v>
      </c>
      <c r="D9" s="150" t="n">
        <v>995</v>
      </c>
      <c r="E9" s="150" t="n">
        <v>1</v>
      </c>
      <c r="F9" s="276">
        <f>C9*D9*E9/1000000</f>
        <v/>
      </c>
      <c r="G9" s="276">
        <f>F9*40.4</f>
        <v/>
      </c>
      <c r="H9" s="150" t="inlineStr">
        <is>
          <t>1#管廊5.5M</t>
        </is>
      </c>
      <c r="I9" s="277" t="n"/>
      <c r="J9" s="12" t="n"/>
      <c r="K9" s="12" t="n"/>
    </row>
    <row r="10" s="272">
      <c r="A10" s="150" t="inlineStr">
        <is>
          <t>A-6</t>
        </is>
      </c>
      <c r="B10" s="13" t="inlineStr">
        <is>
          <t>#</t>
        </is>
      </c>
      <c r="C10" s="150" t="n">
        <v>1190</v>
      </c>
      <c r="D10" s="150" t="n">
        <v>995</v>
      </c>
      <c r="E10" s="150" t="n">
        <v>1</v>
      </c>
      <c r="F10" s="276">
        <f>C10*D10*E10/1000000</f>
        <v/>
      </c>
      <c r="G10" s="276">
        <f>F10*40.4</f>
        <v/>
      </c>
      <c r="H10" s="150" t="inlineStr">
        <is>
          <t>1#管廊5.5M</t>
        </is>
      </c>
      <c r="I10" s="277" t="n"/>
      <c r="J10" s="12" t="n"/>
      <c r="K10" s="12" t="n"/>
    </row>
    <row r="11" s="272">
      <c r="A11" s="150" t="inlineStr">
        <is>
          <t>A-7</t>
        </is>
      </c>
      <c r="B11" s="150" t="n"/>
      <c r="C11" s="150" t="n">
        <v>2365</v>
      </c>
      <c r="D11" s="150" t="n">
        <v>935</v>
      </c>
      <c r="E11" s="150" t="n">
        <v>1</v>
      </c>
      <c r="F11" s="276">
        <f>C11*D11*E11/1000000</f>
        <v/>
      </c>
      <c r="G11" s="276">
        <f>F11*40.4</f>
        <v/>
      </c>
      <c r="H11" s="150" t="inlineStr">
        <is>
          <t>1#管廊5.5M</t>
        </is>
      </c>
      <c r="I11" s="277" t="n"/>
      <c r="J11" s="12" t="n"/>
      <c r="K11" s="12" t="n"/>
    </row>
    <row r="12" s="272">
      <c r="A12" s="150" t="inlineStr">
        <is>
          <t>A-8</t>
        </is>
      </c>
      <c r="B12" s="150" t="n"/>
      <c r="C12" s="150" t="n">
        <v>2365</v>
      </c>
      <c r="D12" s="150" t="n">
        <v>995</v>
      </c>
      <c r="E12" s="150" t="n">
        <v>4</v>
      </c>
      <c r="F12" s="276">
        <f>C12*D12*E12/1000000</f>
        <v/>
      </c>
      <c r="G12" s="276">
        <f>F12*40.4</f>
        <v/>
      </c>
      <c r="H12" s="150" t="inlineStr">
        <is>
          <t>1#管廊5.5M</t>
        </is>
      </c>
      <c r="I12" s="277" t="n"/>
      <c r="J12" s="12" t="n"/>
      <c r="K12" s="12" t="n"/>
    </row>
    <row r="13" s="272">
      <c r="A13" s="150" t="inlineStr">
        <is>
          <t>A-9</t>
        </is>
      </c>
      <c r="B13" s="13" t="inlineStr">
        <is>
          <t>#</t>
        </is>
      </c>
      <c r="C13" s="150" t="n">
        <v>2365</v>
      </c>
      <c r="D13" s="150" t="n">
        <v>995</v>
      </c>
      <c r="E13" s="150" t="n">
        <v>1</v>
      </c>
      <c r="F13" s="276">
        <f>C13*D13*E13/1000000</f>
        <v/>
      </c>
      <c r="G13" s="276">
        <f>F13*40.4</f>
        <v/>
      </c>
      <c r="H13" s="150" t="inlineStr">
        <is>
          <t>1#管廊5.5M</t>
        </is>
      </c>
      <c r="I13" s="277" t="n"/>
      <c r="J13" s="12" t="n"/>
      <c r="K13" s="12" t="n"/>
    </row>
    <row r="14" s="272">
      <c r="A14" s="150" t="inlineStr">
        <is>
          <t>A-10</t>
        </is>
      </c>
      <c r="B14" s="13" t="inlineStr">
        <is>
          <t>#</t>
        </is>
      </c>
      <c r="C14" s="150" t="n">
        <v>2365</v>
      </c>
      <c r="D14" s="150" t="n">
        <v>935</v>
      </c>
      <c r="E14" s="150" t="n">
        <v>1</v>
      </c>
      <c r="F14" s="276">
        <f>C14*D14*E14/1000000</f>
        <v/>
      </c>
      <c r="G14" s="276">
        <f>F14*40.4</f>
        <v/>
      </c>
      <c r="H14" s="150" t="inlineStr">
        <is>
          <t>1#管廊5.5M</t>
        </is>
      </c>
      <c r="I14" s="277" t="n"/>
      <c r="J14" s="12" t="n"/>
      <c r="K14" s="12" t="n"/>
    </row>
    <row r="15" s="272">
      <c r="A15" s="150" t="inlineStr">
        <is>
          <t>A-11</t>
        </is>
      </c>
      <c r="B15" s="150" t="n"/>
      <c r="C15" s="150" t="n">
        <v>2365</v>
      </c>
      <c r="D15" s="150" t="n">
        <v>575</v>
      </c>
      <c r="E15" s="150" t="n">
        <v>1</v>
      </c>
      <c r="F15" s="276">
        <f>C15*D15*E15/1000000</f>
        <v/>
      </c>
      <c r="G15" s="276">
        <f>F15*40.4</f>
        <v/>
      </c>
      <c r="H15" s="150" t="inlineStr">
        <is>
          <t>1#管廊5.5M</t>
        </is>
      </c>
      <c r="I15" s="277" t="n"/>
      <c r="J15" s="12" t="n"/>
      <c r="K15" s="12" t="n"/>
    </row>
    <row r="16" s="272">
      <c r="A16" s="150" t="inlineStr">
        <is>
          <t>A-12</t>
        </is>
      </c>
      <c r="B16" s="150" t="n"/>
      <c r="C16" s="150" t="n">
        <v>2365</v>
      </c>
      <c r="D16" s="150" t="n">
        <v>605</v>
      </c>
      <c r="E16" s="150" t="n">
        <v>2</v>
      </c>
      <c r="F16" s="276">
        <f>C16*D16*E16/1000000</f>
        <v/>
      </c>
      <c r="G16" s="276">
        <f>F16*40.4</f>
        <v/>
      </c>
      <c r="H16" s="150" t="inlineStr">
        <is>
          <t>1#管廊5.5M</t>
        </is>
      </c>
      <c r="I16" s="277" t="n"/>
      <c r="J16" s="12" t="n"/>
      <c r="K16" s="12" t="n"/>
    </row>
    <row r="17" s="272">
      <c r="A17" s="150" t="inlineStr">
        <is>
          <t>A-13</t>
        </is>
      </c>
      <c r="B17" s="13" t="inlineStr">
        <is>
          <t>#</t>
        </is>
      </c>
      <c r="C17" s="150" t="n">
        <v>2365</v>
      </c>
      <c r="D17" s="150" t="n">
        <v>995</v>
      </c>
      <c r="E17" s="150" t="n">
        <v>1</v>
      </c>
      <c r="F17" s="276">
        <f>C17*D17*E17/1000000</f>
        <v/>
      </c>
      <c r="G17" s="276">
        <f>F17*40.4</f>
        <v/>
      </c>
      <c r="H17" s="150" t="inlineStr">
        <is>
          <t>1#管廊5.5M</t>
        </is>
      </c>
      <c r="I17" s="277" t="n"/>
      <c r="J17" s="12" t="n"/>
      <c r="K17" s="12" t="n"/>
    </row>
    <row r="18" s="272">
      <c r="A18" s="150" t="inlineStr">
        <is>
          <t>A-14</t>
        </is>
      </c>
      <c r="B18" s="13" t="inlineStr">
        <is>
          <t>#</t>
        </is>
      </c>
      <c r="C18" s="150" t="n">
        <v>2365</v>
      </c>
      <c r="D18" s="150" t="n">
        <v>575</v>
      </c>
      <c r="E18" s="150" t="n">
        <v>1</v>
      </c>
      <c r="F18" s="276">
        <f>C18*D18*E18/1000000</f>
        <v/>
      </c>
      <c r="G18" s="276">
        <f>F18*40.4</f>
        <v/>
      </c>
      <c r="H18" s="150" t="inlineStr">
        <is>
          <t>1#管廊5.5M</t>
        </is>
      </c>
      <c r="I18" s="277" t="n"/>
      <c r="J18" s="12" t="n"/>
      <c r="K18" s="12" t="n"/>
    </row>
    <row r="19" s="272">
      <c r="A19" s="150" t="inlineStr">
        <is>
          <t>A-15</t>
        </is>
      </c>
      <c r="B19" s="150" t="n"/>
      <c r="C19" s="150" t="n">
        <v>2390</v>
      </c>
      <c r="D19" s="150" t="n">
        <v>575</v>
      </c>
      <c r="E19" s="150" t="n">
        <v>2</v>
      </c>
      <c r="F19" s="276">
        <f>C19*D19*E19/1000000</f>
        <v/>
      </c>
      <c r="G19" s="276">
        <f>F19*40.4</f>
        <v/>
      </c>
      <c r="H19" s="150" t="inlineStr">
        <is>
          <t>1#管廊5.5M</t>
        </is>
      </c>
      <c r="I19" s="277" t="n"/>
      <c r="J19" s="12" t="n"/>
      <c r="K19" s="12" t="n"/>
    </row>
    <row r="20" s="272">
      <c r="A20" s="150" t="inlineStr">
        <is>
          <t>A-16</t>
        </is>
      </c>
      <c r="B20" s="150" t="n"/>
      <c r="C20" s="150" t="n">
        <v>2390</v>
      </c>
      <c r="D20" s="150" t="n">
        <v>605</v>
      </c>
      <c r="E20" s="150" t="n">
        <v>2</v>
      </c>
      <c r="F20" s="276">
        <f>C20*D20*E20/1000000</f>
        <v/>
      </c>
      <c r="G20" s="276">
        <f>F20*40.4</f>
        <v/>
      </c>
      <c r="H20" s="150" t="inlineStr">
        <is>
          <t>1#管廊5.5M</t>
        </is>
      </c>
      <c r="I20" s="277" t="n"/>
      <c r="J20" s="12" t="n"/>
      <c r="K20" s="12" t="n"/>
    </row>
    <row r="21" s="272">
      <c r="A21" s="150" t="inlineStr">
        <is>
          <t>A-17</t>
        </is>
      </c>
      <c r="B21" s="150" t="n"/>
      <c r="C21" s="150" t="n">
        <v>2390</v>
      </c>
      <c r="D21" s="150" t="n">
        <v>995</v>
      </c>
      <c r="E21" s="150" t="n">
        <v>6</v>
      </c>
      <c r="F21" s="276">
        <f>C21*D21*E21/1000000</f>
        <v/>
      </c>
      <c r="G21" s="276">
        <f>F21*40.4</f>
        <v/>
      </c>
      <c r="H21" s="150" t="inlineStr">
        <is>
          <t>1#管廊5.5M</t>
        </is>
      </c>
      <c r="I21" s="277" t="n"/>
      <c r="J21" s="12" t="n"/>
      <c r="K21" s="12" t="n"/>
    </row>
    <row r="22" s="272">
      <c r="A22" s="150" t="inlineStr">
        <is>
          <t>A-18</t>
        </is>
      </c>
      <c r="B22" s="150" t="n"/>
      <c r="C22" s="150" t="n">
        <v>2390</v>
      </c>
      <c r="D22" s="150" t="n">
        <v>935</v>
      </c>
      <c r="E22" s="150" t="n">
        <v>2</v>
      </c>
      <c r="F22" s="276">
        <f>C22*D22*E22/1000000</f>
        <v/>
      </c>
      <c r="G22" s="276">
        <f>F22*40.4</f>
        <v/>
      </c>
      <c r="H22" s="150" t="inlineStr">
        <is>
          <t>1#管廊5.5M</t>
        </is>
      </c>
      <c r="I22" s="277" t="n"/>
      <c r="J22" s="12" t="n"/>
      <c r="K22" s="12" t="n"/>
    </row>
    <row r="23" s="272">
      <c r="A23" s="150" t="inlineStr">
        <is>
          <t>A-19</t>
        </is>
      </c>
      <c r="B23" s="150" t="n"/>
      <c r="C23" s="150" t="n">
        <v>1165</v>
      </c>
      <c r="D23" s="150" t="n">
        <v>935</v>
      </c>
      <c r="E23" s="150" t="n">
        <v>1</v>
      </c>
      <c r="F23" s="276">
        <f>C23*D23*E23/1000000</f>
        <v/>
      </c>
      <c r="G23" s="276">
        <f>F23*40.4</f>
        <v/>
      </c>
      <c r="H23" s="150" t="inlineStr">
        <is>
          <t>1#管廊5.5M</t>
        </is>
      </c>
      <c r="I23" s="277" t="n"/>
      <c r="J23" s="12" t="n"/>
      <c r="K23" s="12" t="n"/>
    </row>
    <row r="24" s="272">
      <c r="A24" s="150" t="inlineStr">
        <is>
          <t>A-20</t>
        </is>
      </c>
      <c r="B24" s="150" t="n"/>
      <c r="C24" s="150" t="n">
        <v>1165</v>
      </c>
      <c r="D24" s="150" t="n">
        <v>995</v>
      </c>
      <c r="E24" s="150" t="n">
        <v>4</v>
      </c>
      <c r="F24" s="276">
        <f>C24*D24*E24/1000000</f>
        <v/>
      </c>
      <c r="G24" s="276">
        <f>F24*40.4</f>
        <v/>
      </c>
      <c r="H24" s="150" t="inlineStr">
        <is>
          <t>1#管廊5.5M</t>
        </is>
      </c>
      <c r="I24" s="277" t="n"/>
      <c r="J24" s="12" t="n"/>
      <c r="K24" s="12" t="n"/>
    </row>
    <row r="25" s="272">
      <c r="A25" s="150" t="inlineStr">
        <is>
          <t>A-21</t>
        </is>
      </c>
      <c r="B25" s="13" t="inlineStr">
        <is>
          <t>#</t>
        </is>
      </c>
      <c r="C25" s="150" t="n">
        <v>1165</v>
      </c>
      <c r="D25" s="150" t="n">
        <v>995</v>
      </c>
      <c r="E25" s="150" t="n">
        <v>1</v>
      </c>
      <c r="F25" s="276">
        <f>C25*D25*E25/1000000</f>
        <v/>
      </c>
      <c r="G25" s="276">
        <f>F25*40.4</f>
        <v/>
      </c>
      <c r="H25" s="150" t="inlineStr">
        <is>
          <t>1#管廊5.5M</t>
        </is>
      </c>
      <c r="I25" s="277" t="n"/>
      <c r="J25" s="12" t="n"/>
      <c r="K25" s="12" t="n"/>
    </row>
    <row r="26" s="272">
      <c r="A26" s="150" t="inlineStr">
        <is>
          <t>A-22</t>
        </is>
      </c>
      <c r="B26" s="13" t="inlineStr">
        <is>
          <t>#</t>
        </is>
      </c>
      <c r="C26" s="150" t="n">
        <v>1165</v>
      </c>
      <c r="D26" s="150" t="n">
        <v>935</v>
      </c>
      <c r="E26" s="150" t="n">
        <v>1</v>
      </c>
      <c r="F26" s="276">
        <f>C26*D26*E26/1000000</f>
        <v/>
      </c>
      <c r="G26" s="276">
        <f>F26*40.4</f>
        <v/>
      </c>
      <c r="H26" s="150" t="inlineStr">
        <is>
          <t>1#管廊5.5M</t>
        </is>
      </c>
      <c r="I26" s="277" t="n"/>
      <c r="J26" s="12" t="n"/>
      <c r="K26" s="12" t="n"/>
    </row>
    <row r="27" s="272">
      <c r="A27" s="150" t="inlineStr">
        <is>
          <t>A-23</t>
        </is>
      </c>
      <c r="B27" s="150" t="n"/>
      <c r="C27" s="150" t="n">
        <v>1165</v>
      </c>
      <c r="D27" s="150" t="n">
        <v>575</v>
      </c>
      <c r="E27" s="150" t="n">
        <v>1</v>
      </c>
      <c r="F27" s="276">
        <f>C27*D27*E27/1000000</f>
        <v/>
      </c>
      <c r="G27" s="276">
        <f>F27*40.4</f>
        <v/>
      </c>
      <c r="H27" s="150" t="inlineStr">
        <is>
          <t>1#管廊5.5M</t>
        </is>
      </c>
      <c r="I27" s="277" t="n"/>
      <c r="J27" s="12" t="n"/>
      <c r="K27" s="12" t="n"/>
    </row>
    <row r="28" s="272">
      <c r="A28" s="150" t="inlineStr">
        <is>
          <t>A-24</t>
        </is>
      </c>
      <c r="B28" s="150" t="n"/>
      <c r="C28" s="150" t="n">
        <v>1165</v>
      </c>
      <c r="D28" s="150" t="n">
        <v>605</v>
      </c>
      <c r="E28" s="150" t="n">
        <v>2</v>
      </c>
      <c r="F28" s="276">
        <f>C28*D28*E28/1000000</f>
        <v/>
      </c>
      <c r="G28" s="276">
        <f>F28*40.4</f>
        <v/>
      </c>
      <c r="H28" s="150" t="inlineStr">
        <is>
          <t>1#管廊5.5M</t>
        </is>
      </c>
      <c r="I28" s="277" t="n"/>
      <c r="J28" s="12" t="n"/>
      <c r="K28" s="12" t="n"/>
    </row>
    <row r="29" s="272">
      <c r="A29" s="150" t="inlineStr">
        <is>
          <t>A-25</t>
        </is>
      </c>
      <c r="B29" s="13" t="inlineStr">
        <is>
          <t>#</t>
        </is>
      </c>
      <c r="C29" s="150" t="n">
        <v>1165</v>
      </c>
      <c r="D29" s="150" t="n">
        <v>995</v>
      </c>
      <c r="E29" s="150" t="n">
        <v>1</v>
      </c>
      <c r="F29" s="276">
        <f>C29*D29*E29/1000000</f>
        <v/>
      </c>
      <c r="G29" s="276">
        <f>F29*40.4</f>
        <v/>
      </c>
      <c r="H29" s="150" t="inlineStr">
        <is>
          <t>1#管廊5.5M</t>
        </is>
      </c>
      <c r="I29" s="277" t="n"/>
      <c r="J29" s="12" t="n"/>
      <c r="K29" s="12" t="n"/>
    </row>
    <row r="30" s="272">
      <c r="A30" s="150" t="inlineStr">
        <is>
          <t>A-26</t>
        </is>
      </c>
      <c r="B30" s="13" t="inlineStr">
        <is>
          <t>#</t>
        </is>
      </c>
      <c r="C30" s="150" t="n">
        <v>1165</v>
      </c>
      <c r="D30" s="150" t="n">
        <v>575</v>
      </c>
      <c r="E30" s="150" t="n">
        <v>1</v>
      </c>
      <c r="F30" s="276">
        <f>C30*D30*E30/1000000</f>
        <v/>
      </c>
      <c r="G30" s="276">
        <f>F30*40.4</f>
        <v/>
      </c>
      <c r="H30" s="150" t="inlineStr">
        <is>
          <t>1#管廊5.5M</t>
        </is>
      </c>
      <c r="I30" s="277" t="n"/>
      <c r="J30" s="12" t="n"/>
      <c r="K30" s="12" t="n"/>
    </row>
    <row r="31" s="272">
      <c r="A31" s="150" t="inlineStr">
        <is>
          <t>A-27</t>
        </is>
      </c>
      <c r="B31" s="13" t="inlineStr">
        <is>
          <t>#</t>
        </is>
      </c>
      <c r="C31" s="150" t="n">
        <v>990</v>
      </c>
      <c r="D31" s="150" t="n">
        <v>455</v>
      </c>
      <c r="E31" s="150" t="n">
        <v>1</v>
      </c>
      <c r="F31" s="276">
        <f>C31*D31*E31/1000000</f>
        <v/>
      </c>
      <c r="G31" s="276">
        <f>F31*40.4</f>
        <v/>
      </c>
      <c r="H31" s="150" t="inlineStr">
        <is>
          <t>1#管廊5.5M</t>
        </is>
      </c>
      <c r="I31" s="277" t="n"/>
      <c r="J31" s="12" t="n"/>
      <c r="K31" s="12" t="n"/>
    </row>
    <row r="32" s="272">
      <c r="A32" s="150" t="inlineStr">
        <is>
          <t>A-28</t>
        </is>
      </c>
      <c r="B32" s="150" t="n"/>
      <c r="C32" s="150" t="n">
        <v>990</v>
      </c>
      <c r="D32" s="150" t="n">
        <v>995</v>
      </c>
      <c r="E32" s="150" t="n">
        <v>3</v>
      </c>
      <c r="F32" s="276">
        <f>C32*D32*E32/1000000</f>
        <v/>
      </c>
      <c r="G32" s="276">
        <f>F32*40.4</f>
        <v/>
      </c>
      <c r="H32" s="150" t="inlineStr">
        <is>
          <t>1#管廊5.5M</t>
        </is>
      </c>
      <c r="I32" s="277" t="n"/>
      <c r="J32" s="12" t="n"/>
      <c r="K32" s="12" t="n"/>
    </row>
    <row r="33" s="272">
      <c r="A33" s="150" t="inlineStr">
        <is>
          <t>A-29</t>
        </is>
      </c>
      <c r="B33" s="13" t="inlineStr">
        <is>
          <t>#</t>
        </is>
      </c>
      <c r="C33" s="150" t="n">
        <v>990</v>
      </c>
      <c r="D33" s="150" t="n">
        <v>995</v>
      </c>
      <c r="E33" s="150" t="n">
        <v>1</v>
      </c>
      <c r="F33" s="276">
        <f>C33*D33*E33/1000000</f>
        <v/>
      </c>
      <c r="G33" s="276">
        <f>F33*40.4</f>
        <v/>
      </c>
      <c r="H33" s="150" t="inlineStr">
        <is>
          <t>1#管廊5.5M</t>
        </is>
      </c>
      <c r="I33" s="277" t="n"/>
      <c r="J33" s="12" t="n"/>
      <c r="K33" s="12" t="n"/>
    </row>
    <row r="34" s="272">
      <c r="A34" s="150" t="inlineStr">
        <is>
          <t>A-30</t>
        </is>
      </c>
      <c r="B34" s="13" t="inlineStr">
        <is>
          <t>#</t>
        </is>
      </c>
      <c r="C34" s="150" t="n">
        <v>990</v>
      </c>
      <c r="D34" s="150" t="n">
        <v>995</v>
      </c>
      <c r="E34" s="150" t="n">
        <v>1</v>
      </c>
      <c r="F34" s="276">
        <f>C34*D34*E34/1000000</f>
        <v/>
      </c>
      <c r="G34" s="276">
        <f>F34*40.4</f>
        <v/>
      </c>
      <c r="H34" s="150" t="inlineStr">
        <is>
          <t>1#管廊5.5M</t>
        </is>
      </c>
      <c r="I34" s="277" t="n"/>
      <c r="J34" s="12" t="n"/>
      <c r="K34" s="12" t="n"/>
    </row>
    <row r="35" s="272">
      <c r="A35" s="150" t="inlineStr">
        <is>
          <t>A-31</t>
        </is>
      </c>
      <c r="B35" s="150" t="n"/>
      <c r="C35" s="150" t="n">
        <v>690</v>
      </c>
      <c r="D35" s="150" t="n">
        <v>995</v>
      </c>
      <c r="E35" s="150" t="n">
        <v>4</v>
      </c>
      <c r="F35" s="276">
        <f>C35*D35*E35/1000000</f>
        <v/>
      </c>
      <c r="G35" s="276">
        <f>F35*40.4</f>
        <v/>
      </c>
      <c r="H35" s="150" t="inlineStr">
        <is>
          <t>1#管廊5.5M</t>
        </is>
      </c>
      <c r="I35" s="277" t="n"/>
      <c r="J35" s="12" t="n"/>
      <c r="K35" s="12" t="n"/>
    </row>
    <row r="36" s="272">
      <c r="A36" s="150" t="inlineStr">
        <is>
          <t>A-32</t>
        </is>
      </c>
      <c r="B36" s="13" t="inlineStr">
        <is>
          <t>#</t>
        </is>
      </c>
      <c r="C36" s="150" t="n">
        <v>690</v>
      </c>
      <c r="D36" s="150" t="n">
        <v>995</v>
      </c>
      <c r="E36" s="150" t="n">
        <v>1</v>
      </c>
      <c r="F36" s="276">
        <f>C36*D36*E36/1000000</f>
        <v/>
      </c>
      <c r="G36" s="276">
        <f>F36*40.4</f>
        <v/>
      </c>
      <c r="H36" s="150" t="inlineStr">
        <is>
          <t>1#管廊5.5M</t>
        </is>
      </c>
      <c r="I36" s="277" t="n"/>
      <c r="J36" s="12" t="n"/>
      <c r="K36" s="12" t="n"/>
    </row>
    <row r="37" s="272">
      <c r="A37" s="150" t="inlineStr">
        <is>
          <t>B-1</t>
        </is>
      </c>
      <c r="B37" s="13" t="inlineStr">
        <is>
          <t>#</t>
        </is>
      </c>
      <c r="C37" s="150" t="n">
        <v>1190</v>
      </c>
      <c r="D37" s="150" t="n">
        <v>605</v>
      </c>
      <c r="E37" s="150" t="n">
        <v>1</v>
      </c>
      <c r="F37" s="276">
        <f>C37*D37*E37/1000000</f>
        <v/>
      </c>
      <c r="G37" s="276">
        <f>F37*40.4</f>
        <v/>
      </c>
      <c r="H37" s="150" t="inlineStr">
        <is>
          <t>1#管廊8M</t>
        </is>
      </c>
      <c r="I37" s="277" t="n"/>
      <c r="J37" s="12" t="n"/>
      <c r="K37" s="12" t="n"/>
    </row>
    <row r="38" s="272">
      <c r="A38" s="150" t="inlineStr">
        <is>
          <t>B-2</t>
        </is>
      </c>
      <c r="B38" s="150" t="n"/>
      <c r="C38" s="150" t="n">
        <v>1190</v>
      </c>
      <c r="D38" s="150" t="n">
        <v>635</v>
      </c>
      <c r="E38" s="150" t="n">
        <v>1</v>
      </c>
      <c r="F38" s="276">
        <f>C38*D38*E38/1000000</f>
        <v/>
      </c>
      <c r="G38" s="276">
        <f>F38*40.4</f>
        <v/>
      </c>
      <c r="H38" s="150" t="inlineStr">
        <is>
          <t>1#管廊8M</t>
        </is>
      </c>
      <c r="I38" s="277" t="n"/>
      <c r="J38" s="12" t="n"/>
      <c r="K38" s="12" t="n"/>
    </row>
    <row r="39" s="272">
      <c r="A39" s="150" t="inlineStr">
        <is>
          <t>B-3</t>
        </is>
      </c>
      <c r="B39" s="150" t="n"/>
      <c r="C39" s="150" t="n">
        <v>1190</v>
      </c>
      <c r="D39" s="150" t="n">
        <v>995</v>
      </c>
      <c r="E39" s="150" t="n">
        <v>7</v>
      </c>
      <c r="F39" s="276">
        <f>C39*D39*E39/1000000</f>
        <v/>
      </c>
      <c r="G39" s="276">
        <f>F39*40.4</f>
        <v/>
      </c>
      <c r="H39" s="150" t="inlineStr">
        <is>
          <t>1#管廊8M</t>
        </is>
      </c>
      <c r="I39" s="277" t="n"/>
      <c r="J39" s="12" t="n"/>
      <c r="K39" s="12" t="n"/>
    </row>
    <row r="40" s="272">
      <c r="A40" s="150" t="inlineStr">
        <is>
          <t>B-4</t>
        </is>
      </c>
      <c r="B40" s="13" t="inlineStr">
        <is>
          <t>#</t>
        </is>
      </c>
      <c r="C40" s="150" t="n">
        <v>1190</v>
      </c>
      <c r="D40" s="150" t="n">
        <v>995</v>
      </c>
      <c r="E40" s="150" t="n">
        <v>1</v>
      </c>
      <c r="F40" s="276">
        <f>C40*D40*E40/1000000</f>
        <v/>
      </c>
      <c r="G40" s="276">
        <f>F40*40.4</f>
        <v/>
      </c>
      <c r="H40" s="150" t="inlineStr">
        <is>
          <t>1#管廊8M</t>
        </is>
      </c>
      <c r="I40" s="277" t="n"/>
      <c r="J40" s="12" t="n"/>
      <c r="K40" s="12" t="n"/>
    </row>
    <row r="41" s="272">
      <c r="A41" s="150" t="inlineStr">
        <is>
          <t>B-5</t>
        </is>
      </c>
      <c r="B41" s="150" t="n"/>
      <c r="C41" s="150" t="n">
        <v>2365</v>
      </c>
      <c r="D41" s="150" t="n">
        <v>575</v>
      </c>
      <c r="E41" s="150" t="n">
        <v>1</v>
      </c>
      <c r="F41" s="276">
        <f>C41*D41*E41/1000000</f>
        <v/>
      </c>
      <c r="G41" s="276">
        <f>F41*40.4</f>
        <v/>
      </c>
      <c r="H41" s="150" t="inlineStr">
        <is>
          <t>1#管廊8M</t>
        </is>
      </c>
      <c r="I41" s="277" t="n"/>
      <c r="J41" s="12" t="n"/>
      <c r="K41" s="12" t="n"/>
    </row>
    <row r="42" s="272">
      <c r="A42" s="150" t="inlineStr">
        <is>
          <t>B-6</t>
        </is>
      </c>
      <c r="B42" s="150" t="n"/>
      <c r="C42" s="150" t="n">
        <v>2365</v>
      </c>
      <c r="D42" s="150" t="n">
        <v>605</v>
      </c>
      <c r="E42" s="150" t="n">
        <v>2</v>
      </c>
      <c r="F42" s="276">
        <f>C42*D42*E42/1000000</f>
        <v/>
      </c>
      <c r="G42" s="276">
        <f>F42*40.4</f>
        <v/>
      </c>
      <c r="H42" s="150" t="inlineStr">
        <is>
          <t>1#管廊8M</t>
        </is>
      </c>
      <c r="I42" s="277" t="n"/>
      <c r="J42" s="12" t="n"/>
      <c r="K42" s="12" t="n"/>
    </row>
    <row r="43" s="272">
      <c r="A43" s="150" t="inlineStr">
        <is>
          <t>B-7</t>
        </is>
      </c>
      <c r="B43" s="13" t="inlineStr">
        <is>
          <t>#</t>
        </is>
      </c>
      <c r="C43" s="150" t="n">
        <v>2365</v>
      </c>
      <c r="D43" s="150" t="n">
        <v>995</v>
      </c>
      <c r="E43" s="150" t="n">
        <v>1</v>
      </c>
      <c r="F43" s="276">
        <f>C43*D43*E43/1000000</f>
        <v/>
      </c>
      <c r="G43" s="276">
        <f>F43*40.4</f>
        <v/>
      </c>
      <c r="H43" s="150" t="inlineStr">
        <is>
          <t>1#管廊8M</t>
        </is>
      </c>
      <c r="I43" s="277" t="n"/>
      <c r="J43" s="12" t="n"/>
      <c r="K43" s="12" t="n"/>
    </row>
    <row r="44" s="272">
      <c r="A44" s="150" t="inlineStr">
        <is>
          <t>B-8</t>
        </is>
      </c>
      <c r="B44" s="13" t="inlineStr">
        <is>
          <t>#</t>
        </is>
      </c>
      <c r="C44" s="150" t="n">
        <v>2365</v>
      </c>
      <c r="D44" s="150" t="n">
        <v>935</v>
      </c>
      <c r="E44" s="150" t="n">
        <v>1</v>
      </c>
      <c r="F44" s="276">
        <f>C44*D44*E44/1000000</f>
        <v/>
      </c>
      <c r="G44" s="276">
        <f>F44*40.4</f>
        <v/>
      </c>
      <c r="H44" s="150" t="inlineStr">
        <is>
          <t>1#管廊8M</t>
        </is>
      </c>
      <c r="I44" s="277" t="n"/>
      <c r="J44" s="12" t="n"/>
      <c r="K44" s="12" t="n"/>
    </row>
    <row r="45" s="272">
      <c r="A45" s="150" t="inlineStr">
        <is>
          <t>B-9</t>
        </is>
      </c>
      <c r="B45" s="150" t="n"/>
      <c r="C45" s="150" t="n">
        <v>2365</v>
      </c>
      <c r="D45" s="150" t="n">
        <v>995</v>
      </c>
      <c r="E45" s="150" t="n">
        <v>4</v>
      </c>
      <c r="F45" s="276">
        <f>C45*D45*E45/1000000</f>
        <v/>
      </c>
      <c r="G45" s="276">
        <f>F45*40.4</f>
        <v/>
      </c>
      <c r="H45" s="150" t="inlineStr">
        <is>
          <t>1#管廊8M</t>
        </is>
      </c>
      <c r="I45" s="277" t="n"/>
      <c r="J45" s="12" t="n"/>
      <c r="K45" s="12" t="n"/>
    </row>
    <row r="46" s="272">
      <c r="A46" s="150" t="inlineStr">
        <is>
          <t>B-10</t>
        </is>
      </c>
      <c r="B46" s="150" t="n"/>
      <c r="C46" s="150" t="n">
        <v>2365</v>
      </c>
      <c r="D46" s="150" t="n">
        <v>935</v>
      </c>
      <c r="E46" s="150" t="n">
        <v>1</v>
      </c>
      <c r="F46" s="276">
        <f>C46*D46*E46/1000000</f>
        <v/>
      </c>
      <c r="G46" s="276">
        <f>F46*40.4</f>
        <v/>
      </c>
      <c r="H46" s="150" t="inlineStr">
        <is>
          <t>1#管廊8M</t>
        </is>
      </c>
      <c r="I46" s="277" t="n"/>
      <c r="J46" s="12" t="n"/>
      <c r="K46" s="12" t="n"/>
    </row>
    <row r="47" s="272">
      <c r="A47" s="150" t="inlineStr">
        <is>
          <t>B-11</t>
        </is>
      </c>
      <c r="B47" s="13" t="inlineStr">
        <is>
          <t>#</t>
        </is>
      </c>
      <c r="C47" s="150" t="n">
        <v>2365</v>
      </c>
      <c r="D47" s="150" t="n">
        <v>995</v>
      </c>
      <c r="E47" s="150" t="n">
        <v>1</v>
      </c>
      <c r="F47" s="276">
        <f>C47*D47*E47/1000000</f>
        <v/>
      </c>
      <c r="G47" s="276">
        <f>F47*40.4</f>
        <v/>
      </c>
      <c r="H47" s="150" t="inlineStr">
        <is>
          <t>1#管廊8M</t>
        </is>
      </c>
      <c r="I47" s="277" t="n"/>
      <c r="J47" s="12" t="n"/>
      <c r="K47" s="12" t="n"/>
    </row>
    <row r="48" s="272">
      <c r="A48" s="150" t="inlineStr">
        <is>
          <t>B-12</t>
        </is>
      </c>
      <c r="B48" s="13" t="inlineStr">
        <is>
          <t>#</t>
        </is>
      </c>
      <c r="C48" s="150" t="n">
        <v>2365</v>
      </c>
      <c r="D48" s="150" t="n">
        <v>575</v>
      </c>
      <c r="E48" s="150" t="n">
        <v>1</v>
      </c>
      <c r="F48" s="276">
        <f>C48*D48*E48/1000000</f>
        <v/>
      </c>
      <c r="G48" s="276">
        <f>F48*40.4</f>
        <v/>
      </c>
      <c r="H48" s="150" t="inlineStr">
        <is>
          <t>1#管廊8M</t>
        </is>
      </c>
      <c r="I48" s="277" t="n"/>
      <c r="J48" s="12" t="n"/>
      <c r="K48" s="12" t="n"/>
    </row>
    <row r="49" s="272">
      <c r="A49" s="150" t="inlineStr">
        <is>
          <t>B-13</t>
        </is>
      </c>
      <c r="B49" s="150" t="n"/>
      <c r="C49" s="150" t="n">
        <v>2390</v>
      </c>
      <c r="D49" s="150" t="n">
        <v>575</v>
      </c>
      <c r="E49" s="150" t="n">
        <v>2</v>
      </c>
      <c r="F49" s="276">
        <f>C49*D49*E49/1000000</f>
        <v/>
      </c>
      <c r="G49" s="276">
        <f>F49*40.4</f>
        <v/>
      </c>
      <c r="H49" s="150" t="inlineStr">
        <is>
          <t>1#管廊8M</t>
        </is>
      </c>
      <c r="I49" s="277" t="n"/>
      <c r="J49" s="12" t="n"/>
      <c r="K49" s="12" t="n"/>
    </row>
    <row r="50" s="272">
      <c r="A50" s="150" t="inlineStr">
        <is>
          <t>B-14</t>
        </is>
      </c>
      <c r="B50" s="150" t="n"/>
      <c r="C50" s="150" t="n">
        <v>2390</v>
      </c>
      <c r="D50" s="150" t="n">
        <v>605</v>
      </c>
      <c r="E50" s="150" t="n">
        <v>2</v>
      </c>
      <c r="F50" s="276">
        <f>C50*D50*E50/1000000</f>
        <v/>
      </c>
      <c r="G50" s="276">
        <f>F50*40.4</f>
        <v/>
      </c>
      <c r="H50" s="150" t="inlineStr">
        <is>
          <t>1#管廊8M</t>
        </is>
      </c>
      <c r="I50" s="277" t="n"/>
      <c r="J50" s="12" t="n"/>
      <c r="K50" s="12" t="n"/>
    </row>
    <row r="51" s="272">
      <c r="A51" s="150" t="inlineStr">
        <is>
          <t>B-15</t>
        </is>
      </c>
      <c r="B51" s="150" t="n"/>
      <c r="C51" s="150" t="n">
        <v>2390</v>
      </c>
      <c r="D51" s="150" t="n">
        <v>995</v>
      </c>
      <c r="E51" s="150" t="n">
        <v>6</v>
      </c>
      <c r="F51" s="276">
        <f>C51*D51*E51/1000000</f>
        <v/>
      </c>
      <c r="G51" s="276">
        <f>F51*40.4</f>
        <v/>
      </c>
      <c r="H51" s="150" t="inlineStr">
        <is>
          <t>1#管廊8M</t>
        </is>
      </c>
      <c r="I51" s="277" t="n"/>
      <c r="J51" s="12" t="n"/>
      <c r="K51" s="12" t="n"/>
    </row>
    <row r="52" s="272">
      <c r="A52" s="150" t="inlineStr">
        <is>
          <t>B-16</t>
        </is>
      </c>
      <c r="B52" s="150" t="n"/>
      <c r="C52" s="150" t="n">
        <v>2390</v>
      </c>
      <c r="D52" s="150" t="n">
        <v>935</v>
      </c>
      <c r="E52" s="150" t="n">
        <v>2</v>
      </c>
      <c r="F52" s="276">
        <f>C52*D52*E52/1000000</f>
        <v/>
      </c>
      <c r="G52" s="276">
        <f>F52*40.4</f>
        <v/>
      </c>
      <c r="H52" s="150" t="inlineStr">
        <is>
          <t>1#管廊8M</t>
        </is>
      </c>
      <c r="I52" s="277" t="n"/>
      <c r="J52" s="12" t="n"/>
      <c r="K52" s="12" t="n"/>
    </row>
    <row r="53" s="272">
      <c r="A53" s="150" t="inlineStr">
        <is>
          <t>B-17</t>
        </is>
      </c>
      <c r="B53" s="150" t="n"/>
      <c r="C53" s="150" t="n">
        <v>1165</v>
      </c>
      <c r="D53" s="150" t="n">
        <v>935</v>
      </c>
      <c r="E53" s="150" t="n">
        <v>1</v>
      </c>
      <c r="F53" s="276">
        <f>C53*D53*E53/1000000</f>
        <v/>
      </c>
      <c r="G53" s="276">
        <f>F53*40.4</f>
        <v/>
      </c>
      <c r="H53" s="150" t="inlineStr">
        <is>
          <t>1#管廊8M</t>
        </is>
      </c>
      <c r="I53" s="277" t="n"/>
      <c r="J53" s="12" t="n"/>
      <c r="K53" s="12" t="n"/>
    </row>
    <row r="54" s="272">
      <c r="A54" s="150" t="inlineStr">
        <is>
          <t>B-18</t>
        </is>
      </c>
      <c r="B54" s="150" t="n"/>
      <c r="C54" s="150" t="n">
        <v>1165</v>
      </c>
      <c r="D54" s="150" t="n">
        <v>995</v>
      </c>
      <c r="E54" s="150" t="n">
        <v>4</v>
      </c>
      <c r="F54" s="276">
        <f>C54*D54*E54/1000000</f>
        <v/>
      </c>
      <c r="G54" s="276">
        <f>F54*40.4</f>
        <v/>
      </c>
      <c r="H54" s="150" t="inlineStr">
        <is>
          <t>1#管廊8M</t>
        </is>
      </c>
      <c r="I54" s="277" t="n"/>
      <c r="J54" s="12" t="n"/>
      <c r="K54" s="12" t="n"/>
    </row>
    <row r="55" s="272">
      <c r="A55" s="150" t="inlineStr">
        <is>
          <t>B-19</t>
        </is>
      </c>
      <c r="B55" s="13" t="inlineStr">
        <is>
          <t>#</t>
        </is>
      </c>
      <c r="C55" s="150" t="n">
        <v>1165</v>
      </c>
      <c r="D55" s="150" t="n">
        <v>995</v>
      </c>
      <c r="E55" s="150" t="n">
        <v>1</v>
      </c>
      <c r="F55" s="276">
        <f>C55*D55*E55/1000000</f>
        <v/>
      </c>
      <c r="G55" s="276">
        <f>F55*40.4</f>
        <v/>
      </c>
      <c r="H55" s="150" t="inlineStr">
        <is>
          <t>1#管廊8M</t>
        </is>
      </c>
      <c r="I55" s="277" t="n"/>
      <c r="J55" s="12" t="n"/>
      <c r="K55" s="12" t="n"/>
    </row>
    <row r="56" s="272">
      <c r="A56" s="150" t="inlineStr">
        <is>
          <t>B-20</t>
        </is>
      </c>
      <c r="B56" s="13" t="inlineStr">
        <is>
          <t>#</t>
        </is>
      </c>
      <c r="C56" s="150" t="n">
        <v>1165</v>
      </c>
      <c r="D56" s="150" t="n">
        <v>935</v>
      </c>
      <c r="E56" s="150" t="n">
        <v>1</v>
      </c>
      <c r="F56" s="276">
        <f>C56*D56*E56/1000000</f>
        <v/>
      </c>
      <c r="G56" s="276">
        <f>F56*40.4</f>
        <v/>
      </c>
      <c r="H56" s="150" t="inlineStr">
        <is>
          <t>1#管廊8M</t>
        </is>
      </c>
      <c r="I56" s="277" t="n"/>
      <c r="J56" s="12" t="n"/>
      <c r="K56" s="12" t="n"/>
    </row>
    <row r="57" s="272">
      <c r="A57" s="150" t="inlineStr">
        <is>
          <t>B-21</t>
        </is>
      </c>
      <c r="B57" s="150" t="n"/>
      <c r="C57" s="150" t="n">
        <v>1165</v>
      </c>
      <c r="D57" s="150" t="n">
        <v>575</v>
      </c>
      <c r="E57" s="150" t="n">
        <v>1</v>
      </c>
      <c r="F57" s="276">
        <f>C57*D57*E57/1000000</f>
        <v/>
      </c>
      <c r="G57" s="276">
        <f>F57*40.4</f>
        <v/>
      </c>
      <c r="H57" s="150" t="inlineStr">
        <is>
          <t>1#管廊8M</t>
        </is>
      </c>
      <c r="I57" s="277" t="n"/>
      <c r="J57" s="12" t="n"/>
      <c r="K57" s="12" t="n"/>
    </row>
    <row r="58" s="272">
      <c r="A58" s="150" t="inlineStr">
        <is>
          <t>B-22</t>
        </is>
      </c>
      <c r="B58" s="150" t="n"/>
      <c r="C58" s="150" t="n">
        <v>1165</v>
      </c>
      <c r="D58" s="150" t="n">
        <v>605</v>
      </c>
      <c r="E58" s="150" t="n">
        <v>2</v>
      </c>
      <c r="F58" s="276">
        <f>C58*D58*E58/1000000</f>
        <v/>
      </c>
      <c r="G58" s="276">
        <f>F58*40.4</f>
        <v/>
      </c>
      <c r="H58" s="150" t="inlineStr">
        <is>
          <t>1#管廊8M</t>
        </is>
      </c>
      <c r="I58" s="277" t="n"/>
      <c r="J58" s="12" t="n"/>
      <c r="K58" s="12" t="n"/>
    </row>
    <row r="59" s="272">
      <c r="A59" s="150" t="inlineStr">
        <is>
          <t>B-23</t>
        </is>
      </c>
      <c r="B59" s="13" t="inlineStr">
        <is>
          <t>#</t>
        </is>
      </c>
      <c r="C59" s="150" t="n">
        <v>1165</v>
      </c>
      <c r="D59" s="150" t="n">
        <v>995</v>
      </c>
      <c r="E59" s="150" t="n">
        <v>1</v>
      </c>
      <c r="F59" s="276">
        <f>C59*D59*E59/1000000</f>
        <v/>
      </c>
      <c r="G59" s="276">
        <f>F59*40.4</f>
        <v/>
      </c>
      <c r="H59" s="150" t="inlineStr">
        <is>
          <t>1#管廊8M</t>
        </is>
      </c>
      <c r="I59" s="277" t="n"/>
      <c r="J59" s="12" t="n"/>
      <c r="K59" s="12" t="n"/>
    </row>
    <row r="60" s="272">
      <c r="A60" s="150" t="inlineStr">
        <is>
          <t>B-24</t>
        </is>
      </c>
      <c r="B60" s="13" t="inlineStr">
        <is>
          <t>#</t>
        </is>
      </c>
      <c r="C60" s="150" t="n">
        <v>1165</v>
      </c>
      <c r="D60" s="150" t="n">
        <v>575</v>
      </c>
      <c r="E60" s="150" t="n">
        <v>1</v>
      </c>
      <c r="F60" s="276">
        <f>C60*D60*E60/1000000</f>
        <v/>
      </c>
      <c r="G60" s="276">
        <f>F60*40.4</f>
        <v/>
      </c>
      <c r="H60" s="150" t="inlineStr">
        <is>
          <t>1#管廊8M</t>
        </is>
      </c>
      <c r="I60" s="277" t="n"/>
      <c r="J60" s="12" t="n"/>
      <c r="K60" s="12" t="n"/>
    </row>
    <row r="61" s="272">
      <c r="A61" s="150" t="inlineStr">
        <is>
          <t>B-25</t>
        </is>
      </c>
      <c r="B61" s="13" t="inlineStr">
        <is>
          <t>#</t>
        </is>
      </c>
      <c r="C61" s="150" t="n">
        <v>990</v>
      </c>
      <c r="D61" s="150" t="n">
        <v>455</v>
      </c>
      <c r="E61" s="150" t="n">
        <v>1</v>
      </c>
      <c r="F61" s="276">
        <f>C61*D61*E61/1000000</f>
        <v/>
      </c>
      <c r="G61" s="276">
        <f>F61*40.4</f>
        <v/>
      </c>
      <c r="H61" s="150" t="inlineStr">
        <is>
          <t>1#管廊8M</t>
        </is>
      </c>
      <c r="I61" s="277" t="n"/>
      <c r="J61" s="12" t="n"/>
      <c r="K61" s="12" t="n"/>
    </row>
    <row r="62" s="272">
      <c r="A62" s="150" t="inlineStr">
        <is>
          <t>B-26</t>
        </is>
      </c>
      <c r="B62" s="150" t="n"/>
      <c r="C62" s="150" t="n">
        <v>990</v>
      </c>
      <c r="D62" s="150" t="n">
        <v>995</v>
      </c>
      <c r="E62" s="150" t="n">
        <v>3</v>
      </c>
      <c r="F62" s="276">
        <f>C62*D62*E62/1000000</f>
        <v/>
      </c>
      <c r="G62" s="276">
        <f>F62*40.4</f>
        <v/>
      </c>
      <c r="H62" s="150" t="inlineStr">
        <is>
          <t>1#管廊8M</t>
        </is>
      </c>
      <c r="I62" s="277" t="n"/>
      <c r="J62" s="12" t="n"/>
      <c r="K62" s="12" t="n"/>
    </row>
    <row r="63" s="272">
      <c r="A63" s="150" t="inlineStr">
        <is>
          <t>B-27</t>
        </is>
      </c>
      <c r="B63" s="13" t="inlineStr">
        <is>
          <t>#</t>
        </is>
      </c>
      <c r="C63" s="150" t="n">
        <v>990</v>
      </c>
      <c r="D63" s="150" t="n">
        <v>995</v>
      </c>
      <c r="E63" s="150" t="n">
        <v>1</v>
      </c>
      <c r="F63" s="276">
        <f>C63*D63*E63/1000000</f>
        <v/>
      </c>
      <c r="G63" s="276">
        <f>F63*40.4</f>
        <v/>
      </c>
      <c r="H63" s="150" t="inlineStr">
        <is>
          <t>1#管廊8M</t>
        </is>
      </c>
      <c r="I63" s="277" t="n"/>
      <c r="J63" s="12" t="n"/>
      <c r="K63" s="12" t="n"/>
    </row>
    <row r="64" s="272">
      <c r="A64" s="150" t="inlineStr">
        <is>
          <t>B-28</t>
        </is>
      </c>
      <c r="B64" s="13" t="inlineStr">
        <is>
          <t>#</t>
        </is>
      </c>
      <c r="C64" s="150" t="n">
        <v>690</v>
      </c>
      <c r="D64" s="150" t="n">
        <v>995</v>
      </c>
      <c r="E64" s="150" t="n">
        <v>1</v>
      </c>
      <c r="F64" s="276">
        <f>C64*D64*E64/1000000</f>
        <v/>
      </c>
      <c r="G64" s="276">
        <f>F64*40.4</f>
        <v/>
      </c>
      <c r="H64" s="150" t="inlineStr">
        <is>
          <t>1#管廊8M</t>
        </is>
      </c>
      <c r="I64" s="277" t="n"/>
      <c r="J64" s="12" t="n"/>
      <c r="K64" s="12" t="n"/>
    </row>
    <row r="65" s="272">
      <c r="A65" s="150" t="inlineStr">
        <is>
          <t>B-29</t>
        </is>
      </c>
      <c r="B65" s="150" t="n"/>
      <c r="C65" s="150" t="n">
        <v>690</v>
      </c>
      <c r="D65" s="150" t="n">
        <v>995</v>
      </c>
      <c r="E65" s="150" t="n">
        <v>4</v>
      </c>
      <c r="F65" s="276">
        <f>C65*D65*E65/1000000</f>
        <v/>
      </c>
      <c r="G65" s="276">
        <f>F65*40.4</f>
        <v/>
      </c>
      <c r="H65" s="150" t="inlineStr">
        <is>
          <t>1#管廊8M</t>
        </is>
      </c>
      <c r="I65" s="277" t="n"/>
      <c r="J65" s="12" t="n"/>
      <c r="K65" s="12" t="n"/>
    </row>
    <row r="66" s="272">
      <c r="A66" s="150" t="inlineStr">
        <is>
          <t>B-30</t>
        </is>
      </c>
      <c r="B66" s="13" t="inlineStr">
        <is>
          <t>#</t>
        </is>
      </c>
      <c r="C66" s="150" t="n">
        <v>690</v>
      </c>
      <c r="D66" s="150" t="n">
        <v>995</v>
      </c>
      <c r="E66" s="150" t="n">
        <v>1</v>
      </c>
      <c r="F66" s="276">
        <f>C66*D66*E66/1000000</f>
        <v/>
      </c>
      <c r="G66" s="276">
        <f>F66*40.4</f>
        <v/>
      </c>
      <c r="H66" s="150" t="inlineStr">
        <is>
          <t>1#管廊8M</t>
        </is>
      </c>
      <c r="I66" s="277" t="n"/>
      <c r="J66" s="12" t="n"/>
      <c r="K66" s="12" t="n"/>
    </row>
    <row r="67" s="272">
      <c r="A67" s="150" t="inlineStr">
        <is>
          <t>C-1</t>
        </is>
      </c>
      <c r="B67" s="150" t="n"/>
      <c r="C67" s="150" t="n">
        <v>790</v>
      </c>
      <c r="D67" s="150" t="n">
        <v>965</v>
      </c>
      <c r="E67" s="150" t="n">
        <v>1</v>
      </c>
      <c r="F67" s="276">
        <f>C67*D67*E67/1000000</f>
        <v/>
      </c>
      <c r="G67" s="276">
        <f>F67*40.4</f>
        <v/>
      </c>
      <c r="H67" s="150" t="inlineStr">
        <is>
          <t>1#管廊9.5M</t>
        </is>
      </c>
      <c r="I67" s="277" t="n"/>
      <c r="J67" s="12" t="n"/>
      <c r="K67" s="12" t="n"/>
    </row>
    <row r="68" s="272">
      <c r="A68" s="150" t="inlineStr">
        <is>
          <t>C-2</t>
        </is>
      </c>
      <c r="B68" s="150" t="n"/>
      <c r="C68" s="150" t="n">
        <v>790</v>
      </c>
      <c r="D68" s="150" t="n">
        <v>995</v>
      </c>
      <c r="E68" s="150" t="n">
        <v>7</v>
      </c>
      <c r="F68" s="276">
        <f>C68*D68*E68/1000000</f>
        <v/>
      </c>
      <c r="G68" s="276">
        <f>F68*40.4</f>
        <v/>
      </c>
      <c r="H68" s="150" t="inlineStr">
        <is>
          <t>1#管廊9.5M</t>
        </is>
      </c>
      <c r="I68" s="277" t="n"/>
      <c r="J68" s="12" t="n"/>
      <c r="K68" s="12" t="n"/>
    </row>
    <row r="69" s="272">
      <c r="A69" s="150" t="inlineStr">
        <is>
          <t>D-1</t>
        </is>
      </c>
      <c r="B69" s="150" t="n"/>
      <c r="C69" s="150" t="n">
        <v>1190</v>
      </c>
      <c r="D69" s="150" t="n">
        <v>605</v>
      </c>
      <c r="E69" s="150" t="n">
        <v>1</v>
      </c>
      <c r="F69" s="276">
        <f>C69*D69*E69/1000000</f>
        <v/>
      </c>
      <c r="G69" s="276">
        <f>F69*40.4</f>
        <v/>
      </c>
      <c r="H69" s="150" t="inlineStr">
        <is>
          <t>1#管廊10.5M</t>
        </is>
      </c>
      <c r="I69" s="277" t="n"/>
      <c r="J69" s="12" t="n"/>
      <c r="K69" s="12" t="n"/>
    </row>
    <row r="70" s="272">
      <c r="A70" s="150" t="inlineStr">
        <is>
          <t>D-2</t>
        </is>
      </c>
      <c r="B70" s="150" t="n"/>
      <c r="C70" s="150" t="n">
        <v>1190</v>
      </c>
      <c r="D70" s="150" t="n">
        <v>635</v>
      </c>
      <c r="E70" s="150" t="n">
        <v>1</v>
      </c>
      <c r="F70" s="276">
        <f>C70*D70*E70/1000000</f>
        <v/>
      </c>
      <c r="G70" s="276">
        <f>F70*40.4</f>
        <v/>
      </c>
      <c r="H70" s="150" t="inlineStr">
        <is>
          <t>1#管廊10.5M</t>
        </is>
      </c>
      <c r="I70" s="277" t="n"/>
      <c r="J70" s="12" t="n"/>
      <c r="K70" s="12" t="n"/>
    </row>
    <row r="71" s="272">
      <c r="A71" s="150" t="inlineStr">
        <is>
          <t>D-3</t>
        </is>
      </c>
      <c r="B71" s="150" t="n"/>
      <c r="C71" s="150" t="n">
        <v>1190</v>
      </c>
      <c r="D71" s="150" t="n">
        <v>995</v>
      </c>
      <c r="E71" s="150" t="n">
        <v>5</v>
      </c>
      <c r="F71" s="276">
        <f>C71*D71*E71/1000000</f>
        <v/>
      </c>
      <c r="G71" s="276">
        <f>F71*40.4</f>
        <v/>
      </c>
      <c r="H71" s="150" t="inlineStr">
        <is>
          <t>1#管廊10.5M</t>
        </is>
      </c>
      <c r="I71" s="277" t="n"/>
      <c r="J71" s="12" t="n"/>
      <c r="K71" s="12" t="n"/>
    </row>
    <row r="72" s="272">
      <c r="A72" s="150" t="inlineStr">
        <is>
          <t>D-4</t>
        </is>
      </c>
      <c r="B72" s="13" t="inlineStr">
        <is>
          <t>#</t>
        </is>
      </c>
      <c r="C72" s="150" t="n">
        <v>1190</v>
      </c>
      <c r="D72" s="150" t="n">
        <v>995</v>
      </c>
      <c r="E72" s="150" t="n">
        <v>1</v>
      </c>
      <c r="F72" s="276">
        <f>C72*D72*E72/1000000</f>
        <v/>
      </c>
      <c r="G72" s="276">
        <f>F72*40.4</f>
        <v/>
      </c>
      <c r="H72" s="150" t="inlineStr">
        <is>
          <t>1#管廊10.5M</t>
        </is>
      </c>
      <c r="I72" s="277" t="n"/>
      <c r="J72" s="12" t="n"/>
      <c r="K72" s="12" t="n"/>
    </row>
    <row r="73" s="272">
      <c r="A73" s="150" t="inlineStr">
        <is>
          <t>D-5</t>
        </is>
      </c>
      <c r="B73" s="13" t="inlineStr">
        <is>
          <t>#</t>
        </is>
      </c>
      <c r="C73" s="150" t="n">
        <v>1190</v>
      </c>
      <c r="D73" s="150" t="n">
        <v>995</v>
      </c>
      <c r="E73" s="150" t="n">
        <v>1</v>
      </c>
      <c r="F73" s="276">
        <f>C73*D73*E73/1000000</f>
        <v/>
      </c>
      <c r="G73" s="276">
        <f>F73*40.4</f>
        <v/>
      </c>
      <c r="H73" s="150" t="inlineStr">
        <is>
          <t>1#管廊10.5M</t>
        </is>
      </c>
      <c r="I73" s="277" t="n"/>
      <c r="J73" s="12" t="n"/>
      <c r="K73" s="12" t="n"/>
    </row>
    <row r="74" s="272">
      <c r="A74" s="150" t="inlineStr">
        <is>
          <t>D-6</t>
        </is>
      </c>
      <c r="B74" s="13" t="inlineStr">
        <is>
          <t>#</t>
        </is>
      </c>
      <c r="C74" s="150" t="n">
        <v>1190</v>
      </c>
      <c r="D74" s="150" t="n">
        <v>995</v>
      </c>
      <c r="E74" s="150" t="n">
        <v>1</v>
      </c>
      <c r="F74" s="276">
        <f>C74*D74*E74/1000000</f>
        <v/>
      </c>
      <c r="G74" s="276">
        <f>F74*40.4</f>
        <v/>
      </c>
      <c r="H74" s="150" t="inlineStr">
        <is>
          <t>1#管廊10.5M</t>
        </is>
      </c>
      <c r="I74" s="277" t="n"/>
      <c r="J74" s="12" t="n"/>
      <c r="K74" s="12" t="n"/>
    </row>
    <row r="75" s="272">
      <c r="A75" s="150" t="inlineStr">
        <is>
          <t>D-7</t>
        </is>
      </c>
      <c r="B75" s="150" t="n"/>
      <c r="C75" s="150" t="n">
        <v>2365</v>
      </c>
      <c r="D75" s="150" t="n">
        <v>935</v>
      </c>
      <c r="E75" s="150" t="n">
        <v>1</v>
      </c>
      <c r="F75" s="276">
        <f>C75*D75*E75/1000000</f>
        <v/>
      </c>
      <c r="G75" s="276">
        <f>F75*40.4</f>
        <v/>
      </c>
      <c r="H75" s="150" t="inlineStr">
        <is>
          <t>1#管廊10.5M</t>
        </is>
      </c>
      <c r="I75" s="277" t="n"/>
      <c r="J75" s="12" t="n"/>
      <c r="K75" s="12" t="n"/>
    </row>
    <row r="76" s="272">
      <c r="A76" s="150" t="inlineStr">
        <is>
          <t>D-8</t>
        </is>
      </c>
      <c r="B76" s="150" t="n"/>
      <c r="C76" s="150" t="n">
        <v>2365</v>
      </c>
      <c r="D76" s="150" t="n">
        <v>995</v>
      </c>
      <c r="E76" s="150" t="n">
        <v>4</v>
      </c>
      <c r="F76" s="276">
        <f>C76*D76*E76/1000000</f>
        <v/>
      </c>
      <c r="G76" s="276">
        <f>F76*40.4</f>
        <v/>
      </c>
      <c r="H76" s="150" t="inlineStr">
        <is>
          <t>1#管廊10.5M</t>
        </is>
      </c>
      <c r="I76" s="277" t="n"/>
      <c r="J76" s="12" t="n"/>
      <c r="K76" s="12" t="n"/>
    </row>
    <row r="77" s="272">
      <c r="A77" s="150" t="inlineStr">
        <is>
          <t>D-9</t>
        </is>
      </c>
      <c r="B77" s="13" t="inlineStr">
        <is>
          <t>#</t>
        </is>
      </c>
      <c r="C77" s="150" t="n">
        <v>2365</v>
      </c>
      <c r="D77" s="150" t="n">
        <v>995</v>
      </c>
      <c r="E77" s="150" t="n">
        <v>1</v>
      </c>
      <c r="F77" s="276">
        <f>C77*D77*E77/1000000</f>
        <v/>
      </c>
      <c r="G77" s="276">
        <f>F77*40.4</f>
        <v/>
      </c>
      <c r="H77" s="150" t="inlineStr">
        <is>
          <t>1#管廊10.5M</t>
        </is>
      </c>
      <c r="I77" s="277" t="n"/>
      <c r="J77" s="12" t="n"/>
      <c r="K77" s="12" t="n"/>
    </row>
    <row r="78" s="272">
      <c r="A78" s="150" t="inlineStr">
        <is>
          <t>D-10</t>
        </is>
      </c>
      <c r="B78" s="13" t="inlineStr">
        <is>
          <t>#</t>
        </is>
      </c>
      <c r="C78" s="150" t="n">
        <v>2365</v>
      </c>
      <c r="D78" s="150" t="n">
        <v>935</v>
      </c>
      <c r="E78" s="150" t="n">
        <v>1</v>
      </c>
      <c r="F78" s="276">
        <f>C78*D78*E78/1000000</f>
        <v/>
      </c>
      <c r="G78" s="276">
        <f>F78*40.4</f>
        <v/>
      </c>
      <c r="H78" s="150" t="inlineStr">
        <is>
          <t>1#管廊10.5M</t>
        </is>
      </c>
      <c r="I78" s="277" t="n"/>
      <c r="J78" s="12" t="n"/>
      <c r="K78" s="12" t="n"/>
    </row>
    <row r="79" s="272">
      <c r="A79" s="150" t="inlineStr">
        <is>
          <t>D-11</t>
        </is>
      </c>
      <c r="B79" s="150" t="n"/>
      <c r="C79" s="150" t="n">
        <v>2365</v>
      </c>
      <c r="D79" s="150" t="n">
        <v>575</v>
      </c>
      <c r="E79" s="150" t="n">
        <v>1</v>
      </c>
      <c r="F79" s="276">
        <f>C79*D79*E79/1000000</f>
        <v/>
      </c>
      <c r="G79" s="276">
        <f>F79*40.4</f>
        <v/>
      </c>
      <c r="H79" s="150" t="inlineStr">
        <is>
          <t>1#管廊10.5M</t>
        </is>
      </c>
      <c r="I79" s="277" t="n"/>
      <c r="J79" s="12" t="n"/>
      <c r="K79" s="12" t="n"/>
    </row>
    <row r="80" s="272">
      <c r="A80" s="150" t="inlineStr">
        <is>
          <t>D-12</t>
        </is>
      </c>
      <c r="B80" s="150" t="n"/>
      <c r="C80" s="150" t="n">
        <v>2365</v>
      </c>
      <c r="D80" s="150" t="n">
        <v>605</v>
      </c>
      <c r="E80" s="150" t="n">
        <v>2</v>
      </c>
      <c r="F80" s="276">
        <f>C80*D80*E80/1000000</f>
        <v/>
      </c>
      <c r="G80" s="276">
        <f>F80*40.4</f>
        <v/>
      </c>
      <c r="H80" s="150" t="inlineStr">
        <is>
          <t>1#管廊10.5M</t>
        </is>
      </c>
      <c r="I80" s="277" t="n"/>
      <c r="J80" s="12" t="n"/>
      <c r="K80" s="12" t="n"/>
    </row>
    <row r="81" s="272">
      <c r="A81" s="150" t="inlineStr">
        <is>
          <t>D-13</t>
        </is>
      </c>
      <c r="B81" s="13" t="inlineStr">
        <is>
          <t>#</t>
        </is>
      </c>
      <c r="C81" s="150" t="n">
        <v>2365</v>
      </c>
      <c r="D81" s="150" t="n">
        <v>995</v>
      </c>
      <c r="E81" s="150" t="n">
        <v>1</v>
      </c>
      <c r="F81" s="276">
        <f>C81*D81*E81/1000000</f>
        <v/>
      </c>
      <c r="G81" s="276">
        <f>F81*40.4</f>
        <v/>
      </c>
      <c r="H81" s="150" t="inlineStr">
        <is>
          <t>1#管廊10.5M</t>
        </is>
      </c>
      <c r="I81" s="277" t="n"/>
      <c r="J81" s="12" t="n"/>
      <c r="K81" s="12" t="n"/>
    </row>
    <row r="82" s="272">
      <c r="A82" s="150" t="inlineStr">
        <is>
          <t>D-14</t>
        </is>
      </c>
      <c r="B82" s="13" t="inlineStr">
        <is>
          <t>#</t>
        </is>
      </c>
      <c r="C82" s="150" t="n">
        <v>2365</v>
      </c>
      <c r="D82" s="150" t="n">
        <v>575</v>
      </c>
      <c r="E82" s="150" t="n">
        <v>1</v>
      </c>
      <c r="F82" s="276">
        <f>C82*D82*E82/1000000</f>
        <v/>
      </c>
      <c r="G82" s="276">
        <f>F82*40.4</f>
        <v/>
      </c>
      <c r="H82" s="150" t="inlineStr">
        <is>
          <t>1#管廊10.5M</t>
        </is>
      </c>
      <c r="I82" s="277" t="n"/>
      <c r="J82" s="12" t="n"/>
      <c r="K82" s="12" t="n"/>
    </row>
    <row r="83" s="272">
      <c r="A83" s="150" t="inlineStr">
        <is>
          <t>D-15</t>
        </is>
      </c>
      <c r="B83" s="150" t="n"/>
      <c r="C83" s="150" t="n">
        <v>2390</v>
      </c>
      <c r="D83" s="150" t="n">
        <v>575</v>
      </c>
      <c r="E83" s="150" t="n">
        <v>2</v>
      </c>
      <c r="F83" s="276">
        <f>C83*D83*E83/1000000</f>
        <v/>
      </c>
      <c r="G83" s="276">
        <f>F83*40.4</f>
        <v/>
      </c>
      <c r="H83" s="150" t="inlineStr">
        <is>
          <t>1#管廊10.5M</t>
        </is>
      </c>
      <c r="I83" s="277" t="n"/>
      <c r="J83" s="12" t="n"/>
      <c r="K83" s="12" t="n"/>
    </row>
    <row r="84" s="272">
      <c r="A84" s="150" t="inlineStr">
        <is>
          <t>D-16</t>
        </is>
      </c>
      <c r="B84" s="150" t="n"/>
      <c r="C84" s="150" t="n">
        <v>2390</v>
      </c>
      <c r="D84" s="150" t="n">
        <v>605</v>
      </c>
      <c r="E84" s="150" t="n">
        <v>2</v>
      </c>
      <c r="F84" s="276">
        <f>C84*D84*E84/1000000</f>
        <v/>
      </c>
      <c r="G84" s="276">
        <f>F84*40.4</f>
        <v/>
      </c>
      <c r="H84" s="150" t="inlineStr">
        <is>
          <t>1#管廊10.5M</t>
        </is>
      </c>
      <c r="I84" s="277" t="n"/>
      <c r="J84" s="12" t="n"/>
      <c r="K84" s="12" t="n"/>
    </row>
    <row r="85" s="272">
      <c r="A85" s="150" t="inlineStr">
        <is>
          <t>D-17</t>
        </is>
      </c>
      <c r="B85" s="150" t="n"/>
      <c r="C85" s="150" t="n">
        <v>2390</v>
      </c>
      <c r="D85" s="150" t="n">
        <v>995</v>
      </c>
      <c r="E85" s="150" t="n">
        <v>6</v>
      </c>
      <c r="F85" s="276">
        <f>C85*D85*E85/1000000</f>
        <v/>
      </c>
      <c r="G85" s="276">
        <f>F85*40.4</f>
        <v/>
      </c>
      <c r="H85" s="150" t="inlineStr">
        <is>
          <t>1#管廊10.5M</t>
        </is>
      </c>
      <c r="I85" s="277" t="n"/>
      <c r="J85" s="12" t="n"/>
      <c r="K85" s="12" t="n"/>
    </row>
    <row r="86" s="272">
      <c r="A86" s="150" t="inlineStr">
        <is>
          <t>D-18</t>
        </is>
      </c>
      <c r="B86" s="150" t="n"/>
      <c r="C86" s="150" t="n">
        <v>2390</v>
      </c>
      <c r="D86" s="150" t="n">
        <v>935</v>
      </c>
      <c r="E86" s="150" t="n">
        <v>2</v>
      </c>
      <c r="F86" s="276">
        <f>C86*D86*E86/1000000</f>
        <v/>
      </c>
      <c r="G86" s="276">
        <f>F86*40.4</f>
        <v/>
      </c>
      <c r="H86" s="150" t="inlineStr">
        <is>
          <t>1#管廊10.5M</t>
        </is>
      </c>
      <c r="I86" s="277" t="n"/>
      <c r="J86" s="12" t="n"/>
      <c r="K86" s="12" t="n"/>
    </row>
    <row r="87" s="272">
      <c r="A87" s="150" t="inlineStr">
        <is>
          <t>D-19</t>
        </is>
      </c>
      <c r="B87" s="150" t="n"/>
      <c r="C87" s="150" t="n">
        <v>1165</v>
      </c>
      <c r="D87" s="150" t="n">
        <v>935</v>
      </c>
      <c r="E87" s="150" t="n">
        <v>1</v>
      </c>
      <c r="F87" s="276">
        <f>C87*D87*E87/1000000</f>
        <v/>
      </c>
      <c r="G87" s="276">
        <f>F87*40.4</f>
        <v/>
      </c>
      <c r="H87" s="150" t="inlineStr">
        <is>
          <t>1#管廊10.5M</t>
        </is>
      </c>
      <c r="I87" s="277" t="n"/>
      <c r="J87" s="12" t="n"/>
      <c r="K87" s="12" t="n"/>
    </row>
    <row r="88" s="272">
      <c r="A88" s="150" t="inlineStr">
        <is>
          <t>D-20</t>
        </is>
      </c>
      <c r="B88" s="150" t="n"/>
      <c r="C88" s="150" t="n">
        <v>1165</v>
      </c>
      <c r="D88" s="150" t="n">
        <v>995</v>
      </c>
      <c r="E88" s="150" t="n">
        <v>4</v>
      </c>
      <c r="F88" s="276">
        <f>C88*D88*E88/1000000</f>
        <v/>
      </c>
      <c r="G88" s="276">
        <f>F88*40.4</f>
        <v/>
      </c>
      <c r="H88" s="150" t="inlineStr">
        <is>
          <t>1#管廊10.5M</t>
        </is>
      </c>
      <c r="I88" s="277" t="n"/>
      <c r="J88" s="12" t="n"/>
      <c r="K88" s="12" t="n"/>
    </row>
    <row r="89" s="272">
      <c r="A89" s="150" t="inlineStr">
        <is>
          <t>D-21</t>
        </is>
      </c>
      <c r="B89" s="13" t="inlineStr">
        <is>
          <t>#</t>
        </is>
      </c>
      <c r="C89" s="150" t="n">
        <v>1165</v>
      </c>
      <c r="D89" s="150" t="n">
        <v>995</v>
      </c>
      <c r="E89" s="150" t="n">
        <v>1</v>
      </c>
      <c r="F89" s="276">
        <f>C89*D89*E89/1000000</f>
        <v/>
      </c>
      <c r="G89" s="276">
        <f>F89*40.4</f>
        <v/>
      </c>
      <c r="H89" s="150" t="inlineStr">
        <is>
          <t>1#管廊10.5M</t>
        </is>
      </c>
      <c r="I89" s="277" t="n"/>
      <c r="J89" s="12" t="n"/>
      <c r="K89" s="12" t="n"/>
    </row>
    <row r="90" s="272">
      <c r="A90" s="150" t="inlineStr">
        <is>
          <t>D-22</t>
        </is>
      </c>
      <c r="B90" s="13" t="inlineStr">
        <is>
          <t>#</t>
        </is>
      </c>
      <c r="C90" s="150" t="n">
        <v>1165</v>
      </c>
      <c r="D90" s="150" t="n">
        <v>935</v>
      </c>
      <c r="E90" s="150" t="n">
        <v>1</v>
      </c>
      <c r="F90" s="276">
        <f>C90*D90*E90/1000000</f>
        <v/>
      </c>
      <c r="G90" s="276">
        <f>F90*40.4</f>
        <v/>
      </c>
      <c r="H90" s="150" t="inlineStr">
        <is>
          <t>1#管廊10.5M</t>
        </is>
      </c>
      <c r="I90" s="277" t="n"/>
      <c r="J90" s="12" t="n"/>
      <c r="K90" s="12" t="n"/>
    </row>
    <row r="91" s="272">
      <c r="A91" s="150" t="inlineStr">
        <is>
          <t>D-23</t>
        </is>
      </c>
      <c r="B91" s="150" t="n"/>
      <c r="C91" s="150" t="n">
        <v>1165</v>
      </c>
      <c r="D91" s="150" t="n">
        <v>575</v>
      </c>
      <c r="E91" s="150" t="n">
        <v>1</v>
      </c>
      <c r="F91" s="276">
        <f>C91*D91*E91/1000000</f>
        <v/>
      </c>
      <c r="G91" s="276">
        <f>F91*40.4</f>
        <v/>
      </c>
      <c r="H91" s="150" t="inlineStr">
        <is>
          <t>1#管廊10.5M</t>
        </is>
      </c>
      <c r="I91" s="277" t="n"/>
      <c r="J91" s="12" t="n"/>
      <c r="K91" s="12" t="n"/>
    </row>
    <row r="92" s="272">
      <c r="A92" s="150" t="inlineStr">
        <is>
          <t>D-24</t>
        </is>
      </c>
      <c r="B92" s="150" t="n"/>
      <c r="C92" s="150" t="n">
        <v>1165</v>
      </c>
      <c r="D92" s="150" t="n">
        <v>605</v>
      </c>
      <c r="E92" s="150" t="n">
        <v>2</v>
      </c>
      <c r="F92" s="276">
        <f>C92*D92*E92/1000000</f>
        <v/>
      </c>
      <c r="G92" s="276">
        <f>F92*40.4</f>
        <v/>
      </c>
      <c r="H92" s="150" t="inlineStr">
        <is>
          <t>1#管廊10.5M</t>
        </is>
      </c>
      <c r="I92" s="277" t="n"/>
      <c r="J92" s="12" t="n"/>
      <c r="K92" s="12" t="n"/>
    </row>
    <row r="93" s="272">
      <c r="A93" s="150" t="inlineStr">
        <is>
          <t>D-25</t>
        </is>
      </c>
      <c r="B93" s="13" t="inlineStr">
        <is>
          <t>#</t>
        </is>
      </c>
      <c r="C93" s="150" t="n">
        <v>1165</v>
      </c>
      <c r="D93" s="150" t="n">
        <v>995</v>
      </c>
      <c r="E93" s="150" t="n">
        <v>1</v>
      </c>
      <c r="F93" s="276">
        <f>C93*D93*E93/1000000</f>
        <v/>
      </c>
      <c r="G93" s="276">
        <f>F93*40.4</f>
        <v/>
      </c>
      <c r="H93" s="150" t="inlineStr">
        <is>
          <t>1#管廊10.5M</t>
        </is>
      </c>
      <c r="I93" s="277" t="n"/>
      <c r="J93" s="12" t="n"/>
      <c r="K93" s="12" t="n"/>
    </row>
    <row r="94" s="272">
      <c r="A94" s="150" t="inlineStr">
        <is>
          <t>D-26</t>
        </is>
      </c>
      <c r="B94" s="13" t="inlineStr">
        <is>
          <t>#</t>
        </is>
      </c>
      <c r="C94" s="150" t="n">
        <v>1165</v>
      </c>
      <c r="D94" s="150" t="n">
        <v>575</v>
      </c>
      <c r="E94" s="150" t="n">
        <v>1</v>
      </c>
      <c r="F94" s="276">
        <f>C94*D94*E94/1000000</f>
        <v/>
      </c>
      <c r="G94" s="276">
        <f>F94*40.4</f>
        <v/>
      </c>
      <c r="H94" s="150" t="inlineStr">
        <is>
          <t>1#管廊10.5M</t>
        </is>
      </c>
      <c r="I94" s="277" t="n"/>
      <c r="J94" s="12" t="n"/>
      <c r="K94" s="12" t="n"/>
    </row>
    <row r="95" s="272">
      <c r="A95" s="150" t="inlineStr">
        <is>
          <t>D-27</t>
        </is>
      </c>
      <c r="B95" s="13" t="inlineStr">
        <is>
          <t>#</t>
        </is>
      </c>
      <c r="C95" s="150" t="n">
        <v>1790</v>
      </c>
      <c r="D95" s="150" t="n">
        <v>425</v>
      </c>
      <c r="E95" s="150" t="n">
        <v>1</v>
      </c>
      <c r="F95" s="276">
        <f>C95*D95*E95/1000000</f>
        <v/>
      </c>
      <c r="G95" s="276">
        <f>F95*40.4</f>
        <v/>
      </c>
      <c r="H95" s="150" t="inlineStr">
        <is>
          <t>1#管廊10.5M</t>
        </is>
      </c>
      <c r="I95" s="277" t="n"/>
      <c r="J95" s="12" t="n"/>
      <c r="K95" s="12" t="n"/>
    </row>
    <row r="96" s="272">
      <c r="A96" s="150" t="inlineStr">
        <is>
          <t>D-28</t>
        </is>
      </c>
      <c r="B96" s="150" t="n"/>
      <c r="C96" s="150" t="n">
        <v>1790</v>
      </c>
      <c r="D96" s="150" t="n">
        <v>995</v>
      </c>
      <c r="E96" s="150" t="n">
        <v>5</v>
      </c>
      <c r="F96" s="276">
        <f>C96*D96*E96/1000000</f>
        <v/>
      </c>
      <c r="G96" s="276">
        <f>F96*40.4</f>
        <v/>
      </c>
      <c r="H96" s="150" t="inlineStr">
        <is>
          <t>1#管廊10.5M</t>
        </is>
      </c>
      <c r="I96" s="277" t="n"/>
      <c r="J96" s="12" t="n"/>
      <c r="K96" s="12" t="n"/>
    </row>
    <row r="97" s="272">
      <c r="A97" s="150" t="inlineStr">
        <is>
          <t>D-29</t>
        </is>
      </c>
      <c r="B97" s="13" t="inlineStr">
        <is>
          <t>#</t>
        </is>
      </c>
      <c r="C97" s="150" t="n">
        <v>1790</v>
      </c>
      <c r="D97" s="150" t="n">
        <v>995</v>
      </c>
      <c r="E97" s="150" t="n">
        <v>1</v>
      </c>
      <c r="F97" s="276">
        <f>C97*D97*E97/1000000</f>
        <v/>
      </c>
      <c r="G97" s="276">
        <f>F97*40.4</f>
        <v/>
      </c>
      <c r="H97" s="150" t="inlineStr">
        <is>
          <t>1#管廊10.5M</t>
        </is>
      </c>
      <c r="I97" s="277" t="n"/>
      <c r="J97" s="12" t="n"/>
      <c r="K97" s="12" t="n"/>
    </row>
    <row r="98" s="272">
      <c r="A98" s="150" t="inlineStr">
        <is>
          <t>D-30</t>
        </is>
      </c>
      <c r="B98" s="13" t="inlineStr">
        <is>
          <t>#</t>
        </is>
      </c>
      <c r="C98" s="150" t="n">
        <v>1790</v>
      </c>
      <c r="D98" s="150" t="n">
        <v>995</v>
      </c>
      <c r="E98" s="150" t="n">
        <v>1</v>
      </c>
      <c r="F98" s="276">
        <f>C98*D98*E98/1000000</f>
        <v/>
      </c>
      <c r="G98" s="276">
        <f>F98*40.4</f>
        <v/>
      </c>
      <c r="H98" s="150" t="inlineStr">
        <is>
          <t>1#管廊10.5M</t>
        </is>
      </c>
      <c r="I98" s="277" t="n"/>
      <c r="J98" s="12" t="n"/>
      <c r="K98" s="12" t="n"/>
    </row>
    <row r="99" s="272">
      <c r="A99" s="150" t="inlineStr">
        <is>
          <t>D-31</t>
        </is>
      </c>
      <c r="B99" s="150" t="n"/>
      <c r="C99" s="150" t="n">
        <v>990</v>
      </c>
      <c r="D99" s="150" t="n">
        <v>995</v>
      </c>
      <c r="E99" s="150" t="n">
        <v>2</v>
      </c>
      <c r="F99" s="276">
        <f>C99*D99*E99/1000000</f>
        <v/>
      </c>
      <c r="G99" s="276">
        <f>F99*40.4</f>
        <v/>
      </c>
      <c r="H99" s="150" t="inlineStr">
        <is>
          <t>1#管廊10.5M</t>
        </is>
      </c>
      <c r="I99" s="277" t="n"/>
      <c r="J99" s="12" t="n"/>
      <c r="K99" s="12" t="n"/>
    </row>
    <row r="100" s="272">
      <c r="A100" s="150" t="inlineStr">
        <is>
          <t>D-32</t>
        </is>
      </c>
      <c r="B100" s="13" t="inlineStr">
        <is>
          <t>#</t>
        </is>
      </c>
      <c r="C100" s="150" t="n">
        <v>990</v>
      </c>
      <c r="D100" s="150" t="n">
        <v>995</v>
      </c>
      <c r="E100" s="150" t="n">
        <v>1</v>
      </c>
      <c r="F100" s="276">
        <f>C100*D100*E100/1000000</f>
        <v/>
      </c>
      <c r="G100" s="276">
        <f>F100*40.4</f>
        <v/>
      </c>
      <c r="H100" s="150" t="inlineStr">
        <is>
          <t>1#管廊10.5M</t>
        </is>
      </c>
      <c r="I100" s="277" t="n"/>
      <c r="J100" s="12" t="n"/>
      <c r="K100" s="12" t="n"/>
    </row>
    <row r="101" s="272">
      <c r="A101" s="150" t="inlineStr">
        <is>
          <t>D-33</t>
        </is>
      </c>
      <c r="B101" s="13" t="inlineStr">
        <is>
          <t>#</t>
        </is>
      </c>
      <c r="C101" s="150" t="n">
        <v>990</v>
      </c>
      <c r="D101" s="150" t="n">
        <v>995</v>
      </c>
      <c r="E101" s="150" t="n">
        <v>1</v>
      </c>
      <c r="F101" s="276">
        <f>C101*D101*E101/1000000</f>
        <v/>
      </c>
      <c r="G101" s="276">
        <f>F101*40.4</f>
        <v/>
      </c>
      <c r="H101" s="150" t="inlineStr">
        <is>
          <t>1#管廊10.5M</t>
        </is>
      </c>
      <c r="I101" s="277" t="n"/>
      <c r="J101" s="12" t="n"/>
      <c r="K101" s="12" t="n"/>
    </row>
    <row r="102" s="272">
      <c r="A102" s="150" t="inlineStr">
        <is>
          <t>D-34</t>
        </is>
      </c>
      <c r="B102" s="150" t="n"/>
      <c r="C102" s="150" t="n">
        <v>690</v>
      </c>
      <c r="D102" s="150" t="n">
        <v>995</v>
      </c>
      <c r="E102" s="150" t="n">
        <v>4</v>
      </c>
      <c r="F102" s="276">
        <f>C102*D102*E102/1000000</f>
        <v/>
      </c>
      <c r="G102" s="276">
        <f>F102*40.4</f>
        <v/>
      </c>
      <c r="H102" s="150" t="inlineStr">
        <is>
          <t>1#管廊10.5M</t>
        </is>
      </c>
      <c r="I102" s="277" t="n"/>
      <c r="J102" s="12" t="n"/>
      <c r="K102" s="12" t="n"/>
    </row>
    <row r="103" s="272">
      <c r="A103" s="150" t="inlineStr">
        <is>
          <t>D-35</t>
        </is>
      </c>
      <c r="B103" s="13" t="inlineStr">
        <is>
          <t>#</t>
        </is>
      </c>
      <c r="C103" s="150" t="n">
        <v>690</v>
      </c>
      <c r="D103" s="150" t="n">
        <v>995</v>
      </c>
      <c r="E103" s="150" t="n">
        <v>1</v>
      </c>
      <c r="F103" s="276">
        <f>C103*D103*E103/1000000</f>
        <v/>
      </c>
      <c r="G103" s="276">
        <f>F103*40.4</f>
        <v/>
      </c>
      <c r="H103" s="150" t="inlineStr">
        <is>
          <t>1#管廊10.5M</t>
        </is>
      </c>
      <c r="I103" s="277" t="n"/>
      <c r="J103" s="12" t="n"/>
      <c r="K103" s="12" t="n"/>
    </row>
    <row r="104" s="272">
      <c r="A104" s="150" t="inlineStr">
        <is>
          <t>E-1</t>
        </is>
      </c>
      <c r="B104" s="150" t="n"/>
      <c r="C104" s="150" t="n">
        <v>790</v>
      </c>
      <c r="D104" s="150" t="n">
        <v>905</v>
      </c>
      <c r="E104" s="150" t="n">
        <v>2</v>
      </c>
      <c r="F104" s="276">
        <f>C104*D104*E104/1000000</f>
        <v/>
      </c>
      <c r="G104" s="276">
        <f>F104*40.4</f>
        <v/>
      </c>
      <c r="H104" s="150" t="inlineStr">
        <is>
          <t>1#管廊13.5M</t>
        </is>
      </c>
      <c r="I104" s="277" t="n"/>
      <c r="J104" s="12" t="n"/>
      <c r="K104" s="12" t="n"/>
    </row>
    <row r="105" s="272">
      <c r="A105" s="150" t="inlineStr">
        <is>
          <t>E-2</t>
        </is>
      </c>
      <c r="B105" s="150" t="n"/>
      <c r="C105" s="150" t="n">
        <v>790</v>
      </c>
      <c r="D105" s="150" t="n">
        <v>995</v>
      </c>
      <c r="E105" s="150" t="n">
        <v>93</v>
      </c>
      <c r="F105" s="276">
        <f>C105*D105*E105/1000000</f>
        <v/>
      </c>
      <c r="G105" s="276">
        <f>F105*40.4</f>
        <v/>
      </c>
      <c r="H105" s="150" t="inlineStr">
        <is>
          <t>1#管廊13.5M</t>
        </is>
      </c>
      <c r="I105" s="277" t="n"/>
      <c r="J105" s="12" t="n"/>
      <c r="K105" s="12" t="n"/>
    </row>
    <row r="106" s="272">
      <c r="A106" s="150" t="inlineStr">
        <is>
          <t>E-3</t>
        </is>
      </c>
      <c r="B106" s="13" t="inlineStr">
        <is>
          <t>#</t>
        </is>
      </c>
      <c r="C106" s="150" t="n">
        <v>790</v>
      </c>
      <c r="D106" s="150" t="n">
        <v>995</v>
      </c>
      <c r="E106" s="150" t="n">
        <v>1</v>
      </c>
      <c r="F106" s="276">
        <f>C106*D106*E106/1000000</f>
        <v/>
      </c>
      <c r="G106" s="276">
        <f>F106*40.4</f>
        <v/>
      </c>
      <c r="H106" s="150" t="inlineStr">
        <is>
          <t>1#管廊13.5M</t>
        </is>
      </c>
      <c r="I106" s="277" t="n"/>
      <c r="J106" s="12" t="n"/>
      <c r="K106" s="12" t="n"/>
    </row>
    <row r="107" s="272">
      <c r="A107" s="150" t="inlineStr">
        <is>
          <t>E-4</t>
        </is>
      </c>
      <c r="B107" s="13" t="inlineStr">
        <is>
          <t>#</t>
        </is>
      </c>
      <c r="C107" s="150" t="n">
        <v>790</v>
      </c>
      <c r="D107" s="150" t="n">
        <v>995</v>
      </c>
      <c r="E107" s="150" t="n">
        <v>1</v>
      </c>
      <c r="F107" s="276">
        <f>C107*D107*E107/1000000</f>
        <v/>
      </c>
      <c r="G107" s="276">
        <f>F107*40.4</f>
        <v/>
      </c>
      <c r="H107" s="150" t="inlineStr">
        <is>
          <t>1#管廊13.5M</t>
        </is>
      </c>
      <c r="I107" s="277" t="n"/>
      <c r="J107" s="12" t="n"/>
      <c r="K107" s="12" t="n"/>
    </row>
    <row r="108" s="272">
      <c r="A108" s="150" t="inlineStr">
        <is>
          <t>E-5</t>
        </is>
      </c>
      <c r="B108" s="13" t="inlineStr">
        <is>
          <t>#</t>
        </is>
      </c>
      <c r="C108" s="150" t="n">
        <v>790</v>
      </c>
      <c r="D108" s="150" t="n">
        <v>995</v>
      </c>
      <c r="E108" s="150" t="n">
        <v>1</v>
      </c>
      <c r="F108" s="276">
        <f>C108*D108*E108/1000000</f>
        <v/>
      </c>
      <c r="G108" s="276">
        <f>F108*40.4</f>
        <v/>
      </c>
      <c r="H108" s="150" t="inlineStr">
        <is>
          <t>1#管廊13.5M</t>
        </is>
      </c>
      <c r="I108" s="277" t="n"/>
      <c r="J108" s="12" t="n"/>
      <c r="K108" s="12" t="n"/>
    </row>
    <row r="109" s="272">
      <c r="A109" s="150" t="inlineStr">
        <is>
          <t>E-6</t>
        </is>
      </c>
      <c r="B109" s="13" t="inlineStr">
        <is>
          <t>#</t>
        </is>
      </c>
      <c r="C109" s="150" t="n">
        <v>790</v>
      </c>
      <c r="D109" s="150" t="n">
        <v>990</v>
      </c>
      <c r="E109" s="150" t="n">
        <v>1</v>
      </c>
      <c r="F109" s="276">
        <f>C109*D109*E109/1000000</f>
        <v/>
      </c>
      <c r="G109" s="276">
        <f>F109*40.4</f>
        <v/>
      </c>
      <c r="H109" s="150" t="inlineStr">
        <is>
          <t>1#管廊13.5M</t>
        </is>
      </c>
      <c r="I109" s="277" t="n"/>
      <c r="J109" s="12" t="n"/>
      <c r="K109" s="12" t="n"/>
    </row>
    <row r="110" s="272">
      <c r="A110" s="150" t="inlineStr">
        <is>
          <t>F-1</t>
        </is>
      </c>
      <c r="B110" s="150" t="n"/>
      <c r="C110" s="150" t="n">
        <v>790</v>
      </c>
      <c r="D110" s="150" t="n">
        <v>965</v>
      </c>
      <c r="E110" s="150" t="n">
        <v>1</v>
      </c>
      <c r="F110" s="276">
        <f>C110*D110*E110/1000000</f>
        <v/>
      </c>
      <c r="G110" s="276">
        <f>F110*40.4</f>
        <v/>
      </c>
      <c r="H110" s="150" t="inlineStr">
        <is>
          <t>1#管廊16M</t>
        </is>
      </c>
      <c r="I110" s="277" t="n"/>
      <c r="J110" s="12" t="n"/>
      <c r="K110" s="12" t="n"/>
    </row>
    <row r="111" s="272">
      <c r="A111" s="150" t="inlineStr">
        <is>
          <t>F-2</t>
        </is>
      </c>
      <c r="B111" s="150" t="n"/>
      <c r="C111" s="150" t="n">
        <v>790</v>
      </c>
      <c r="D111" s="150" t="n">
        <v>995</v>
      </c>
      <c r="E111" s="150" t="n">
        <v>5</v>
      </c>
      <c r="F111" s="276">
        <f>C111*D111*E111/1000000</f>
        <v/>
      </c>
      <c r="G111" s="276">
        <f>F111*40.4</f>
        <v/>
      </c>
      <c r="H111" s="150" t="inlineStr">
        <is>
          <t>1#管廊16M</t>
        </is>
      </c>
      <c r="I111" s="277" t="n"/>
      <c r="J111" s="12" t="n"/>
      <c r="K111" s="12" t="n"/>
    </row>
    <row r="112" s="272">
      <c r="A112" s="150" t="inlineStr">
        <is>
          <t>F-3</t>
        </is>
      </c>
      <c r="B112" s="150" t="n"/>
      <c r="C112" s="150" t="n">
        <v>790</v>
      </c>
      <c r="D112" s="150" t="n">
        <v>575</v>
      </c>
      <c r="E112" s="150" t="n">
        <v>1</v>
      </c>
      <c r="F112" s="276">
        <f>C112*D112*E112/1000000</f>
        <v/>
      </c>
      <c r="G112" s="276">
        <f>F112*40.4</f>
        <v/>
      </c>
      <c r="H112" s="150" t="inlineStr">
        <is>
          <t>1#管廊16M</t>
        </is>
      </c>
      <c r="I112" s="277" t="n"/>
      <c r="J112" s="12" t="n"/>
      <c r="K112" s="12" t="n"/>
    </row>
    <row r="113" s="272">
      <c r="A113" s="150" t="inlineStr">
        <is>
          <t>F-4</t>
        </is>
      </c>
      <c r="B113" s="150" t="n"/>
      <c r="C113" s="150" t="n">
        <v>790</v>
      </c>
      <c r="D113" s="150" t="n">
        <v>605</v>
      </c>
      <c r="E113" s="150" t="n">
        <v>1</v>
      </c>
      <c r="F113" s="276">
        <f>C113*D113*E113/1000000</f>
        <v/>
      </c>
      <c r="G113" s="276">
        <f>F113*40.4</f>
        <v/>
      </c>
      <c r="H113" s="150" t="inlineStr">
        <is>
          <t>1#管廊16M</t>
        </is>
      </c>
      <c r="I113" s="277" t="n"/>
      <c r="J113" s="12" t="n"/>
      <c r="K113" s="12" t="n"/>
    </row>
    <row r="114" s="272">
      <c r="A114" s="150" t="inlineStr">
        <is>
          <t>F-5</t>
        </is>
      </c>
      <c r="B114" s="150" t="n"/>
      <c r="C114" s="150" t="n">
        <v>990</v>
      </c>
      <c r="D114" s="150" t="n">
        <v>995</v>
      </c>
      <c r="E114" s="150" t="n">
        <v>4</v>
      </c>
      <c r="F114" s="276">
        <f>C114*D114*E114/1000000</f>
        <v/>
      </c>
      <c r="G114" s="276">
        <f>F114*40.4</f>
        <v/>
      </c>
      <c r="H114" s="150" t="inlineStr">
        <is>
          <t>1#管廊16M</t>
        </is>
      </c>
      <c r="I114" s="277" t="n"/>
      <c r="J114" s="12" t="n"/>
      <c r="K114" s="12" t="n"/>
    </row>
    <row r="115" s="272">
      <c r="A115" s="150" t="inlineStr">
        <is>
          <t>G-1</t>
        </is>
      </c>
      <c r="B115" s="150" t="n"/>
      <c r="C115" s="150" t="n">
        <v>1940</v>
      </c>
      <c r="D115" s="150" t="n">
        <v>545</v>
      </c>
      <c r="E115" s="150" t="n">
        <v>5</v>
      </c>
      <c r="F115" s="276">
        <f>C115*D115*E115/1000000</f>
        <v/>
      </c>
      <c r="G115" s="276">
        <f>F115*40.4</f>
        <v/>
      </c>
      <c r="H115" s="150" t="inlineStr">
        <is>
          <t>1#管廊楼梯平台</t>
        </is>
      </c>
      <c r="I115" s="277" t="n"/>
      <c r="J115" s="12" t="n"/>
      <c r="K115" s="12" t="n"/>
    </row>
    <row r="116" s="272">
      <c r="A116" s="150" t="inlineStr">
        <is>
          <t>G-2</t>
        </is>
      </c>
      <c r="B116" s="150" t="n"/>
      <c r="C116" s="150" t="n">
        <v>1940</v>
      </c>
      <c r="D116" s="150" t="n">
        <v>995</v>
      </c>
      <c r="E116" s="150" t="n">
        <v>2</v>
      </c>
      <c r="F116" s="276">
        <f>C116*D116*E116/1000000</f>
        <v/>
      </c>
      <c r="G116" s="276">
        <f>F116*40.4</f>
        <v/>
      </c>
      <c r="H116" s="150" t="inlineStr">
        <is>
          <t>1#管廊楼梯平台</t>
        </is>
      </c>
      <c r="I116" s="277" t="n"/>
      <c r="J116" s="12" t="n"/>
      <c r="K116" s="12" t="n"/>
    </row>
    <row r="117" s="272">
      <c r="A117" s="150" t="inlineStr">
        <is>
          <t>G-3</t>
        </is>
      </c>
      <c r="B117" s="150" t="n"/>
      <c r="C117" s="150" t="n">
        <v>1940</v>
      </c>
      <c r="D117" s="150" t="n">
        <v>695</v>
      </c>
      <c r="E117" s="150" t="n">
        <v>1</v>
      </c>
      <c r="F117" s="276">
        <f>C117*D117*E117/1000000</f>
        <v/>
      </c>
      <c r="G117" s="276">
        <f>F117*40.4</f>
        <v/>
      </c>
      <c r="H117" s="150" t="inlineStr">
        <is>
          <t>1#管廊楼梯平台</t>
        </is>
      </c>
      <c r="I117" s="277" t="n"/>
      <c r="J117" s="12" t="n"/>
      <c r="K117" s="12" t="n"/>
    </row>
    <row r="118" s="272">
      <c r="A118" s="150" t="inlineStr">
        <is>
          <t>G-4</t>
        </is>
      </c>
      <c r="B118" s="150" t="n"/>
      <c r="C118" s="150" t="n">
        <v>890</v>
      </c>
      <c r="D118" s="150" t="n">
        <v>515</v>
      </c>
      <c r="E118" s="150" t="n">
        <v>2</v>
      </c>
      <c r="F118" s="276">
        <f>C118*D118*E118/1000000</f>
        <v/>
      </c>
      <c r="G118" s="276">
        <f>F118*40.4</f>
        <v/>
      </c>
      <c r="H118" s="150" t="inlineStr">
        <is>
          <t>1#管廊楼梯平台</t>
        </is>
      </c>
      <c r="I118" s="277" t="n"/>
      <c r="J118" s="12" t="n"/>
      <c r="K118" s="12" t="n"/>
    </row>
    <row r="119" s="272">
      <c r="A119" s="150" t="inlineStr">
        <is>
          <t>H-1</t>
        </is>
      </c>
      <c r="B119" s="13" t="inlineStr">
        <is>
          <t>#</t>
        </is>
      </c>
      <c r="C119" s="150" t="n">
        <v>1190</v>
      </c>
      <c r="D119" s="150" t="n">
        <v>995</v>
      </c>
      <c r="E119" s="150" t="n">
        <v>1</v>
      </c>
      <c r="F119" s="276">
        <f>C119*D119*E119/1000000</f>
        <v/>
      </c>
      <c r="G119" s="276">
        <f>F119*40.4</f>
        <v/>
      </c>
      <c r="H119" s="150" t="inlineStr">
        <is>
          <t>2#管廊5.5M</t>
        </is>
      </c>
      <c r="I119" s="277" t="n"/>
      <c r="J119" s="12" t="n"/>
      <c r="K119" s="12" t="n"/>
    </row>
    <row r="120" s="272">
      <c r="A120" s="150" t="inlineStr">
        <is>
          <t>H-2</t>
        </is>
      </c>
      <c r="B120" s="150" t="n"/>
      <c r="C120" s="150" t="n">
        <v>1190</v>
      </c>
      <c r="D120" s="150" t="n">
        <v>995</v>
      </c>
      <c r="E120" s="150" t="n">
        <v>2</v>
      </c>
      <c r="F120" s="276">
        <f>C120*D120*E120/1000000</f>
        <v/>
      </c>
      <c r="G120" s="276">
        <f>F120*40.4</f>
        <v/>
      </c>
      <c r="H120" s="150" t="inlineStr">
        <is>
          <t>2#管廊5.5M</t>
        </is>
      </c>
      <c r="I120" s="277" t="n"/>
      <c r="J120" s="12" t="n"/>
      <c r="K120" s="12" t="n"/>
    </row>
    <row r="121" s="272">
      <c r="A121" s="150" t="inlineStr">
        <is>
          <t>H-3</t>
        </is>
      </c>
      <c r="B121" s="13" t="inlineStr">
        <is>
          <t>#</t>
        </is>
      </c>
      <c r="C121" s="150" t="n">
        <v>1190</v>
      </c>
      <c r="D121" s="150" t="n">
        <v>485</v>
      </c>
      <c r="E121" s="150" t="n">
        <v>1</v>
      </c>
      <c r="F121" s="276">
        <f>C121*D121*E121/1000000</f>
        <v/>
      </c>
      <c r="G121" s="276">
        <f>F121*40.4</f>
        <v/>
      </c>
      <c r="H121" s="150" t="inlineStr">
        <is>
          <t>2#管廊5.5M</t>
        </is>
      </c>
      <c r="I121" s="277" t="n"/>
      <c r="J121" s="12" t="n"/>
      <c r="K121" s="12" t="n"/>
    </row>
    <row r="122" s="272">
      <c r="A122" s="150" t="inlineStr">
        <is>
          <t>J-1</t>
        </is>
      </c>
      <c r="B122" s="150" t="n"/>
      <c r="C122" s="150" t="n">
        <v>900</v>
      </c>
      <c r="D122" s="150" t="n">
        <v>635</v>
      </c>
      <c r="E122" s="150" t="n">
        <v>4</v>
      </c>
      <c r="F122" s="276">
        <f>C122*D122*E122/1000000</f>
        <v/>
      </c>
      <c r="G122" s="276">
        <f>F122*40.4</f>
        <v/>
      </c>
      <c r="H122" s="150" t="inlineStr">
        <is>
          <t>2#管廊6.5M</t>
        </is>
      </c>
      <c r="I122" s="277" t="n"/>
      <c r="J122" s="12" t="n"/>
      <c r="K122" s="12" t="n"/>
    </row>
    <row r="123" s="272">
      <c r="A123" s="150" t="inlineStr">
        <is>
          <t>J-2</t>
        </is>
      </c>
      <c r="B123" s="150" t="n"/>
      <c r="C123" s="150" t="n">
        <v>900</v>
      </c>
      <c r="D123" s="150" t="n">
        <v>605</v>
      </c>
      <c r="E123" s="150" t="n">
        <v>1</v>
      </c>
      <c r="F123" s="276">
        <f>C123*D123*E123/1000000</f>
        <v/>
      </c>
      <c r="G123" s="276">
        <f>F123*40.4</f>
        <v/>
      </c>
      <c r="H123" s="150" t="inlineStr">
        <is>
          <t>2#管廊6.5M</t>
        </is>
      </c>
      <c r="I123" s="277" t="n"/>
      <c r="J123" s="12" t="n"/>
      <c r="K123" s="12" t="n"/>
    </row>
    <row r="124" s="272">
      <c r="A124" s="150" t="inlineStr">
        <is>
          <t>J-3</t>
        </is>
      </c>
      <c r="B124" s="150" t="n"/>
      <c r="C124" s="150" t="n">
        <v>900</v>
      </c>
      <c r="D124" s="150" t="n">
        <v>665</v>
      </c>
      <c r="E124" s="150" t="n">
        <v>3</v>
      </c>
      <c r="F124" s="276">
        <f>C124*D124*E124/1000000</f>
        <v/>
      </c>
      <c r="G124" s="276">
        <f>F124*40.4</f>
        <v/>
      </c>
      <c r="H124" s="150" t="inlineStr">
        <is>
          <t>2#管廊6.5M</t>
        </is>
      </c>
      <c r="I124" s="277" t="n"/>
      <c r="J124" s="12" t="n"/>
      <c r="K124" s="12" t="n"/>
    </row>
    <row r="125" s="272">
      <c r="A125" s="150" t="inlineStr">
        <is>
          <t>J-4</t>
        </is>
      </c>
      <c r="B125" s="150" t="n"/>
      <c r="C125" s="150" t="n">
        <v>900</v>
      </c>
      <c r="D125" s="150" t="n">
        <v>545</v>
      </c>
      <c r="E125" s="150" t="n">
        <v>2</v>
      </c>
      <c r="F125" s="276">
        <f>C125*D125*E125/1000000</f>
        <v/>
      </c>
      <c r="G125" s="276">
        <f>F125*40.4</f>
        <v/>
      </c>
      <c r="H125" s="150" t="inlineStr">
        <is>
          <t>2#管廊6.5M</t>
        </is>
      </c>
      <c r="I125" s="277" t="n"/>
      <c r="J125" s="12" t="n"/>
      <c r="K125" s="12" t="n"/>
    </row>
    <row r="126" s="272">
      <c r="A126" s="150" t="inlineStr">
        <is>
          <t>J-5</t>
        </is>
      </c>
      <c r="B126" s="150" t="n"/>
      <c r="C126" s="150" t="n">
        <v>900</v>
      </c>
      <c r="D126" s="150" t="n">
        <v>515</v>
      </c>
      <c r="E126" s="150" t="n">
        <v>1</v>
      </c>
      <c r="F126" s="276">
        <f>C126*D126*E126/1000000</f>
        <v/>
      </c>
      <c r="G126" s="276">
        <f>F126*40.4</f>
        <v/>
      </c>
      <c r="H126" s="150" t="inlineStr">
        <is>
          <t>2#管廊6.5M</t>
        </is>
      </c>
      <c r="I126" s="277" t="n"/>
      <c r="J126" s="12" t="n"/>
      <c r="K126" s="12" t="n"/>
    </row>
    <row r="127" s="272">
      <c r="A127" s="150" t="inlineStr">
        <is>
          <t>J-6</t>
        </is>
      </c>
      <c r="B127" s="150" t="n"/>
      <c r="C127" s="150" t="n">
        <v>900</v>
      </c>
      <c r="D127" s="150" t="n">
        <v>995</v>
      </c>
      <c r="E127" s="150" t="n">
        <v>1</v>
      </c>
      <c r="F127" s="276">
        <f>C127*D127*E127/1000000</f>
        <v/>
      </c>
      <c r="G127" s="276">
        <f>F127*40.4</f>
        <v/>
      </c>
      <c r="H127" s="150" t="inlineStr">
        <is>
          <t>2#管廊6.5M</t>
        </is>
      </c>
      <c r="I127" s="277" t="n"/>
      <c r="J127" s="12" t="n"/>
      <c r="K127" s="12" t="n"/>
    </row>
    <row r="128" s="272">
      <c r="A128" s="150" t="inlineStr">
        <is>
          <t>J-7</t>
        </is>
      </c>
      <c r="B128" s="150" t="n"/>
      <c r="C128" s="150" t="n">
        <v>790</v>
      </c>
      <c r="D128" s="150" t="n">
        <v>935</v>
      </c>
      <c r="E128" s="150" t="n">
        <v>1</v>
      </c>
      <c r="F128" s="276">
        <f>C128*D128*E128/1000000</f>
        <v/>
      </c>
      <c r="G128" s="276">
        <f>F128*40.4</f>
        <v/>
      </c>
      <c r="H128" s="150" t="inlineStr">
        <is>
          <t>2#管廊6.5M</t>
        </is>
      </c>
      <c r="I128" s="277" t="n"/>
      <c r="J128" s="12" t="n"/>
      <c r="K128" s="12" t="n"/>
    </row>
    <row r="129" s="272">
      <c r="A129" s="150" t="inlineStr">
        <is>
          <t>J-8</t>
        </is>
      </c>
      <c r="B129" s="150" t="n"/>
      <c r="C129" s="150" t="n">
        <v>790</v>
      </c>
      <c r="D129" s="150" t="n">
        <v>995</v>
      </c>
      <c r="E129" s="150" t="n">
        <v>8</v>
      </c>
      <c r="F129" s="276">
        <f>C129*D129*E129/1000000</f>
        <v/>
      </c>
      <c r="G129" s="276">
        <f>F129*40.4</f>
        <v/>
      </c>
      <c r="H129" s="150" t="inlineStr">
        <is>
          <t>2#管廊6.5M</t>
        </is>
      </c>
      <c r="I129" s="277" t="n"/>
      <c r="J129" s="12" t="n"/>
      <c r="K129" s="12" t="n"/>
    </row>
    <row r="130" s="272">
      <c r="A130" s="150" t="inlineStr">
        <is>
          <t>K-1</t>
        </is>
      </c>
      <c r="B130" s="150" t="n"/>
      <c r="C130" s="150" t="n">
        <v>2390</v>
      </c>
      <c r="D130" s="150" t="n">
        <v>485</v>
      </c>
      <c r="E130" s="150" t="n">
        <v>1</v>
      </c>
      <c r="F130" s="276">
        <f>C130*D130*E130/1000000</f>
        <v/>
      </c>
      <c r="G130" s="276">
        <f>F130*40.4</f>
        <v/>
      </c>
      <c r="H130" s="150" t="inlineStr">
        <is>
          <t>2#管廊7.5M</t>
        </is>
      </c>
      <c r="I130" s="277" t="n"/>
      <c r="J130" s="12" t="n"/>
      <c r="K130" s="12" t="n"/>
    </row>
    <row r="131" s="272">
      <c r="A131" s="150" t="inlineStr">
        <is>
          <t>K-2</t>
        </is>
      </c>
      <c r="B131" s="13" t="inlineStr">
        <is>
          <t>#</t>
        </is>
      </c>
      <c r="C131" s="150" t="n">
        <v>2390</v>
      </c>
      <c r="D131" s="150" t="n">
        <v>995</v>
      </c>
      <c r="E131" s="150" t="n">
        <v>1</v>
      </c>
      <c r="F131" s="276">
        <f>C131*D131*E131/1000000</f>
        <v/>
      </c>
      <c r="G131" s="276">
        <f>F131*40.4</f>
        <v/>
      </c>
      <c r="H131" s="150" t="inlineStr">
        <is>
          <t>2#管廊7.5M</t>
        </is>
      </c>
      <c r="I131" s="277" t="n"/>
      <c r="J131" s="12" t="n"/>
      <c r="K131" s="12" t="n"/>
    </row>
    <row r="132" s="272">
      <c r="A132" s="150" t="inlineStr">
        <is>
          <t>L-1</t>
        </is>
      </c>
      <c r="B132" s="150" t="n"/>
      <c r="C132" s="150" t="n">
        <v>1190</v>
      </c>
      <c r="D132" s="150" t="n">
        <v>575</v>
      </c>
      <c r="E132" s="150" t="n">
        <v>1</v>
      </c>
      <c r="F132" s="276">
        <f>C132*D132*E132/1000000</f>
        <v/>
      </c>
      <c r="G132" s="276">
        <f>F132*40.4</f>
        <v/>
      </c>
      <c r="H132" s="150" t="inlineStr">
        <is>
          <t>2#管廊9.5M</t>
        </is>
      </c>
      <c r="I132" s="277" t="n"/>
      <c r="J132" s="12" t="n"/>
      <c r="K132" s="12" t="n"/>
    </row>
    <row r="133" s="272">
      <c r="A133" s="150" t="inlineStr">
        <is>
          <t>L-2</t>
        </is>
      </c>
      <c r="B133" s="150" t="n"/>
      <c r="C133" s="150" t="n">
        <v>1190</v>
      </c>
      <c r="D133" s="150" t="n">
        <v>605</v>
      </c>
      <c r="E133" s="150" t="n">
        <v>1</v>
      </c>
      <c r="F133" s="276">
        <f>C133*D133*E133/1000000</f>
        <v/>
      </c>
      <c r="G133" s="276">
        <f>F133*40.4</f>
        <v/>
      </c>
      <c r="H133" s="150" t="inlineStr">
        <is>
          <t>2#管廊9.5M</t>
        </is>
      </c>
      <c r="I133" s="277" t="n"/>
      <c r="J133" s="12" t="n"/>
      <c r="K133" s="12" t="n"/>
    </row>
    <row r="134" s="272">
      <c r="A134" s="150" t="inlineStr">
        <is>
          <t>L-3</t>
        </is>
      </c>
      <c r="B134" s="150" t="n"/>
      <c r="C134" s="150" t="n">
        <v>2365</v>
      </c>
      <c r="D134" s="150" t="n">
        <v>935</v>
      </c>
      <c r="E134" s="150" t="n">
        <v>2</v>
      </c>
      <c r="F134" s="276">
        <f>C134*D134*E134/1000000</f>
        <v/>
      </c>
      <c r="G134" s="276">
        <f>F134*40.4</f>
        <v/>
      </c>
      <c r="H134" s="150" t="inlineStr">
        <is>
          <t>2#管廊9.5M</t>
        </is>
      </c>
      <c r="I134" s="277" t="n"/>
      <c r="J134" s="12" t="n"/>
      <c r="K134" s="12" t="n"/>
    </row>
    <row r="135" s="272">
      <c r="A135" s="150" t="inlineStr">
        <is>
          <t>L-4</t>
        </is>
      </c>
      <c r="B135" s="150" t="n"/>
      <c r="C135" s="150" t="n">
        <v>2365</v>
      </c>
      <c r="D135" s="150" t="n">
        <v>995</v>
      </c>
      <c r="E135" s="150" t="n">
        <v>8</v>
      </c>
      <c r="F135" s="276">
        <f>C135*D135*E135/1000000</f>
        <v/>
      </c>
      <c r="G135" s="276">
        <f>F135*40.4</f>
        <v/>
      </c>
      <c r="H135" s="150" t="inlineStr">
        <is>
          <t>2#管廊9.5M</t>
        </is>
      </c>
      <c r="I135" s="277" t="n"/>
      <c r="J135" s="12" t="n"/>
      <c r="K135" s="12" t="n"/>
    </row>
    <row r="136" s="272">
      <c r="A136" s="150" t="inlineStr">
        <is>
          <t>L-5</t>
        </is>
      </c>
      <c r="B136" s="13" t="inlineStr">
        <is>
          <t>#</t>
        </is>
      </c>
      <c r="C136" s="150" t="n">
        <v>2365</v>
      </c>
      <c r="D136" s="150" t="n">
        <v>995</v>
      </c>
      <c r="E136" s="150" t="n">
        <v>3</v>
      </c>
      <c r="F136" s="276">
        <f>C136*D136*E136/1000000</f>
        <v/>
      </c>
      <c r="G136" s="276">
        <f>F136*40.4</f>
        <v/>
      </c>
      <c r="H136" s="150" t="inlineStr">
        <is>
          <t>2#管廊9.5M</t>
        </is>
      </c>
      <c r="I136" s="277" t="n"/>
      <c r="J136" s="12" t="n"/>
      <c r="K136" s="12" t="n"/>
    </row>
    <row r="137" s="272">
      <c r="A137" s="150" t="inlineStr">
        <is>
          <t>L-6</t>
        </is>
      </c>
      <c r="B137" s="150" t="n"/>
      <c r="C137" s="150" t="n">
        <v>2390</v>
      </c>
      <c r="D137" s="150" t="n">
        <v>935</v>
      </c>
      <c r="E137" s="150" t="n">
        <v>5</v>
      </c>
      <c r="F137" s="276">
        <f>C137*D137*E137/1000000</f>
        <v/>
      </c>
      <c r="G137" s="276">
        <f>F137*40.4</f>
        <v/>
      </c>
      <c r="H137" s="150" t="inlineStr">
        <is>
          <t>2#管廊9.5M</t>
        </is>
      </c>
      <c r="I137" s="277" t="n"/>
      <c r="J137" s="12" t="n"/>
      <c r="K137" s="12" t="n"/>
    </row>
    <row r="138" s="272">
      <c r="A138" s="150" t="inlineStr">
        <is>
          <t>L-7</t>
        </is>
      </c>
      <c r="B138" s="150" t="n"/>
      <c r="C138" s="150" t="n">
        <v>2390</v>
      </c>
      <c r="D138" s="150" t="n">
        <v>995</v>
      </c>
      <c r="E138" s="150" t="n">
        <v>14</v>
      </c>
      <c r="F138" s="276">
        <f>C138*D138*E138/1000000</f>
        <v/>
      </c>
      <c r="G138" s="276">
        <f>F138*40.4</f>
        <v/>
      </c>
      <c r="H138" s="150" t="inlineStr">
        <is>
          <t>2#管廊9.5M</t>
        </is>
      </c>
      <c r="I138" s="277" t="n"/>
      <c r="J138" s="12" t="n"/>
      <c r="K138" s="12" t="n"/>
    </row>
    <row r="139" s="272">
      <c r="A139" s="150" t="inlineStr">
        <is>
          <t>L-8</t>
        </is>
      </c>
      <c r="B139" s="150" t="n"/>
      <c r="C139" s="150" t="n">
        <v>1165</v>
      </c>
      <c r="D139" s="150" t="n">
        <v>935</v>
      </c>
      <c r="E139" s="150" t="n">
        <v>3</v>
      </c>
      <c r="F139" s="276">
        <f>C139*D139*E139/1000000</f>
        <v/>
      </c>
      <c r="G139" s="276">
        <f>F139*40.4</f>
        <v/>
      </c>
      <c r="H139" s="150" t="inlineStr">
        <is>
          <t>2#管廊9.5M</t>
        </is>
      </c>
      <c r="I139" s="277" t="n"/>
      <c r="J139" s="12" t="n"/>
      <c r="K139" s="12" t="n"/>
    </row>
    <row r="140" s="272">
      <c r="A140" s="150" t="inlineStr">
        <is>
          <t>L-9</t>
        </is>
      </c>
      <c r="B140" s="150" t="n"/>
      <c r="C140" s="150" t="n">
        <v>1165</v>
      </c>
      <c r="D140" s="150" t="n">
        <v>995</v>
      </c>
      <c r="E140" s="150" t="n">
        <v>11</v>
      </c>
      <c r="F140" s="276">
        <f>C140*D140*E140/1000000</f>
        <v/>
      </c>
      <c r="G140" s="276">
        <f>F140*40.4</f>
        <v/>
      </c>
      <c r="H140" s="150" t="inlineStr">
        <is>
          <t>2#管廊9.5M</t>
        </is>
      </c>
      <c r="I140" s="277" t="n"/>
      <c r="J140" s="12" t="n"/>
      <c r="K140" s="12" t="n"/>
    </row>
    <row r="141" s="272">
      <c r="A141" s="150" t="inlineStr">
        <is>
          <t>L-10</t>
        </is>
      </c>
      <c r="B141" s="13" t="inlineStr">
        <is>
          <t>#</t>
        </is>
      </c>
      <c r="C141" s="150" t="n">
        <v>1165</v>
      </c>
      <c r="D141" s="150" t="n">
        <v>995</v>
      </c>
      <c r="E141" s="150" t="n">
        <v>3</v>
      </c>
      <c r="F141" s="276">
        <f>C141*D141*E141/1000000</f>
        <v/>
      </c>
      <c r="G141" s="276">
        <f>F141*40.4</f>
        <v/>
      </c>
      <c r="H141" s="150" t="inlineStr">
        <is>
          <t>2#管廊9.5M</t>
        </is>
      </c>
      <c r="I141" s="277" t="n"/>
      <c r="J141" s="12" t="n"/>
      <c r="K141" s="12" t="n"/>
    </row>
    <row r="142" s="272">
      <c r="A142" s="150" t="inlineStr">
        <is>
          <t>L-11</t>
        </is>
      </c>
      <c r="B142" s="13" t="inlineStr">
        <is>
          <t>#</t>
        </is>
      </c>
      <c r="C142" s="150" t="n">
        <v>990</v>
      </c>
      <c r="D142" s="150" t="n">
        <v>485</v>
      </c>
      <c r="E142" s="150" t="n">
        <v>1</v>
      </c>
      <c r="F142" s="276">
        <f>C142*D142*E142/1000000</f>
        <v/>
      </c>
      <c r="G142" s="276">
        <f>F142*40.4</f>
        <v/>
      </c>
      <c r="H142" s="150" t="inlineStr">
        <is>
          <t>2#管廊9.5M</t>
        </is>
      </c>
      <c r="I142" s="277" t="n"/>
      <c r="J142" s="12" t="n"/>
      <c r="K142" s="12" t="n"/>
    </row>
    <row r="143" s="272">
      <c r="A143" s="150" t="inlineStr">
        <is>
          <t>L-12</t>
        </is>
      </c>
      <c r="B143" s="150" t="n"/>
      <c r="C143" s="150" t="n">
        <v>990</v>
      </c>
      <c r="D143" s="150" t="n">
        <v>995</v>
      </c>
      <c r="E143" s="150" t="n">
        <v>1</v>
      </c>
      <c r="F143" s="276">
        <f>C143*D143*E143/1000000</f>
        <v/>
      </c>
      <c r="G143" s="276">
        <f>F143*40.4</f>
        <v/>
      </c>
      <c r="H143" s="150" t="inlineStr">
        <is>
          <t>2#管廊9.5M</t>
        </is>
      </c>
      <c r="I143" s="277" t="n"/>
      <c r="J143" s="12" t="n"/>
      <c r="K143" s="12" t="n"/>
    </row>
    <row r="144" s="272">
      <c r="A144" s="150" t="inlineStr">
        <is>
          <t>L-13</t>
        </is>
      </c>
      <c r="B144" s="13" t="inlineStr">
        <is>
          <t>#</t>
        </is>
      </c>
      <c r="C144" s="150" t="n">
        <v>2365</v>
      </c>
      <c r="D144" s="150" t="n">
        <v>935</v>
      </c>
      <c r="E144" s="150" t="n">
        <v>1</v>
      </c>
      <c r="F144" s="276">
        <f>C144*D144*E144/1000000</f>
        <v/>
      </c>
      <c r="G144" s="276">
        <f>F144*40.4</f>
        <v/>
      </c>
      <c r="H144" s="150" t="inlineStr">
        <is>
          <t>2#管廊9.5M</t>
        </is>
      </c>
      <c r="I144" s="277" t="n"/>
      <c r="J144" s="12" t="n"/>
      <c r="K144" s="12" t="n"/>
    </row>
    <row r="145" s="272">
      <c r="A145" s="150" t="inlineStr">
        <is>
          <t>L-14</t>
        </is>
      </c>
      <c r="B145" s="13" t="inlineStr">
        <is>
          <t>#</t>
        </is>
      </c>
      <c r="C145" s="150" t="n">
        <v>1165</v>
      </c>
      <c r="D145" s="150" t="n">
        <v>935</v>
      </c>
      <c r="E145" s="150" t="n">
        <v>2</v>
      </c>
      <c r="F145" s="276">
        <f>C145*D145*E145/1000000</f>
        <v/>
      </c>
      <c r="G145" s="276">
        <f>F145*40.4</f>
        <v/>
      </c>
      <c r="H145" s="150" t="inlineStr">
        <is>
          <t>2#管廊9.5M</t>
        </is>
      </c>
      <c r="I145" s="277" t="n"/>
      <c r="J145" s="12" t="n"/>
      <c r="K145" s="12" t="n"/>
    </row>
    <row r="146" s="272">
      <c r="A146" s="150" t="inlineStr">
        <is>
          <t>L-15</t>
        </is>
      </c>
      <c r="B146" s="150" t="n"/>
      <c r="C146" s="150" t="n">
        <v>1165</v>
      </c>
      <c r="D146" s="150" t="n">
        <v>425</v>
      </c>
      <c r="E146" s="150" t="n">
        <v>1</v>
      </c>
      <c r="F146" s="276">
        <f>C146*D146*E146/1000000</f>
        <v/>
      </c>
      <c r="G146" s="276">
        <f>F146*40.4</f>
        <v/>
      </c>
      <c r="H146" s="150" t="inlineStr">
        <is>
          <t>2#管廊9.5M</t>
        </is>
      </c>
      <c r="I146" s="277" t="n"/>
      <c r="J146" s="12" t="n"/>
      <c r="K146" s="12" t="n"/>
    </row>
    <row r="147" s="272">
      <c r="A147" s="150" t="inlineStr">
        <is>
          <t>L-16</t>
        </is>
      </c>
      <c r="B147" s="150" t="n"/>
      <c r="C147" s="150" t="n">
        <v>2390</v>
      </c>
      <c r="D147" s="150" t="n">
        <v>425</v>
      </c>
      <c r="E147" s="150" t="n">
        <v>2</v>
      </c>
      <c r="F147" s="276">
        <f>C147*D147*E147/1000000</f>
        <v/>
      </c>
      <c r="G147" s="276">
        <f>F147*40.4</f>
        <v/>
      </c>
      <c r="H147" s="150" t="inlineStr">
        <is>
          <t>2#管廊9.5M</t>
        </is>
      </c>
      <c r="I147" s="277" t="n"/>
      <c r="J147" s="12" t="n"/>
      <c r="K147" s="12" t="n"/>
    </row>
    <row r="148" s="272">
      <c r="A148" s="150" t="inlineStr">
        <is>
          <t>L-17</t>
        </is>
      </c>
      <c r="B148" s="150" t="n"/>
      <c r="C148" s="150" t="n">
        <v>2365</v>
      </c>
      <c r="D148" s="150" t="n">
        <v>425</v>
      </c>
      <c r="E148" s="150" t="n">
        <v>1</v>
      </c>
      <c r="F148" s="276">
        <f>C148*D148*E148/1000000</f>
        <v/>
      </c>
      <c r="G148" s="276">
        <f>F148*40.4</f>
        <v/>
      </c>
      <c r="H148" s="150" t="inlineStr">
        <is>
          <t>2#管廊9.5M</t>
        </is>
      </c>
      <c r="I148" s="277" t="n"/>
      <c r="J148" s="12" t="n"/>
      <c r="K148" s="12" t="n"/>
    </row>
    <row r="149" s="272">
      <c r="A149" s="150" t="inlineStr">
        <is>
          <t>L-18</t>
        </is>
      </c>
      <c r="B149" s="13" t="inlineStr">
        <is>
          <t>#</t>
        </is>
      </c>
      <c r="C149" s="150" t="n">
        <v>2365</v>
      </c>
      <c r="D149" s="150" t="n">
        <v>425</v>
      </c>
      <c r="E149" s="150" t="n">
        <v>1</v>
      </c>
      <c r="F149" s="276">
        <f>C149*D149*E149/1000000</f>
        <v/>
      </c>
      <c r="G149" s="276">
        <f>F149*40.4</f>
        <v/>
      </c>
      <c r="H149" s="150" t="inlineStr">
        <is>
          <t>2#管廊9.5M</t>
        </is>
      </c>
      <c r="I149" s="277" t="n"/>
      <c r="J149" s="12" t="n"/>
      <c r="K149" s="12" t="n"/>
    </row>
    <row r="150" s="272">
      <c r="A150" s="150" t="inlineStr">
        <is>
          <t>L-19</t>
        </is>
      </c>
      <c r="B150" s="13" t="inlineStr">
        <is>
          <t>#</t>
        </is>
      </c>
      <c r="C150" s="150" t="n">
        <v>1165</v>
      </c>
      <c r="D150" s="150" t="n">
        <v>425</v>
      </c>
      <c r="E150" s="150" t="n">
        <v>1</v>
      </c>
      <c r="F150" s="276">
        <f>C150*D150*E150/1000000</f>
        <v/>
      </c>
      <c r="G150" s="276">
        <f>F150*40.4</f>
        <v/>
      </c>
      <c r="H150" s="150" t="inlineStr">
        <is>
          <t>2#管廊9.5M</t>
        </is>
      </c>
      <c r="I150" s="277" t="n"/>
      <c r="J150" s="12" t="n"/>
      <c r="K150" s="12" t="n"/>
    </row>
    <row r="151" s="272">
      <c r="A151" s="150" t="inlineStr">
        <is>
          <t>L-20</t>
        </is>
      </c>
      <c r="B151" s="150" t="n"/>
      <c r="C151" s="150" t="n">
        <v>2365</v>
      </c>
      <c r="D151" s="150" t="n">
        <v>695</v>
      </c>
      <c r="E151" s="150" t="n">
        <v>1</v>
      </c>
      <c r="F151" s="276">
        <f>C151*D151*E151/1000000</f>
        <v/>
      </c>
      <c r="G151" s="276">
        <f>F151*40.4</f>
        <v/>
      </c>
      <c r="H151" s="150" t="inlineStr">
        <is>
          <t>2#管廊9.5M</t>
        </is>
      </c>
      <c r="I151" s="277" t="n"/>
      <c r="J151" s="12" t="n"/>
      <c r="K151" s="12" t="n"/>
    </row>
    <row r="152" s="272">
      <c r="A152" s="150" t="inlineStr">
        <is>
          <t>L-21</t>
        </is>
      </c>
      <c r="B152" s="13" t="inlineStr">
        <is>
          <t>#</t>
        </is>
      </c>
      <c r="C152" s="150" t="n">
        <v>2365</v>
      </c>
      <c r="D152" s="150" t="n">
        <v>665</v>
      </c>
      <c r="E152" s="150" t="n">
        <v>1</v>
      </c>
      <c r="F152" s="276">
        <f>C152*D152*E152/1000000</f>
        <v/>
      </c>
      <c r="G152" s="276">
        <f>F152*40.4</f>
        <v/>
      </c>
      <c r="H152" s="150" t="inlineStr">
        <is>
          <t>2#管廊9.5M</t>
        </is>
      </c>
      <c r="I152" s="277" t="n"/>
      <c r="J152" s="12" t="n"/>
      <c r="K152" s="12" t="n"/>
    </row>
    <row r="153" s="272">
      <c r="A153" s="150" t="inlineStr">
        <is>
          <t>L-22</t>
        </is>
      </c>
      <c r="B153" s="13" t="inlineStr">
        <is>
          <t>#</t>
        </is>
      </c>
      <c r="C153" s="150" t="n">
        <v>2365</v>
      </c>
      <c r="D153" s="150" t="n">
        <v>575</v>
      </c>
      <c r="E153" s="150" t="n">
        <v>1</v>
      </c>
      <c r="F153" s="276">
        <f>C153*D153*E153/1000000</f>
        <v/>
      </c>
      <c r="G153" s="276">
        <f>F153*40.4</f>
        <v/>
      </c>
      <c r="H153" s="150" t="inlineStr">
        <is>
          <t>2#管廊9.5M</t>
        </is>
      </c>
      <c r="I153" s="277" t="n"/>
      <c r="J153" s="12" t="n"/>
      <c r="K153" s="12" t="n"/>
    </row>
    <row r="154" s="272">
      <c r="A154" s="150" t="inlineStr">
        <is>
          <t>L-23</t>
        </is>
      </c>
      <c r="B154" s="13" t="inlineStr">
        <is>
          <t>#</t>
        </is>
      </c>
      <c r="C154" s="150" t="n">
        <v>2365</v>
      </c>
      <c r="D154" s="150" t="n">
        <v>635</v>
      </c>
      <c r="E154" s="150" t="n">
        <v>1</v>
      </c>
      <c r="F154" s="276">
        <f>C154*D154*E154/1000000</f>
        <v/>
      </c>
      <c r="G154" s="276">
        <f>F154*40.4</f>
        <v/>
      </c>
      <c r="H154" s="150" t="inlineStr">
        <is>
          <t>2#管廊9.5M</t>
        </is>
      </c>
      <c r="I154" s="277" t="n"/>
      <c r="J154" s="12" t="n"/>
      <c r="K154" s="12" t="n"/>
    </row>
    <row r="155" s="272">
      <c r="A155" s="150" t="inlineStr">
        <is>
          <t>L-24</t>
        </is>
      </c>
      <c r="B155" s="150" t="n"/>
      <c r="C155" s="150" t="n">
        <v>2365</v>
      </c>
      <c r="D155" s="150" t="n">
        <v>635</v>
      </c>
      <c r="E155" s="150" t="n">
        <v>1</v>
      </c>
      <c r="F155" s="276">
        <f>C155*D155*E155/1000000</f>
        <v/>
      </c>
      <c r="G155" s="276">
        <f>F155*40.4</f>
        <v/>
      </c>
      <c r="H155" s="150" t="inlineStr">
        <is>
          <t>2#管廊9.5M</t>
        </is>
      </c>
      <c r="I155" s="277" t="n"/>
      <c r="J155" s="12" t="n"/>
      <c r="K155" s="12" t="n"/>
    </row>
    <row r="156" s="272">
      <c r="A156" s="150" t="inlineStr">
        <is>
          <t>L-25</t>
        </is>
      </c>
      <c r="B156" s="13" t="inlineStr">
        <is>
          <t>#</t>
        </is>
      </c>
      <c r="C156" s="150" t="n">
        <v>2365</v>
      </c>
      <c r="D156" s="150" t="n">
        <v>995</v>
      </c>
      <c r="E156" s="150" t="n">
        <v>1</v>
      </c>
      <c r="F156" s="276">
        <f>C156*D156*E156/1000000</f>
        <v/>
      </c>
      <c r="G156" s="276">
        <f>F156*40.4</f>
        <v/>
      </c>
      <c r="H156" s="150" t="inlineStr">
        <is>
          <t>2#管廊9.5M</t>
        </is>
      </c>
      <c r="I156" s="277" t="n"/>
      <c r="J156" s="12" t="n"/>
      <c r="K156" s="12" t="n"/>
    </row>
    <row r="157" s="272">
      <c r="A157" s="150" t="inlineStr">
        <is>
          <t>L-26</t>
        </is>
      </c>
      <c r="B157" s="13" t="inlineStr">
        <is>
          <t>#</t>
        </is>
      </c>
      <c r="C157" s="150" t="n">
        <v>2365</v>
      </c>
      <c r="D157" s="150" t="n">
        <v>665</v>
      </c>
      <c r="E157" s="150" t="n">
        <v>1</v>
      </c>
      <c r="F157" s="276">
        <f>C157*D157*E157/1000000</f>
        <v/>
      </c>
      <c r="G157" s="276">
        <f>F157*40.4</f>
        <v/>
      </c>
      <c r="H157" s="150" t="inlineStr">
        <is>
          <t>2#管廊9.5M</t>
        </is>
      </c>
      <c r="I157" s="277" t="n"/>
      <c r="J157" s="12" t="n"/>
      <c r="K157" s="12" t="n"/>
    </row>
    <row r="158" s="272">
      <c r="A158" s="150" t="inlineStr">
        <is>
          <t>M-1</t>
        </is>
      </c>
      <c r="B158" s="150" t="n"/>
      <c r="C158" s="150" t="n">
        <v>790</v>
      </c>
      <c r="D158" s="150" t="n">
        <v>695</v>
      </c>
      <c r="E158" s="150" t="n">
        <v>1</v>
      </c>
      <c r="F158" s="276">
        <f>C158*D158*E158/1000000</f>
        <v/>
      </c>
      <c r="G158" s="276">
        <f>F158*40.4</f>
        <v/>
      </c>
      <c r="H158" s="150" t="inlineStr">
        <is>
          <t>2#管廊12.5M</t>
        </is>
      </c>
      <c r="I158" s="277" t="n"/>
      <c r="J158" s="12" t="n"/>
      <c r="K158" s="12" t="n"/>
    </row>
    <row r="159" s="272">
      <c r="A159" s="150" t="inlineStr">
        <is>
          <t>M-2</t>
        </is>
      </c>
      <c r="B159" s="150" t="n"/>
      <c r="C159" s="150" t="n">
        <v>790</v>
      </c>
      <c r="D159" s="150" t="n">
        <v>995</v>
      </c>
      <c r="E159" s="150" t="n">
        <v>76</v>
      </c>
      <c r="F159" s="276">
        <f>C159*D159*E159/1000000</f>
        <v/>
      </c>
      <c r="G159" s="276">
        <f>F159*40.4</f>
        <v/>
      </c>
      <c r="H159" s="150" t="inlineStr">
        <is>
          <t>2#管廊12.5M</t>
        </is>
      </c>
      <c r="I159" s="277" t="n"/>
      <c r="J159" s="12" t="n"/>
      <c r="K159" s="12" t="n"/>
    </row>
    <row r="160" s="272">
      <c r="A160" s="150" t="inlineStr">
        <is>
          <t>M-3</t>
        </is>
      </c>
      <c r="B160" s="150" t="n"/>
      <c r="C160" s="150" t="n">
        <v>2190</v>
      </c>
      <c r="D160" s="150" t="n">
        <v>575</v>
      </c>
      <c r="E160" s="150" t="n">
        <v>1</v>
      </c>
      <c r="F160" s="276">
        <f>C160*D160*E160/1000000</f>
        <v/>
      </c>
      <c r="G160" s="276">
        <f>F160*40.4</f>
        <v/>
      </c>
      <c r="H160" s="150" t="inlineStr">
        <is>
          <t>2#管廊12.5M</t>
        </is>
      </c>
      <c r="I160" s="277" t="n"/>
      <c r="J160" s="12" t="n"/>
      <c r="K160" s="12" t="n"/>
    </row>
    <row r="161" s="272">
      <c r="A161" s="150" t="inlineStr">
        <is>
          <t>M-4</t>
        </is>
      </c>
      <c r="B161" s="150" t="n"/>
      <c r="C161" s="150" t="n">
        <v>2190</v>
      </c>
      <c r="D161" s="150" t="n">
        <v>995</v>
      </c>
      <c r="E161" s="150" t="n">
        <v>1</v>
      </c>
      <c r="F161" s="276">
        <f>C161*D161*E161/1000000</f>
        <v/>
      </c>
      <c r="G161" s="276">
        <f>F161*40.4</f>
        <v/>
      </c>
      <c r="H161" s="150" t="inlineStr">
        <is>
          <t>2#管廊12.5M</t>
        </is>
      </c>
      <c r="I161" s="277" t="n"/>
      <c r="J161" s="12" t="n"/>
      <c r="K161" s="12" t="n"/>
    </row>
    <row r="162" s="272">
      <c r="A162" s="150" t="inlineStr">
        <is>
          <t>M-5</t>
        </is>
      </c>
      <c r="B162" s="13" t="inlineStr">
        <is>
          <t>#</t>
        </is>
      </c>
      <c r="C162" s="150" t="n">
        <v>2990</v>
      </c>
      <c r="D162" s="150" t="n">
        <v>965</v>
      </c>
      <c r="E162" s="150" t="n">
        <v>1</v>
      </c>
      <c r="F162" s="276">
        <f>C162*D162*E162/1000000</f>
        <v/>
      </c>
      <c r="G162" s="276">
        <f>F162*40.4</f>
        <v/>
      </c>
      <c r="H162" s="150" t="inlineStr">
        <is>
          <t>2#管廊12.5M</t>
        </is>
      </c>
      <c r="I162" s="277" t="n"/>
      <c r="J162" s="12" t="n"/>
      <c r="K162" s="12" t="n"/>
    </row>
    <row r="163" s="272">
      <c r="A163" s="150" t="inlineStr">
        <is>
          <t>M-6</t>
        </is>
      </c>
      <c r="B163" s="150" t="n"/>
      <c r="C163" s="150" t="n">
        <v>2990</v>
      </c>
      <c r="D163" s="150" t="n">
        <v>995</v>
      </c>
      <c r="E163" s="150" t="n">
        <v>3</v>
      </c>
      <c r="F163" s="276">
        <f>C163*D163*E163/1000000</f>
        <v/>
      </c>
      <c r="G163" s="276">
        <f>F163*40.4</f>
        <v/>
      </c>
      <c r="H163" s="150" t="inlineStr">
        <is>
          <t>2#管廊12.5M</t>
        </is>
      </c>
      <c r="I163" s="277" t="n"/>
      <c r="J163" s="12" t="n"/>
      <c r="K163" s="12" t="n"/>
    </row>
    <row r="164" s="272">
      <c r="A164" s="150" t="inlineStr">
        <is>
          <t>M-7</t>
        </is>
      </c>
      <c r="B164" s="13" t="inlineStr">
        <is>
          <t>#</t>
        </is>
      </c>
      <c r="C164" s="150" t="n">
        <v>2990</v>
      </c>
      <c r="D164" s="150" t="n">
        <v>995</v>
      </c>
      <c r="E164" s="150" t="n">
        <v>1</v>
      </c>
      <c r="F164" s="276">
        <f>C164*D164*E164/1000000</f>
        <v/>
      </c>
      <c r="G164" s="276">
        <f>F164*40.4</f>
        <v/>
      </c>
      <c r="H164" s="150" t="inlineStr">
        <is>
          <t>2#管廊12.5M</t>
        </is>
      </c>
      <c r="I164" s="277" t="n"/>
      <c r="J164" s="12" t="n"/>
      <c r="K164" s="12" t="n"/>
    </row>
    <row r="165" s="272">
      <c r="A165" s="150" t="inlineStr">
        <is>
          <t>M-8</t>
        </is>
      </c>
      <c r="B165" s="150" t="n"/>
      <c r="C165" s="150" t="n">
        <v>790</v>
      </c>
      <c r="D165" s="150" t="n">
        <v>515</v>
      </c>
      <c r="E165" s="150" t="n">
        <v>1</v>
      </c>
      <c r="F165" s="276">
        <f>C165*D165*E165/1000000</f>
        <v/>
      </c>
      <c r="G165" s="276">
        <f>F165*40.4</f>
        <v/>
      </c>
      <c r="H165" s="150" t="inlineStr">
        <is>
          <t>2#管廊12.5M</t>
        </is>
      </c>
      <c r="I165" s="277" t="n"/>
      <c r="J165" s="12" t="n"/>
      <c r="K165" s="12" t="n"/>
    </row>
    <row r="166" s="272">
      <c r="A166" s="150" t="inlineStr">
        <is>
          <t>M-9</t>
        </is>
      </c>
      <c r="B166" s="150" t="n"/>
      <c r="C166" s="150" t="n">
        <v>790</v>
      </c>
      <c r="D166" s="150" t="n">
        <v>575</v>
      </c>
      <c r="E166" s="150" t="n">
        <v>2</v>
      </c>
      <c r="F166" s="276">
        <f>C166*D166*E166/1000000</f>
        <v/>
      </c>
      <c r="G166" s="276">
        <f>F166*40.4</f>
        <v/>
      </c>
      <c r="H166" s="150" t="inlineStr">
        <is>
          <t>2#管廊12.5M</t>
        </is>
      </c>
      <c r="I166" s="277" t="n"/>
      <c r="J166" s="12" t="n"/>
      <c r="K166" s="12" t="n"/>
    </row>
    <row r="167" s="272">
      <c r="A167" s="150" t="inlineStr">
        <is>
          <t>M-10</t>
        </is>
      </c>
      <c r="B167" s="13" t="inlineStr">
        <is>
          <t>#</t>
        </is>
      </c>
      <c r="C167" s="150" t="n">
        <v>790</v>
      </c>
      <c r="D167" s="150" t="n">
        <v>995</v>
      </c>
      <c r="E167" s="150" t="n">
        <v>1</v>
      </c>
      <c r="F167" s="276">
        <f>C167*D167*E167/1000000</f>
        <v/>
      </c>
      <c r="G167" s="276">
        <f>F167*40.4</f>
        <v/>
      </c>
      <c r="H167" s="150" t="inlineStr">
        <is>
          <t>2#管廊12.5M</t>
        </is>
      </c>
      <c r="I167" s="277" t="n"/>
      <c r="J167" s="12" t="n"/>
      <c r="K167" s="12" t="n"/>
    </row>
    <row r="168" s="272">
      <c r="A168" s="150" t="inlineStr">
        <is>
          <t>M-11</t>
        </is>
      </c>
      <c r="B168" s="13" t="inlineStr">
        <is>
          <t>#</t>
        </is>
      </c>
      <c r="C168" s="150" t="n">
        <v>790</v>
      </c>
      <c r="D168" s="150" t="n">
        <v>995</v>
      </c>
      <c r="E168" s="150" t="n">
        <v>1</v>
      </c>
      <c r="F168" s="276">
        <f>C168*D168*E168/1000000</f>
        <v/>
      </c>
      <c r="G168" s="276">
        <f>F168*40.4</f>
        <v/>
      </c>
      <c r="H168" s="150" t="inlineStr">
        <is>
          <t>2#管廊12.5M</t>
        </is>
      </c>
      <c r="I168" s="277" t="n"/>
      <c r="J168" s="12" t="n"/>
      <c r="K168" s="12" t="n"/>
    </row>
    <row r="169" s="272">
      <c r="A169" s="150" t="inlineStr">
        <is>
          <t>M-12</t>
        </is>
      </c>
      <c r="B169" s="13" t="inlineStr">
        <is>
          <t>#</t>
        </is>
      </c>
      <c r="C169" s="150" t="n">
        <v>790</v>
      </c>
      <c r="D169" s="150" t="n">
        <v>995</v>
      </c>
      <c r="E169" s="150" t="n">
        <v>1</v>
      </c>
      <c r="F169" s="276">
        <f>C169*D169*E169/1000000</f>
        <v/>
      </c>
      <c r="G169" s="276">
        <f>F169*40.4</f>
        <v/>
      </c>
      <c r="H169" s="150" t="inlineStr">
        <is>
          <t>2#管廊12.5M</t>
        </is>
      </c>
      <c r="I169" s="277" t="n"/>
      <c r="J169" s="12" t="n"/>
      <c r="K169" s="12" t="n"/>
    </row>
    <row r="170" s="272">
      <c r="A170" s="150" t="inlineStr">
        <is>
          <t>M-13</t>
        </is>
      </c>
      <c r="B170" s="13" t="inlineStr">
        <is>
          <t>#</t>
        </is>
      </c>
      <c r="C170" s="150" t="n">
        <v>790</v>
      </c>
      <c r="D170" s="150" t="n">
        <v>995</v>
      </c>
      <c r="E170" s="150" t="n">
        <v>1</v>
      </c>
      <c r="F170" s="276">
        <f>C170*D170*E170/1000000</f>
        <v/>
      </c>
      <c r="G170" s="276">
        <f>F170*40.4</f>
        <v/>
      </c>
      <c r="H170" s="150" t="inlineStr">
        <is>
          <t>2#管廊12.5M</t>
        </is>
      </c>
      <c r="I170" s="277" t="n"/>
      <c r="J170" s="12" t="n"/>
      <c r="K170" s="12" t="n"/>
    </row>
    <row r="171" s="272">
      <c r="A171" s="150" t="inlineStr">
        <is>
          <t>M-14</t>
        </is>
      </c>
      <c r="B171" s="13" t="inlineStr">
        <is>
          <t>#</t>
        </is>
      </c>
      <c r="C171" s="150" t="n">
        <v>790</v>
      </c>
      <c r="D171" s="150" t="n">
        <v>995</v>
      </c>
      <c r="E171" s="150" t="n">
        <v>1</v>
      </c>
      <c r="F171" s="276">
        <f>C171*D171*E171/1000000</f>
        <v/>
      </c>
      <c r="G171" s="276">
        <f>F171*40.4</f>
        <v/>
      </c>
      <c r="H171" s="150" t="inlineStr">
        <is>
          <t>2#管廊12.5M</t>
        </is>
      </c>
      <c r="I171" s="277" t="n"/>
      <c r="J171" s="12" t="n"/>
      <c r="K171" s="12" t="n"/>
    </row>
    <row r="172" s="272">
      <c r="A172" s="150" t="inlineStr">
        <is>
          <t>M-15</t>
        </is>
      </c>
      <c r="B172" s="150" t="n"/>
      <c r="C172" s="150" t="n">
        <v>790</v>
      </c>
      <c r="D172" s="150" t="n">
        <v>935</v>
      </c>
      <c r="E172" s="150" t="n">
        <v>1</v>
      </c>
      <c r="F172" s="276">
        <f>C172*D172*E172/1000000</f>
        <v/>
      </c>
      <c r="G172" s="276">
        <f>F172*40.4</f>
        <v/>
      </c>
      <c r="H172" s="150" t="inlineStr">
        <is>
          <t>2#管廊12.5M</t>
        </is>
      </c>
      <c r="I172" s="277" t="n"/>
      <c r="J172" s="12" t="n"/>
      <c r="K172" s="12" t="n"/>
    </row>
    <row r="173" s="272">
      <c r="A173" s="150" t="inlineStr">
        <is>
          <t>N-1</t>
        </is>
      </c>
      <c r="B173" s="150" t="n"/>
      <c r="C173" s="150" t="n">
        <v>1190</v>
      </c>
      <c r="D173" s="150" t="n">
        <v>515</v>
      </c>
      <c r="E173" s="150" t="n">
        <v>2</v>
      </c>
      <c r="F173" s="276">
        <f>C173*D173*E173/1000000</f>
        <v/>
      </c>
      <c r="G173" s="276">
        <f>F173*40.4</f>
        <v/>
      </c>
      <c r="H173" s="150" t="inlineStr">
        <is>
          <t>2#管廊13.5M</t>
        </is>
      </c>
      <c r="I173" s="277" t="n"/>
      <c r="J173" s="12" t="n"/>
      <c r="K173" s="12" t="n"/>
    </row>
    <row r="174" s="272">
      <c r="A174" s="150" t="inlineStr">
        <is>
          <t>N-2</t>
        </is>
      </c>
      <c r="B174" s="150" t="n"/>
      <c r="C174" s="150" t="n">
        <v>1190</v>
      </c>
      <c r="D174" s="150" t="n">
        <v>995</v>
      </c>
      <c r="E174" s="150" t="n">
        <v>2</v>
      </c>
      <c r="F174" s="276">
        <f>C174*D174*E174/1000000</f>
        <v/>
      </c>
      <c r="G174" s="276">
        <f>F174*40.4</f>
        <v/>
      </c>
      <c r="H174" s="150" t="inlineStr">
        <is>
          <t>2#管廊13.5M</t>
        </is>
      </c>
      <c r="I174" s="277" t="n"/>
      <c r="J174" s="12" t="n"/>
      <c r="K174" s="12" t="n"/>
    </row>
    <row r="175" s="272">
      <c r="A175" s="150" t="inlineStr">
        <is>
          <t>N-3</t>
        </is>
      </c>
      <c r="B175" s="150" t="n"/>
      <c r="C175" s="150" t="n">
        <v>1090</v>
      </c>
      <c r="D175" s="150" t="n">
        <v>695</v>
      </c>
      <c r="E175" s="150" t="n">
        <v>2</v>
      </c>
      <c r="F175" s="276">
        <f>C175*D175*E175/1000000</f>
        <v/>
      </c>
      <c r="G175" s="276">
        <f>F175*40.4</f>
        <v/>
      </c>
      <c r="H175" s="150" t="inlineStr">
        <is>
          <t>2#管廊13.5M</t>
        </is>
      </c>
      <c r="I175" s="277" t="n"/>
      <c r="J175" s="12" t="n"/>
      <c r="K175" s="12" t="n"/>
    </row>
    <row r="176" s="272">
      <c r="A176" s="150" t="inlineStr">
        <is>
          <t>N-4</t>
        </is>
      </c>
      <c r="B176" s="150" t="n"/>
      <c r="C176" s="150" t="n">
        <v>1090</v>
      </c>
      <c r="D176" s="150" t="n">
        <v>575</v>
      </c>
      <c r="E176" s="150" t="n">
        <v>1</v>
      </c>
      <c r="F176" s="276">
        <f>C176*D176*E176/1000000</f>
        <v/>
      </c>
      <c r="G176" s="276">
        <f>F176*40.4</f>
        <v/>
      </c>
      <c r="H176" s="150" t="inlineStr">
        <is>
          <t>2#管廊13.5M</t>
        </is>
      </c>
      <c r="I176" s="277" t="n"/>
      <c r="J176" s="12" t="n"/>
      <c r="K176" s="12" t="n"/>
    </row>
    <row r="177" s="272">
      <c r="A177" s="150" t="inlineStr">
        <is>
          <t>N-5</t>
        </is>
      </c>
      <c r="B177" s="150" t="n"/>
      <c r="C177" s="150" t="n">
        <v>1090</v>
      </c>
      <c r="D177" s="150" t="n">
        <v>605</v>
      </c>
      <c r="E177" s="150" t="n">
        <v>1</v>
      </c>
      <c r="F177" s="276">
        <f>C177*D177*E177/1000000</f>
        <v/>
      </c>
      <c r="G177" s="276">
        <f>F177*40.4</f>
        <v/>
      </c>
      <c r="H177" s="150" t="inlineStr">
        <is>
          <t>2#管廊13.5M</t>
        </is>
      </c>
      <c r="I177" s="277" t="n"/>
      <c r="J177" s="12" t="n"/>
      <c r="K177" s="12" t="n"/>
    </row>
    <row r="178" s="272">
      <c r="A178" s="150" t="inlineStr">
        <is>
          <t>N-6</t>
        </is>
      </c>
      <c r="B178" s="150" t="n"/>
      <c r="C178" s="150" t="n">
        <v>1090</v>
      </c>
      <c r="D178" s="150" t="n">
        <v>995</v>
      </c>
      <c r="E178" s="150" t="n">
        <v>2</v>
      </c>
      <c r="F178" s="276">
        <f>C178*D178*E178/1000000</f>
        <v/>
      </c>
      <c r="G178" s="276">
        <f>F178*40.4</f>
        <v/>
      </c>
      <c r="H178" s="150" t="inlineStr">
        <is>
          <t>2#管廊13.5M</t>
        </is>
      </c>
      <c r="I178" s="277" t="n"/>
      <c r="J178" s="12" t="n"/>
      <c r="K178" s="12" t="n"/>
    </row>
    <row r="179" s="272">
      <c r="A179" s="150" t="inlineStr">
        <is>
          <t>N-7</t>
        </is>
      </c>
      <c r="B179" s="13" t="inlineStr">
        <is>
          <t>#</t>
        </is>
      </c>
      <c r="C179" s="150" t="n">
        <v>1090</v>
      </c>
      <c r="D179" s="150" t="n">
        <v>995</v>
      </c>
      <c r="E179" s="150" t="n">
        <v>1</v>
      </c>
      <c r="F179" s="276">
        <f>C179*D179*E179/1000000</f>
        <v/>
      </c>
      <c r="G179" s="276">
        <f>F179*40.4</f>
        <v/>
      </c>
      <c r="H179" s="150" t="inlineStr">
        <is>
          <t>2#管廊13.5M</t>
        </is>
      </c>
      <c r="I179" s="277" t="n"/>
      <c r="J179" s="12" t="n"/>
      <c r="K179" s="12" t="n"/>
    </row>
    <row r="180" s="272">
      <c r="A180" s="150" t="inlineStr">
        <is>
          <t>P-1</t>
        </is>
      </c>
      <c r="B180" s="150" t="n"/>
      <c r="C180" s="150" t="n">
        <v>790</v>
      </c>
      <c r="D180" s="150" t="n">
        <v>990</v>
      </c>
      <c r="E180" s="150" t="n">
        <v>1</v>
      </c>
      <c r="F180" s="276">
        <f>C180*D180*E180/1000000</f>
        <v/>
      </c>
      <c r="G180" s="276">
        <f>F180*40.4</f>
        <v/>
      </c>
      <c r="H180" s="150" t="inlineStr">
        <is>
          <t>2#管廊14.5M</t>
        </is>
      </c>
      <c r="I180" s="277" t="n"/>
      <c r="J180" s="12" t="n"/>
      <c r="K180" s="12" t="n"/>
    </row>
    <row r="181" s="272">
      <c r="A181" s="150" t="inlineStr">
        <is>
          <t>Q-1</t>
        </is>
      </c>
      <c r="B181" s="150" t="n"/>
      <c r="C181" s="150" t="n">
        <v>790</v>
      </c>
      <c r="D181" s="150" t="n">
        <v>935</v>
      </c>
      <c r="E181" s="150" t="n">
        <v>1</v>
      </c>
      <c r="F181" s="276">
        <f>C181*D181*E181/1000000</f>
        <v/>
      </c>
      <c r="G181" s="276">
        <f>F181*40.4</f>
        <v/>
      </c>
      <c r="H181" s="150" t="inlineStr">
        <is>
          <t>2#管廊10M</t>
        </is>
      </c>
      <c r="I181" s="277" t="n"/>
      <c r="J181" s="12" t="n"/>
      <c r="K181" s="12" t="n"/>
    </row>
    <row r="182" s="272">
      <c r="A182" s="150" t="inlineStr">
        <is>
          <t>Q-2</t>
        </is>
      </c>
      <c r="B182" s="150" t="n"/>
      <c r="C182" s="150" t="n">
        <v>790</v>
      </c>
      <c r="D182" s="150" t="n">
        <v>995</v>
      </c>
      <c r="E182" s="150" t="n">
        <v>8</v>
      </c>
      <c r="F182" s="276">
        <f>C182*D182*E182/1000000</f>
        <v/>
      </c>
      <c r="G182" s="276">
        <f>F182*40.4</f>
        <v/>
      </c>
      <c r="H182" s="150" t="inlineStr">
        <is>
          <t>2#管廊10M</t>
        </is>
      </c>
      <c r="I182" s="277" t="n"/>
      <c r="J182" s="12" t="n"/>
      <c r="K182" s="12" t="n"/>
    </row>
    <row r="183" s="272">
      <c r="A183" s="150" t="inlineStr">
        <is>
          <t>R-1</t>
        </is>
      </c>
      <c r="B183" s="150" t="n"/>
      <c r="C183" s="150" t="n">
        <v>990</v>
      </c>
      <c r="D183" s="150" t="n">
        <v>695</v>
      </c>
      <c r="E183" s="150" t="n">
        <v>2</v>
      </c>
      <c r="F183" s="276">
        <f>C183*D183*E183/1000000</f>
        <v/>
      </c>
      <c r="G183" s="276">
        <f>F183*40.4</f>
        <v/>
      </c>
      <c r="H183" s="150" t="inlineStr">
        <is>
          <t>2#管廊15M</t>
        </is>
      </c>
      <c r="I183" s="277" t="n"/>
      <c r="J183" s="12" t="n"/>
      <c r="K183" s="12" t="n"/>
    </row>
    <row r="184" s="272">
      <c r="A184" s="150" t="inlineStr">
        <is>
          <t>R-2</t>
        </is>
      </c>
      <c r="B184" s="150" t="n"/>
      <c r="C184" s="150" t="n">
        <v>790</v>
      </c>
      <c r="D184" s="150" t="n">
        <v>575</v>
      </c>
      <c r="E184" s="150" t="n">
        <v>1</v>
      </c>
      <c r="F184" s="276">
        <f>C184*D184*E184/1000000</f>
        <v/>
      </c>
      <c r="G184" s="276">
        <f>F184*40.4</f>
        <v/>
      </c>
      <c r="H184" s="150" t="inlineStr">
        <is>
          <t>2#管廊15M</t>
        </is>
      </c>
      <c r="I184" s="277" t="n"/>
      <c r="J184" s="12" t="n"/>
      <c r="K184" s="12" t="n"/>
    </row>
    <row r="185" s="272">
      <c r="A185" s="150" t="inlineStr">
        <is>
          <t>R-3</t>
        </is>
      </c>
      <c r="B185" s="150" t="n"/>
      <c r="C185" s="150" t="n">
        <v>790</v>
      </c>
      <c r="D185" s="150" t="n">
        <v>605</v>
      </c>
      <c r="E185" s="150" t="n">
        <v>1</v>
      </c>
      <c r="F185" s="276">
        <f>C185*D185*E185/1000000</f>
        <v/>
      </c>
      <c r="G185" s="276">
        <f>F185*40.4</f>
        <v/>
      </c>
      <c r="H185" s="150" t="inlineStr">
        <is>
          <t>2#管廊15M</t>
        </is>
      </c>
      <c r="I185" s="277" t="n"/>
      <c r="J185" s="12" t="n"/>
      <c r="K185" s="12" t="n"/>
    </row>
    <row r="186" s="272">
      <c r="A186" s="150" t="inlineStr">
        <is>
          <t>R-4</t>
        </is>
      </c>
      <c r="B186" s="150" t="n"/>
      <c r="C186" s="150" t="n">
        <v>790</v>
      </c>
      <c r="D186" s="150" t="n">
        <v>995</v>
      </c>
      <c r="E186" s="150" t="n">
        <v>6</v>
      </c>
      <c r="F186" s="276">
        <f>C186*D186*E186/1000000</f>
        <v/>
      </c>
      <c r="G186" s="276">
        <f>F186*40.4</f>
        <v/>
      </c>
      <c r="H186" s="150" t="inlineStr">
        <is>
          <t>2#管廊15M</t>
        </is>
      </c>
      <c r="I186" s="277" t="n"/>
      <c r="J186" s="12" t="n"/>
      <c r="K186" s="12" t="n"/>
    </row>
    <row r="187" s="272">
      <c r="A187" s="150" t="inlineStr">
        <is>
          <t>R-5</t>
        </is>
      </c>
      <c r="B187" s="150" t="n"/>
      <c r="C187" s="150" t="n">
        <v>790</v>
      </c>
      <c r="D187" s="150" t="n">
        <v>785</v>
      </c>
      <c r="E187" s="150" t="n">
        <v>1</v>
      </c>
      <c r="F187" s="276">
        <f>C187*D187*E187/1000000</f>
        <v/>
      </c>
      <c r="G187" s="276">
        <f>F187*40.4</f>
        <v/>
      </c>
      <c r="H187" s="150" t="inlineStr">
        <is>
          <t>2#管廊15M</t>
        </is>
      </c>
      <c r="I187" s="277" t="n"/>
      <c r="J187" s="12" t="n"/>
      <c r="K187" s="12" t="n"/>
    </row>
    <row r="188" s="272">
      <c r="A188" s="13" t="inlineStr">
        <is>
          <t>小计</t>
        </is>
      </c>
      <c r="B188" s="13" t="n"/>
      <c r="C188" s="13" t="n"/>
      <c r="D188" s="13" t="n"/>
      <c r="E188" s="13">
        <f>SUM(E5:E187)</f>
        <v/>
      </c>
      <c r="F188" s="278">
        <f>SUM(F5:F187)</f>
        <v/>
      </c>
      <c r="G188" s="279">
        <f>SUM(G5:G187)</f>
        <v/>
      </c>
      <c r="H188" s="13" t="n"/>
      <c r="I188" s="277" t="n"/>
      <c r="J188" s="12" t="n"/>
      <c r="K188" s="12" t="n"/>
    </row>
    <row r="189" s="272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</row>
    <row r="190" s="272">
      <c r="A190" s="150" t="inlineStr">
        <is>
          <t>江西富煌管廊 踏步清单</t>
        </is>
      </c>
      <c r="B190" s="273" t="n"/>
      <c r="C190" s="273" t="n"/>
      <c r="D190" s="273" t="n"/>
      <c r="E190" s="273" t="n"/>
      <c r="F190" s="273" t="n"/>
      <c r="G190" s="274" t="n"/>
      <c r="H190" s="12" t="n"/>
      <c r="I190" s="12" t="n"/>
      <c r="J190" s="12" t="n"/>
      <c r="K190" s="12" t="n"/>
    </row>
    <row r="191" s="272">
      <c r="A191" s="150" t="inlineStr">
        <is>
          <t>型号：JT3(JG255/30/100FG)</t>
        </is>
      </c>
      <c r="B191" s="273" t="n"/>
      <c r="C191" s="273" t="n"/>
      <c r="D191" s="273" t="n"/>
      <c r="E191" s="273" t="n"/>
      <c r="F191" s="273" t="n"/>
      <c r="G191" s="274" t="n"/>
      <c r="H191" s="12" t="n"/>
      <c r="I191" s="12" t="n"/>
      <c r="J191" s="12" t="n"/>
      <c r="K191" s="12" t="n"/>
    </row>
    <row r="192" s="272">
      <c r="A192" s="150" t="inlineStr">
        <is>
          <t>编号</t>
        </is>
      </c>
      <c r="B192" s="150" t="inlineStr">
        <is>
          <t>图</t>
        </is>
      </c>
      <c r="C192" s="150" t="inlineStr">
        <is>
          <t>长度mm</t>
        </is>
      </c>
      <c r="D192" s="150" t="inlineStr">
        <is>
          <t>宽度mm</t>
        </is>
      </c>
      <c r="E192" s="150" t="inlineStr">
        <is>
          <t>数量</t>
        </is>
      </c>
      <c r="F192" s="150" t="inlineStr">
        <is>
          <t>面积m^2</t>
        </is>
      </c>
      <c r="G192" s="150" t="inlineStr">
        <is>
          <t>重量kg</t>
        </is>
      </c>
      <c r="H192" s="12" t="n"/>
      <c r="I192" s="12" t="n"/>
      <c r="J192" s="12" t="n"/>
      <c r="K192" s="12" t="n"/>
    </row>
    <row r="193" s="272">
      <c r="A193" s="275" t="n"/>
      <c r="B193" s="275" t="n"/>
      <c r="C193" s="275" t="n"/>
      <c r="D193" s="275" t="n"/>
      <c r="E193" s="275" t="n"/>
      <c r="F193" s="275" t="n"/>
      <c r="G193" s="275" t="n"/>
      <c r="H193" s="12" t="n"/>
      <c r="I193" s="12" t="n"/>
      <c r="J193" s="12" t="n"/>
      <c r="K193" s="12" t="n"/>
    </row>
    <row r="194" s="272">
      <c r="A194" s="150" t="inlineStr">
        <is>
          <t>TB1</t>
        </is>
      </c>
      <c r="B194" s="150" t="n"/>
      <c r="C194" s="150" t="n">
        <v>900</v>
      </c>
      <c r="D194" s="150" t="n">
        <v>275</v>
      </c>
      <c r="E194" s="150" t="n">
        <v>75</v>
      </c>
      <c r="F194" s="276">
        <f>C194*D194*E194/1000000</f>
        <v/>
      </c>
      <c r="G194" s="276">
        <f>10.97*E194</f>
        <v/>
      </c>
      <c r="H194" s="12" t="n"/>
      <c r="I194" s="12" t="n"/>
      <c r="J194" s="12" t="n"/>
      <c r="K194" s="12" t="n"/>
    </row>
    <row r="195" s="272">
      <c r="A195" s="150" t="inlineStr">
        <is>
          <t>TB2</t>
        </is>
      </c>
      <c r="B195" s="150" t="n"/>
      <c r="C195" s="150" t="n">
        <v>900</v>
      </c>
      <c r="D195" s="150" t="n">
        <v>245</v>
      </c>
      <c r="E195" s="150" t="n">
        <v>130</v>
      </c>
      <c r="F195" s="276">
        <f>C195*D195*E195/1000000</f>
        <v/>
      </c>
      <c r="G195" s="276">
        <f>9.89*E195</f>
        <v/>
      </c>
      <c r="H195" s="12" t="n"/>
      <c r="I195" s="12" t="n"/>
      <c r="J195" s="12" t="n"/>
      <c r="K195" s="12" t="n"/>
    </row>
    <row r="196" s="272">
      <c r="A196" s="150" t="inlineStr">
        <is>
          <t>TB3</t>
        </is>
      </c>
      <c r="B196" s="150" t="n"/>
      <c r="C196" s="150" t="n">
        <v>900</v>
      </c>
      <c r="D196" s="150" t="n">
        <v>80</v>
      </c>
      <c r="E196" s="150" t="n">
        <v>1</v>
      </c>
      <c r="F196" s="276">
        <f>C196*D196*E196/1000000</f>
        <v/>
      </c>
      <c r="G196" s="276">
        <f>3.47*E196</f>
        <v/>
      </c>
      <c r="H196" s="12" t="n"/>
      <c r="I196" s="12" t="n"/>
      <c r="J196" s="12" t="n"/>
      <c r="K196" s="12" t="n"/>
    </row>
    <row r="197" s="272">
      <c r="A197" s="150" t="inlineStr">
        <is>
          <t>TB4</t>
        </is>
      </c>
      <c r="B197" s="150" t="n"/>
      <c r="C197" s="150" t="n">
        <v>800</v>
      </c>
      <c r="D197" s="150" t="n">
        <v>275</v>
      </c>
      <c r="E197" s="150" t="n">
        <v>15</v>
      </c>
      <c r="F197" s="276">
        <f>C197*D197*E197/1000000</f>
        <v/>
      </c>
      <c r="G197" s="276">
        <f>9.81*E197</f>
        <v/>
      </c>
      <c r="H197" s="12" t="n"/>
      <c r="I197" s="12" t="n"/>
      <c r="J197" s="12" t="n"/>
      <c r="K197" s="12" t="n"/>
    </row>
    <row r="198" s="272">
      <c r="A198" s="150" t="inlineStr">
        <is>
          <t>TB5</t>
        </is>
      </c>
      <c r="B198" s="150" t="n"/>
      <c r="C198" s="150" t="n">
        <v>800</v>
      </c>
      <c r="D198" s="150" t="n">
        <v>245</v>
      </c>
      <c r="E198" s="150" t="n">
        <v>20</v>
      </c>
      <c r="F198" s="276">
        <f>C198*D198*E198/1000000</f>
        <v/>
      </c>
      <c r="G198" s="276">
        <f>8.85*E198</f>
        <v/>
      </c>
      <c r="H198" s="12" t="n"/>
      <c r="I198" s="12" t="n"/>
      <c r="J198" s="12" t="n"/>
      <c r="K198" s="12" t="n"/>
    </row>
    <row r="199" s="272">
      <c r="A199" s="150" t="inlineStr">
        <is>
          <t>TB6</t>
        </is>
      </c>
      <c r="B199" s="150" t="n"/>
      <c r="C199" s="150" t="n">
        <v>800</v>
      </c>
      <c r="D199" s="150" t="n">
        <v>80</v>
      </c>
      <c r="E199" s="150" t="n">
        <v>2</v>
      </c>
      <c r="F199" s="276">
        <f>C199*D199*E199/1000000</f>
        <v/>
      </c>
      <c r="G199" s="150">
        <f>3.11*E199</f>
        <v/>
      </c>
      <c r="H199" s="12" t="n"/>
      <c r="I199" s="12" t="n"/>
      <c r="J199" s="12" t="n"/>
      <c r="K199" s="12" t="n"/>
    </row>
    <row r="200" s="272">
      <c r="A200" s="13" t="inlineStr">
        <is>
          <t>小计</t>
        </is>
      </c>
      <c r="B200" s="13" t="n"/>
      <c r="C200" s="13" t="n"/>
      <c r="D200" s="13" t="n"/>
      <c r="E200" s="13">
        <f>SUM(E194:E199)</f>
        <v/>
      </c>
      <c r="F200" s="278">
        <f>SUM(F194:F199)</f>
        <v/>
      </c>
      <c r="G200" s="279">
        <f>SUM(G194:G199)</f>
        <v/>
      </c>
      <c r="H200" s="12" t="n"/>
      <c r="I200" s="12" t="n"/>
      <c r="J200" s="12" t="n"/>
      <c r="K200" s="12" t="n"/>
    </row>
    <row r="201" s="272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</row>
    <row r="202" s="272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</row>
    <row r="203" s="272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</row>
    <row r="204" s="272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</row>
    <row r="205" s="272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</row>
    <row r="206" s="272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</row>
    <row r="207" s="272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</row>
    <row r="208" s="272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</row>
    <row r="209" s="272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</row>
    <row r="210" s="272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</row>
    <row r="211" s="272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</row>
    <row r="212" s="272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</row>
    <row r="213" s="272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</row>
    <row r="214" s="272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</row>
    <row r="215" s="272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</row>
    <row r="216" s="272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</row>
    <row r="217" s="272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</row>
    <row r="218" s="272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</row>
    <row r="219" s="272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</row>
    <row r="220" s="272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</row>
    <row r="221" s="272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</row>
    <row r="222" s="272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</row>
    <row r="223" s="272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</row>
    <row r="224" s="272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</row>
    <row r="225" s="272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</row>
    <row r="226" s="272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</row>
    <row r="227" s="272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</row>
    <row r="228" s="272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</row>
    <row r="229" s="272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</row>
    <row r="230" s="272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</row>
    <row r="231" s="272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</row>
    <row r="232" s="272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</row>
    <row r="233" s="272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</row>
    <row r="234" s="272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</row>
    <row r="235" s="272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</row>
    <row r="236" s="272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</row>
    <row r="237" s="272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</row>
    <row r="238" s="272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</row>
    <row r="239" s="272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</row>
    <row r="240" s="272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</row>
    <row r="241" s="272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</row>
    <row r="242" s="272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</row>
    <row r="243" s="272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</row>
    <row r="244" s="272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</row>
    <row r="245" s="272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</row>
    <row r="246" s="272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</row>
    <row r="247" s="272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</row>
    <row r="248" s="272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</row>
    <row r="249" s="272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</row>
    <row r="250" s="272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</row>
    <row r="251" s="272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</row>
    <row r="252" s="272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</row>
    <row r="253" s="272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</row>
    <row r="254" s="272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</row>
    <row r="255" s="272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</row>
    <row r="256" s="272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</row>
    <row r="257" s="272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</row>
    <row r="258" s="272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</row>
    <row r="259" s="272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</row>
    <row r="260" s="272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</row>
    <row r="261" s="272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</row>
    <row r="262" s="272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</row>
    <row r="263" s="272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</row>
    <row r="264" s="272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</row>
    <row r="265" s="272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</row>
    <row r="266" s="272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</row>
    <row r="267" s="272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</row>
    <row r="268" s="272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</row>
    <row r="269" s="272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</row>
    <row r="270" s="272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</row>
    <row r="271" s="272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</row>
    <row r="272" s="272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</row>
    <row r="273" s="272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</row>
    <row r="274" s="272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</row>
    <row r="275" s="272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</row>
    <row r="276" s="272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</row>
    <row r="277" s="272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</row>
    <row r="278" s="272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</row>
    <row r="279" s="272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</row>
    <row r="280" s="272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</row>
    <row r="281" s="272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</row>
    <row r="282" s="272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</row>
    <row r="283" s="272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</row>
    <row r="284" s="272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</row>
    <row r="285" s="272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</row>
    <row r="286" s="272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</row>
    <row r="287" s="272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</row>
    <row r="288" s="272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</row>
    <row r="289" s="272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</row>
    <row r="290" s="272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</row>
    <row r="291" s="272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</row>
    <row r="292" s="272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</row>
    <row r="293" s="272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</row>
    <row r="294" s="272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</row>
    <row r="295" s="272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</row>
    <row r="296" s="272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</row>
    <row r="297" s="272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</row>
    <row r="298" s="272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</row>
    <row r="299" s="272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</row>
    <row r="300" s="272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</row>
    <row r="301" s="272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</row>
    <row r="302" s="272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</row>
    <row r="303" s="272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</row>
    <row r="304" s="272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</row>
    <row r="305" s="272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</row>
    <row r="306" s="272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</row>
    <row r="307" s="272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</row>
    <row r="308" s="272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</row>
    <row r="309" s="272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</row>
    <row r="310" s="272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</row>
    <row r="311" s="272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</row>
    <row r="312" s="272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</row>
    <row r="313" s="272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</row>
    <row r="314" s="272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</row>
    <row r="315" s="272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</row>
    <row r="316" s="272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</row>
    <row r="317" s="272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</row>
    <row r="318" s="272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</row>
    <row r="319" s="272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</row>
    <row r="320" s="272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</row>
    <row r="321" s="272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</row>
    <row r="322" s="272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</row>
    <row r="323" s="272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</row>
    <row r="324" s="272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</row>
    <row r="325" s="272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</row>
    <row r="326" s="272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</row>
    <row r="327" s="272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</row>
    <row r="328" s="272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</row>
    <row r="329" s="272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</row>
    <row r="330" s="272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</row>
    <row r="331" s="272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</row>
    <row r="332" s="272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</row>
    <row r="333" s="272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</row>
    <row r="334" s="272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</row>
    <row r="335" s="272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</row>
    <row r="336" s="272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</row>
    <row r="337" s="272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</row>
    <row r="338" s="272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</row>
    <row r="339" s="272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</row>
    <row r="340" s="272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</row>
    <row r="341" s="272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</row>
    <row r="342" s="272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</row>
    <row r="343" s="272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</row>
    <row r="344" s="272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</row>
    <row r="345" s="272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</row>
    <row r="346" s="272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</row>
    <row r="347" s="272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</row>
    <row r="348" s="272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</row>
    <row r="349" s="272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</row>
    <row r="350" s="272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</row>
    <row r="351" s="272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</row>
    <row r="352" s="272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</row>
    <row r="353" s="272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</row>
    <row r="354" s="272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</row>
    <row r="355" s="272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</row>
    <row r="356" s="272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</row>
    <row r="357" s="272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</row>
    <row r="358" s="272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</row>
    <row r="359" s="272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</row>
    <row r="360" s="272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</row>
    <row r="361" s="272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</row>
    <row r="362" s="272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</row>
    <row r="363" s="272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</row>
    <row r="364" s="272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</row>
    <row r="365" s="272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</row>
    <row r="366" s="272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</row>
    <row r="367" s="272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</row>
    <row r="368" s="272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</row>
    <row r="369" s="272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</row>
    <row r="370" s="272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</row>
    <row r="371" s="272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</row>
    <row r="372" s="272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</row>
    <row r="373" s="272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</row>
    <row r="374" s="272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</row>
    <row r="375" s="272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</row>
    <row r="376" s="272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</row>
    <row r="377" s="272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</row>
    <row r="378" s="272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</row>
    <row r="379" s="272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</row>
    <row r="380" s="272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</row>
    <row r="381" s="272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</row>
    <row r="382" s="272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</row>
    <row r="383" s="272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</row>
    <row r="384" s="272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</row>
    <row r="385" s="272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</row>
    <row r="386" s="272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</row>
    <row r="387" s="272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</row>
    <row r="388" s="272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</row>
    <row r="389" s="272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</row>
    <row r="390" s="272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</row>
    <row r="391" s="272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</row>
    <row r="392" s="272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</row>
    <row r="393" s="272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</row>
    <row r="394" s="272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</row>
    <row r="395" s="272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</row>
    <row r="396" s="272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</row>
    <row r="397" s="272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</row>
    <row r="398" s="272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</row>
    <row r="399" s="272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</row>
    <row r="400" s="272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</row>
    <row r="401" s="272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</row>
    <row r="402" s="272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</row>
    <row r="403" s="272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</row>
    <row r="404" s="272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</row>
    <row r="405" s="272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</row>
    <row r="406" s="272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</row>
    <row r="407" s="272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</row>
    <row r="408" s="272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</row>
    <row r="409" s="272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</row>
    <row r="410" s="272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</row>
    <row r="411" s="272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</row>
    <row r="412" s="272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</row>
    <row r="413" s="272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</row>
    <row r="414" s="272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</row>
    <row r="415" s="272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</row>
    <row r="416" s="272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</row>
    <row r="417" s="272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</row>
    <row r="418" s="272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</row>
    <row r="419" s="272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</row>
    <row r="420" s="272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</row>
    <row r="421" s="272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</row>
    <row r="422" s="272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</row>
    <row r="423" s="272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</row>
    <row r="426" s="272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</row>
    <row r="427" s="272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</row>
    <row r="428" s="272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</row>
    <row r="429" s="272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</row>
    <row r="430" s="272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</row>
    <row r="431" s="272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</row>
    <row r="432" s="272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</row>
    <row r="434" s="272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</row>
    <row r="435" s="272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</row>
  </sheetData>
  <mergeCells count="19">
    <mergeCell ref="B3:B4"/>
    <mergeCell ref="F3:F4"/>
    <mergeCell ref="F192:F193"/>
    <mergeCell ref="A190:G190"/>
    <mergeCell ref="A3:A4"/>
    <mergeCell ref="G3:G4"/>
    <mergeCell ref="A192:A193"/>
    <mergeCell ref="C192:C193"/>
    <mergeCell ref="D3:D4"/>
    <mergeCell ref="G192:G193"/>
    <mergeCell ref="A191:G191"/>
    <mergeCell ref="A1:G1"/>
    <mergeCell ref="H3:H4"/>
    <mergeCell ref="B192:B193"/>
    <mergeCell ref="D192:D193"/>
    <mergeCell ref="C3:C4"/>
    <mergeCell ref="E3:E4"/>
    <mergeCell ref="E192:E193"/>
    <mergeCell ref="A2:G2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C50"/>
  <sheetViews>
    <sheetView topLeftCell="A19" zoomScale="115" zoomScaleNormal="115" workbookViewId="0">
      <selection activeCell="H10" sqref="H10"/>
    </sheetView>
  </sheetViews>
  <sheetFormatPr baseColWidth="8" defaultColWidth="9" defaultRowHeight="14.4"/>
  <cols>
    <col width="18.6640625" customWidth="1" style="272" min="2" max="2"/>
  </cols>
  <sheetData>
    <row r="1">
      <c r="A1" s="16" t="inlineStr">
        <is>
          <t>序号</t>
        </is>
      </c>
      <c r="B1" s="16" t="inlineStr">
        <is>
          <t>编号</t>
        </is>
      </c>
      <c r="C1" s="16" t="inlineStr">
        <is>
          <t>单块分值</t>
        </is>
      </c>
    </row>
    <row r="2">
      <c r="A2" s="16" t="n">
        <v>9</v>
      </c>
      <c r="B2" s="178" t="inlineStr">
        <is>
          <t>P01-A-32#</t>
        </is>
      </c>
      <c r="C2" s="16" t="n">
        <v>123</v>
      </c>
    </row>
    <row r="3">
      <c r="A3" s="16" t="n">
        <v>4</v>
      </c>
      <c r="B3" s="178" t="inlineStr">
        <is>
          <t>P01-A-29#</t>
        </is>
      </c>
      <c r="C3" s="16" t="n">
        <v>2</v>
      </c>
    </row>
    <row r="4">
      <c r="A4" s="16" t="n">
        <v>5</v>
      </c>
      <c r="B4" s="178" t="inlineStr">
        <is>
          <t>P01-A-30#</t>
        </is>
      </c>
      <c r="C4" s="16" t="n">
        <v>3</v>
      </c>
    </row>
    <row r="5">
      <c r="A5" s="16" t="n">
        <v>2</v>
      </c>
      <c r="B5" s="178" t="inlineStr">
        <is>
          <t>P01-A-21#</t>
        </is>
      </c>
      <c r="C5" s="16" t="n">
        <v>4</v>
      </c>
    </row>
    <row r="6">
      <c r="A6" s="16" t="n">
        <v>3</v>
      </c>
      <c r="B6" s="178" t="inlineStr">
        <is>
          <t>P01-A-25#</t>
        </is>
      </c>
      <c r="C6" s="16" t="n">
        <v>5</v>
      </c>
    </row>
    <row r="7">
      <c r="A7" s="16" t="n">
        <v>1</v>
      </c>
      <c r="B7" s="178" t="inlineStr">
        <is>
          <t>P01-A-4#</t>
        </is>
      </c>
      <c r="C7" s="16" t="n">
        <v>6</v>
      </c>
    </row>
    <row r="8">
      <c r="A8" s="16" t="n">
        <v>6</v>
      </c>
      <c r="B8" s="178" t="inlineStr">
        <is>
          <t>P01-A-5#</t>
        </is>
      </c>
      <c r="C8" s="16" t="n">
        <v>7</v>
      </c>
    </row>
    <row r="9">
      <c r="A9" s="16" t="n">
        <v>7</v>
      </c>
      <c r="B9" s="178" t="inlineStr">
        <is>
          <t>P01-A-6#</t>
        </is>
      </c>
      <c r="C9" s="16" t="n">
        <v>8</v>
      </c>
    </row>
    <row r="10">
      <c r="A10" s="16" t="n">
        <v>8</v>
      </c>
      <c r="B10" s="178" t="inlineStr">
        <is>
          <t>P01-A-13#</t>
        </is>
      </c>
      <c r="C10" s="16" t="n">
        <v>9</v>
      </c>
    </row>
    <row r="11">
      <c r="A11" s="16" t="n">
        <v>10</v>
      </c>
      <c r="B11" s="178" t="inlineStr">
        <is>
          <t>P01-A-9#</t>
        </is>
      </c>
      <c r="C11" s="16" t="n">
        <v>10</v>
      </c>
    </row>
    <row r="12">
      <c r="A12" s="16" t="n">
        <v>17</v>
      </c>
      <c r="B12" s="178" t="inlineStr">
        <is>
          <t>P02-B-28#</t>
        </is>
      </c>
      <c r="C12" s="16" t="n">
        <v>11</v>
      </c>
    </row>
    <row r="13">
      <c r="A13" s="16" t="n">
        <v>14</v>
      </c>
      <c r="B13" s="178" t="inlineStr">
        <is>
          <t>P02-B-30#</t>
        </is>
      </c>
      <c r="C13" s="16" t="n">
        <v>12</v>
      </c>
    </row>
    <row r="14">
      <c r="A14" s="16" t="n">
        <v>15</v>
      </c>
      <c r="B14" s="178" t="inlineStr">
        <is>
          <t>P02-B-27#</t>
        </is>
      </c>
      <c r="C14" s="16" t="n">
        <v>13</v>
      </c>
    </row>
    <row r="15">
      <c r="A15" s="16" t="n">
        <v>13</v>
      </c>
      <c r="B15" s="178" t="inlineStr">
        <is>
          <t>P02-B-19#</t>
        </is>
      </c>
      <c r="C15" s="16" t="n">
        <v>14</v>
      </c>
    </row>
    <row r="16">
      <c r="A16" s="16" t="n">
        <v>11</v>
      </c>
      <c r="B16" s="178" t="inlineStr">
        <is>
          <t>P02-B-23#</t>
        </is>
      </c>
      <c r="C16" s="16" t="n">
        <v>15</v>
      </c>
    </row>
    <row r="17">
      <c r="A17" s="16" t="n">
        <v>12</v>
      </c>
      <c r="B17" s="178" t="inlineStr">
        <is>
          <t>P02-B-4#</t>
        </is>
      </c>
      <c r="C17" s="16" t="n">
        <v>16</v>
      </c>
    </row>
    <row r="18">
      <c r="A18" s="16" t="n">
        <v>16</v>
      </c>
      <c r="B18" s="178" t="inlineStr">
        <is>
          <t>P02-B-11#</t>
        </is>
      </c>
      <c r="C18" s="16" t="n">
        <v>17</v>
      </c>
    </row>
    <row r="19">
      <c r="A19" s="16" t="n">
        <v>18</v>
      </c>
      <c r="B19" s="178" t="inlineStr">
        <is>
          <t>P02-B-7#</t>
        </is>
      </c>
      <c r="C19" s="16" t="n">
        <v>18</v>
      </c>
    </row>
    <row r="20">
      <c r="A20" s="16" t="n">
        <v>22</v>
      </c>
      <c r="B20" s="178" t="inlineStr">
        <is>
          <t>P04-D-35#</t>
        </is>
      </c>
      <c r="C20" s="16" t="n">
        <v>19</v>
      </c>
    </row>
    <row r="21">
      <c r="A21" s="16" t="n">
        <v>20</v>
      </c>
      <c r="B21" s="178" t="inlineStr">
        <is>
          <t>P04-D-32#</t>
        </is>
      </c>
      <c r="C21" s="16" t="n">
        <v>20</v>
      </c>
    </row>
    <row r="22">
      <c r="A22" s="16" t="n">
        <v>21</v>
      </c>
      <c r="B22" s="178" t="inlineStr">
        <is>
          <t>P04-D-33#</t>
        </is>
      </c>
      <c r="C22" s="16" t="n">
        <v>21</v>
      </c>
    </row>
    <row r="23">
      <c r="A23" s="16" t="n">
        <v>19</v>
      </c>
      <c r="B23" s="178" t="inlineStr">
        <is>
          <t>P04-D-21#</t>
        </is>
      </c>
      <c r="C23" s="16" t="n">
        <v>22</v>
      </c>
    </row>
    <row r="24">
      <c r="A24" s="16" t="n">
        <v>20</v>
      </c>
      <c r="B24" s="178" t="inlineStr">
        <is>
          <t>P04-D-25#</t>
        </is>
      </c>
      <c r="C24" s="16" t="n">
        <v>23</v>
      </c>
    </row>
    <row r="25">
      <c r="A25" s="16" t="n">
        <v>21</v>
      </c>
      <c r="B25" s="178" t="inlineStr">
        <is>
          <t>P04-D-4#</t>
        </is>
      </c>
      <c r="C25" s="16" t="n">
        <v>24</v>
      </c>
    </row>
    <row r="26">
      <c r="A26" s="16" t="n">
        <v>22</v>
      </c>
      <c r="B26" s="178" t="inlineStr">
        <is>
          <t>P04-D-5#</t>
        </is>
      </c>
      <c r="C26" s="16" t="n">
        <v>25</v>
      </c>
    </row>
    <row r="27">
      <c r="A27" s="16" t="n">
        <v>23</v>
      </c>
      <c r="B27" s="178" t="inlineStr">
        <is>
          <t>P04-D-6#</t>
        </is>
      </c>
      <c r="C27" s="16" t="n">
        <v>26</v>
      </c>
    </row>
    <row r="28">
      <c r="A28" s="16" t="n">
        <v>24</v>
      </c>
      <c r="B28" s="178" t="inlineStr">
        <is>
          <t>P04-D-29#</t>
        </is>
      </c>
      <c r="C28" s="16" t="n">
        <v>27</v>
      </c>
    </row>
    <row r="29">
      <c r="A29" s="16" t="n">
        <v>25</v>
      </c>
      <c r="B29" s="178" t="inlineStr">
        <is>
          <t>P04-D-30#</t>
        </is>
      </c>
      <c r="C29" s="16" t="n">
        <v>28</v>
      </c>
    </row>
    <row r="30">
      <c r="A30" s="16" t="n">
        <v>26</v>
      </c>
      <c r="B30" s="178" t="inlineStr">
        <is>
          <t>P04-D-13#</t>
        </is>
      </c>
      <c r="C30" s="16" t="n">
        <v>29</v>
      </c>
    </row>
    <row r="31">
      <c r="A31" s="16" t="n">
        <v>27</v>
      </c>
      <c r="B31" s="178" t="inlineStr">
        <is>
          <t>P04-D-9#</t>
        </is>
      </c>
      <c r="C31" s="16" t="n">
        <v>30</v>
      </c>
    </row>
    <row r="32">
      <c r="A32" s="16" t="n">
        <v>28</v>
      </c>
      <c r="B32" s="178" t="inlineStr">
        <is>
          <t>P23-A-27#</t>
        </is>
      </c>
      <c r="C32" s="16" t="n">
        <v>31</v>
      </c>
    </row>
    <row r="33">
      <c r="A33" s="16" t="n">
        <v>29</v>
      </c>
      <c r="B33" s="178" t="inlineStr">
        <is>
          <t>P23-A-22#</t>
        </is>
      </c>
      <c r="C33" s="16" t="n">
        <v>32</v>
      </c>
    </row>
    <row r="34">
      <c r="A34" s="16" t="n">
        <v>30</v>
      </c>
      <c r="B34" s="178" t="inlineStr">
        <is>
          <t>P23-A-26#</t>
        </is>
      </c>
      <c r="C34" s="150" t="n">
        <v>0</v>
      </c>
    </row>
    <row r="35">
      <c r="A35" s="16" t="n">
        <v>31</v>
      </c>
      <c r="B35" s="178" t="inlineStr">
        <is>
          <t>P23-A-10#</t>
        </is>
      </c>
      <c r="C35" s="150" t="n">
        <v>1</v>
      </c>
    </row>
    <row r="36">
      <c r="A36" s="16" t="n">
        <v>32</v>
      </c>
      <c r="B36" s="178" t="inlineStr">
        <is>
          <t>P23-A-14#</t>
        </is>
      </c>
      <c r="C36" s="150" t="n">
        <v>2</v>
      </c>
    </row>
    <row r="37">
      <c r="A37" s="16" t="n">
        <v>33</v>
      </c>
      <c r="B37" s="178" t="inlineStr">
        <is>
          <t>P24-B-25#</t>
        </is>
      </c>
      <c r="C37" s="150" t="n">
        <v>3</v>
      </c>
    </row>
    <row r="38">
      <c r="A38" s="16" t="n">
        <v>34</v>
      </c>
      <c r="B38" s="178" t="inlineStr">
        <is>
          <t>P24-B-20#</t>
        </is>
      </c>
      <c r="C38" s="150" t="n">
        <v>4</v>
      </c>
    </row>
    <row r="39">
      <c r="A39" s="16" t="n">
        <v>35</v>
      </c>
      <c r="B39" s="178" t="inlineStr">
        <is>
          <t>P24-B-24#</t>
        </is>
      </c>
      <c r="C39" s="150" t="n">
        <v>5</v>
      </c>
    </row>
    <row r="40">
      <c r="A40" s="16" t="n">
        <v>36</v>
      </c>
      <c r="B40" s="178" t="inlineStr">
        <is>
          <t>P24-B-1#</t>
        </is>
      </c>
      <c r="C40" s="150" t="n">
        <v>6</v>
      </c>
    </row>
    <row r="41">
      <c r="A41" s="16" t="n">
        <v>37</v>
      </c>
      <c r="B41" s="178" t="inlineStr">
        <is>
          <t>P24-B-12#</t>
        </is>
      </c>
      <c r="C41" s="150" t="n">
        <v>7</v>
      </c>
    </row>
    <row r="42">
      <c r="A42" s="16" t="n">
        <v>38</v>
      </c>
      <c r="B42" s="178" t="inlineStr">
        <is>
          <t>P24-B-8#</t>
        </is>
      </c>
      <c r="C42" s="150" t="n">
        <v>8</v>
      </c>
    </row>
    <row r="43">
      <c r="A43" s="16" t="n">
        <v>39</v>
      </c>
      <c r="B43" s="178" t="inlineStr">
        <is>
          <t>P26-D-22#</t>
        </is>
      </c>
      <c r="C43" s="150" t="n">
        <v>9</v>
      </c>
    </row>
    <row r="44">
      <c r="A44" s="16" t="n">
        <v>40</v>
      </c>
      <c r="B44" s="178" t="inlineStr">
        <is>
          <t>P26-D-26#</t>
        </is>
      </c>
      <c r="C44" s="150" t="n">
        <v>10</v>
      </c>
    </row>
    <row r="45">
      <c r="A45" s="16" t="n">
        <v>41</v>
      </c>
      <c r="B45" s="178" t="inlineStr">
        <is>
          <t>P26-D-27#</t>
        </is>
      </c>
      <c r="C45" s="150" t="n">
        <v>11</v>
      </c>
    </row>
    <row r="46">
      <c r="A46" s="16" t="n">
        <v>42</v>
      </c>
      <c r="B46" s="178" t="inlineStr">
        <is>
          <t>P26-D-10#</t>
        </is>
      </c>
      <c r="C46" s="150" t="n">
        <v>12</v>
      </c>
    </row>
    <row r="47">
      <c r="A47" s="16" t="n">
        <v>43</v>
      </c>
      <c r="B47" s="178" t="inlineStr">
        <is>
          <t>P26-D-14#</t>
        </is>
      </c>
      <c r="C47" s="150" t="n">
        <v>13</v>
      </c>
    </row>
    <row r="48">
      <c r="A48" s="16" t="n">
        <v>44</v>
      </c>
      <c r="B48" s="178" t="inlineStr">
        <is>
          <t>P33-L-11#</t>
        </is>
      </c>
      <c r="C48" s="150" t="n">
        <v>14</v>
      </c>
    </row>
    <row r="49">
      <c r="A49" s="16" t="n">
        <v>45</v>
      </c>
      <c r="B49" s="178" t="inlineStr">
        <is>
          <t>P33-L-14#</t>
        </is>
      </c>
      <c r="C49" s="150" t="n">
        <v>15</v>
      </c>
    </row>
    <row r="50">
      <c r="A50" s="16" t="n">
        <v>46</v>
      </c>
      <c r="B50" s="178" t="inlineStr">
        <is>
          <t>P33-L-19#</t>
        </is>
      </c>
      <c r="C50" s="150" t="n">
        <v>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11" filterMode="1">
    <outlinePr summaryBelow="1" summaryRight="1"/>
    <pageSetUpPr/>
  </sheetPr>
  <dimension ref="A1:J437"/>
  <sheetViews>
    <sheetView topLeftCell="A151" workbookViewId="0">
      <selection activeCell="G172" sqref="G172:H172"/>
    </sheetView>
  </sheetViews>
  <sheetFormatPr baseColWidth="8" defaultColWidth="9" defaultRowHeight="14.4"/>
  <cols>
    <col width="9" customWidth="1" style="12" min="1" max="1"/>
    <col width="9" customWidth="1" style="12" min="2" max="2"/>
    <col width="6.21875" customWidth="1" style="12" min="3" max="3"/>
    <col width="9.33203125" customWidth="1" style="12" min="4" max="6"/>
    <col width="9.77734375" customWidth="1" style="12" min="7" max="7"/>
    <col width="9.6640625" customWidth="1" style="12" min="8" max="8"/>
    <col width="15.109375" customWidth="1" style="12" min="9" max="10"/>
    <col width="9" customWidth="1" style="12" min="11" max="16384"/>
  </cols>
  <sheetData>
    <row r="1" s="272">
      <c r="B1" s="150" t="inlineStr">
        <is>
          <t>SAR管廊 格栅清单</t>
        </is>
      </c>
      <c r="C1" s="273" t="n"/>
      <c r="D1" s="273" t="n"/>
      <c r="E1" s="273" t="n"/>
      <c r="F1" s="273" t="n"/>
      <c r="G1" s="273" t="n"/>
      <c r="H1" s="274" t="n"/>
      <c r="I1" s="150" t="n"/>
      <c r="J1" s="150" t="n"/>
    </row>
    <row r="2" s="272">
      <c r="B2" s="150" t="inlineStr">
        <is>
          <t>型号：JG255/30/100FG</t>
        </is>
      </c>
      <c r="C2" s="273" t="n"/>
      <c r="D2" s="273" t="n"/>
      <c r="E2" s="273" t="n"/>
      <c r="F2" s="273" t="n"/>
      <c r="G2" s="273" t="n"/>
      <c r="H2" s="274" t="n"/>
      <c r="I2" s="150" t="n"/>
      <c r="J2" s="150" t="n"/>
    </row>
    <row r="3" s="272">
      <c r="B3" s="150" t="inlineStr">
        <is>
          <t>编号</t>
        </is>
      </c>
      <c r="C3" s="150" t="inlineStr">
        <is>
          <t>图</t>
        </is>
      </c>
      <c r="D3" s="150" t="inlineStr">
        <is>
          <t>长度mm</t>
        </is>
      </c>
      <c r="E3" s="150" t="inlineStr">
        <is>
          <t>宽度mm</t>
        </is>
      </c>
      <c r="F3" s="150" t="inlineStr">
        <is>
          <t>数量</t>
        </is>
      </c>
      <c r="G3" s="150" t="inlineStr">
        <is>
          <t>面积m^2</t>
        </is>
      </c>
      <c r="H3" s="150" t="inlineStr">
        <is>
          <t>重量kg</t>
        </is>
      </c>
      <c r="I3" s="150" t="n"/>
      <c r="J3" s="150" t="inlineStr">
        <is>
          <t>EL</t>
        </is>
      </c>
    </row>
    <row r="4" s="272">
      <c r="B4" s="275" t="n"/>
      <c r="C4" s="275" t="n"/>
      <c r="D4" s="275" t="n"/>
      <c r="E4" s="275" t="n"/>
      <c r="F4" s="275" t="n"/>
      <c r="G4" s="275" t="n"/>
      <c r="H4" s="275" t="n"/>
      <c r="I4" s="150" t="n"/>
      <c r="J4" s="275" t="n"/>
    </row>
    <row r="5" s="272">
      <c r="B5" s="150" t="inlineStr">
        <is>
          <t>A-1</t>
        </is>
      </c>
      <c r="C5" s="150" t="n"/>
      <c r="D5" s="150" t="n">
        <v>1190</v>
      </c>
      <c r="E5" s="150" t="n">
        <v>605</v>
      </c>
      <c r="F5" s="150" t="n">
        <v>1</v>
      </c>
      <c r="G5" s="276">
        <f>D5*E5*F5/1000000</f>
        <v/>
      </c>
      <c r="H5" s="276">
        <f>G5*40.4</f>
        <v/>
      </c>
      <c r="I5" s="150" t="inlineStr">
        <is>
          <t>1#管廊</t>
        </is>
      </c>
      <c r="J5" s="150" t="inlineStr">
        <is>
          <t>EL5.5M</t>
        </is>
      </c>
    </row>
    <row r="6" s="272">
      <c r="B6" s="150" t="inlineStr">
        <is>
          <t>A-2</t>
        </is>
      </c>
      <c r="C6" s="150" t="n"/>
      <c r="D6" s="150" t="n">
        <v>1190</v>
      </c>
      <c r="E6" s="150" t="n">
        <v>635</v>
      </c>
      <c r="F6" s="150" t="n">
        <v>1</v>
      </c>
      <c r="G6" s="276">
        <f>D6*E6*F6/1000000</f>
        <v/>
      </c>
      <c r="H6" s="276">
        <f>G6*40.4</f>
        <v/>
      </c>
      <c r="I6" s="150" t="inlineStr">
        <is>
          <t>1#管廊</t>
        </is>
      </c>
      <c r="J6" s="150" t="inlineStr">
        <is>
          <t>EL5.5M</t>
        </is>
      </c>
    </row>
    <row r="7" hidden="1" s="272">
      <c r="B7" s="150" t="inlineStr">
        <is>
          <t>A-3</t>
        </is>
      </c>
      <c r="C7" s="150" t="n"/>
      <c r="D7" s="150" t="n">
        <v>1190</v>
      </c>
      <c r="E7" s="150" t="n">
        <v>995</v>
      </c>
      <c r="F7" s="150" t="n">
        <v>5</v>
      </c>
      <c r="G7" s="276">
        <f>D7*E7*F7/1000000</f>
        <v/>
      </c>
      <c r="H7" s="276">
        <f>G7*40.4</f>
        <v/>
      </c>
      <c r="I7" s="150" t="inlineStr">
        <is>
          <t>1#管廊</t>
        </is>
      </c>
      <c r="J7" s="150" t="inlineStr">
        <is>
          <t>EL5.5M</t>
        </is>
      </c>
    </row>
    <row r="8" hidden="1" s="272">
      <c r="B8" s="150" t="inlineStr">
        <is>
          <t>A-4</t>
        </is>
      </c>
      <c r="C8" s="13" t="inlineStr">
        <is>
          <t>#</t>
        </is>
      </c>
      <c r="D8" s="150" t="n">
        <v>1190</v>
      </c>
      <c r="E8" s="150" t="n">
        <v>995</v>
      </c>
      <c r="F8" s="150" t="n">
        <v>1</v>
      </c>
      <c r="G8" s="276">
        <f>D8*E8*F8/1000000</f>
        <v/>
      </c>
      <c r="H8" s="276">
        <f>G8*40.4</f>
        <v/>
      </c>
      <c r="I8" s="150" t="inlineStr">
        <is>
          <t>1#管廊</t>
        </is>
      </c>
      <c r="J8" s="150" t="inlineStr">
        <is>
          <t>EL5.5M</t>
        </is>
      </c>
    </row>
    <row r="9" hidden="1" s="272">
      <c r="B9" s="150" t="inlineStr">
        <is>
          <t>A-5</t>
        </is>
      </c>
      <c r="C9" s="13" t="inlineStr">
        <is>
          <t>#</t>
        </is>
      </c>
      <c r="D9" s="150" t="n">
        <v>1190</v>
      </c>
      <c r="E9" s="150" t="n">
        <v>995</v>
      </c>
      <c r="F9" s="150" t="n">
        <v>1</v>
      </c>
      <c r="G9" s="276">
        <f>D9*E9*F9/1000000</f>
        <v/>
      </c>
      <c r="H9" s="276">
        <f>G9*40.4</f>
        <v/>
      </c>
      <c r="I9" s="150" t="inlineStr">
        <is>
          <t>1#管廊</t>
        </is>
      </c>
      <c r="J9" s="150" t="inlineStr">
        <is>
          <t>EL5.5M</t>
        </is>
      </c>
    </row>
    <row r="10" hidden="1" s="272">
      <c r="B10" s="150" t="inlineStr">
        <is>
          <t>A-6</t>
        </is>
      </c>
      <c r="C10" s="13" t="inlineStr">
        <is>
          <t>#</t>
        </is>
      </c>
      <c r="D10" s="150" t="n">
        <v>1190</v>
      </c>
      <c r="E10" s="150" t="n">
        <v>995</v>
      </c>
      <c r="F10" s="150" t="n">
        <v>1</v>
      </c>
      <c r="G10" s="276">
        <f>D10*E10*F10/1000000</f>
        <v/>
      </c>
      <c r="H10" s="276">
        <f>G10*40.4</f>
        <v/>
      </c>
      <c r="I10" s="150" t="inlineStr">
        <is>
          <t>1#管廊</t>
        </is>
      </c>
      <c r="J10" s="150" t="inlineStr">
        <is>
          <t>EL5.5M</t>
        </is>
      </c>
    </row>
    <row r="11" s="272">
      <c r="B11" s="150" t="inlineStr">
        <is>
          <t>A-7</t>
        </is>
      </c>
      <c r="C11" s="150" t="n"/>
      <c r="D11" s="150" t="n">
        <v>2365</v>
      </c>
      <c r="E11" s="150" t="n">
        <v>935</v>
      </c>
      <c r="F11" s="150" t="n">
        <v>1</v>
      </c>
      <c r="G11" s="276">
        <f>D11*E11*F11/1000000</f>
        <v/>
      </c>
      <c r="H11" s="276">
        <f>G11*40.4</f>
        <v/>
      </c>
      <c r="I11" s="150" t="inlineStr">
        <is>
          <t>1#管廊</t>
        </is>
      </c>
      <c r="J11" s="150" t="inlineStr">
        <is>
          <t>EL5.5M</t>
        </is>
      </c>
    </row>
    <row r="12" hidden="1" s="272">
      <c r="B12" s="150" t="inlineStr">
        <is>
          <t>A-8</t>
        </is>
      </c>
      <c r="C12" s="150" t="n"/>
      <c r="D12" s="150" t="n">
        <v>2365</v>
      </c>
      <c r="E12" s="150" t="n">
        <v>995</v>
      </c>
      <c r="F12" s="150" t="n">
        <v>4</v>
      </c>
      <c r="G12" s="276">
        <f>D12*E12*F12/1000000</f>
        <v/>
      </c>
      <c r="H12" s="276">
        <f>G12*40.4</f>
        <v/>
      </c>
      <c r="I12" s="150" t="inlineStr">
        <is>
          <t>1#管廊</t>
        </is>
      </c>
      <c r="J12" s="150" t="inlineStr">
        <is>
          <t>EL5.5M</t>
        </is>
      </c>
    </row>
    <row r="13" hidden="1" s="272">
      <c r="B13" s="150" t="inlineStr">
        <is>
          <t>A-9</t>
        </is>
      </c>
      <c r="C13" s="13" t="inlineStr">
        <is>
          <t>#</t>
        </is>
      </c>
      <c r="D13" s="150" t="n">
        <v>2365</v>
      </c>
      <c r="E13" s="150" t="n">
        <v>995</v>
      </c>
      <c r="F13" s="150" t="n">
        <v>1</v>
      </c>
      <c r="G13" s="276">
        <f>D13*E13*F13/1000000</f>
        <v/>
      </c>
      <c r="H13" s="276">
        <f>G13*40.4</f>
        <v/>
      </c>
      <c r="I13" s="150" t="inlineStr">
        <is>
          <t>1#管廊</t>
        </is>
      </c>
      <c r="J13" s="150" t="inlineStr">
        <is>
          <t>EL5.5M</t>
        </is>
      </c>
    </row>
    <row r="14" s="272">
      <c r="B14" s="150" t="inlineStr">
        <is>
          <t>A-10</t>
        </is>
      </c>
      <c r="C14" s="13" t="inlineStr">
        <is>
          <t>#</t>
        </is>
      </c>
      <c r="D14" s="150" t="n">
        <v>2365</v>
      </c>
      <c r="E14" s="150" t="n">
        <v>935</v>
      </c>
      <c r="F14" s="150" t="n">
        <v>1</v>
      </c>
      <c r="G14" s="276">
        <f>D14*E14*F14/1000000</f>
        <v/>
      </c>
      <c r="H14" s="276">
        <f>G14*40.4</f>
        <v/>
      </c>
      <c r="I14" s="150" t="inlineStr">
        <is>
          <t>1#管廊</t>
        </is>
      </c>
      <c r="J14" s="150" t="inlineStr">
        <is>
          <t>EL5.5M</t>
        </is>
      </c>
    </row>
    <row r="15" s="272">
      <c r="B15" s="150" t="inlineStr">
        <is>
          <t>A-11</t>
        </is>
      </c>
      <c r="C15" s="150" t="n"/>
      <c r="D15" s="150" t="n">
        <v>2365</v>
      </c>
      <c r="E15" s="150" t="n">
        <v>575</v>
      </c>
      <c r="F15" s="150" t="n">
        <v>1</v>
      </c>
      <c r="G15" s="276">
        <f>D15*E15*F15/1000000</f>
        <v/>
      </c>
      <c r="H15" s="276">
        <f>G15*40.4</f>
        <v/>
      </c>
      <c r="I15" s="150" t="inlineStr">
        <is>
          <t>1#管廊</t>
        </is>
      </c>
      <c r="J15" s="150" t="inlineStr">
        <is>
          <t>EL5.5M</t>
        </is>
      </c>
    </row>
    <row r="16" s="272">
      <c r="B16" s="150" t="inlineStr">
        <is>
          <t>A-12</t>
        </is>
      </c>
      <c r="C16" s="150" t="n"/>
      <c r="D16" s="150" t="n">
        <v>2365</v>
      </c>
      <c r="E16" s="150" t="n">
        <v>605</v>
      </c>
      <c r="F16" s="150" t="n">
        <v>2</v>
      </c>
      <c r="G16" s="276">
        <f>D16*E16*F16/1000000</f>
        <v/>
      </c>
      <c r="H16" s="276">
        <f>G16*40.4</f>
        <v/>
      </c>
      <c r="I16" s="150" t="inlineStr">
        <is>
          <t>1#管廊</t>
        </is>
      </c>
      <c r="J16" s="150" t="inlineStr">
        <is>
          <t>EL5.5M</t>
        </is>
      </c>
    </row>
    <row r="17" hidden="1" s="272">
      <c r="B17" s="150" t="inlineStr">
        <is>
          <t>A-13</t>
        </is>
      </c>
      <c r="C17" s="13" t="inlineStr">
        <is>
          <t>#</t>
        </is>
      </c>
      <c r="D17" s="150" t="n">
        <v>2365</v>
      </c>
      <c r="E17" s="150" t="n">
        <v>995</v>
      </c>
      <c r="F17" s="150" t="n">
        <v>1</v>
      </c>
      <c r="G17" s="276">
        <f>D17*E17*F17/1000000</f>
        <v/>
      </c>
      <c r="H17" s="276">
        <f>G17*40.4</f>
        <v/>
      </c>
      <c r="I17" s="150" t="inlineStr">
        <is>
          <t>1#管廊</t>
        </is>
      </c>
      <c r="J17" s="150" t="inlineStr">
        <is>
          <t>EL5.5M</t>
        </is>
      </c>
    </row>
    <row r="18" s="272">
      <c r="B18" s="150" t="inlineStr">
        <is>
          <t>A-14</t>
        </is>
      </c>
      <c r="C18" s="13" t="inlineStr">
        <is>
          <t>#</t>
        </is>
      </c>
      <c r="D18" s="150" t="n">
        <v>2365</v>
      </c>
      <c r="E18" s="150" t="n">
        <v>575</v>
      </c>
      <c r="F18" s="150" t="n">
        <v>1</v>
      </c>
      <c r="G18" s="276">
        <f>D18*E18*F18/1000000</f>
        <v/>
      </c>
      <c r="H18" s="276">
        <f>G18*40.4</f>
        <v/>
      </c>
      <c r="I18" s="150" t="inlineStr">
        <is>
          <t>1#管廊</t>
        </is>
      </c>
      <c r="J18" s="150" t="inlineStr">
        <is>
          <t>EL5.5M</t>
        </is>
      </c>
    </row>
    <row r="19" s="272">
      <c r="B19" s="150" t="inlineStr">
        <is>
          <t>A-15</t>
        </is>
      </c>
      <c r="C19" s="150" t="n"/>
      <c r="D19" s="150" t="n">
        <v>2390</v>
      </c>
      <c r="E19" s="150" t="n">
        <v>575</v>
      </c>
      <c r="F19" s="150" t="n">
        <v>2</v>
      </c>
      <c r="G19" s="276">
        <f>D19*E19*F19/1000000</f>
        <v/>
      </c>
      <c r="H19" s="276">
        <f>G19*40.4</f>
        <v/>
      </c>
      <c r="I19" s="150" t="inlineStr">
        <is>
          <t>1#管廊</t>
        </is>
      </c>
      <c r="J19" s="150" t="inlineStr">
        <is>
          <t>EL5.5M</t>
        </is>
      </c>
    </row>
    <row r="20" s="272">
      <c r="B20" s="150" t="inlineStr">
        <is>
          <t>A-16</t>
        </is>
      </c>
      <c r="C20" s="150" t="n"/>
      <c r="D20" s="150" t="n">
        <v>2390</v>
      </c>
      <c r="E20" s="150" t="n">
        <v>605</v>
      </c>
      <c r="F20" s="150" t="n">
        <v>2</v>
      </c>
      <c r="G20" s="276">
        <f>D20*E20*F20/1000000</f>
        <v/>
      </c>
      <c r="H20" s="276">
        <f>G20*40.4</f>
        <v/>
      </c>
      <c r="I20" s="150" t="inlineStr">
        <is>
          <t>1#管廊</t>
        </is>
      </c>
      <c r="J20" s="150" t="inlineStr">
        <is>
          <t>EL5.5M</t>
        </is>
      </c>
    </row>
    <row r="21" hidden="1" s="272">
      <c r="B21" s="150" t="inlineStr">
        <is>
          <t>A-17</t>
        </is>
      </c>
      <c r="C21" s="150" t="n"/>
      <c r="D21" s="150" t="n">
        <v>2390</v>
      </c>
      <c r="E21" s="150" t="n">
        <v>995</v>
      </c>
      <c r="F21" s="150" t="n">
        <v>6</v>
      </c>
      <c r="G21" s="276">
        <f>D21*E21*F21/1000000</f>
        <v/>
      </c>
      <c r="H21" s="276">
        <f>G21*40.4</f>
        <v/>
      </c>
      <c r="I21" s="150" t="inlineStr">
        <is>
          <t>1#管廊</t>
        </is>
      </c>
      <c r="J21" s="150" t="inlineStr">
        <is>
          <t>EL5.5M</t>
        </is>
      </c>
    </row>
    <row r="22" s="272">
      <c r="B22" s="150" t="inlineStr">
        <is>
          <t>A-18</t>
        </is>
      </c>
      <c r="C22" s="150" t="n"/>
      <c r="D22" s="150" t="n">
        <v>2390</v>
      </c>
      <c r="E22" s="150" t="n">
        <v>935</v>
      </c>
      <c r="F22" s="150" t="n">
        <v>2</v>
      </c>
      <c r="G22" s="276">
        <f>D22*E22*F22/1000000</f>
        <v/>
      </c>
      <c r="H22" s="276">
        <f>G22*40.4</f>
        <v/>
      </c>
      <c r="I22" s="150" t="inlineStr">
        <is>
          <t>1#管廊</t>
        </is>
      </c>
      <c r="J22" s="150" t="inlineStr">
        <is>
          <t>EL5.5M</t>
        </is>
      </c>
    </row>
    <row r="23" s="272">
      <c r="B23" s="150" t="inlineStr">
        <is>
          <t>A-19</t>
        </is>
      </c>
      <c r="C23" s="150" t="n"/>
      <c r="D23" s="150" t="n">
        <v>1165</v>
      </c>
      <c r="E23" s="150" t="n">
        <v>935</v>
      </c>
      <c r="F23" s="150" t="n">
        <v>1</v>
      </c>
      <c r="G23" s="276">
        <f>D23*E23*F23/1000000</f>
        <v/>
      </c>
      <c r="H23" s="276">
        <f>G23*40.4</f>
        <v/>
      </c>
      <c r="I23" s="150" t="inlineStr">
        <is>
          <t>1#管廊</t>
        </is>
      </c>
      <c r="J23" s="150" t="inlineStr">
        <is>
          <t>EL5.5M</t>
        </is>
      </c>
    </row>
    <row r="24" hidden="1" s="272">
      <c r="B24" s="150" t="inlineStr">
        <is>
          <t>A-20</t>
        </is>
      </c>
      <c r="C24" s="150" t="n"/>
      <c r="D24" s="150" t="n">
        <v>1165</v>
      </c>
      <c r="E24" s="150" t="n">
        <v>995</v>
      </c>
      <c r="F24" s="150" t="n">
        <v>4</v>
      </c>
      <c r="G24" s="276">
        <f>D24*E24*F24/1000000</f>
        <v/>
      </c>
      <c r="H24" s="276">
        <f>G24*40.4</f>
        <v/>
      </c>
      <c r="I24" s="150" t="inlineStr">
        <is>
          <t>1#管廊</t>
        </is>
      </c>
      <c r="J24" s="150" t="inlineStr">
        <is>
          <t>EL5.5M</t>
        </is>
      </c>
    </row>
    <row r="25" hidden="1" s="272">
      <c r="B25" s="150" t="inlineStr">
        <is>
          <t>A-21</t>
        </is>
      </c>
      <c r="C25" s="13" t="inlineStr">
        <is>
          <t>#</t>
        </is>
      </c>
      <c r="D25" s="150" t="n">
        <v>1165</v>
      </c>
      <c r="E25" s="150" t="n">
        <v>995</v>
      </c>
      <c r="F25" s="150" t="n">
        <v>1</v>
      </c>
      <c r="G25" s="276">
        <f>D25*E25*F25/1000000</f>
        <v/>
      </c>
      <c r="H25" s="276">
        <f>G25*40.4</f>
        <v/>
      </c>
      <c r="I25" s="150" t="inlineStr">
        <is>
          <t>1#管廊</t>
        </is>
      </c>
      <c r="J25" s="150" t="inlineStr">
        <is>
          <t>EL5.5M</t>
        </is>
      </c>
    </row>
    <row r="26" s="272">
      <c r="B26" s="150" t="inlineStr">
        <is>
          <t>A-22</t>
        </is>
      </c>
      <c r="C26" s="13" t="inlineStr">
        <is>
          <t>#</t>
        </is>
      </c>
      <c r="D26" s="150" t="n">
        <v>1165</v>
      </c>
      <c r="E26" s="150" t="n">
        <v>935</v>
      </c>
      <c r="F26" s="150" t="n">
        <v>1</v>
      </c>
      <c r="G26" s="276">
        <f>D26*E26*F26/1000000</f>
        <v/>
      </c>
      <c r="H26" s="276">
        <f>G26*40.4</f>
        <v/>
      </c>
      <c r="I26" s="150" t="inlineStr">
        <is>
          <t>1#管廊</t>
        </is>
      </c>
      <c r="J26" s="150" t="inlineStr">
        <is>
          <t>EL5.5M</t>
        </is>
      </c>
    </row>
    <row r="27" s="272">
      <c r="B27" s="150" t="inlineStr">
        <is>
          <t>A-23</t>
        </is>
      </c>
      <c r="C27" s="150" t="n"/>
      <c r="D27" s="150" t="n">
        <v>1165</v>
      </c>
      <c r="E27" s="150" t="n">
        <v>575</v>
      </c>
      <c r="F27" s="150" t="n">
        <v>1</v>
      </c>
      <c r="G27" s="276">
        <f>D27*E27*F27/1000000</f>
        <v/>
      </c>
      <c r="H27" s="276">
        <f>G27*40.4</f>
        <v/>
      </c>
      <c r="I27" s="150" t="inlineStr">
        <is>
          <t>1#管廊</t>
        </is>
      </c>
      <c r="J27" s="150" t="inlineStr">
        <is>
          <t>EL5.5M</t>
        </is>
      </c>
    </row>
    <row r="28" s="272">
      <c r="B28" s="150" t="inlineStr">
        <is>
          <t>A-24</t>
        </is>
      </c>
      <c r="C28" s="150" t="n"/>
      <c r="D28" s="150" t="n">
        <v>1165</v>
      </c>
      <c r="E28" s="150" t="n">
        <v>605</v>
      </c>
      <c r="F28" s="150" t="n">
        <v>2</v>
      </c>
      <c r="G28" s="276">
        <f>D28*E28*F28/1000000</f>
        <v/>
      </c>
      <c r="H28" s="276">
        <f>G28*40.4</f>
        <v/>
      </c>
      <c r="I28" s="150" t="inlineStr">
        <is>
          <t>1#管廊</t>
        </is>
      </c>
      <c r="J28" s="150" t="inlineStr">
        <is>
          <t>EL5.5M</t>
        </is>
      </c>
    </row>
    <row r="29" hidden="1" s="272">
      <c r="B29" s="150" t="inlineStr">
        <is>
          <t>A-25</t>
        </is>
      </c>
      <c r="C29" s="13" t="inlineStr">
        <is>
          <t>#</t>
        </is>
      </c>
      <c r="D29" s="150" t="n">
        <v>1165</v>
      </c>
      <c r="E29" s="150" t="n">
        <v>995</v>
      </c>
      <c r="F29" s="150" t="n">
        <v>1</v>
      </c>
      <c r="G29" s="276">
        <f>D29*E29*F29/1000000</f>
        <v/>
      </c>
      <c r="H29" s="276">
        <f>G29*40.4</f>
        <v/>
      </c>
      <c r="I29" s="150" t="inlineStr">
        <is>
          <t>1#管廊</t>
        </is>
      </c>
      <c r="J29" s="150" t="inlineStr">
        <is>
          <t>EL5.5M</t>
        </is>
      </c>
    </row>
    <row r="30" s="272">
      <c r="B30" s="150" t="inlineStr">
        <is>
          <t>A-26</t>
        </is>
      </c>
      <c r="C30" s="13" t="inlineStr">
        <is>
          <t>#</t>
        </is>
      </c>
      <c r="D30" s="150" t="n">
        <v>1165</v>
      </c>
      <c r="E30" s="150" t="n">
        <v>575</v>
      </c>
      <c r="F30" s="150" t="n">
        <v>1</v>
      </c>
      <c r="G30" s="276">
        <f>D30*E30*F30/1000000</f>
        <v/>
      </c>
      <c r="H30" s="276">
        <f>G30*40.4</f>
        <v/>
      </c>
      <c r="I30" s="150" t="inlineStr">
        <is>
          <t>1#管廊</t>
        </is>
      </c>
      <c r="J30" s="150" t="inlineStr">
        <is>
          <t>EL5.5M</t>
        </is>
      </c>
    </row>
    <row r="31" s="272">
      <c r="B31" s="150" t="inlineStr">
        <is>
          <t>A-27</t>
        </is>
      </c>
      <c r="C31" s="13" t="inlineStr">
        <is>
          <t>#</t>
        </is>
      </c>
      <c r="D31" s="150" t="n">
        <v>990</v>
      </c>
      <c r="E31" s="150" t="n">
        <v>455</v>
      </c>
      <c r="F31" s="150" t="n">
        <v>1</v>
      </c>
      <c r="G31" s="276">
        <f>D31*E31*F31/1000000</f>
        <v/>
      </c>
      <c r="H31" s="276">
        <f>G31*40.4</f>
        <v/>
      </c>
      <c r="I31" s="150" t="inlineStr">
        <is>
          <t>1#管廊</t>
        </is>
      </c>
      <c r="J31" s="150" t="inlineStr">
        <is>
          <t>EL5.5M</t>
        </is>
      </c>
    </row>
    <row r="32" hidden="1" s="272">
      <c r="B32" s="150" t="inlineStr">
        <is>
          <t>A-28</t>
        </is>
      </c>
      <c r="C32" s="150" t="n"/>
      <c r="D32" s="150" t="n">
        <v>990</v>
      </c>
      <c r="E32" s="150" t="n">
        <v>995</v>
      </c>
      <c r="F32" s="150" t="n">
        <v>3</v>
      </c>
      <c r="G32" s="276">
        <f>D32*E32*F32/1000000</f>
        <v/>
      </c>
      <c r="H32" s="276">
        <f>G32*40.4</f>
        <v/>
      </c>
      <c r="I32" s="150" t="inlineStr">
        <is>
          <t>1#管廊</t>
        </is>
      </c>
      <c r="J32" s="150" t="inlineStr">
        <is>
          <t>EL5.5M</t>
        </is>
      </c>
    </row>
    <row r="33" hidden="1" s="272">
      <c r="B33" s="150" t="inlineStr">
        <is>
          <t>A-29</t>
        </is>
      </c>
      <c r="C33" s="13" t="inlineStr">
        <is>
          <t>#</t>
        </is>
      </c>
      <c r="D33" s="150" t="n">
        <v>990</v>
      </c>
      <c r="E33" s="150" t="n">
        <v>995</v>
      </c>
      <c r="F33" s="150" t="n">
        <v>1</v>
      </c>
      <c r="G33" s="276">
        <f>D33*E33*F33/1000000</f>
        <v/>
      </c>
      <c r="H33" s="276">
        <f>G33*40.4</f>
        <v/>
      </c>
      <c r="I33" s="150" t="inlineStr">
        <is>
          <t>1#管廊</t>
        </is>
      </c>
      <c r="J33" s="150" t="inlineStr">
        <is>
          <t>EL5.5M</t>
        </is>
      </c>
    </row>
    <row r="34" hidden="1" s="272">
      <c r="B34" s="150" t="inlineStr">
        <is>
          <t>A-30</t>
        </is>
      </c>
      <c r="C34" s="13" t="inlineStr">
        <is>
          <t>#</t>
        </is>
      </c>
      <c r="D34" s="150" t="n">
        <v>990</v>
      </c>
      <c r="E34" s="150" t="n">
        <v>995</v>
      </c>
      <c r="F34" s="150" t="n">
        <v>1</v>
      </c>
      <c r="G34" s="276">
        <f>D34*E34*F34/1000000</f>
        <v/>
      </c>
      <c r="H34" s="276">
        <f>G34*40.4</f>
        <v/>
      </c>
      <c r="I34" s="150" t="inlineStr">
        <is>
          <t>1#管廊</t>
        </is>
      </c>
      <c r="J34" s="150" t="inlineStr">
        <is>
          <t>EL5.5M</t>
        </is>
      </c>
    </row>
    <row r="35" hidden="1" s="272">
      <c r="B35" s="150" t="inlineStr">
        <is>
          <t>A-31</t>
        </is>
      </c>
      <c r="C35" s="150" t="n"/>
      <c r="D35" s="150" t="n">
        <v>690</v>
      </c>
      <c r="E35" s="150" t="n">
        <v>995</v>
      </c>
      <c r="F35" s="150" t="n">
        <v>4</v>
      </c>
      <c r="G35" s="276">
        <f>D35*E35*F35/1000000</f>
        <v/>
      </c>
      <c r="H35" s="276">
        <f>G35*40.4</f>
        <v/>
      </c>
      <c r="I35" s="150" t="inlineStr">
        <is>
          <t>1#管廊</t>
        </is>
      </c>
      <c r="J35" s="150" t="inlineStr">
        <is>
          <t>EL5.5M</t>
        </is>
      </c>
    </row>
    <row r="36" hidden="1" s="272">
      <c r="B36" s="150" t="inlineStr">
        <is>
          <t>A-32</t>
        </is>
      </c>
      <c r="C36" s="13" t="inlineStr">
        <is>
          <t>#</t>
        </is>
      </c>
      <c r="D36" s="150" t="n">
        <v>690</v>
      </c>
      <c r="E36" s="150" t="n">
        <v>995</v>
      </c>
      <c r="F36" s="150" t="n">
        <v>1</v>
      </c>
      <c r="G36" s="276">
        <f>D36*E36*F36/1000000</f>
        <v/>
      </c>
      <c r="H36" s="276">
        <f>G36*40.4</f>
        <v/>
      </c>
      <c r="I36" s="150" t="inlineStr">
        <is>
          <t>1#管廊</t>
        </is>
      </c>
      <c r="J36" s="150" t="inlineStr">
        <is>
          <t>EL5.5M</t>
        </is>
      </c>
    </row>
    <row r="37" s="272">
      <c r="B37" s="150" t="inlineStr">
        <is>
          <t>B-1</t>
        </is>
      </c>
      <c r="C37" s="13" t="inlineStr">
        <is>
          <t>#</t>
        </is>
      </c>
      <c r="D37" s="150" t="n">
        <v>1190</v>
      </c>
      <c r="E37" s="150" t="n">
        <v>605</v>
      </c>
      <c r="F37" s="150" t="n">
        <v>1</v>
      </c>
      <c r="G37" s="276">
        <f>D37*E37*F37/1000000</f>
        <v/>
      </c>
      <c r="H37" s="276">
        <f>G37*40.4</f>
        <v/>
      </c>
      <c r="I37" s="150" t="inlineStr">
        <is>
          <t>1#管廊</t>
        </is>
      </c>
      <c r="J37" s="150" t="inlineStr">
        <is>
          <t>EL8M</t>
        </is>
      </c>
    </row>
    <row r="38" s="272">
      <c r="B38" s="150" t="inlineStr">
        <is>
          <t>B-2</t>
        </is>
      </c>
      <c r="C38" s="150" t="n"/>
      <c r="D38" s="150" t="n">
        <v>1190</v>
      </c>
      <c r="E38" s="150" t="n">
        <v>635</v>
      </c>
      <c r="F38" s="150" t="n">
        <v>1</v>
      </c>
      <c r="G38" s="276">
        <f>D38*E38*F38/1000000</f>
        <v/>
      </c>
      <c r="H38" s="276">
        <f>G38*40.4</f>
        <v/>
      </c>
      <c r="I38" s="150" t="inlineStr">
        <is>
          <t>1#管廊</t>
        </is>
      </c>
      <c r="J38" s="150" t="inlineStr">
        <is>
          <t>EL8M</t>
        </is>
      </c>
    </row>
    <row r="39" hidden="1" s="272">
      <c r="B39" s="150" t="inlineStr">
        <is>
          <t>B-3</t>
        </is>
      </c>
      <c r="C39" s="150" t="n"/>
      <c r="D39" s="150" t="n">
        <v>1190</v>
      </c>
      <c r="E39" s="150" t="n">
        <v>995</v>
      </c>
      <c r="F39" s="150" t="n">
        <v>7</v>
      </c>
      <c r="G39" s="276">
        <f>D39*E39*F39/1000000</f>
        <v/>
      </c>
      <c r="H39" s="276">
        <f>G39*40.4</f>
        <v/>
      </c>
      <c r="I39" s="150" t="inlineStr">
        <is>
          <t>1#管廊</t>
        </is>
      </c>
      <c r="J39" s="150" t="inlineStr">
        <is>
          <t>EL8M</t>
        </is>
      </c>
    </row>
    <row r="40" hidden="1" s="272">
      <c r="B40" s="150" t="inlineStr">
        <is>
          <t>B-4</t>
        </is>
      </c>
      <c r="C40" s="13" t="inlineStr">
        <is>
          <t>#</t>
        </is>
      </c>
      <c r="D40" s="150" t="n">
        <v>1190</v>
      </c>
      <c r="E40" s="150" t="n">
        <v>995</v>
      </c>
      <c r="F40" s="150" t="n">
        <v>1</v>
      </c>
      <c r="G40" s="276">
        <f>D40*E40*F40/1000000</f>
        <v/>
      </c>
      <c r="H40" s="276">
        <f>G40*40.4</f>
        <v/>
      </c>
      <c r="I40" s="150" t="inlineStr">
        <is>
          <t>1#管廊</t>
        </is>
      </c>
      <c r="J40" s="150" t="inlineStr">
        <is>
          <t>EL8M</t>
        </is>
      </c>
    </row>
    <row r="41" s="272">
      <c r="B41" s="150" t="inlineStr">
        <is>
          <t>B-5</t>
        </is>
      </c>
      <c r="C41" s="150" t="n"/>
      <c r="D41" s="150" t="n">
        <v>2365</v>
      </c>
      <c r="E41" s="150" t="n">
        <v>575</v>
      </c>
      <c r="F41" s="150" t="n">
        <v>1</v>
      </c>
      <c r="G41" s="276">
        <f>D41*E41*F41/1000000</f>
        <v/>
      </c>
      <c r="H41" s="276">
        <f>G41*40.4</f>
        <v/>
      </c>
      <c r="I41" s="150" t="inlineStr">
        <is>
          <t>1#管廊</t>
        </is>
      </c>
      <c r="J41" s="150" t="inlineStr">
        <is>
          <t>EL8M</t>
        </is>
      </c>
    </row>
    <row r="42" s="272">
      <c r="B42" s="150" t="inlineStr">
        <is>
          <t>B-6</t>
        </is>
      </c>
      <c r="C42" s="150" t="n"/>
      <c r="D42" s="150" t="n">
        <v>2365</v>
      </c>
      <c r="E42" s="150" t="n">
        <v>605</v>
      </c>
      <c r="F42" s="150" t="n">
        <v>2</v>
      </c>
      <c r="G42" s="276">
        <f>D42*E42*F42/1000000</f>
        <v/>
      </c>
      <c r="H42" s="276">
        <f>G42*40.4</f>
        <v/>
      </c>
      <c r="I42" s="150" t="inlineStr">
        <is>
          <t>1#管廊</t>
        </is>
      </c>
      <c r="J42" s="150" t="inlineStr">
        <is>
          <t>EL8M</t>
        </is>
      </c>
    </row>
    <row r="43" hidden="1" s="272">
      <c r="B43" s="150" t="inlineStr">
        <is>
          <t>B-7</t>
        </is>
      </c>
      <c r="C43" s="13" t="inlineStr">
        <is>
          <t>#</t>
        </is>
      </c>
      <c r="D43" s="150" t="n">
        <v>2365</v>
      </c>
      <c r="E43" s="150" t="n">
        <v>995</v>
      </c>
      <c r="F43" s="150" t="n">
        <v>1</v>
      </c>
      <c r="G43" s="276">
        <f>D43*E43*F43/1000000</f>
        <v/>
      </c>
      <c r="H43" s="276">
        <f>G43*40.4</f>
        <v/>
      </c>
      <c r="I43" s="150" t="inlineStr">
        <is>
          <t>1#管廊</t>
        </is>
      </c>
      <c r="J43" s="150" t="inlineStr">
        <is>
          <t>EL8M</t>
        </is>
      </c>
    </row>
    <row r="44" s="272">
      <c r="B44" s="150" t="inlineStr">
        <is>
          <t>B-8</t>
        </is>
      </c>
      <c r="C44" s="13" t="inlineStr">
        <is>
          <t>#</t>
        </is>
      </c>
      <c r="D44" s="150" t="n">
        <v>2365</v>
      </c>
      <c r="E44" s="150" t="n">
        <v>935</v>
      </c>
      <c r="F44" s="150" t="n">
        <v>1</v>
      </c>
      <c r="G44" s="276">
        <f>D44*E44*F44/1000000</f>
        <v/>
      </c>
      <c r="H44" s="276">
        <f>G44*40.4</f>
        <v/>
      </c>
      <c r="I44" s="150" t="inlineStr">
        <is>
          <t>1#管廊</t>
        </is>
      </c>
      <c r="J44" s="150" t="inlineStr">
        <is>
          <t>EL8M</t>
        </is>
      </c>
    </row>
    <row r="45" hidden="1" s="272">
      <c r="B45" s="150" t="inlineStr">
        <is>
          <t>B-9</t>
        </is>
      </c>
      <c r="C45" s="150" t="n"/>
      <c r="D45" s="150" t="n">
        <v>2365</v>
      </c>
      <c r="E45" s="150" t="n">
        <v>995</v>
      </c>
      <c r="F45" s="150" t="n">
        <v>4</v>
      </c>
      <c r="G45" s="276">
        <f>D45*E45*F45/1000000</f>
        <v/>
      </c>
      <c r="H45" s="276">
        <f>G45*40.4</f>
        <v/>
      </c>
      <c r="I45" s="150" t="inlineStr">
        <is>
          <t>1#管廊</t>
        </is>
      </c>
      <c r="J45" s="150" t="inlineStr">
        <is>
          <t>EL8M</t>
        </is>
      </c>
    </row>
    <row r="46" s="272">
      <c r="B46" s="150" t="inlineStr">
        <is>
          <t>B-10</t>
        </is>
      </c>
      <c r="C46" s="150" t="n"/>
      <c r="D46" s="150" t="n">
        <v>2365</v>
      </c>
      <c r="E46" s="150" t="n">
        <v>935</v>
      </c>
      <c r="F46" s="150" t="n">
        <v>1</v>
      </c>
      <c r="G46" s="276">
        <f>D46*E46*F46/1000000</f>
        <v/>
      </c>
      <c r="H46" s="276">
        <f>G46*40.4</f>
        <v/>
      </c>
      <c r="I46" s="150" t="inlineStr">
        <is>
          <t>1#管廊</t>
        </is>
      </c>
      <c r="J46" s="150" t="inlineStr">
        <is>
          <t>EL8M</t>
        </is>
      </c>
    </row>
    <row r="47" hidden="1" s="272">
      <c r="B47" s="150" t="inlineStr">
        <is>
          <t>B-11</t>
        </is>
      </c>
      <c r="C47" s="13" t="inlineStr">
        <is>
          <t>#</t>
        </is>
      </c>
      <c r="D47" s="150" t="n">
        <v>2365</v>
      </c>
      <c r="E47" s="150" t="n">
        <v>995</v>
      </c>
      <c r="F47" s="150" t="n">
        <v>1</v>
      </c>
      <c r="G47" s="276">
        <f>D47*E47*F47/1000000</f>
        <v/>
      </c>
      <c r="H47" s="276">
        <f>G47*40.4</f>
        <v/>
      </c>
      <c r="I47" s="150" t="inlineStr">
        <is>
          <t>1#管廊</t>
        </is>
      </c>
      <c r="J47" s="150" t="inlineStr">
        <is>
          <t>EL8M</t>
        </is>
      </c>
    </row>
    <row r="48" s="272">
      <c r="B48" s="150" t="inlineStr">
        <is>
          <t>B-12</t>
        </is>
      </c>
      <c r="C48" s="13" t="inlineStr">
        <is>
          <t>#</t>
        </is>
      </c>
      <c r="D48" s="150" t="n">
        <v>2365</v>
      </c>
      <c r="E48" s="150" t="n">
        <v>575</v>
      </c>
      <c r="F48" s="150" t="n">
        <v>1</v>
      </c>
      <c r="G48" s="276">
        <f>D48*E48*F48/1000000</f>
        <v/>
      </c>
      <c r="H48" s="276">
        <f>G48*40.4</f>
        <v/>
      </c>
      <c r="I48" s="150" t="inlineStr">
        <is>
          <t>1#管廊</t>
        </is>
      </c>
      <c r="J48" s="150" t="inlineStr">
        <is>
          <t>EL8M</t>
        </is>
      </c>
    </row>
    <row r="49" s="272">
      <c r="B49" s="150" t="inlineStr">
        <is>
          <t>B-13</t>
        </is>
      </c>
      <c r="C49" s="150" t="n"/>
      <c r="D49" s="150" t="n">
        <v>2390</v>
      </c>
      <c r="E49" s="150" t="n">
        <v>575</v>
      </c>
      <c r="F49" s="150" t="n">
        <v>2</v>
      </c>
      <c r="G49" s="276">
        <f>D49*E49*F49/1000000</f>
        <v/>
      </c>
      <c r="H49" s="276">
        <f>G49*40.4</f>
        <v/>
      </c>
      <c r="I49" s="150" t="inlineStr">
        <is>
          <t>1#管廊</t>
        </is>
      </c>
      <c r="J49" s="150" t="inlineStr">
        <is>
          <t>EL8M</t>
        </is>
      </c>
    </row>
    <row r="50" s="272">
      <c r="B50" s="150" t="inlineStr">
        <is>
          <t>B-14</t>
        </is>
      </c>
      <c r="C50" s="150" t="n"/>
      <c r="D50" s="150" t="n">
        <v>2390</v>
      </c>
      <c r="E50" s="150" t="n">
        <v>605</v>
      </c>
      <c r="F50" s="150" t="n">
        <v>2</v>
      </c>
      <c r="G50" s="276">
        <f>D50*E50*F50/1000000</f>
        <v/>
      </c>
      <c r="H50" s="276">
        <f>G50*40.4</f>
        <v/>
      </c>
      <c r="I50" s="150" t="inlineStr">
        <is>
          <t>1#管廊</t>
        </is>
      </c>
      <c r="J50" s="150" t="inlineStr">
        <is>
          <t>EL8M</t>
        </is>
      </c>
    </row>
    <row r="51" hidden="1" s="272">
      <c r="B51" s="150" t="inlineStr">
        <is>
          <t>B-15</t>
        </is>
      </c>
      <c r="C51" s="150" t="n"/>
      <c r="D51" s="150" t="n">
        <v>2390</v>
      </c>
      <c r="E51" s="150" t="n">
        <v>995</v>
      </c>
      <c r="F51" s="150" t="n">
        <v>6</v>
      </c>
      <c r="G51" s="276">
        <f>D51*E51*F51/1000000</f>
        <v/>
      </c>
      <c r="H51" s="276">
        <f>G51*40.4</f>
        <v/>
      </c>
      <c r="I51" s="150" t="inlineStr">
        <is>
          <t>1#管廊</t>
        </is>
      </c>
      <c r="J51" s="150" t="inlineStr">
        <is>
          <t>EL8M</t>
        </is>
      </c>
    </row>
    <row r="52" s="272">
      <c r="B52" s="150" t="inlineStr">
        <is>
          <t>B-16</t>
        </is>
      </c>
      <c r="C52" s="150" t="n"/>
      <c r="D52" s="150" t="n">
        <v>2390</v>
      </c>
      <c r="E52" s="150" t="n">
        <v>935</v>
      </c>
      <c r="F52" s="150" t="n">
        <v>2</v>
      </c>
      <c r="G52" s="276">
        <f>D52*E52*F52/1000000</f>
        <v/>
      </c>
      <c r="H52" s="276">
        <f>G52*40.4</f>
        <v/>
      </c>
      <c r="I52" s="150" t="inlineStr">
        <is>
          <t>1#管廊</t>
        </is>
      </c>
      <c r="J52" s="150" t="inlineStr">
        <is>
          <t>EL8M</t>
        </is>
      </c>
    </row>
    <row r="53" s="272">
      <c r="B53" s="150" t="inlineStr">
        <is>
          <t>B-17</t>
        </is>
      </c>
      <c r="C53" s="150" t="n"/>
      <c r="D53" s="150" t="n">
        <v>1165</v>
      </c>
      <c r="E53" s="150" t="n">
        <v>935</v>
      </c>
      <c r="F53" s="150" t="n">
        <v>1</v>
      </c>
      <c r="G53" s="276">
        <f>D53*E53*F53/1000000</f>
        <v/>
      </c>
      <c r="H53" s="276">
        <f>G53*40.4</f>
        <v/>
      </c>
      <c r="I53" s="150" t="inlineStr">
        <is>
          <t>1#管廊</t>
        </is>
      </c>
      <c r="J53" s="150" t="inlineStr">
        <is>
          <t>EL8M</t>
        </is>
      </c>
    </row>
    <row r="54" hidden="1" s="272">
      <c r="B54" s="150" t="inlineStr">
        <is>
          <t>B-18</t>
        </is>
      </c>
      <c r="C54" s="150" t="n"/>
      <c r="D54" s="150" t="n">
        <v>1165</v>
      </c>
      <c r="E54" s="150" t="n">
        <v>995</v>
      </c>
      <c r="F54" s="150" t="n">
        <v>4</v>
      </c>
      <c r="G54" s="276">
        <f>D54*E54*F54/1000000</f>
        <v/>
      </c>
      <c r="H54" s="276">
        <f>G54*40.4</f>
        <v/>
      </c>
      <c r="I54" s="150" t="inlineStr">
        <is>
          <t>1#管廊</t>
        </is>
      </c>
      <c r="J54" s="150" t="inlineStr">
        <is>
          <t>EL8M</t>
        </is>
      </c>
    </row>
    <row r="55" hidden="1" s="272">
      <c r="B55" s="150" t="inlineStr">
        <is>
          <t>B-19</t>
        </is>
      </c>
      <c r="C55" s="13" t="inlineStr">
        <is>
          <t>#</t>
        </is>
      </c>
      <c r="D55" s="150" t="n">
        <v>1165</v>
      </c>
      <c r="E55" s="150" t="n">
        <v>995</v>
      </c>
      <c r="F55" s="150" t="n">
        <v>1</v>
      </c>
      <c r="G55" s="276">
        <f>D55*E55*F55/1000000</f>
        <v/>
      </c>
      <c r="H55" s="276">
        <f>G55*40.4</f>
        <v/>
      </c>
      <c r="I55" s="150" t="inlineStr">
        <is>
          <t>1#管廊</t>
        </is>
      </c>
      <c r="J55" s="150" t="inlineStr">
        <is>
          <t>EL8M</t>
        </is>
      </c>
    </row>
    <row r="56" s="272">
      <c r="B56" s="150" t="inlineStr">
        <is>
          <t>B-20</t>
        </is>
      </c>
      <c r="C56" s="13" t="inlineStr">
        <is>
          <t>#</t>
        </is>
      </c>
      <c r="D56" s="150" t="n">
        <v>1165</v>
      </c>
      <c r="E56" s="150" t="n">
        <v>935</v>
      </c>
      <c r="F56" s="150" t="n">
        <v>1</v>
      </c>
      <c r="G56" s="276">
        <f>D56*E56*F56/1000000</f>
        <v/>
      </c>
      <c r="H56" s="276">
        <f>G56*40.4</f>
        <v/>
      </c>
      <c r="I56" s="150" t="inlineStr">
        <is>
          <t>1#管廊</t>
        </is>
      </c>
      <c r="J56" s="150" t="inlineStr">
        <is>
          <t>EL8M</t>
        </is>
      </c>
    </row>
    <row r="57" s="272">
      <c r="B57" s="150" t="inlineStr">
        <is>
          <t>B-21</t>
        </is>
      </c>
      <c r="C57" s="150" t="n"/>
      <c r="D57" s="150" t="n">
        <v>1165</v>
      </c>
      <c r="E57" s="150" t="n">
        <v>575</v>
      </c>
      <c r="F57" s="150" t="n">
        <v>1</v>
      </c>
      <c r="G57" s="276">
        <f>D57*E57*F57/1000000</f>
        <v/>
      </c>
      <c r="H57" s="276">
        <f>G57*40.4</f>
        <v/>
      </c>
      <c r="I57" s="150" t="inlineStr">
        <is>
          <t>1#管廊</t>
        </is>
      </c>
      <c r="J57" s="150" t="inlineStr">
        <is>
          <t>EL8M</t>
        </is>
      </c>
    </row>
    <row r="58" s="272">
      <c r="B58" s="150" t="inlineStr">
        <is>
          <t>B-22</t>
        </is>
      </c>
      <c r="C58" s="150" t="n"/>
      <c r="D58" s="150" t="n">
        <v>1165</v>
      </c>
      <c r="E58" s="150" t="n">
        <v>605</v>
      </c>
      <c r="F58" s="150" t="n">
        <v>2</v>
      </c>
      <c r="G58" s="276">
        <f>D58*E58*F58/1000000</f>
        <v/>
      </c>
      <c r="H58" s="276">
        <f>G58*40.4</f>
        <v/>
      </c>
      <c r="I58" s="150" t="inlineStr">
        <is>
          <t>1#管廊</t>
        </is>
      </c>
      <c r="J58" s="150" t="inlineStr">
        <is>
          <t>EL8M</t>
        </is>
      </c>
    </row>
    <row r="59" hidden="1" s="272">
      <c r="B59" s="150" t="inlineStr">
        <is>
          <t>B-23</t>
        </is>
      </c>
      <c r="C59" s="13" t="inlineStr">
        <is>
          <t>#</t>
        </is>
      </c>
      <c r="D59" s="150" t="n">
        <v>1165</v>
      </c>
      <c r="E59" s="150" t="n">
        <v>995</v>
      </c>
      <c r="F59" s="150" t="n">
        <v>1</v>
      </c>
      <c r="G59" s="276">
        <f>D59*E59*F59/1000000</f>
        <v/>
      </c>
      <c r="H59" s="276">
        <f>G59*40.4</f>
        <v/>
      </c>
      <c r="I59" s="150" t="inlineStr">
        <is>
          <t>1#管廊</t>
        </is>
      </c>
      <c r="J59" s="150" t="inlineStr">
        <is>
          <t>EL8M</t>
        </is>
      </c>
    </row>
    <row r="60" s="272">
      <c r="B60" s="150" t="inlineStr">
        <is>
          <t>B-24</t>
        </is>
      </c>
      <c r="C60" s="13" t="inlineStr">
        <is>
          <t>#</t>
        </is>
      </c>
      <c r="D60" s="150" t="n">
        <v>1165</v>
      </c>
      <c r="E60" s="150" t="n">
        <v>575</v>
      </c>
      <c r="F60" s="150" t="n">
        <v>1</v>
      </c>
      <c r="G60" s="276">
        <f>D60*E60*F60/1000000</f>
        <v/>
      </c>
      <c r="H60" s="276">
        <f>G60*40.4</f>
        <v/>
      </c>
      <c r="I60" s="150" t="inlineStr">
        <is>
          <t>1#管廊</t>
        </is>
      </c>
      <c r="J60" s="150" t="inlineStr">
        <is>
          <t>EL8M</t>
        </is>
      </c>
    </row>
    <row r="61" s="272">
      <c r="B61" s="150" t="inlineStr">
        <is>
          <t>B-25</t>
        </is>
      </c>
      <c r="C61" s="13" t="inlineStr">
        <is>
          <t>#</t>
        </is>
      </c>
      <c r="D61" s="150" t="n">
        <v>990</v>
      </c>
      <c r="E61" s="150" t="n">
        <v>455</v>
      </c>
      <c r="F61" s="150" t="n">
        <v>1</v>
      </c>
      <c r="G61" s="276">
        <f>D61*E61*F61/1000000</f>
        <v/>
      </c>
      <c r="H61" s="276">
        <f>G61*40.4</f>
        <v/>
      </c>
      <c r="I61" s="150" t="inlineStr">
        <is>
          <t>1#管廊</t>
        </is>
      </c>
      <c r="J61" s="150" t="inlineStr">
        <is>
          <t>EL8M</t>
        </is>
      </c>
    </row>
    <row r="62" hidden="1" s="272">
      <c r="B62" s="150" t="inlineStr">
        <is>
          <t>B-26</t>
        </is>
      </c>
      <c r="C62" s="150" t="n"/>
      <c r="D62" s="150" t="n">
        <v>990</v>
      </c>
      <c r="E62" s="150" t="n">
        <v>995</v>
      </c>
      <c r="F62" s="150" t="n">
        <v>3</v>
      </c>
      <c r="G62" s="276">
        <f>D62*E62*F62/1000000</f>
        <v/>
      </c>
      <c r="H62" s="276">
        <f>G62*40.4</f>
        <v/>
      </c>
      <c r="I62" s="150" t="inlineStr">
        <is>
          <t>1#管廊</t>
        </is>
      </c>
      <c r="J62" s="150" t="inlineStr">
        <is>
          <t>EL8M</t>
        </is>
      </c>
    </row>
    <row r="63" hidden="1" s="272">
      <c r="B63" s="150" t="inlineStr">
        <is>
          <t>B-27</t>
        </is>
      </c>
      <c r="C63" s="13" t="inlineStr">
        <is>
          <t>#</t>
        </is>
      </c>
      <c r="D63" s="150" t="n">
        <v>990</v>
      </c>
      <c r="E63" s="150" t="n">
        <v>995</v>
      </c>
      <c r="F63" s="150" t="n">
        <v>1</v>
      </c>
      <c r="G63" s="276">
        <f>D63*E63*F63/1000000</f>
        <v/>
      </c>
      <c r="H63" s="276">
        <f>G63*40.4</f>
        <v/>
      </c>
      <c r="I63" s="150" t="inlineStr">
        <is>
          <t>1#管廊</t>
        </is>
      </c>
      <c r="J63" s="150" t="inlineStr">
        <is>
          <t>EL8M</t>
        </is>
      </c>
    </row>
    <row r="64" hidden="1" s="272">
      <c r="B64" s="150" t="inlineStr">
        <is>
          <t>B-28</t>
        </is>
      </c>
      <c r="C64" s="13" t="inlineStr">
        <is>
          <t>#</t>
        </is>
      </c>
      <c r="D64" s="150" t="n">
        <v>690</v>
      </c>
      <c r="E64" s="150" t="n">
        <v>995</v>
      </c>
      <c r="F64" s="150" t="n">
        <v>1</v>
      </c>
      <c r="G64" s="276">
        <f>D64*E64*F64/1000000</f>
        <v/>
      </c>
      <c r="H64" s="276">
        <f>G64*40.4</f>
        <v/>
      </c>
      <c r="I64" s="150" t="inlineStr">
        <is>
          <t>1#管廊</t>
        </is>
      </c>
      <c r="J64" s="150" t="inlineStr">
        <is>
          <t>EL8M</t>
        </is>
      </c>
    </row>
    <row r="65" hidden="1" s="272">
      <c r="B65" s="150" t="inlineStr">
        <is>
          <t>B-29</t>
        </is>
      </c>
      <c r="C65" s="150" t="n"/>
      <c r="D65" s="150" t="n">
        <v>690</v>
      </c>
      <c r="E65" s="150" t="n">
        <v>995</v>
      </c>
      <c r="F65" s="150" t="n">
        <v>4</v>
      </c>
      <c r="G65" s="276">
        <f>D65*E65*F65/1000000</f>
        <v/>
      </c>
      <c r="H65" s="276">
        <f>G65*40.4</f>
        <v/>
      </c>
      <c r="I65" s="150" t="inlineStr">
        <is>
          <t>1#管廊</t>
        </is>
      </c>
      <c r="J65" s="150" t="inlineStr">
        <is>
          <t>EL8M</t>
        </is>
      </c>
    </row>
    <row r="66" hidden="1" s="272">
      <c r="B66" s="150" t="inlineStr">
        <is>
          <t>B-30</t>
        </is>
      </c>
      <c r="C66" s="13" t="inlineStr">
        <is>
          <t>#</t>
        </is>
      </c>
      <c r="D66" s="150" t="n">
        <v>690</v>
      </c>
      <c r="E66" s="150" t="n">
        <v>995</v>
      </c>
      <c r="F66" s="150" t="n">
        <v>1</v>
      </c>
      <c r="G66" s="276">
        <f>D66*E66*F66/1000000</f>
        <v/>
      </c>
      <c r="H66" s="276">
        <f>G66*40.4</f>
        <v/>
      </c>
      <c r="I66" s="150" t="inlineStr">
        <is>
          <t>1#管廊</t>
        </is>
      </c>
      <c r="J66" s="150" t="inlineStr">
        <is>
          <t>EL8M</t>
        </is>
      </c>
    </row>
    <row r="67" s="272">
      <c r="B67" s="150" t="inlineStr">
        <is>
          <t>C-1</t>
        </is>
      </c>
      <c r="C67" s="150" t="n"/>
      <c r="D67" s="150" t="n">
        <v>790</v>
      </c>
      <c r="E67" s="150" t="n">
        <v>965</v>
      </c>
      <c r="F67" s="150" t="n">
        <v>1</v>
      </c>
      <c r="G67" s="276">
        <f>D67*E67*F67/1000000</f>
        <v/>
      </c>
      <c r="H67" s="276">
        <f>G67*40.4</f>
        <v/>
      </c>
      <c r="I67" s="150" t="inlineStr">
        <is>
          <t>1#管廊</t>
        </is>
      </c>
      <c r="J67" s="150" t="inlineStr">
        <is>
          <t>EL9.5M</t>
        </is>
      </c>
    </row>
    <row r="68" hidden="1" s="272">
      <c r="B68" s="150" t="inlineStr">
        <is>
          <t>C-2</t>
        </is>
      </c>
      <c r="C68" s="150" t="n"/>
      <c r="D68" s="150" t="n">
        <v>790</v>
      </c>
      <c r="E68" s="150" t="n">
        <v>995</v>
      </c>
      <c r="F68" s="150" t="n">
        <v>7</v>
      </c>
      <c r="G68" s="276">
        <f>D68*E68*F68/1000000</f>
        <v/>
      </c>
      <c r="H68" s="276">
        <f>G68*40.4</f>
        <v/>
      </c>
      <c r="I68" s="150" t="inlineStr">
        <is>
          <t>1#管廊</t>
        </is>
      </c>
      <c r="J68" s="150" t="inlineStr">
        <is>
          <t>EL9.5M</t>
        </is>
      </c>
    </row>
    <row r="69" s="272">
      <c r="B69" s="150" t="inlineStr">
        <is>
          <t>D-1</t>
        </is>
      </c>
      <c r="C69" s="150" t="n"/>
      <c r="D69" s="150" t="n">
        <v>1190</v>
      </c>
      <c r="E69" s="150" t="n">
        <v>605</v>
      </c>
      <c r="F69" s="150" t="n">
        <v>1</v>
      </c>
      <c r="G69" s="276">
        <f>D69*E69*F69/1000000</f>
        <v/>
      </c>
      <c r="H69" s="276">
        <f>G69*40.4</f>
        <v/>
      </c>
      <c r="I69" s="150" t="inlineStr">
        <is>
          <t>1#管廊</t>
        </is>
      </c>
      <c r="J69" s="150" t="inlineStr">
        <is>
          <t>EL10.5M</t>
        </is>
      </c>
    </row>
    <row r="70" s="272">
      <c r="B70" s="150" t="inlineStr">
        <is>
          <t>D-2</t>
        </is>
      </c>
      <c r="C70" s="150" t="n"/>
      <c r="D70" s="150" t="n">
        <v>1190</v>
      </c>
      <c r="E70" s="150" t="n">
        <v>635</v>
      </c>
      <c r="F70" s="150" t="n">
        <v>1</v>
      </c>
      <c r="G70" s="276">
        <f>D70*E70*F70/1000000</f>
        <v/>
      </c>
      <c r="H70" s="276">
        <f>G70*40.4</f>
        <v/>
      </c>
      <c r="I70" s="150" t="inlineStr">
        <is>
          <t>1#管廊</t>
        </is>
      </c>
      <c r="J70" s="150" t="inlineStr">
        <is>
          <t>EL10.5M</t>
        </is>
      </c>
    </row>
    <row r="71" hidden="1" s="272">
      <c r="B71" s="150" t="inlineStr">
        <is>
          <t>D-3</t>
        </is>
      </c>
      <c r="C71" s="150" t="n"/>
      <c r="D71" s="150" t="n">
        <v>1190</v>
      </c>
      <c r="E71" s="150" t="n">
        <v>995</v>
      </c>
      <c r="F71" s="150" t="n">
        <v>5</v>
      </c>
      <c r="G71" s="276">
        <f>D71*E71*F71/1000000</f>
        <v/>
      </c>
      <c r="H71" s="276">
        <f>G71*40.4</f>
        <v/>
      </c>
      <c r="I71" s="150" t="inlineStr">
        <is>
          <t>1#管廊</t>
        </is>
      </c>
      <c r="J71" s="150" t="inlineStr">
        <is>
          <t>EL10.5M</t>
        </is>
      </c>
    </row>
    <row r="72" hidden="1" s="272">
      <c r="B72" s="150" t="inlineStr">
        <is>
          <t>D-4</t>
        </is>
      </c>
      <c r="C72" s="13" t="inlineStr">
        <is>
          <t>#</t>
        </is>
      </c>
      <c r="D72" s="150" t="n">
        <v>1190</v>
      </c>
      <c r="E72" s="150" t="n">
        <v>995</v>
      </c>
      <c r="F72" s="150" t="n">
        <v>1</v>
      </c>
      <c r="G72" s="276">
        <f>D72*E72*F72/1000000</f>
        <v/>
      </c>
      <c r="H72" s="276">
        <f>G72*40.4</f>
        <v/>
      </c>
      <c r="I72" s="150" t="inlineStr">
        <is>
          <t>1#管廊</t>
        </is>
      </c>
      <c r="J72" s="150" t="inlineStr">
        <is>
          <t>EL10.5M</t>
        </is>
      </c>
    </row>
    <row r="73" hidden="1" s="272">
      <c r="B73" s="150" t="inlineStr">
        <is>
          <t>D-5</t>
        </is>
      </c>
      <c r="C73" s="13" t="inlineStr">
        <is>
          <t>#</t>
        </is>
      </c>
      <c r="D73" s="150" t="n">
        <v>1190</v>
      </c>
      <c r="E73" s="150" t="n">
        <v>995</v>
      </c>
      <c r="F73" s="150" t="n">
        <v>1</v>
      </c>
      <c r="G73" s="276">
        <f>D73*E73*F73/1000000</f>
        <v/>
      </c>
      <c r="H73" s="276">
        <f>G73*40.4</f>
        <v/>
      </c>
      <c r="I73" s="150" t="inlineStr">
        <is>
          <t>1#管廊</t>
        </is>
      </c>
      <c r="J73" s="150" t="inlineStr">
        <is>
          <t>EL10.5M</t>
        </is>
      </c>
    </row>
    <row r="74" hidden="1" s="272">
      <c r="B74" s="150" t="inlineStr">
        <is>
          <t>D-6</t>
        </is>
      </c>
      <c r="C74" s="13" t="inlineStr">
        <is>
          <t>#</t>
        </is>
      </c>
      <c r="D74" s="150" t="n">
        <v>1190</v>
      </c>
      <c r="E74" s="150" t="n">
        <v>995</v>
      </c>
      <c r="F74" s="150" t="n">
        <v>1</v>
      </c>
      <c r="G74" s="276">
        <f>D74*E74*F74/1000000</f>
        <v/>
      </c>
      <c r="H74" s="276">
        <f>G74*40.4</f>
        <v/>
      </c>
      <c r="I74" s="150" t="inlineStr">
        <is>
          <t>1#管廊</t>
        </is>
      </c>
      <c r="J74" s="150" t="inlineStr">
        <is>
          <t>EL10.5M</t>
        </is>
      </c>
    </row>
    <row r="75" s="272">
      <c r="B75" s="150" t="inlineStr">
        <is>
          <t>D-7</t>
        </is>
      </c>
      <c r="C75" s="150" t="n"/>
      <c r="D75" s="150" t="n">
        <v>2365</v>
      </c>
      <c r="E75" s="150" t="n">
        <v>935</v>
      </c>
      <c r="F75" s="150" t="n">
        <v>1</v>
      </c>
      <c r="G75" s="276">
        <f>D75*E75*F75/1000000</f>
        <v/>
      </c>
      <c r="H75" s="276">
        <f>G75*40.4</f>
        <v/>
      </c>
      <c r="I75" s="150" t="inlineStr">
        <is>
          <t>1#管廊</t>
        </is>
      </c>
      <c r="J75" s="150" t="inlineStr">
        <is>
          <t>EL10.5M</t>
        </is>
      </c>
    </row>
    <row r="76" hidden="1" s="272">
      <c r="B76" s="150" t="inlineStr">
        <is>
          <t>D-8</t>
        </is>
      </c>
      <c r="C76" s="150" t="n"/>
      <c r="D76" s="150" t="n">
        <v>2365</v>
      </c>
      <c r="E76" s="150" t="n">
        <v>995</v>
      </c>
      <c r="F76" s="150" t="n">
        <v>4</v>
      </c>
      <c r="G76" s="276">
        <f>D76*E76*F76/1000000</f>
        <v/>
      </c>
      <c r="H76" s="276">
        <f>G76*40.4</f>
        <v/>
      </c>
      <c r="I76" s="150" t="inlineStr">
        <is>
          <t>1#管廊</t>
        </is>
      </c>
      <c r="J76" s="150" t="inlineStr">
        <is>
          <t>EL10.5M</t>
        </is>
      </c>
    </row>
    <row r="77" hidden="1" s="272">
      <c r="B77" s="150" t="inlineStr">
        <is>
          <t>D-9</t>
        </is>
      </c>
      <c r="C77" s="13" t="inlineStr">
        <is>
          <t>#</t>
        </is>
      </c>
      <c r="D77" s="150" t="n">
        <v>2365</v>
      </c>
      <c r="E77" s="150" t="n">
        <v>995</v>
      </c>
      <c r="F77" s="150" t="n">
        <v>1</v>
      </c>
      <c r="G77" s="276">
        <f>D77*E77*F77/1000000</f>
        <v/>
      </c>
      <c r="H77" s="276">
        <f>G77*40.4</f>
        <v/>
      </c>
      <c r="I77" s="150" t="inlineStr">
        <is>
          <t>1#管廊</t>
        </is>
      </c>
      <c r="J77" s="150" t="inlineStr">
        <is>
          <t>EL10.5M</t>
        </is>
      </c>
    </row>
    <row r="78" s="272">
      <c r="B78" s="150" t="inlineStr">
        <is>
          <t>D-10</t>
        </is>
      </c>
      <c r="C78" s="13" t="inlineStr">
        <is>
          <t>#</t>
        </is>
      </c>
      <c r="D78" s="150" t="n">
        <v>2365</v>
      </c>
      <c r="E78" s="150" t="n">
        <v>935</v>
      </c>
      <c r="F78" s="150" t="n">
        <v>1</v>
      </c>
      <c r="G78" s="276">
        <f>D78*E78*F78/1000000</f>
        <v/>
      </c>
      <c r="H78" s="276">
        <f>G78*40.4</f>
        <v/>
      </c>
      <c r="I78" s="150" t="inlineStr">
        <is>
          <t>1#管廊</t>
        </is>
      </c>
      <c r="J78" s="150" t="inlineStr">
        <is>
          <t>EL10.5M</t>
        </is>
      </c>
    </row>
    <row r="79" s="272">
      <c r="B79" s="150" t="inlineStr">
        <is>
          <t>D-11</t>
        </is>
      </c>
      <c r="C79" s="150" t="n"/>
      <c r="D79" s="150" t="n">
        <v>2365</v>
      </c>
      <c r="E79" s="150" t="n">
        <v>575</v>
      </c>
      <c r="F79" s="150" t="n">
        <v>1</v>
      </c>
      <c r="G79" s="276">
        <f>D79*E79*F79/1000000</f>
        <v/>
      </c>
      <c r="H79" s="276">
        <f>G79*40.4</f>
        <v/>
      </c>
      <c r="I79" s="150" t="inlineStr">
        <is>
          <t>1#管廊</t>
        </is>
      </c>
      <c r="J79" s="150" t="inlineStr">
        <is>
          <t>EL10.5M</t>
        </is>
      </c>
    </row>
    <row r="80" s="272">
      <c r="B80" s="150" t="inlineStr">
        <is>
          <t>D-12</t>
        </is>
      </c>
      <c r="C80" s="150" t="n"/>
      <c r="D80" s="150" t="n">
        <v>2365</v>
      </c>
      <c r="E80" s="150" t="n">
        <v>605</v>
      </c>
      <c r="F80" s="150" t="n">
        <v>2</v>
      </c>
      <c r="G80" s="276">
        <f>D80*E80*F80/1000000</f>
        <v/>
      </c>
      <c r="H80" s="276">
        <f>G80*40.4</f>
        <v/>
      </c>
      <c r="I80" s="150" t="inlineStr">
        <is>
          <t>1#管廊</t>
        </is>
      </c>
      <c r="J80" s="150" t="inlineStr">
        <is>
          <t>EL10.5M</t>
        </is>
      </c>
    </row>
    <row r="81" hidden="1" s="272">
      <c r="B81" s="150" t="inlineStr">
        <is>
          <t>D-13</t>
        </is>
      </c>
      <c r="C81" s="13" t="inlineStr">
        <is>
          <t>#</t>
        </is>
      </c>
      <c r="D81" s="150" t="n">
        <v>2365</v>
      </c>
      <c r="E81" s="150" t="n">
        <v>995</v>
      </c>
      <c r="F81" s="150" t="n">
        <v>1</v>
      </c>
      <c r="G81" s="276">
        <f>D81*E81*F81/1000000</f>
        <v/>
      </c>
      <c r="H81" s="276">
        <f>G81*40.4</f>
        <v/>
      </c>
      <c r="I81" s="150" t="inlineStr">
        <is>
          <t>1#管廊</t>
        </is>
      </c>
      <c r="J81" s="150" t="inlineStr">
        <is>
          <t>EL10.5M</t>
        </is>
      </c>
    </row>
    <row r="82" s="272">
      <c r="B82" s="150" t="inlineStr">
        <is>
          <t>D-14</t>
        </is>
      </c>
      <c r="C82" s="13" t="inlineStr">
        <is>
          <t>#</t>
        </is>
      </c>
      <c r="D82" s="150" t="n">
        <v>2365</v>
      </c>
      <c r="E82" s="150" t="n">
        <v>575</v>
      </c>
      <c r="F82" s="150" t="n">
        <v>1</v>
      </c>
      <c r="G82" s="276">
        <f>D82*E82*F82/1000000</f>
        <v/>
      </c>
      <c r="H82" s="276">
        <f>G82*40.4</f>
        <v/>
      </c>
      <c r="I82" s="150" t="inlineStr">
        <is>
          <t>1#管廊</t>
        </is>
      </c>
      <c r="J82" s="150" t="inlineStr">
        <is>
          <t>EL10.5M</t>
        </is>
      </c>
    </row>
    <row r="83" s="272">
      <c r="B83" s="150" t="inlineStr">
        <is>
          <t>D-15</t>
        </is>
      </c>
      <c r="C83" s="150" t="n"/>
      <c r="D83" s="150" t="n">
        <v>2390</v>
      </c>
      <c r="E83" s="150" t="n">
        <v>575</v>
      </c>
      <c r="F83" s="150" t="n">
        <v>2</v>
      </c>
      <c r="G83" s="276">
        <f>D83*E83*F83/1000000</f>
        <v/>
      </c>
      <c r="H83" s="276">
        <f>G83*40.4</f>
        <v/>
      </c>
      <c r="I83" s="150" t="inlineStr">
        <is>
          <t>1#管廊</t>
        </is>
      </c>
      <c r="J83" s="150" t="inlineStr">
        <is>
          <t>EL10.5M</t>
        </is>
      </c>
    </row>
    <row r="84" s="272">
      <c r="B84" s="150" t="inlineStr">
        <is>
          <t>D-16</t>
        </is>
      </c>
      <c r="C84" s="150" t="n"/>
      <c r="D84" s="150" t="n">
        <v>2390</v>
      </c>
      <c r="E84" s="150" t="n">
        <v>605</v>
      </c>
      <c r="F84" s="150" t="n">
        <v>2</v>
      </c>
      <c r="G84" s="276">
        <f>D84*E84*F84/1000000</f>
        <v/>
      </c>
      <c r="H84" s="276">
        <f>G84*40.4</f>
        <v/>
      </c>
      <c r="I84" s="150" t="inlineStr">
        <is>
          <t>1#管廊</t>
        </is>
      </c>
      <c r="J84" s="150" t="inlineStr">
        <is>
          <t>EL10.5M</t>
        </is>
      </c>
    </row>
    <row r="85" hidden="1" s="272">
      <c r="B85" s="150" t="inlineStr">
        <is>
          <t>D-17</t>
        </is>
      </c>
      <c r="C85" s="150" t="n"/>
      <c r="D85" s="150" t="n">
        <v>2390</v>
      </c>
      <c r="E85" s="150" t="n">
        <v>995</v>
      </c>
      <c r="F85" s="150" t="n">
        <v>6</v>
      </c>
      <c r="G85" s="276">
        <f>D85*E85*F85/1000000</f>
        <v/>
      </c>
      <c r="H85" s="276">
        <f>G85*40.4</f>
        <v/>
      </c>
      <c r="I85" s="150" t="inlineStr">
        <is>
          <t>1#管廊</t>
        </is>
      </c>
      <c r="J85" s="150" t="inlineStr">
        <is>
          <t>EL10.5M</t>
        </is>
      </c>
    </row>
    <row r="86" s="272">
      <c r="B86" s="150" t="inlineStr">
        <is>
          <t>D-18</t>
        </is>
      </c>
      <c r="C86" s="150" t="n"/>
      <c r="D86" s="150" t="n">
        <v>2390</v>
      </c>
      <c r="E86" s="150" t="n">
        <v>935</v>
      </c>
      <c r="F86" s="150" t="n">
        <v>2</v>
      </c>
      <c r="G86" s="276">
        <f>D86*E86*F86/1000000</f>
        <v/>
      </c>
      <c r="H86" s="276">
        <f>G86*40.4</f>
        <v/>
      </c>
      <c r="I86" s="150" t="inlineStr">
        <is>
          <t>1#管廊</t>
        </is>
      </c>
      <c r="J86" s="150" t="inlineStr">
        <is>
          <t>EL10.5M</t>
        </is>
      </c>
    </row>
    <row r="87" s="272">
      <c r="B87" s="150" t="inlineStr">
        <is>
          <t>D-19</t>
        </is>
      </c>
      <c r="C87" s="150" t="n"/>
      <c r="D87" s="150" t="n">
        <v>1165</v>
      </c>
      <c r="E87" s="150" t="n">
        <v>935</v>
      </c>
      <c r="F87" s="150" t="n">
        <v>1</v>
      </c>
      <c r="G87" s="276">
        <f>D87*E87*F87/1000000</f>
        <v/>
      </c>
      <c r="H87" s="276">
        <f>G87*40.4</f>
        <v/>
      </c>
      <c r="I87" s="150" t="inlineStr">
        <is>
          <t>1#管廊</t>
        </is>
      </c>
      <c r="J87" s="150" t="inlineStr">
        <is>
          <t>EL10.5M</t>
        </is>
      </c>
    </row>
    <row r="88" hidden="1" s="272">
      <c r="B88" s="150" t="inlineStr">
        <is>
          <t>D-20</t>
        </is>
      </c>
      <c r="C88" s="150" t="n"/>
      <c r="D88" s="150" t="n">
        <v>1165</v>
      </c>
      <c r="E88" s="150" t="n">
        <v>995</v>
      </c>
      <c r="F88" s="150" t="n">
        <v>4</v>
      </c>
      <c r="G88" s="276">
        <f>D88*E88*F88/1000000</f>
        <v/>
      </c>
      <c r="H88" s="276">
        <f>G88*40.4</f>
        <v/>
      </c>
      <c r="I88" s="150" t="inlineStr">
        <is>
          <t>1#管廊</t>
        </is>
      </c>
      <c r="J88" s="150" t="inlineStr">
        <is>
          <t>EL10.5M</t>
        </is>
      </c>
    </row>
    <row r="89" hidden="1" s="272">
      <c r="B89" s="150" t="inlineStr">
        <is>
          <t>D-21</t>
        </is>
      </c>
      <c r="C89" s="13" t="inlineStr">
        <is>
          <t>#</t>
        </is>
      </c>
      <c r="D89" s="150" t="n">
        <v>1165</v>
      </c>
      <c r="E89" s="150" t="n">
        <v>995</v>
      </c>
      <c r="F89" s="150" t="n">
        <v>1</v>
      </c>
      <c r="G89" s="276">
        <f>D89*E89*F89/1000000</f>
        <v/>
      </c>
      <c r="H89" s="276">
        <f>G89*40.4</f>
        <v/>
      </c>
      <c r="I89" s="150" t="inlineStr">
        <is>
          <t>1#管廊</t>
        </is>
      </c>
      <c r="J89" s="150" t="inlineStr">
        <is>
          <t>EL10.5M</t>
        </is>
      </c>
    </row>
    <row r="90" s="272">
      <c r="B90" s="150" t="inlineStr">
        <is>
          <t>D-22</t>
        </is>
      </c>
      <c r="C90" s="13" t="inlineStr">
        <is>
          <t>#</t>
        </is>
      </c>
      <c r="D90" s="150" t="n">
        <v>1165</v>
      </c>
      <c r="E90" s="150" t="n">
        <v>935</v>
      </c>
      <c r="F90" s="150" t="n">
        <v>1</v>
      </c>
      <c r="G90" s="276">
        <f>D90*E90*F90/1000000</f>
        <v/>
      </c>
      <c r="H90" s="276">
        <f>G90*40.4</f>
        <v/>
      </c>
      <c r="I90" s="150" t="inlineStr">
        <is>
          <t>1#管廊</t>
        </is>
      </c>
      <c r="J90" s="150" t="inlineStr">
        <is>
          <t>EL10.5M</t>
        </is>
      </c>
    </row>
    <row r="91" s="272">
      <c r="B91" s="150" t="inlineStr">
        <is>
          <t>D-23</t>
        </is>
      </c>
      <c r="C91" s="150" t="n"/>
      <c r="D91" s="150" t="n">
        <v>1165</v>
      </c>
      <c r="E91" s="150" t="n">
        <v>575</v>
      </c>
      <c r="F91" s="150" t="n">
        <v>1</v>
      </c>
      <c r="G91" s="276">
        <f>D91*E91*F91/1000000</f>
        <v/>
      </c>
      <c r="H91" s="276">
        <f>G91*40.4</f>
        <v/>
      </c>
      <c r="I91" s="150" t="inlineStr">
        <is>
          <t>1#管廊</t>
        </is>
      </c>
      <c r="J91" s="150" t="inlineStr">
        <is>
          <t>EL10.5M</t>
        </is>
      </c>
    </row>
    <row r="92" s="272">
      <c r="B92" s="150" t="inlineStr">
        <is>
          <t>D-24</t>
        </is>
      </c>
      <c r="C92" s="150" t="n"/>
      <c r="D92" s="150" t="n">
        <v>1165</v>
      </c>
      <c r="E92" s="150" t="n">
        <v>605</v>
      </c>
      <c r="F92" s="150" t="n">
        <v>2</v>
      </c>
      <c r="G92" s="276">
        <f>D92*E92*F92/1000000</f>
        <v/>
      </c>
      <c r="H92" s="276">
        <f>G92*40.4</f>
        <v/>
      </c>
      <c r="I92" s="150" t="inlineStr">
        <is>
          <t>1#管廊</t>
        </is>
      </c>
      <c r="J92" s="150" t="inlineStr">
        <is>
          <t>EL10.5M</t>
        </is>
      </c>
    </row>
    <row r="93" hidden="1" s="272">
      <c r="B93" s="150" t="inlineStr">
        <is>
          <t>D-25</t>
        </is>
      </c>
      <c r="C93" s="13" t="inlineStr">
        <is>
          <t>#</t>
        </is>
      </c>
      <c r="D93" s="150" t="n">
        <v>1165</v>
      </c>
      <c r="E93" s="150" t="n">
        <v>995</v>
      </c>
      <c r="F93" s="150" t="n">
        <v>1</v>
      </c>
      <c r="G93" s="276">
        <f>D93*E93*F93/1000000</f>
        <v/>
      </c>
      <c r="H93" s="276">
        <f>G93*40.4</f>
        <v/>
      </c>
      <c r="I93" s="150" t="inlineStr">
        <is>
          <t>1#管廊</t>
        </is>
      </c>
      <c r="J93" s="150" t="inlineStr">
        <is>
          <t>EL10.5M</t>
        </is>
      </c>
    </row>
    <row r="94" s="272">
      <c r="B94" s="150" t="inlineStr">
        <is>
          <t>D-26</t>
        </is>
      </c>
      <c r="C94" s="13" t="inlineStr">
        <is>
          <t>#</t>
        </is>
      </c>
      <c r="D94" s="150" t="n">
        <v>1165</v>
      </c>
      <c r="E94" s="150" t="n">
        <v>575</v>
      </c>
      <c r="F94" s="150" t="n">
        <v>1</v>
      </c>
      <c r="G94" s="276">
        <f>D94*E94*F94/1000000</f>
        <v/>
      </c>
      <c r="H94" s="276">
        <f>G94*40.4</f>
        <v/>
      </c>
      <c r="I94" s="150" t="inlineStr">
        <is>
          <t>1#管廊</t>
        </is>
      </c>
      <c r="J94" s="150" t="inlineStr">
        <is>
          <t>EL10.5M</t>
        </is>
      </c>
    </row>
    <row r="95" s="272">
      <c r="B95" s="150" t="inlineStr">
        <is>
          <t>D-27</t>
        </is>
      </c>
      <c r="C95" s="13" t="inlineStr">
        <is>
          <t>#</t>
        </is>
      </c>
      <c r="D95" s="150" t="n">
        <v>1790</v>
      </c>
      <c r="E95" s="150" t="n">
        <v>425</v>
      </c>
      <c r="F95" s="150" t="n">
        <v>1</v>
      </c>
      <c r="G95" s="276">
        <f>D95*E95*F95/1000000</f>
        <v/>
      </c>
      <c r="H95" s="276">
        <f>G95*40.4</f>
        <v/>
      </c>
      <c r="I95" s="150" t="inlineStr">
        <is>
          <t>1#管廊</t>
        </is>
      </c>
      <c r="J95" s="150" t="inlineStr">
        <is>
          <t>EL10.5M</t>
        </is>
      </c>
    </row>
    <row r="96" hidden="1" s="272">
      <c r="B96" s="150" t="inlineStr">
        <is>
          <t>D-28</t>
        </is>
      </c>
      <c r="C96" s="150" t="n"/>
      <c r="D96" s="150" t="n">
        <v>1790</v>
      </c>
      <c r="E96" s="150" t="n">
        <v>995</v>
      </c>
      <c r="F96" s="150" t="n">
        <v>5</v>
      </c>
      <c r="G96" s="276">
        <f>D96*E96*F96/1000000</f>
        <v/>
      </c>
      <c r="H96" s="276">
        <f>G96*40.4</f>
        <v/>
      </c>
      <c r="I96" s="150" t="inlineStr">
        <is>
          <t>1#管廊</t>
        </is>
      </c>
      <c r="J96" s="150" t="inlineStr">
        <is>
          <t>EL10.5M</t>
        </is>
      </c>
    </row>
    <row r="97" hidden="1" s="272">
      <c r="B97" s="150" t="inlineStr">
        <is>
          <t>D-29</t>
        </is>
      </c>
      <c r="C97" s="13" t="inlineStr">
        <is>
          <t>#</t>
        </is>
      </c>
      <c r="D97" s="150" t="n">
        <v>1790</v>
      </c>
      <c r="E97" s="150" t="n">
        <v>995</v>
      </c>
      <c r="F97" s="150" t="n">
        <v>1</v>
      </c>
      <c r="G97" s="276">
        <f>D97*E97*F97/1000000</f>
        <v/>
      </c>
      <c r="H97" s="276">
        <f>G97*40.4</f>
        <v/>
      </c>
      <c r="I97" s="150" t="inlineStr">
        <is>
          <t>1#管廊</t>
        </is>
      </c>
      <c r="J97" s="150" t="inlineStr">
        <is>
          <t>EL10.5M</t>
        </is>
      </c>
    </row>
    <row r="98" hidden="1" s="272">
      <c r="B98" s="150" t="inlineStr">
        <is>
          <t>D-30</t>
        </is>
      </c>
      <c r="C98" s="13" t="inlineStr">
        <is>
          <t>#</t>
        </is>
      </c>
      <c r="D98" s="150" t="n">
        <v>1790</v>
      </c>
      <c r="E98" s="150" t="n">
        <v>995</v>
      </c>
      <c r="F98" s="150" t="n">
        <v>1</v>
      </c>
      <c r="G98" s="276">
        <f>D98*E98*F98/1000000</f>
        <v/>
      </c>
      <c r="H98" s="276">
        <f>G98*40.4</f>
        <v/>
      </c>
      <c r="I98" s="150" t="inlineStr">
        <is>
          <t>1#管廊</t>
        </is>
      </c>
      <c r="J98" s="150" t="inlineStr">
        <is>
          <t>EL10.5M</t>
        </is>
      </c>
    </row>
    <row r="99" hidden="1" s="272">
      <c r="B99" s="150" t="inlineStr">
        <is>
          <t>D-31</t>
        </is>
      </c>
      <c r="C99" s="150" t="n"/>
      <c r="D99" s="150" t="n">
        <v>990</v>
      </c>
      <c r="E99" s="150" t="n">
        <v>995</v>
      </c>
      <c r="F99" s="150" t="n">
        <v>2</v>
      </c>
      <c r="G99" s="276">
        <f>D99*E99*F99/1000000</f>
        <v/>
      </c>
      <c r="H99" s="276">
        <f>G99*40.4</f>
        <v/>
      </c>
      <c r="I99" s="150" t="inlineStr">
        <is>
          <t>1#管廊</t>
        </is>
      </c>
      <c r="J99" s="150" t="inlineStr">
        <is>
          <t>EL10.5M</t>
        </is>
      </c>
    </row>
    <row r="100" hidden="1" s="272">
      <c r="B100" s="150" t="inlineStr">
        <is>
          <t>D-32</t>
        </is>
      </c>
      <c r="C100" s="13" t="inlineStr">
        <is>
          <t>#</t>
        </is>
      </c>
      <c r="D100" s="150" t="n">
        <v>990</v>
      </c>
      <c r="E100" s="150" t="n">
        <v>995</v>
      </c>
      <c r="F100" s="150" t="n">
        <v>1</v>
      </c>
      <c r="G100" s="276">
        <f>D100*E100*F100/1000000</f>
        <v/>
      </c>
      <c r="H100" s="276">
        <f>G100*40.4</f>
        <v/>
      </c>
      <c r="I100" s="150" t="inlineStr">
        <is>
          <t>1#管廊</t>
        </is>
      </c>
      <c r="J100" s="150" t="inlineStr">
        <is>
          <t>EL10.5M</t>
        </is>
      </c>
    </row>
    <row r="101" hidden="1" s="272">
      <c r="B101" s="150" t="inlineStr">
        <is>
          <t>D-33</t>
        </is>
      </c>
      <c r="C101" s="13" t="inlineStr">
        <is>
          <t>#</t>
        </is>
      </c>
      <c r="D101" s="150" t="n">
        <v>990</v>
      </c>
      <c r="E101" s="150" t="n">
        <v>995</v>
      </c>
      <c r="F101" s="150" t="n">
        <v>1</v>
      </c>
      <c r="G101" s="276">
        <f>D101*E101*F101/1000000</f>
        <v/>
      </c>
      <c r="H101" s="276">
        <f>G101*40.4</f>
        <v/>
      </c>
      <c r="I101" s="150" t="inlineStr">
        <is>
          <t>1#管廊</t>
        </is>
      </c>
      <c r="J101" s="150" t="inlineStr">
        <is>
          <t>EL10.5M</t>
        </is>
      </c>
    </row>
    <row r="102" hidden="1" s="272">
      <c r="B102" s="150" t="inlineStr">
        <is>
          <t>D-34</t>
        </is>
      </c>
      <c r="C102" s="150" t="n"/>
      <c r="D102" s="150" t="n">
        <v>690</v>
      </c>
      <c r="E102" s="150" t="n">
        <v>995</v>
      </c>
      <c r="F102" s="150" t="n">
        <v>4</v>
      </c>
      <c r="G102" s="276">
        <f>D102*E102*F102/1000000</f>
        <v/>
      </c>
      <c r="H102" s="276">
        <f>G102*40.4</f>
        <v/>
      </c>
      <c r="I102" s="150" t="inlineStr">
        <is>
          <t>1#管廊</t>
        </is>
      </c>
      <c r="J102" s="150" t="inlineStr">
        <is>
          <t>EL10.5M</t>
        </is>
      </c>
    </row>
    <row r="103" hidden="1" s="272">
      <c r="B103" s="150" t="inlineStr">
        <is>
          <t>D-35</t>
        </is>
      </c>
      <c r="C103" s="13" t="inlineStr">
        <is>
          <t>#</t>
        </is>
      </c>
      <c r="D103" s="150" t="n">
        <v>690</v>
      </c>
      <c r="E103" s="150" t="n">
        <v>995</v>
      </c>
      <c r="F103" s="150" t="n">
        <v>1</v>
      </c>
      <c r="G103" s="276">
        <f>D103*E103*F103/1000000</f>
        <v/>
      </c>
      <c r="H103" s="276">
        <f>G103*40.4</f>
        <v/>
      </c>
      <c r="I103" s="150" t="inlineStr">
        <is>
          <t>1#管廊</t>
        </is>
      </c>
      <c r="J103" s="150" t="inlineStr">
        <is>
          <t>EL10.5M</t>
        </is>
      </c>
    </row>
    <row r="104" s="272">
      <c r="B104" s="150" t="inlineStr">
        <is>
          <t>E-1</t>
        </is>
      </c>
      <c r="C104" s="150" t="n"/>
      <c r="D104" s="150" t="n">
        <v>790</v>
      </c>
      <c r="E104" s="150" t="n">
        <v>905</v>
      </c>
      <c r="F104" s="150" t="n">
        <v>2</v>
      </c>
      <c r="G104" s="276">
        <f>D104*E104*F104/1000000</f>
        <v/>
      </c>
      <c r="H104" s="276">
        <f>G104*40.4</f>
        <v/>
      </c>
      <c r="I104" s="150" t="inlineStr">
        <is>
          <t>1#管廊</t>
        </is>
      </c>
      <c r="J104" s="150" t="inlineStr">
        <is>
          <t>EL13.5M</t>
        </is>
      </c>
    </row>
    <row r="105" hidden="1" s="272">
      <c r="B105" s="150" t="inlineStr">
        <is>
          <t>E-2</t>
        </is>
      </c>
      <c r="C105" s="150" t="n"/>
      <c r="D105" s="150" t="n">
        <v>790</v>
      </c>
      <c r="E105" s="150" t="n">
        <v>995</v>
      </c>
      <c r="F105" s="150" t="n">
        <v>93</v>
      </c>
      <c r="G105" s="276">
        <f>D105*E105*F105/1000000</f>
        <v/>
      </c>
      <c r="H105" s="276">
        <f>G105*40.4</f>
        <v/>
      </c>
      <c r="I105" s="150" t="inlineStr">
        <is>
          <t>1#管廊</t>
        </is>
      </c>
      <c r="J105" s="150" t="inlineStr">
        <is>
          <t>EL13.5M</t>
        </is>
      </c>
    </row>
    <row r="106" hidden="1" s="272">
      <c r="B106" s="150" t="inlineStr">
        <is>
          <t>E-3</t>
        </is>
      </c>
      <c r="C106" s="13" t="inlineStr">
        <is>
          <t>#</t>
        </is>
      </c>
      <c r="D106" s="150" t="n">
        <v>790</v>
      </c>
      <c r="E106" s="150" t="n">
        <v>995</v>
      </c>
      <c r="F106" s="150" t="n">
        <v>1</v>
      </c>
      <c r="G106" s="276">
        <f>D106*E106*F106/1000000</f>
        <v/>
      </c>
      <c r="H106" s="276">
        <f>G106*40.4</f>
        <v/>
      </c>
      <c r="I106" s="150" t="inlineStr">
        <is>
          <t>1#管廊</t>
        </is>
      </c>
      <c r="J106" s="150" t="inlineStr">
        <is>
          <t>EL13.5M</t>
        </is>
      </c>
    </row>
    <row r="107" hidden="1" s="272">
      <c r="B107" s="150" t="inlineStr">
        <is>
          <t>E-4</t>
        </is>
      </c>
      <c r="C107" s="13" t="inlineStr">
        <is>
          <t>#</t>
        </is>
      </c>
      <c r="D107" s="150" t="n">
        <v>790</v>
      </c>
      <c r="E107" s="150" t="n">
        <v>995</v>
      </c>
      <c r="F107" s="150" t="n">
        <v>1</v>
      </c>
      <c r="G107" s="276">
        <f>D107*E107*F107/1000000</f>
        <v/>
      </c>
      <c r="H107" s="276">
        <f>G107*40.4</f>
        <v/>
      </c>
      <c r="I107" s="150" t="inlineStr">
        <is>
          <t>1#管廊</t>
        </is>
      </c>
      <c r="J107" s="150" t="inlineStr">
        <is>
          <t>EL13.5M</t>
        </is>
      </c>
    </row>
    <row r="108" hidden="1" s="272">
      <c r="B108" s="150" t="inlineStr">
        <is>
          <t>E-5</t>
        </is>
      </c>
      <c r="C108" s="13" t="inlineStr">
        <is>
          <t>#</t>
        </is>
      </c>
      <c r="D108" s="150" t="n">
        <v>790</v>
      </c>
      <c r="E108" s="150" t="n">
        <v>995</v>
      </c>
      <c r="F108" s="150" t="n">
        <v>1</v>
      </c>
      <c r="G108" s="276">
        <f>D108*E108*F108/1000000</f>
        <v/>
      </c>
      <c r="H108" s="276">
        <f>G108*40.4</f>
        <v/>
      </c>
      <c r="I108" s="150" t="inlineStr">
        <is>
          <t>1#管廊</t>
        </is>
      </c>
      <c r="J108" s="150" t="inlineStr">
        <is>
          <t>EL13.5M</t>
        </is>
      </c>
    </row>
    <row r="109" hidden="1" s="272">
      <c r="B109" s="150" t="inlineStr">
        <is>
          <t>E-6</t>
        </is>
      </c>
      <c r="C109" s="13" t="inlineStr">
        <is>
          <t>#</t>
        </is>
      </c>
      <c r="D109" s="150" t="n">
        <v>790</v>
      </c>
      <c r="E109" s="150" t="n">
        <v>990</v>
      </c>
      <c r="F109" s="150" t="n">
        <v>1</v>
      </c>
      <c r="G109" s="276">
        <f>D109*E109*F109/1000000</f>
        <v/>
      </c>
      <c r="H109" s="276">
        <f>G109*40.4</f>
        <v/>
      </c>
      <c r="I109" s="150" t="inlineStr">
        <is>
          <t>1#管廊</t>
        </is>
      </c>
      <c r="J109" s="150" t="inlineStr">
        <is>
          <t>EL13.5M</t>
        </is>
      </c>
    </row>
    <row r="110" s="272">
      <c r="B110" s="150" t="inlineStr">
        <is>
          <t>F-1</t>
        </is>
      </c>
      <c r="C110" s="150" t="n"/>
      <c r="D110" s="150" t="n">
        <v>790</v>
      </c>
      <c r="E110" s="150" t="n">
        <v>965</v>
      </c>
      <c r="F110" s="150" t="n">
        <v>1</v>
      </c>
      <c r="G110" s="276">
        <f>D110*E110*F110/1000000</f>
        <v/>
      </c>
      <c r="H110" s="276">
        <f>G110*40.4</f>
        <v/>
      </c>
      <c r="I110" s="150" t="inlineStr">
        <is>
          <t>1#管廊</t>
        </is>
      </c>
      <c r="J110" s="150" t="inlineStr">
        <is>
          <t>EL16M</t>
        </is>
      </c>
    </row>
    <row r="111" hidden="1" s="272">
      <c r="B111" s="150" t="inlineStr">
        <is>
          <t>F-2</t>
        </is>
      </c>
      <c r="C111" s="150" t="n"/>
      <c r="D111" s="150" t="n">
        <v>790</v>
      </c>
      <c r="E111" s="150" t="n">
        <v>995</v>
      </c>
      <c r="F111" s="150" t="n">
        <v>5</v>
      </c>
      <c r="G111" s="276">
        <f>D111*E111*F111/1000000</f>
        <v/>
      </c>
      <c r="H111" s="276">
        <f>G111*40.4</f>
        <v/>
      </c>
      <c r="I111" s="150" t="inlineStr">
        <is>
          <t>1#管廊</t>
        </is>
      </c>
      <c r="J111" s="150" t="inlineStr">
        <is>
          <t>EL16M</t>
        </is>
      </c>
    </row>
    <row r="112" s="272">
      <c r="B112" s="150" t="inlineStr">
        <is>
          <t>F-3</t>
        </is>
      </c>
      <c r="C112" s="150" t="n"/>
      <c r="D112" s="150" t="n">
        <v>790</v>
      </c>
      <c r="E112" s="150" t="n">
        <v>575</v>
      </c>
      <c r="F112" s="150" t="n">
        <v>1</v>
      </c>
      <c r="G112" s="276">
        <f>D112*E112*F112/1000000</f>
        <v/>
      </c>
      <c r="H112" s="276">
        <f>G112*40.4</f>
        <v/>
      </c>
      <c r="I112" s="150" t="inlineStr">
        <is>
          <t>1#管廊</t>
        </is>
      </c>
      <c r="J112" s="150" t="inlineStr">
        <is>
          <t>EL16M</t>
        </is>
      </c>
    </row>
    <row r="113" s="272">
      <c r="B113" s="150" t="inlineStr">
        <is>
          <t>F-4</t>
        </is>
      </c>
      <c r="C113" s="150" t="n"/>
      <c r="D113" s="150" t="n">
        <v>790</v>
      </c>
      <c r="E113" s="150" t="n">
        <v>605</v>
      </c>
      <c r="F113" s="150" t="n">
        <v>1</v>
      </c>
      <c r="G113" s="276">
        <f>D113*E113*F113/1000000</f>
        <v/>
      </c>
      <c r="H113" s="276">
        <f>G113*40.4</f>
        <v/>
      </c>
      <c r="I113" s="150" t="inlineStr">
        <is>
          <t>1#管廊</t>
        </is>
      </c>
      <c r="J113" s="150" t="inlineStr">
        <is>
          <t>EL16M</t>
        </is>
      </c>
    </row>
    <row r="114" hidden="1" s="272">
      <c r="B114" s="150" t="inlineStr">
        <is>
          <t>F-5</t>
        </is>
      </c>
      <c r="C114" s="150" t="n"/>
      <c r="D114" s="150" t="n">
        <v>990</v>
      </c>
      <c r="E114" s="150" t="n">
        <v>995</v>
      </c>
      <c r="F114" s="150" t="n">
        <v>4</v>
      </c>
      <c r="G114" s="276">
        <f>D114*E114*F114/1000000</f>
        <v/>
      </c>
      <c r="H114" s="276">
        <f>G114*40.4</f>
        <v/>
      </c>
      <c r="I114" s="150" t="inlineStr">
        <is>
          <t>1#管廊</t>
        </is>
      </c>
      <c r="J114" s="150" t="inlineStr">
        <is>
          <t>EL16M</t>
        </is>
      </c>
    </row>
    <row r="115" s="272">
      <c r="B115" s="150" t="inlineStr">
        <is>
          <t>G-1</t>
        </is>
      </c>
      <c r="C115" s="150" t="n"/>
      <c r="D115" s="150" t="n">
        <v>1940</v>
      </c>
      <c r="E115" s="150" t="n">
        <v>545</v>
      </c>
      <c r="F115" s="150" t="n">
        <v>5</v>
      </c>
      <c r="G115" s="276">
        <f>D115*E115*F115/1000000</f>
        <v/>
      </c>
      <c r="H115" s="276">
        <f>G115*40.4</f>
        <v/>
      </c>
      <c r="I115" s="150" t="inlineStr">
        <is>
          <t>1#管廊</t>
        </is>
      </c>
      <c r="J115" s="150" t="inlineStr">
        <is>
          <t>楼梯平台</t>
        </is>
      </c>
    </row>
    <row r="116" hidden="1" s="272">
      <c r="B116" s="150" t="inlineStr">
        <is>
          <t>G-2</t>
        </is>
      </c>
      <c r="C116" s="150" t="n"/>
      <c r="D116" s="150" t="n">
        <v>1940</v>
      </c>
      <c r="E116" s="150" t="n">
        <v>995</v>
      </c>
      <c r="F116" s="150" t="n">
        <v>2</v>
      </c>
      <c r="G116" s="276">
        <f>D116*E116*F116/1000000</f>
        <v/>
      </c>
      <c r="H116" s="276">
        <f>G116*40.4</f>
        <v/>
      </c>
      <c r="I116" s="150" t="inlineStr">
        <is>
          <t>1#管廊</t>
        </is>
      </c>
      <c r="J116" s="150" t="inlineStr">
        <is>
          <t>楼梯平台</t>
        </is>
      </c>
    </row>
    <row r="117" s="272">
      <c r="B117" s="150" t="inlineStr">
        <is>
          <t>G-3</t>
        </is>
      </c>
      <c r="C117" s="150" t="n"/>
      <c r="D117" s="150" t="n">
        <v>1940</v>
      </c>
      <c r="E117" s="150" t="n">
        <v>695</v>
      </c>
      <c r="F117" s="150" t="n">
        <v>1</v>
      </c>
      <c r="G117" s="276">
        <f>D117*E117*F117/1000000</f>
        <v/>
      </c>
      <c r="H117" s="276">
        <f>G117*40.4</f>
        <v/>
      </c>
      <c r="I117" s="150" t="inlineStr">
        <is>
          <t>1#管廊</t>
        </is>
      </c>
      <c r="J117" s="150" t="inlineStr">
        <is>
          <t>楼梯平台</t>
        </is>
      </c>
    </row>
    <row r="118" s="272">
      <c r="B118" s="150" t="inlineStr">
        <is>
          <t>G-4</t>
        </is>
      </c>
      <c r="C118" s="150" t="n"/>
      <c r="D118" s="150" t="n">
        <v>890</v>
      </c>
      <c r="E118" s="150" t="n">
        <v>515</v>
      </c>
      <c r="F118" s="150" t="n">
        <v>2</v>
      </c>
      <c r="G118" s="276">
        <f>D118*E118*F118/1000000</f>
        <v/>
      </c>
      <c r="H118" s="276">
        <f>G118*40.4</f>
        <v/>
      </c>
      <c r="I118" s="150" t="inlineStr">
        <is>
          <t>1#管廊</t>
        </is>
      </c>
      <c r="J118" s="150" t="inlineStr">
        <is>
          <t>楼梯平台</t>
        </is>
      </c>
    </row>
    <row r="119" hidden="1" s="272">
      <c r="B119" s="150" t="inlineStr">
        <is>
          <t>H-1</t>
        </is>
      </c>
      <c r="C119" s="13" t="inlineStr">
        <is>
          <t>#</t>
        </is>
      </c>
      <c r="D119" s="150" t="n">
        <v>1190</v>
      </c>
      <c r="E119" s="150" t="n">
        <v>995</v>
      </c>
      <c r="F119" s="150" t="n">
        <v>1</v>
      </c>
      <c r="G119" s="276">
        <f>D119*E119*F119/1000000</f>
        <v/>
      </c>
      <c r="H119" s="276">
        <f>G119*40.4</f>
        <v/>
      </c>
      <c r="I119" s="150" t="inlineStr">
        <is>
          <t>2#管廊</t>
        </is>
      </c>
      <c r="J119" s="150" t="inlineStr">
        <is>
          <t>EL5.5M</t>
        </is>
      </c>
    </row>
    <row r="120" hidden="1" s="272">
      <c r="B120" s="150" t="inlineStr">
        <is>
          <t>H-2</t>
        </is>
      </c>
      <c r="C120" s="150" t="n"/>
      <c r="D120" s="150" t="n">
        <v>1190</v>
      </c>
      <c r="E120" s="150" t="n">
        <v>995</v>
      </c>
      <c r="F120" s="150" t="n">
        <v>2</v>
      </c>
      <c r="G120" s="276">
        <f>D120*E120*F120/1000000</f>
        <v/>
      </c>
      <c r="H120" s="276">
        <f>G120*40.4</f>
        <v/>
      </c>
      <c r="I120" s="150" t="inlineStr">
        <is>
          <t>2#管廊</t>
        </is>
      </c>
      <c r="J120" s="150" t="inlineStr">
        <is>
          <t>EL5.5M</t>
        </is>
      </c>
    </row>
    <row r="121" s="272">
      <c r="B121" s="150" t="inlineStr">
        <is>
          <t>H-3</t>
        </is>
      </c>
      <c r="C121" s="13" t="inlineStr">
        <is>
          <t>#</t>
        </is>
      </c>
      <c r="D121" s="150" t="n">
        <v>1190</v>
      </c>
      <c r="E121" s="150" t="n">
        <v>485</v>
      </c>
      <c r="F121" s="150" t="n">
        <v>1</v>
      </c>
      <c r="G121" s="276">
        <f>D121*E121*F121/1000000</f>
        <v/>
      </c>
      <c r="H121" s="276">
        <f>G121*40.4</f>
        <v/>
      </c>
      <c r="I121" s="150" t="inlineStr">
        <is>
          <t>2#管廊</t>
        </is>
      </c>
      <c r="J121" s="150" t="inlineStr">
        <is>
          <t>EL5.5M</t>
        </is>
      </c>
    </row>
    <row r="122" s="272">
      <c r="B122" s="150" t="inlineStr">
        <is>
          <t>J-1</t>
        </is>
      </c>
      <c r="C122" s="150" t="n"/>
      <c r="D122" s="150" t="n">
        <v>900</v>
      </c>
      <c r="E122" s="150" t="n">
        <v>635</v>
      </c>
      <c r="F122" s="150" t="n">
        <v>4</v>
      </c>
      <c r="G122" s="276">
        <f>D122*E122*F122/1000000</f>
        <v/>
      </c>
      <c r="H122" s="276">
        <f>G122*40.4</f>
        <v/>
      </c>
      <c r="I122" s="150" t="inlineStr">
        <is>
          <t>2#管廊</t>
        </is>
      </c>
      <c r="J122" s="150" t="inlineStr">
        <is>
          <t>EL6.5M</t>
        </is>
      </c>
    </row>
    <row r="123" s="272">
      <c r="B123" s="150" t="inlineStr">
        <is>
          <t>J-2</t>
        </is>
      </c>
      <c r="C123" s="150" t="n"/>
      <c r="D123" s="150" t="n">
        <v>900</v>
      </c>
      <c r="E123" s="150" t="n">
        <v>605</v>
      </c>
      <c r="F123" s="150" t="n">
        <v>1</v>
      </c>
      <c r="G123" s="276">
        <f>D123*E123*F123/1000000</f>
        <v/>
      </c>
      <c r="H123" s="276">
        <f>G123*40.4</f>
        <v/>
      </c>
      <c r="I123" s="150" t="inlineStr">
        <is>
          <t>2#管廊</t>
        </is>
      </c>
      <c r="J123" s="150" t="inlineStr">
        <is>
          <t>EL6.5M</t>
        </is>
      </c>
    </row>
    <row r="124" s="272">
      <c r="B124" s="150" t="inlineStr">
        <is>
          <t>J-3</t>
        </is>
      </c>
      <c r="C124" s="150" t="n"/>
      <c r="D124" s="150" t="n">
        <v>900</v>
      </c>
      <c r="E124" s="150" t="n">
        <v>665</v>
      </c>
      <c r="F124" s="150" t="n">
        <v>3</v>
      </c>
      <c r="G124" s="276">
        <f>D124*E124*F124/1000000</f>
        <v/>
      </c>
      <c r="H124" s="276">
        <f>G124*40.4</f>
        <v/>
      </c>
      <c r="I124" s="150" t="inlineStr">
        <is>
          <t>2#管廊</t>
        </is>
      </c>
      <c r="J124" s="150" t="inlineStr">
        <is>
          <t>EL6.5M</t>
        </is>
      </c>
    </row>
    <row r="125" s="272">
      <c r="B125" s="150" t="inlineStr">
        <is>
          <t>J-4</t>
        </is>
      </c>
      <c r="C125" s="150" t="n"/>
      <c r="D125" s="150" t="n">
        <v>900</v>
      </c>
      <c r="E125" s="150" t="n">
        <v>545</v>
      </c>
      <c r="F125" s="150" t="n">
        <v>2</v>
      </c>
      <c r="G125" s="276">
        <f>D125*E125*F125/1000000</f>
        <v/>
      </c>
      <c r="H125" s="276">
        <f>G125*40.4</f>
        <v/>
      </c>
      <c r="I125" s="150" t="inlineStr">
        <is>
          <t>2#管廊</t>
        </is>
      </c>
      <c r="J125" s="150" t="inlineStr">
        <is>
          <t>EL6.5M</t>
        </is>
      </c>
    </row>
    <row r="126" s="272">
      <c r="B126" s="150" t="inlineStr">
        <is>
          <t>J-5</t>
        </is>
      </c>
      <c r="C126" s="150" t="n"/>
      <c r="D126" s="150" t="n">
        <v>900</v>
      </c>
      <c r="E126" s="150" t="n">
        <v>515</v>
      </c>
      <c r="F126" s="150" t="n">
        <v>1</v>
      </c>
      <c r="G126" s="276">
        <f>D126*E126*F126/1000000</f>
        <v/>
      </c>
      <c r="H126" s="276">
        <f>G126*40.4</f>
        <v/>
      </c>
      <c r="I126" s="150" t="inlineStr">
        <is>
          <t>2#管廊</t>
        </is>
      </c>
      <c r="J126" s="150" t="inlineStr">
        <is>
          <t>EL6.5M</t>
        </is>
      </c>
    </row>
    <row r="127" hidden="1" s="272">
      <c r="B127" s="150" t="inlineStr">
        <is>
          <t>J-6</t>
        </is>
      </c>
      <c r="C127" s="150" t="n"/>
      <c r="D127" s="150" t="n">
        <v>900</v>
      </c>
      <c r="E127" s="150" t="n">
        <v>995</v>
      </c>
      <c r="F127" s="150" t="n">
        <v>1</v>
      </c>
      <c r="G127" s="276">
        <f>D127*E127*F127/1000000</f>
        <v/>
      </c>
      <c r="H127" s="276">
        <f>G127*40.4</f>
        <v/>
      </c>
      <c r="I127" s="150" t="inlineStr">
        <is>
          <t>2#管廊</t>
        </is>
      </c>
      <c r="J127" s="150" t="inlineStr">
        <is>
          <t>EL6.5M</t>
        </is>
      </c>
    </row>
    <row r="128" s="272">
      <c r="B128" s="150" t="inlineStr">
        <is>
          <t>J-7</t>
        </is>
      </c>
      <c r="C128" s="150" t="n"/>
      <c r="D128" s="150" t="n">
        <v>790</v>
      </c>
      <c r="E128" s="150" t="n">
        <v>935</v>
      </c>
      <c r="F128" s="150" t="n">
        <v>1</v>
      </c>
      <c r="G128" s="276">
        <f>D128*E128*F128/1000000</f>
        <v/>
      </c>
      <c r="H128" s="276">
        <f>G128*40.4</f>
        <v/>
      </c>
      <c r="I128" s="150" t="inlineStr">
        <is>
          <t>2#管廊</t>
        </is>
      </c>
      <c r="J128" s="150" t="inlineStr">
        <is>
          <t>EL6.5M</t>
        </is>
      </c>
    </row>
    <row r="129" hidden="1" s="272">
      <c r="B129" s="150" t="inlineStr">
        <is>
          <t>J-8</t>
        </is>
      </c>
      <c r="C129" s="150" t="n"/>
      <c r="D129" s="150" t="n">
        <v>790</v>
      </c>
      <c r="E129" s="150" t="n">
        <v>995</v>
      </c>
      <c r="F129" s="150" t="n">
        <v>8</v>
      </c>
      <c r="G129" s="276">
        <f>D129*E129*F129/1000000</f>
        <v/>
      </c>
      <c r="H129" s="276">
        <f>G129*40.4</f>
        <v/>
      </c>
      <c r="I129" s="150" t="inlineStr">
        <is>
          <t>2#管廊</t>
        </is>
      </c>
      <c r="J129" s="150" t="inlineStr">
        <is>
          <t>EL6.5M</t>
        </is>
      </c>
    </row>
    <row r="130" s="272">
      <c r="B130" s="150" t="inlineStr">
        <is>
          <t>K-1</t>
        </is>
      </c>
      <c r="C130" s="150" t="n"/>
      <c r="D130" s="150" t="n">
        <v>2390</v>
      </c>
      <c r="E130" s="150" t="n">
        <v>485</v>
      </c>
      <c r="F130" s="150" t="n">
        <v>1</v>
      </c>
      <c r="G130" s="276">
        <f>D130*E130*F130/1000000</f>
        <v/>
      </c>
      <c r="H130" s="276">
        <f>G130*40.4</f>
        <v/>
      </c>
      <c r="I130" s="150" t="inlineStr">
        <is>
          <t>2#管廊</t>
        </is>
      </c>
      <c r="J130" s="150" t="inlineStr">
        <is>
          <t>EL7.5M</t>
        </is>
      </c>
    </row>
    <row r="131" hidden="1" s="272">
      <c r="B131" s="150" t="inlineStr">
        <is>
          <t>K-2</t>
        </is>
      </c>
      <c r="C131" s="13" t="inlineStr">
        <is>
          <t>#</t>
        </is>
      </c>
      <c r="D131" s="150" t="n">
        <v>2390</v>
      </c>
      <c r="E131" s="150" t="n">
        <v>995</v>
      </c>
      <c r="F131" s="150" t="n">
        <v>1</v>
      </c>
      <c r="G131" s="276">
        <f>D131*E131*F131/1000000</f>
        <v/>
      </c>
      <c r="H131" s="276">
        <f>G131*40.4</f>
        <v/>
      </c>
      <c r="I131" s="150" t="inlineStr">
        <is>
          <t>2#管廊</t>
        </is>
      </c>
      <c r="J131" s="150" t="inlineStr">
        <is>
          <t>EL7.5M</t>
        </is>
      </c>
    </row>
    <row r="132" s="272">
      <c r="B132" s="150" t="inlineStr">
        <is>
          <t>L-1</t>
        </is>
      </c>
      <c r="C132" s="150" t="n"/>
      <c r="D132" s="150" t="n">
        <v>1190</v>
      </c>
      <c r="E132" s="150" t="n">
        <v>575</v>
      </c>
      <c r="F132" s="150" t="n">
        <v>1</v>
      </c>
      <c r="G132" s="276">
        <f>D132*E132*F132/1000000</f>
        <v/>
      </c>
      <c r="H132" s="276">
        <f>G132*40.4</f>
        <v/>
      </c>
      <c r="I132" s="150" t="inlineStr">
        <is>
          <t>2#管廊</t>
        </is>
      </c>
      <c r="J132" s="150" t="inlineStr">
        <is>
          <t>EL9.5M</t>
        </is>
      </c>
    </row>
    <row r="133" s="272">
      <c r="B133" s="150" t="inlineStr">
        <is>
          <t>L-2</t>
        </is>
      </c>
      <c r="C133" s="150" t="n"/>
      <c r="D133" s="150" t="n">
        <v>1190</v>
      </c>
      <c r="E133" s="150" t="n">
        <v>605</v>
      </c>
      <c r="F133" s="150" t="n">
        <v>1</v>
      </c>
      <c r="G133" s="276">
        <f>D133*E133*F133/1000000</f>
        <v/>
      </c>
      <c r="H133" s="276">
        <f>G133*40.4</f>
        <v/>
      </c>
      <c r="I133" s="150" t="inlineStr">
        <is>
          <t>2#管廊</t>
        </is>
      </c>
      <c r="J133" s="150" t="inlineStr">
        <is>
          <t>EL9.5M</t>
        </is>
      </c>
    </row>
    <row r="134" s="272">
      <c r="B134" s="150" t="inlineStr">
        <is>
          <t>L-3</t>
        </is>
      </c>
      <c r="C134" s="150" t="n"/>
      <c r="D134" s="150" t="n">
        <v>2365</v>
      </c>
      <c r="E134" s="150" t="n">
        <v>935</v>
      </c>
      <c r="F134" s="150" t="n">
        <v>2</v>
      </c>
      <c r="G134" s="276">
        <f>D134*E134*F134/1000000</f>
        <v/>
      </c>
      <c r="H134" s="276">
        <f>G134*40.4</f>
        <v/>
      </c>
      <c r="I134" s="150" t="inlineStr">
        <is>
          <t>2#管廊</t>
        </is>
      </c>
      <c r="J134" s="150" t="inlineStr">
        <is>
          <t>EL9.5M</t>
        </is>
      </c>
    </row>
    <row r="135" hidden="1" s="272">
      <c r="B135" s="150" t="inlineStr">
        <is>
          <t>L-4</t>
        </is>
      </c>
      <c r="C135" s="150" t="n"/>
      <c r="D135" s="150" t="n">
        <v>2365</v>
      </c>
      <c r="E135" s="150" t="n">
        <v>995</v>
      </c>
      <c r="F135" s="150" t="n">
        <v>8</v>
      </c>
      <c r="G135" s="276">
        <f>D135*E135*F135/1000000</f>
        <v/>
      </c>
      <c r="H135" s="276">
        <f>G135*40.4</f>
        <v/>
      </c>
      <c r="I135" s="150" t="inlineStr">
        <is>
          <t>2#管廊</t>
        </is>
      </c>
      <c r="J135" s="150" t="inlineStr">
        <is>
          <t>EL9.5M</t>
        </is>
      </c>
    </row>
    <row r="136" hidden="1" s="272">
      <c r="B136" s="150" t="inlineStr">
        <is>
          <t>L-5</t>
        </is>
      </c>
      <c r="C136" s="13" t="inlineStr">
        <is>
          <t>#</t>
        </is>
      </c>
      <c r="D136" s="150" t="n">
        <v>2365</v>
      </c>
      <c r="E136" s="150" t="n">
        <v>995</v>
      </c>
      <c r="F136" s="150" t="n">
        <v>3</v>
      </c>
      <c r="G136" s="276">
        <f>D136*E136*F136/1000000</f>
        <v/>
      </c>
      <c r="H136" s="276">
        <f>G136*40.4</f>
        <v/>
      </c>
      <c r="I136" s="150" t="inlineStr">
        <is>
          <t>2#管廊</t>
        </is>
      </c>
      <c r="J136" s="150" t="inlineStr">
        <is>
          <t>EL9.5M</t>
        </is>
      </c>
    </row>
    <row r="137" s="272">
      <c r="B137" s="150" t="inlineStr">
        <is>
          <t>L-6</t>
        </is>
      </c>
      <c r="C137" s="150" t="n"/>
      <c r="D137" s="150" t="n">
        <v>2390</v>
      </c>
      <c r="E137" s="150" t="n">
        <v>935</v>
      </c>
      <c r="F137" s="150" t="n">
        <v>5</v>
      </c>
      <c r="G137" s="276">
        <f>D137*E137*F137/1000000</f>
        <v/>
      </c>
      <c r="H137" s="276">
        <f>G137*40.4</f>
        <v/>
      </c>
      <c r="I137" s="150" t="inlineStr">
        <is>
          <t>2#管廊</t>
        </is>
      </c>
      <c r="J137" s="150" t="inlineStr">
        <is>
          <t>EL9.5M</t>
        </is>
      </c>
    </row>
    <row r="138" hidden="1" s="272">
      <c r="B138" s="150" t="inlineStr">
        <is>
          <t>L-7</t>
        </is>
      </c>
      <c r="C138" s="150" t="n"/>
      <c r="D138" s="150" t="n">
        <v>2390</v>
      </c>
      <c r="E138" s="150" t="n">
        <v>995</v>
      </c>
      <c r="F138" s="150" t="n">
        <v>14</v>
      </c>
      <c r="G138" s="276">
        <f>D138*E138*F138/1000000</f>
        <v/>
      </c>
      <c r="H138" s="276">
        <f>G138*40.4</f>
        <v/>
      </c>
      <c r="I138" s="150" t="inlineStr">
        <is>
          <t>2#管廊</t>
        </is>
      </c>
      <c r="J138" s="150" t="inlineStr">
        <is>
          <t>EL9.5M</t>
        </is>
      </c>
    </row>
    <row r="139" s="272">
      <c r="B139" s="150" t="inlineStr">
        <is>
          <t>L-8</t>
        </is>
      </c>
      <c r="C139" s="150" t="n"/>
      <c r="D139" s="150" t="n">
        <v>1165</v>
      </c>
      <c r="E139" s="150" t="n">
        <v>935</v>
      </c>
      <c r="F139" s="150" t="n">
        <v>3</v>
      </c>
      <c r="G139" s="276">
        <f>D139*E139*F139/1000000</f>
        <v/>
      </c>
      <c r="H139" s="276">
        <f>G139*40.4</f>
        <v/>
      </c>
      <c r="I139" s="150" t="inlineStr">
        <is>
          <t>2#管廊</t>
        </is>
      </c>
      <c r="J139" s="150" t="inlineStr">
        <is>
          <t>EL9.5M</t>
        </is>
      </c>
    </row>
    <row r="140" hidden="1" s="272">
      <c r="B140" s="150" t="inlineStr">
        <is>
          <t>L-9</t>
        </is>
      </c>
      <c r="C140" s="150" t="n"/>
      <c r="D140" s="150" t="n">
        <v>1165</v>
      </c>
      <c r="E140" s="150" t="n">
        <v>995</v>
      </c>
      <c r="F140" s="150" t="n">
        <v>11</v>
      </c>
      <c r="G140" s="276">
        <f>D140*E140*F140/1000000</f>
        <v/>
      </c>
      <c r="H140" s="276">
        <f>G140*40.4</f>
        <v/>
      </c>
      <c r="I140" s="150" t="inlineStr">
        <is>
          <t>2#管廊</t>
        </is>
      </c>
      <c r="J140" s="150" t="inlineStr">
        <is>
          <t>EL9.5M</t>
        </is>
      </c>
    </row>
    <row r="141" hidden="1" s="272">
      <c r="B141" s="150" t="inlineStr">
        <is>
          <t>L-10</t>
        </is>
      </c>
      <c r="C141" s="13" t="inlineStr">
        <is>
          <t>#</t>
        </is>
      </c>
      <c r="D141" s="150" t="n">
        <v>1165</v>
      </c>
      <c r="E141" s="150" t="n">
        <v>995</v>
      </c>
      <c r="F141" s="150" t="n">
        <v>3</v>
      </c>
      <c r="G141" s="276">
        <f>D141*E141*F141/1000000</f>
        <v/>
      </c>
      <c r="H141" s="276">
        <f>G141*40.4</f>
        <v/>
      </c>
      <c r="I141" s="150" t="inlineStr">
        <is>
          <t>2#管廊</t>
        </is>
      </c>
      <c r="J141" s="150" t="inlineStr">
        <is>
          <t>EL9.5M</t>
        </is>
      </c>
    </row>
    <row r="142" s="272">
      <c r="B142" s="150" t="inlineStr">
        <is>
          <t>L-11</t>
        </is>
      </c>
      <c r="C142" s="13" t="inlineStr">
        <is>
          <t>#</t>
        </is>
      </c>
      <c r="D142" s="150" t="n">
        <v>990</v>
      </c>
      <c r="E142" s="150" t="n">
        <v>485</v>
      </c>
      <c r="F142" s="150" t="n">
        <v>1</v>
      </c>
      <c r="G142" s="276">
        <f>D142*E142*F142/1000000</f>
        <v/>
      </c>
      <c r="H142" s="276">
        <f>G142*40.4</f>
        <v/>
      </c>
      <c r="I142" s="150" t="inlineStr">
        <is>
          <t>2#管廊</t>
        </is>
      </c>
      <c r="J142" s="150" t="inlineStr">
        <is>
          <t>EL9.5M</t>
        </is>
      </c>
    </row>
    <row r="143" hidden="1" s="272">
      <c r="B143" s="150" t="inlineStr">
        <is>
          <t>L-12</t>
        </is>
      </c>
      <c r="C143" s="150" t="n"/>
      <c r="D143" s="150" t="n">
        <v>990</v>
      </c>
      <c r="E143" s="150" t="n">
        <v>995</v>
      </c>
      <c r="F143" s="150" t="n">
        <v>1</v>
      </c>
      <c r="G143" s="276">
        <f>D143*E143*F143/1000000</f>
        <v/>
      </c>
      <c r="H143" s="276">
        <f>G143*40.4</f>
        <v/>
      </c>
      <c r="I143" s="150" t="inlineStr">
        <is>
          <t>2#管廊</t>
        </is>
      </c>
      <c r="J143" s="150" t="inlineStr">
        <is>
          <t>EL9.5M</t>
        </is>
      </c>
    </row>
    <row r="144" s="272">
      <c r="B144" s="150" t="inlineStr">
        <is>
          <t>L-13</t>
        </is>
      </c>
      <c r="C144" s="13" t="inlineStr">
        <is>
          <t>#</t>
        </is>
      </c>
      <c r="D144" s="150" t="n">
        <v>2365</v>
      </c>
      <c r="E144" s="150" t="n">
        <v>935</v>
      </c>
      <c r="F144" s="150" t="n">
        <v>1</v>
      </c>
      <c r="G144" s="276">
        <f>D144*E144*F144/1000000</f>
        <v/>
      </c>
      <c r="H144" s="276">
        <f>G144*40.4</f>
        <v/>
      </c>
      <c r="I144" s="150" t="inlineStr">
        <is>
          <t>2#管廊</t>
        </is>
      </c>
      <c r="J144" s="150" t="inlineStr">
        <is>
          <t>EL9.5M</t>
        </is>
      </c>
    </row>
    <row r="145" s="272">
      <c r="B145" s="150" t="inlineStr">
        <is>
          <t>L-14</t>
        </is>
      </c>
      <c r="C145" s="13" t="inlineStr">
        <is>
          <t>#</t>
        </is>
      </c>
      <c r="D145" s="150" t="n">
        <v>1165</v>
      </c>
      <c r="E145" s="150" t="n">
        <v>935</v>
      </c>
      <c r="F145" s="150" t="n">
        <v>2</v>
      </c>
      <c r="G145" s="276">
        <f>D145*E145*F145/1000000</f>
        <v/>
      </c>
      <c r="H145" s="276">
        <f>G145*40.4</f>
        <v/>
      </c>
      <c r="I145" s="150" t="inlineStr">
        <is>
          <t>2#管廊</t>
        </is>
      </c>
      <c r="J145" s="150" t="inlineStr">
        <is>
          <t>EL9.5M</t>
        </is>
      </c>
    </row>
    <row r="146" s="272">
      <c r="B146" s="150" t="inlineStr">
        <is>
          <t>L-15</t>
        </is>
      </c>
      <c r="C146" s="150" t="n"/>
      <c r="D146" s="150" t="n">
        <v>1165</v>
      </c>
      <c r="E146" s="150" t="n">
        <v>425</v>
      </c>
      <c r="F146" s="150" t="n">
        <v>1</v>
      </c>
      <c r="G146" s="276">
        <f>D146*E146*F146/1000000</f>
        <v/>
      </c>
      <c r="H146" s="276">
        <f>G146*40.4</f>
        <v/>
      </c>
      <c r="I146" s="150" t="inlineStr">
        <is>
          <t>2#管廊</t>
        </is>
      </c>
      <c r="J146" s="150" t="inlineStr">
        <is>
          <t>EL9.5M</t>
        </is>
      </c>
    </row>
    <row r="147" s="272">
      <c r="B147" s="150" t="inlineStr">
        <is>
          <t>L-16</t>
        </is>
      </c>
      <c r="C147" s="150" t="n"/>
      <c r="D147" s="150" t="n">
        <v>2390</v>
      </c>
      <c r="E147" s="150" t="n">
        <v>425</v>
      </c>
      <c r="F147" s="150" t="n">
        <v>2</v>
      </c>
      <c r="G147" s="276">
        <f>D147*E147*F147/1000000</f>
        <v/>
      </c>
      <c r="H147" s="276">
        <f>G147*40.4</f>
        <v/>
      </c>
      <c r="I147" s="150" t="inlineStr">
        <is>
          <t>2#管廊</t>
        </is>
      </c>
      <c r="J147" s="150" t="inlineStr">
        <is>
          <t>EL9.5M</t>
        </is>
      </c>
    </row>
    <row r="148" s="272">
      <c r="B148" s="150" t="inlineStr">
        <is>
          <t>L-17</t>
        </is>
      </c>
      <c r="C148" s="150" t="n"/>
      <c r="D148" s="150" t="n">
        <v>2365</v>
      </c>
      <c r="E148" s="150" t="n">
        <v>425</v>
      </c>
      <c r="F148" s="150" t="n">
        <v>1</v>
      </c>
      <c r="G148" s="276">
        <f>D148*E148*F148/1000000</f>
        <v/>
      </c>
      <c r="H148" s="276">
        <f>G148*40.4</f>
        <v/>
      </c>
      <c r="I148" s="150" t="inlineStr">
        <is>
          <t>2#管廊</t>
        </is>
      </c>
      <c r="J148" s="150" t="inlineStr">
        <is>
          <t>EL9.5M</t>
        </is>
      </c>
    </row>
    <row r="149" s="272">
      <c r="B149" s="150" t="inlineStr">
        <is>
          <t>L-18</t>
        </is>
      </c>
      <c r="C149" s="13" t="inlineStr">
        <is>
          <t>#</t>
        </is>
      </c>
      <c r="D149" s="150" t="n">
        <v>2365</v>
      </c>
      <c r="E149" s="150" t="n">
        <v>425</v>
      </c>
      <c r="F149" s="150" t="n">
        <v>1</v>
      </c>
      <c r="G149" s="276">
        <f>D149*E149*F149/1000000</f>
        <v/>
      </c>
      <c r="H149" s="276">
        <f>G149*40.4</f>
        <v/>
      </c>
      <c r="I149" s="150" t="inlineStr">
        <is>
          <t>2#管廊</t>
        </is>
      </c>
      <c r="J149" s="150" t="inlineStr">
        <is>
          <t>EL9.5M</t>
        </is>
      </c>
    </row>
    <row r="150" s="272">
      <c r="B150" s="150" t="inlineStr">
        <is>
          <t>L-19</t>
        </is>
      </c>
      <c r="C150" s="13" t="inlineStr">
        <is>
          <t>#</t>
        </is>
      </c>
      <c r="D150" s="150" t="n">
        <v>1165</v>
      </c>
      <c r="E150" s="150" t="n">
        <v>425</v>
      </c>
      <c r="F150" s="150" t="n">
        <v>1</v>
      </c>
      <c r="G150" s="276">
        <f>D150*E150*F150/1000000</f>
        <v/>
      </c>
      <c r="H150" s="276">
        <f>G150*40.4</f>
        <v/>
      </c>
      <c r="I150" s="150" t="inlineStr">
        <is>
          <t>2#管廊</t>
        </is>
      </c>
      <c r="J150" s="150" t="inlineStr">
        <is>
          <t>EL9.5M</t>
        </is>
      </c>
    </row>
    <row r="151" s="272">
      <c r="B151" s="150" t="inlineStr">
        <is>
          <t>L-20</t>
        </is>
      </c>
      <c r="C151" s="150" t="n"/>
      <c r="D151" s="150" t="n">
        <v>2365</v>
      </c>
      <c r="E151" s="150" t="n">
        <v>695</v>
      </c>
      <c r="F151" s="150" t="n">
        <v>1</v>
      </c>
      <c r="G151" s="276">
        <f>D151*E151*F151/1000000</f>
        <v/>
      </c>
      <c r="H151" s="276">
        <f>G151*40.4</f>
        <v/>
      </c>
      <c r="I151" s="150" t="inlineStr">
        <is>
          <t>2#管廊</t>
        </is>
      </c>
      <c r="J151" s="150" t="inlineStr">
        <is>
          <t>EL9.5M</t>
        </is>
      </c>
    </row>
    <row r="152" s="272">
      <c r="B152" s="150" t="inlineStr">
        <is>
          <t>L-21</t>
        </is>
      </c>
      <c r="C152" s="13" t="inlineStr">
        <is>
          <t>#</t>
        </is>
      </c>
      <c r="D152" s="150" t="n">
        <v>2365</v>
      </c>
      <c r="E152" s="150" t="n">
        <v>665</v>
      </c>
      <c r="F152" s="150" t="n">
        <v>1</v>
      </c>
      <c r="G152" s="276">
        <f>D152*E152*F152/1000000</f>
        <v/>
      </c>
      <c r="H152" s="276">
        <f>G152*40.4</f>
        <v/>
      </c>
      <c r="I152" s="150" t="inlineStr">
        <is>
          <t>2#管廊</t>
        </is>
      </c>
      <c r="J152" s="150" t="inlineStr">
        <is>
          <t>EL9.5M</t>
        </is>
      </c>
    </row>
    <row r="153" s="272">
      <c r="B153" s="150" t="inlineStr">
        <is>
          <t>L-22</t>
        </is>
      </c>
      <c r="C153" s="13" t="inlineStr">
        <is>
          <t>#</t>
        </is>
      </c>
      <c r="D153" s="150" t="n">
        <v>2365</v>
      </c>
      <c r="E153" s="150" t="n">
        <v>575</v>
      </c>
      <c r="F153" s="150" t="n">
        <v>1</v>
      </c>
      <c r="G153" s="276">
        <f>D153*E153*F153/1000000</f>
        <v/>
      </c>
      <c r="H153" s="276">
        <f>G153*40.4</f>
        <v/>
      </c>
      <c r="I153" s="150" t="inlineStr">
        <is>
          <t>2#管廊</t>
        </is>
      </c>
      <c r="J153" s="150" t="inlineStr">
        <is>
          <t>EL9.5M</t>
        </is>
      </c>
    </row>
    <row r="154" s="272">
      <c r="B154" s="150" t="inlineStr">
        <is>
          <t>L-23</t>
        </is>
      </c>
      <c r="C154" s="13" t="inlineStr">
        <is>
          <t>#</t>
        </is>
      </c>
      <c r="D154" s="150" t="n">
        <v>2365</v>
      </c>
      <c r="E154" s="150" t="n">
        <v>635</v>
      </c>
      <c r="F154" s="150" t="n">
        <v>1</v>
      </c>
      <c r="G154" s="276">
        <f>D154*E154*F154/1000000</f>
        <v/>
      </c>
      <c r="H154" s="276">
        <f>G154*40.4</f>
        <v/>
      </c>
      <c r="I154" s="150" t="inlineStr">
        <is>
          <t>2#管廊</t>
        </is>
      </c>
      <c r="J154" s="150" t="inlineStr">
        <is>
          <t>EL9.5M</t>
        </is>
      </c>
    </row>
    <row r="155" s="272">
      <c r="B155" s="150" t="inlineStr">
        <is>
          <t>L-24</t>
        </is>
      </c>
      <c r="C155" s="150" t="n"/>
      <c r="D155" s="150" t="n">
        <v>2365</v>
      </c>
      <c r="E155" s="150" t="n">
        <v>635</v>
      </c>
      <c r="F155" s="150" t="n">
        <v>1</v>
      </c>
      <c r="G155" s="276">
        <f>D155*E155*F155/1000000</f>
        <v/>
      </c>
      <c r="H155" s="276">
        <f>G155*40.4</f>
        <v/>
      </c>
      <c r="I155" s="150" t="inlineStr">
        <is>
          <t>2#管廊</t>
        </is>
      </c>
      <c r="J155" s="150" t="inlineStr">
        <is>
          <t>EL9.5M</t>
        </is>
      </c>
    </row>
    <row r="156" hidden="1" s="272">
      <c r="B156" s="150" t="inlineStr">
        <is>
          <t>L-25</t>
        </is>
      </c>
      <c r="C156" s="13" t="inlineStr">
        <is>
          <t>#</t>
        </is>
      </c>
      <c r="D156" s="150" t="n">
        <v>2365</v>
      </c>
      <c r="E156" s="150" t="n">
        <v>995</v>
      </c>
      <c r="F156" s="150" t="n">
        <v>1</v>
      </c>
      <c r="G156" s="276">
        <f>D156*E156*F156/1000000</f>
        <v/>
      </c>
      <c r="H156" s="276">
        <f>G156*40.4</f>
        <v/>
      </c>
      <c r="I156" s="150" t="inlineStr">
        <is>
          <t>2#管廊</t>
        </is>
      </c>
      <c r="J156" s="150" t="inlineStr">
        <is>
          <t>EL9.5M</t>
        </is>
      </c>
    </row>
    <row r="157" s="272">
      <c r="B157" s="150" t="inlineStr">
        <is>
          <t>L-26</t>
        </is>
      </c>
      <c r="C157" s="13" t="inlineStr">
        <is>
          <t>#</t>
        </is>
      </c>
      <c r="D157" s="150" t="n">
        <v>2365</v>
      </c>
      <c r="E157" s="150" t="n">
        <v>665</v>
      </c>
      <c r="F157" s="150" t="n">
        <v>1</v>
      </c>
      <c r="G157" s="276">
        <f>D157*E157*F157/1000000</f>
        <v/>
      </c>
      <c r="H157" s="276">
        <f>G157*40.4</f>
        <v/>
      </c>
      <c r="I157" s="150" t="inlineStr">
        <is>
          <t>2#管廊</t>
        </is>
      </c>
      <c r="J157" s="150" t="inlineStr">
        <is>
          <t>EL9.5M</t>
        </is>
      </c>
    </row>
    <row r="158" s="272">
      <c r="B158" s="150" t="inlineStr">
        <is>
          <t>M-1</t>
        </is>
      </c>
      <c r="C158" s="150" t="n"/>
      <c r="D158" s="150" t="n">
        <v>790</v>
      </c>
      <c r="E158" s="150" t="n">
        <v>695</v>
      </c>
      <c r="F158" s="150" t="n">
        <v>1</v>
      </c>
      <c r="G158" s="276">
        <f>D158*E158*F158/1000000</f>
        <v/>
      </c>
      <c r="H158" s="276">
        <f>G158*40.4</f>
        <v/>
      </c>
      <c r="I158" s="150" t="inlineStr">
        <is>
          <t>2#管廊</t>
        </is>
      </c>
      <c r="J158" s="150" t="inlineStr">
        <is>
          <t>EL12.5M</t>
        </is>
      </c>
    </row>
    <row r="159" hidden="1" s="272">
      <c r="B159" s="150" t="inlineStr">
        <is>
          <t>M-2</t>
        </is>
      </c>
      <c r="C159" s="150" t="n"/>
      <c r="D159" s="150" t="n">
        <v>790</v>
      </c>
      <c r="E159" s="150" t="n">
        <v>995</v>
      </c>
      <c r="F159" s="150" t="n">
        <v>76</v>
      </c>
      <c r="G159" s="276">
        <f>D159*E159*F159/1000000</f>
        <v/>
      </c>
      <c r="H159" s="276">
        <f>G159*40.4</f>
        <v/>
      </c>
      <c r="I159" s="150" t="inlineStr">
        <is>
          <t>2#管廊</t>
        </is>
      </c>
      <c r="J159" s="150" t="inlineStr">
        <is>
          <t>EL12.5M</t>
        </is>
      </c>
    </row>
    <row r="160" s="272">
      <c r="B160" s="150" t="inlineStr">
        <is>
          <t>M-3</t>
        </is>
      </c>
      <c r="C160" s="150" t="n"/>
      <c r="D160" s="150" t="n">
        <v>2190</v>
      </c>
      <c r="E160" s="150" t="n">
        <v>575</v>
      </c>
      <c r="F160" s="150" t="n">
        <v>1</v>
      </c>
      <c r="G160" s="276">
        <f>D160*E160*F160/1000000</f>
        <v/>
      </c>
      <c r="H160" s="276">
        <f>G160*40.4</f>
        <v/>
      </c>
      <c r="I160" s="150" t="inlineStr">
        <is>
          <t>2#管廊</t>
        </is>
      </c>
      <c r="J160" s="150" t="inlineStr">
        <is>
          <t>EL12.5M</t>
        </is>
      </c>
    </row>
    <row r="161" hidden="1" s="272">
      <c r="B161" s="150" t="inlineStr">
        <is>
          <t>M-4</t>
        </is>
      </c>
      <c r="C161" s="150" t="n"/>
      <c r="D161" s="150" t="n">
        <v>2190</v>
      </c>
      <c r="E161" s="150" t="n">
        <v>995</v>
      </c>
      <c r="F161" s="150" t="n">
        <v>1</v>
      </c>
      <c r="G161" s="276">
        <f>D161*E161*F161/1000000</f>
        <v/>
      </c>
      <c r="H161" s="276">
        <f>G161*40.4</f>
        <v/>
      </c>
      <c r="I161" s="150" t="inlineStr">
        <is>
          <t>2#管廊</t>
        </is>
      </c>
      <c r="J161" s="150" t="inlineStr">
        <is>
          <t>EL12.5M</t>
        </is>
      </c>
    </row>
    <row r="162" s="272">
      <c r="B162" s="150" t="inlineStr">
        <is>
          <t>M-5</t>
        </is>
      </c>
      <c r="C162" s="13" t="inlineStr">
        <is>
          <t>#</t>
        </is>
      </c>
      <c r="D162" s="150" t="n">
        <v>2990</v>
      </c>
      <c r="E162" s="150" t="n">
        <v>965</v>
      </c>
      <c r="F162" s="150" t="n">
        <v>1</v>
      </c>
      <c r="G162" s="276">
        <f>D162*E162*F162/1000000</f>
        <v/>
      </c>
      <c r="H162" s="276">
        <f>G162*40.4</f>
        <v/>
      </c>
      <c r="I162" s="150" t="inlineStr">
        <is>
          <t>2#管廊</t>
        </is>
      </c>
      <c r="J162" s="150" t="inlineStr">
        <is>
          <t>EL12.5M</t>
        </is>
      </c>
    </row>
    <row r="163" hidden="1" s="272">
      <c r="B163" s="150" t="inlineStr">
        <is>
          <t>M-6</t>
        </is>
      </c>
      <c r="C163" s="150" t="n"/>
      <c r="D163" s="150" t="n">
        <v>2990</v>
      </c>
      <c r="E163" s="150" t="n">
        <v>995</v>
      </c>
      <c r="F163" s="150" t="n">
        <v>3</v>
      </c>
      <c r="G163" s="276">
        <f>D163*E163*F163/1000000</f>
        <v/>
      </c>
      <c r="H163" s="276">
        <f>G163*40.4</f>
        <v/>
      </c>
      <c r="I163" s="150" t="inlineStr">
        <is>
          <t>2#管廊</t>
        </is>
      </c>
      <c r="J163" s="150" t="inlineStr">
        <is>
          <t>EL12.5M</t>
        </is>
      </c>
    </row>
    <row r="164" hidden="1" s="272">
      <c r="B164" s="150" t="inlineStr">
        <is>
          <t>M-7</t>
        </is>
      </c>
      <c r="C164" s="13" t="inlineStr">
        <is>
          <t>#</t>
        </is>
      </c>
      <c r="D164" s="150" t="n">
        <v>2990</v>
      </c>
      <c r="E164" s="150" t="n">
        <v>995</v>
      </c>
      <c r="F164" s="150" t="n">
        <v>1</v>
      </c>
      <c r="G164" s="276">
        <f>D164*E164*F164/1000000</f>
        <v/>
      </c>
      <c r="H164" s="276">
        <f>G164*40.4</f>
        <v/>
      </c>
      <c r="I164" s="150" t="inlineStr">
        <is>
          <t>2#管廊</t>
        </is>
      </c>
      <c r="J164" s="150" t="inlineStr">
        <is>
          <t>EL12.5M</t>
        </is>
      </c>
    </row>
    <row r="165" s="272">
      <c r="B165" s="150" t="inlineStr">
        <is>
          <t>M-8</t>
        </is>
      </c>
      <c r="C165" s="150" t="n"/>
      <c r="D165" s="150" t="n">
        <v>790</v>
      </c>
      <c r="E165" s="150" t="n">
        <v>515</v>
      </c>
      <c r="F165" s="150" t="n">
        <v>1</v>
      </c>
      <c r="G165" s="276">
        <f>D165*E165*F165/1000000</f>
        <v/>
      </c>
      <c r="H165" s="276">
        <f>G165*40.4</f>
        <v/>
      </c>
      <c r="I165" s="150" t="inlineStr">
        <is>
          <t>2#管廊</t>
        </is>
      </c>
      <c r="J165" s="150" t="inlineStr">
        <is>
          <t>EL12.5M</t>
        </is>
      </c>
    </row>
    <row r="166" s="272">
      <c r="B166" s="150" t="inlineStr">
        <is>
          <t>M-9</t>
        </is>
      </c>
      <c r="C166" s="150" t="n"/>
      <c r="D166" s="150" t="n">
        <v>790</v>
      </c>
      <c r="E166" s="150" t="n">
        <v>575</v>
      </c>
      <c r="F166" s="150" t="n">
        <v>2</v>
      </c>
      <c r="G166" s="276">
        <f>D166*E166*F166/1000000</f>
        <v/>
      </c>
      <c r="H166" s="276">
        <f>G166*40.4</f>
        <v/>
      </c>
      <c r="I166" s="150" t="inlineStr">
        <is>
          <t>2#管廊</t>
        </is>
      </c>
      <c r="J166" s="150" t="inlineStr">
        <is>
          <t>EL12.5M</t>
        </is>
      </c>
    </row>
    <row r="167" hidden="1" s="272">
      <c r="B167" s="150" t="inlineStr">
        <is>
          <t>M-10</t>
        </is>
      </c>
      <c r="C167" s="13" t="inlineStr">
        <is>
          <t>#</t>
        </is>
      </c>
      <c r="D167" s="150" t="n">
        <v>790</v>
      </c>
      <c r="E167" s="150" t="n">
        <v>995</v>
      </c>
      <c r="F167" s="150" t="n">
        <v>1</v>
      </c>
      <c r="G167" s="276">
        <f>D167*E167*F167/1000000</f>
        <v/>
      </c>
      <c r="H167" s="276">
        <f>G167*40.4</f>
        <v/>
      </c>
      <c r="I167" s="150" t="inlineStr">
        <is>
          <t>2#管廊</t>
        </is>
      </c>
      <c r="J167" s="150" t="inlineStr">
        <is>
          <t>EL12.5M</t>
        </is>
      </c>
    </row>
    <row r="168" hidden="1" s="272">
      <c r="B168" s="150" t="inlineStr">
        <is>
          <t>M-11</t>
        </is>
      </c>
      <c r="C168" s="13" t="inlineStr">
        <is>
          <t>#</t>
        </is>
      </c>
      <c r="D168" s="150" t="n">
        <v>790</v>
      </c>
      <c r="E168" s="150" t="n">
        <v>995</v>
      </c>
      <c r="F168" s="150" t="n">
        <v>1</v>
      </c>
      <c r="G168" s="276">
        <f>D168*E168*F168/1000000</f>
        <v/>
      </c>
      <c r="H168" s="276">
        <f>G168*40.4</f>
        <v/>
      </c>
      <c r="I168" s="150" t="inlineStr">
        <is>
          <t>2#管廊</t>
        </is>
      </c>
      <c r="J168" s="150" t="inlineStr">
        <is>
          <t>EL12.5M</t>
        </is>
      </c>
    </row>
    <row r="169" hidden="1" s="272">
      <c r="B169" s="150" t="inlineStr">
        <is>
          <t>M-12</t>
        </is>
      </c>
      <c r="C169" s="13" t="inlineStr">
        <is>
          <t>#</t>
        </is>
      </c>
      <c r="D169" s="150" t="n">
        <v>790</v>
      </c>
      <c r="E169" s="150" t="n">
        <v>995</v>
      </c>
      <c r="F169" s="150" t="n">
        <v>1</v>
      </c>
      <c r="G169" s="276">
        <f>D169*E169*F169/1000000</f>
        <v/>
      </c>
      <c r="H169" s="276">
        <f>G169*40.4</f>
        <v/>
      </c>
      <c r="I169" s="150" t="inlineStr">
        <is>
          <t>2#管廊</t>
        </is>
      </c>
      <c r="J169" s="150" t="inlineStr">
        <is>
          <t>EL12.5M</t>
        </is>
      </c>
    </row>
    <row r="170" hidden="1" s="272">
      <c r="B170" s="150" t="inlineStr">
        <is>
          <t>M-13</t>
        </is>
      </c>
      <c r="C170" s="13" t="inlineStr">
        <is>
          <t>#</t>
        </is>
      </c>
      <c r="D170" s="150" t="n">
        <v>790</v>
      </c>
      <c r="E170" s="150" t="n">
        <v>995</v>
      </c>
      <c r="F170" s="150" t="n">
        <v>1</v>
      </c>
      <c r="G170" s="276">
        <f>D170*E170*F170/1000000</f>
        <v/>
      </c>
      <c r="H170" s="276">
        <f>G170*40.4</f>
        <v/>
      </c>
      <c r="I170" s="150" t="inlineStr">
        <is>
          <t>2#管廊</t>
        </is>
      </c>
      <c r="J170" s="150" t="inlineStr">
        <is>
          <t>EL12.5M</t>
        </is>
      </c>
    </row>
    <row r="171" hidden="1" s="272">
      <c r="B171" s="150" t="inlineStr">
        <is>
          <t>M-14</t>
        </is>
      </c>
      <c r="C171" s="13" t="inlineStr">
        <is>
          <t>#</t>
        </is>
      </c>
      <c r="D171" s="150" t="n">
        <v>790</v>
      </c>
      <c r="E171" s="150" t="n">
        <v>995</v>
      </c>
      <c r="F171" s="150" t="n">
        <v>1</v>
      </c>
      <c r="G171" s="276">
        <f>D171*E171*F171/1000000</f>
        <v/>
      </c>
      <c r="H171" s="276">
        <f>G171*40.4</f>
        <v/>
      </c>
      <c r="I171" s="150" t="inlineStr">
        <is>
          <t>2#管廊</t>
        </is>
      </c>
      <c r="J171" s="150" t="inlineStr">
        <is>
          <t>EL12.5M</t>
        </is>
      </c>
    </row>
    <row r="172" s="272">
      <c r="B172" s="150" t="inlineStr">
        <is>
          <t>M-15</t>
        </is>
      </c>
      <c r="C172" s="150" t="n"/>
      <c r="D172" s="150" t="n">
        <v>790</v>
      </c>
      <c r="E172" s="150" t="n">
        <v>935</v>
      </c>
      <c r="F172" s="150" t="n">
        <v>1</v>
      </c>
      <c r="G172" s="276">
        <f>D172*E172*F172/1000000</f>
        <v/>
      </c>
      <c r="H172" s="276">
        <f>G172*40.4</f>
        <v/>
      </c>
      <c r="I172" s="150" t="inlineStr">
        <is>
          <t>2#管廊</t>
        </is>
      </c>
      <c r="J172" s="150" t="inlineStr">
        <is>
          <t>EL12.5M</t>
        </is>
      </c>
    </row>
    <row r="173" s="272">
      <c r="B173" s="150" t="inlineStr">
        <is>
          <t>N-1</t>
        </is>
      </c>
      <c r="C173" s="150" t="n"/>
      <c r="D173" s="150" t="n">
        <v>1190</v>
      </c>
      <c r="E173" s="150" t="n">
        <v>515</v>
      </c>
      <c r="F173" s="150" t="n">
        <v>2</v>
      </c>
      <c r="G173" s="276">
        <f>D173*E173*F173/1000000</f>
        <v/>
      </c>
      <c r="H173" s="276">
        <f>G173*40.4</f>
        <v/>
      </c>
      <c r="I173" s="150" t="inlineStr">
        <is>
          <t>2#管廊</t>
        </is>
      </c>
      <c r="J173" s="150" t="inlineStr">
        <is>
          <t>EL13.5M</t>
        </is>
      </c>
    </row>
    <row r="174" hidden="1" s="272">
      <c r="B174" s="150" t="inlineStr">
        <is>
          <t>N-2</t>
        </is>
      </c>
      <c r="C174" s="150" t="n"/>
      <c r="D174" s="150" t="n">
        <v>1190</v>
      </c>
      <c r="E174" s="150" t="n">
        <v>995</v>
      </c>
      <c r="F174" s="150" t="n">
        <v>2</v>
      </c>
      <c r="G174" s="276">
        <f>D174*E174*F174/1000000</f>
        <v/>
      </c>
      <c r="H174" s="276">
        <f>G174*40.4</f>
        <v/>
      </c>
      <c r="I174" s="150" t="inlineStr">
        <is>
          <t>2#管廊</t>
        </is>
      </c>
      <c r="J174" s="150" t="inlineStr">
        <is>
          <t>EL13.5M</t>
        </is>
      </c>
    </row>
    <row r="175" s="272">
      <c r="B175" s="150" t="inlineStr">
        <is>
          <t>N-3</t>
        </is>
      </c>
      <c r="C175" s="150" t="n"/>
      <c r="D175" s="150" t="n">
        <v>1090</v>
      </c>
      <c r="E175" s="150" t="n">
        <v>695</v>
      </c>
      <c r="F175" s="150" t="n">
        <v>2</v>
      </c>
      <c r="G175" s="276">
        <f>D175*E175*F175/1000000</f>
        <v/>
      </c>
      <c r="H175" s="276">
        <f>G175*40.4</f>
        <v/>
      </c>
      <c r="I175" s="150" t="inlineStr">
        <is>
          <t>2#管廊</t>
        </is>
      </c>
      <c r="J175" s="150" t="inlineStr">
        <is>
          <t>EL13.5M</t>
        </is>
      </c>
    </row>
    <row r="176" s="272">
      <c r="B176" s="150" t="inlineStr">
        <is>
          <t>N-4</t>
        </is>
      </c>
      <c r="C176" s="150" t="n"/>
      <c r="D176" s="150" t="n">
        <v>1090</v>
      </c>
      <c r="E176" s="150" t="n">
        <v>575</v>
      </c>
      <c r="F176" s="150" t="n">
        <v>1</v>
      </c>
      <c r="G176" s="276">
        <f>D176*E176*F176/1000000</f>
        <v/>
      </c>
      <c r="H176" s="276">
        <f>G176*40.4</f>
        <v/>
      </c>
      <c r="I176" s="150" t="inlineStr">
        <is>
          <t>2#管廊</t>
        </is>
      </c>
      <c r="J176" s="150" t="inlineStr">
        <is>
          <t>EL13.5M</t>
        </is>
      </c>
    </row>
    <row r="177" s="272">
      <c r="B177" s="150" t="inlineStr">
        <is>
          <t>N-5</t>
        </is>
      </c>
      <c r="C177" s="150" t="n"/>
      <c r="D177" s="150" t="n">
        <v>1090</v>
      </c>
      <c r="E177" s="150" t="n">
        <v>605</v>
      </c>
      <c r="F177" s="150" t="n">
        <v>1</v>
      </c>
      <c r="G177" s="276">
        <f>D177*E177*F177/1000000</f>
        <v/>
      </c>
      <c r="H177" s="276">
        <f>G177*40.4</f>
        <v/>
      </c>
      <c r="I177" s="150" t="inlineStr">
        <is>
          <t>2#管廊</t>
        </is>
      </c>
      <c r="J177" s="150" t="inlineStr">
        <is>
          <t>EL13.5M</t>
        </is>
      </c>
    </row>
    <row r="178" hidden="1" s="272">
      <c r="B178" s="150" t="inlineStr">
        <is>
          <t>N-6</t>
        </is>
      </c>
      <c r="C178" s="150" t="n"/>
      <c r="D178" s="150" t="n">
        <v>1090</v>
      </c>
      <c r="E178" s="150" t="n">
        <v>995</v>
      </c>
      <c r="F178" s="150" t="n">
        <v>2</v>
      </c>
      <c r="G178" s="276">
        <f>D178*E178*F178/1000000</f>
        <v/>
      </c>
      <c r="H178" s="276">
        <f>G178*40.4</f>
        <v/>
      </c>
      <c r="I178" s="150" t="inlineStr">
        <is>
          <t>2#管廊</t>
        </is>
      </c>
      <c r="J178" s="150" t="inlineStr">
        <is>
          <t>EL13.5M</t>
        </is>
      </c>
    </row>
    <row r="179" hidden="1" s="272">
      <c r="B179" s="150" t="inlineStr">
        <is>
          <t>N-7</t>
        </is>
      </c>
      <c r="C179" s="13" t="inlineStr">
        <is>
          <t>#</t>
        </is>
      </c>
      <c r="D179" s="150" t="n">
        <v>1090</v>
      </c>
      <c r="E179" s="150" t="n">
        <v>995</v>
      </c>
      <c r="F179" s="150" t="n">
        <v>1</v>
      </c>
      <c r="G179" s="276">
        <f>D179*E179*F179/1000000</f>
        <v/>
      </c>
      <c r="H179" s="276">
        <f>G179*40.4</f>
        <v/>
      </c>
      <c r="I179" s="150" t="inlineStr">
        <is>
          <t>2#管廊</t>
        </is>
      </c>
      <c r="J179" s="150" t="inlineStr">
        <is>
          <t>EL13.5M</t>
        </is>
      </c>
    </row>
    <row r="180" hidden="1" s="272">
      <c r="B180" s="150" t="inlineStr">
        <is>
          <t>P-1</t>
        </is>
      </c>
      <c r="C180" s="150" t="n"/>
      <c r="D180" s="150" t="n">
        <v>790</v>
      </c>
      <c r="E180" s="150" t="n">
        <v>990</v>
      </c>
      <c r="F180" s="150" t="n">
        <v>1</v>
      </c>
      <c r="G180" s="276">
        <f>D180*E180*F180/1000000</f>
        <v/>
      </c>
      <c r="H180" s="276">
        <f>G180*40.4</f>
        <v/>
      </c>
      <c r="I180" s="150" t="inlineStr">
        <is>
          <t>2#管廊</t>
        </is>
      </c>
      <c r="J180" s="150" t="inlineStr">
        <is>
          <t>EL14.5M</t>
        </is>
      </c>
    </row>
    <row r="181" s="272">
      <c r="B181" s="150" t="inlineStr">
        <is>
          <t>Q-1</t>
        </is>
      </c>
      <c r="C181" s="150" t="n"/>
      <c r="D181" s="150" t="n">
        <v>790</v>
      </c>
      <c r="E181" s="150" t="n">
        <v>935</v>
      </c>
      <c r="F181" s="150" t="n">
        <v>1</v>
      </c>
      <c r="G181" s="276">
        <f>D181*E181*F181/1000000</f>
        <v/>
      </c>
      <c r="H181" s="276">
        <f>G181*40.4</f>
        <v/>
      </c>
      <c r="I181" s="150" t="inlineStr">
        <is>
          <t>2#管廊</t>
        </is>
      </c>
      <c r="J181" s="150" t="inlineStr">
        <is>
          <t>EL10M</t>
        </is>
      </c>
    </row>
    <row r="182" hidden="1" s="272">
      <c r="B182" s="150" t="inlineStr">
        <is>
          <t>Q-2</t>
        </is>
      </c>
      <c r="C182" s="150" t="n"/>
      <c r="D182" s="150" t="n">
        <v>790</v>
      </c>
      <c r="E182" s="150" t="n">
        <v>995</v>
      </c>
      <c r="F182" s="150" t="n">
        <v>8</v>
      </c>
      <c r="G182" s="276">
        <f>D182*E182*F182/1000000</f>
        <v/>
      </c>
      <c r="H182" s="276">
        <f>G182*40.4</f>
        <v/>
      </c>
      <c r="I182" s="150" t="inlineStr">
        <is>
          <t>2#管廊</t>
        </is>
      </c>
      <c r="J182" s="150" t="inlineStr">
        <is>
          <t>EL10M</t>
        </is>
      </c>
    </row>
    <row r="183" s="272">
      <c r="B183" s="150" t="inlineStr">
        <is>
          <t>R-1</t>
        </is>
      </c>
      <c r="C183" s="150" t="n"/>
      <c r="D183" s="150" t="n">
        <v>990</v>
      </c>
      <c r="E183" s="150" t="n">
        <v>695</v>
      </c>
      <c r="F183" s="150" t="n">
        <v>2</v>
      </c>
      <c r="G183" s="276">
        <f>D183*E183*F183/1000000</f>
        <v/>
      </c>
      <c r="H183" s="276">
        <f>G183*40.4</f>
        <v/>
      </c>
      <c r="I183" s="150" t="inlineStr">
        <is>
          <t>2#管廊</t>
        </is>
      </c>
      <c r="J183" s="150" t="inlineStr">
        <is>
          <t>EL15M</t>
        </is>
      </c>
    </row>
    <row r="184" s="272">
      <c r="B184" s="150" t="inlineStr">
        <is>
          <t>R-2</t>
        </is>
      </c>
      <c r="C184" s="150" t="n"/>
      <c r="D184" s="150" t="n">
        <v>790</v>
      </c>
      <c r="E184" s="150" t="n">
        <v>575</v>
      </c>
      <c r="F184" s="150" t="n">
        <v>1</v>
      </c>
      <c r="G184" s="276">
        <f>D184*E184*F184/1000000</f>
        <v/>
      </c>
      <c r="H184" s="276">
        <f>G184*40.4</f>
        <v/>
      </c>
      <c r="I184" s="150" t="inlineStr">
        <is>
          <t>2#管廊</t>
        </is>
      </c>
      <c r="J184" s="150" t="inlineStr">
        <is>
          <t>EL15M</t>
        </is>
      </c>
    </row>
    <row r="185" s="272">
      <c r="B185" s="150" t="inlineStr">
        <is>
          <t>R-3</t>
        </is>
      </c>
      <c r="C185" s="150" t="n"/>
      <c r="D185" s="150" t="n">
        <v>790</v>
      </c>
      <c r="E185" s="150" t="n">
        <v>605</v>
      </c>
      <c r="F185" s="150" t="n">
        <v>1</v>
      </c>
      <c r="G185" s="276">
        <f>D185*E185*F185/1000000</f>
        <v/>
      </c>
      <c r="H185" s="276">
        <f>G185*40.4</f>
        <v/>
      </c>
      <c r="I185" s="150" t="inlineStr">
        <is>
          <t>2#管廊</t>
        </is>
      </c>
      <c r="J185" s="150" t="inlineStr">
        <is>
          <t>EL15M</t>
        </is>
      </c>
    </row>
    <row r="186" hidden="1" s="272">
      <c r="B186" s="150" t="inlineStr">
        <is>
          <t>R-4</t>
        </is>
      </c>
      <c r="C186" s="150" t="n"/>
      <c r="D186" s="150" t="n">
        <v>790</v>
      </c>
      <c r="E186" s="150" t="n">
        <v>995</v>
      </c>
      <c r="F186" s="150" t="n">
        <v>6</v>
      </c>
      <c r="G186" s="276">
        <f>D186*E186*F186/1000000</f>
        <v/>
      </c>
      <c r="H186" s="276">
        <f>G186*40.4</f>
        <v/>
      </c>
      <c r="I186" s="150" t="inlineStr">
        <is>
          <t>2#管廊</t>
        </is>
      </c>
      <c r="J186" s="150" t="inlineStr">
        <is>
          <t>EL15M</t>
        </is>
      </c>
    </row>
    <row r="187" s="272">
      <c r="B187" s="150" t="inlineStr">
        <is>
          <t>R-5</t>
        </is>
      </c>
      <c r="C187" s="150" t="n"/>
      <c r="D187" s="150" t="n">
        <v>790</v>
      </c>
      <c r="E187" s="150" t="n">
        <v>785</v>
      </c>
      <c r="F187" s="150" t="n">
        <v>1</v>
      </c>
      <c r="G187" s="276">
        <f>D187*E187*F187/1000000</f>
        <v/>
      </c>
      <c r="H187" s="276">
        <f>G187*40.4</f>
        <v/>
      </c>
      <c r="I187" s="150" t="inlineStr">
        <is>
          <t>2#管廊</t>
        </is>
      </c>
      <c r="J187" s="150" t="inlineStr">
        <is>
          <t>EL15M</t>
        </is>
      </c>
    </row>
    <row r="188" s="272">
      <c r="B188" s="13" t="inlineStr">
        <is>
          <t>小计</t>
        </is>
      </c>
      <c r="C188" s="13" t="n"/>
      <c r="D188" s="13" t="n"/>
      <c r="E188" s="13" t="n"/>
      <c r="F188" s="13">
        <f>SUM(F5:F187)</f>
        <v/>
      </c>
      <c r="G188" s="278">
        <f>SUM(G5:G187)</f>
        <v/>
      </c>
      <c r="H188" s="279">
        <f>SUM(H5:H187)</f>
        <v/>
      </c>
      <c r="I188" s="13" t="n"/>
      <c r="J188" s="13" t="inlineStr"/>
    </row>
    <row r="189" s="272"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</row>
    <row r="190" s="272">
      <c r="B190" s="150" t="inlineStr">
        <is>
          <t>江西富煌管廊 踏步清单</t>
        </is>
      </c>
      <c r="C190" s="273" t="n"/>
      <c r="D190" s="273" t="n"/>
      <c r="E190" s="273" t="n"/>
      <c r="F190" s="273" t="n"/>
      <c r="G190" s="273" t="n"/>
      <c r="H190" s="274" t="n"/>
      <c r="I190" s="12" t="n"/>
      <c r="J190" s="12" t="n"/>
    </row>
    <row r="191" s="272">
      <c r="B191" s="150" t="inlineStr">
        <is>
          <t>型号：JT3(JG255/30/100FG)</t>
        </is>
      </c>
      <c r="C191" s="273" t="n"/>
      <c r="D191" s="273" t="n"/>
      <c r="E191" s="273" t="n"/>
      <c r="F191" s="273" t="n"/>
      <c r="G191" s="273" t="n"/>
      <c r="H191" s="274" t="n"/>
      <c r="I191" s="12" t="n"/>
      <c r="J191" s="12" t="n"/>
    </row>
    <row r="192" s="272">
      <c r="B192" s="150" t="inlineStr">
        <is>
          <t>编号</t>
        </is>
      </c>
      <c r="C192" s="150" t="inlineStr">
        <is>
          <t>图</t>
        </is>
      </c>
      <c r="D192" s="150" t="inlineStr">
        <is>
          <t>长度mm</t>
        </is>
      </c>
      <c r="E192" s="150" t="inlineStr">
        <is>
          <t>宽度mm</t>
        </is>
      </c>
      <c r="F192" s="150" t="inlineStr">
        <is>
          <t>数量</t>
        </is>
      </c>
      <c r="G192" s="150" t="inlineStr">
        <is>
          <t>面积m^2</t>
        </is>
      </c>
      <c r="H192" s="150" t="inlineStr">
        <is>
          <t>重量kg</t>
        </is>
      </c>
      <c r="I192" s="12" t="n"/>
      <c r="J192" s="12" t="n"/>
    </row>
    <row r="193" s="272">
      <c r="B193" s="275" t="n"/>
      <c r="C193" s="275" t="n"/>
      <c r="D193" s="275" t="n"/>
      <c r="E193" s="275" t="n"/>
      <c r="F193" s="275" t="n"/>
      <c r="G193" s="275" t="n"/>
      <c r="H193" s="275" t="n"/>
      <c r="I193" s="12" t="n"/>
      <c r="J193" s="12" t="n"/>
    </row>
    <row r="194" s="272">
      <c r="A194" s="0" t="inlineStr">
        <is>
          <t>P13</t>
        </is>
      </c>
      <c r="B194" s="150" t="inlineStr">
        <is>
          <t>TB1</t>
        </is>
      </c>
      <c r="C194" s="150" t="n"/>
      <c r="D194" s="150" t="n">
        <v>900</v>
      </c>
      <c r="E194" s="150" t="n">
        <v>275</v>
      </c>
      <c r="F194" s="150" t="n">
        <v>75</v>
      </c>
      <c r="G194" s="276">
        <f>D194*E194*F194/1000000</f>
        <v/>
      </c>
      <c r="H194" s="276">
        <f>10.97*F194</f>
        <v/>
      </c>
      <c r="I194" s="12" t="inlineStr">
        <is>
          <t>江西富煌管廊</t>
        </is>
      </c>
      <c r="J194" s="12" t="inlineStr">
        <is>
          <t>踏步板</t>
        </is>
      </c>
    </row>
    <row r="195" s="272">
      <c r="A195" s="0" t="inlineStr">
        <is>
          <t>P13</t>
        </is>
      </c>
      <c r="B195" s="150" t="inlineStr">
        <is>
          <t>TB2</t>
        </is>
      </c>
      <c r="C195" s="150" t="n"/>
      <c r="D195" s="150" t="n">
        <v>900</v>
      </c>
      <c r="E195" s="150" t="n">
        <v>245</v>
      </c>
      <c r="F195" s="150" t="n">
        <v>45</v>
      </c>
      <c r="G195" s="276">
        <f>D195*E195*F195/1000000</f>
        <v/>
      </c>
      <c r="H195" s="276">
        <f>9.89*F195</f>
        <v/>
      </c>
      <c r="I195" s="12" t="inlineStr">
        <is>
          <t>江西富煌管廊</t>
        </is>
      </c>
      <c r="J195" s="12" t="inlineStr">
        <is>
          <t>踏步板</t>
        </is>
      </c>
    </row>
    <row r="196" s="272">
      <c r="A196" s="150" t="inlineStr">
        <is>
          <t>小计</t>
        </is>
      </c>
      <c r="B196" s="150" t="n"/>
      <c r="C196" s="150" t="n"/>
      <c r="D196" s="150" t="n"/>
      <c r="E196" s="150" t="n"/>
      <c r="F196" s="150" t="n"/>
      <c r="G196" s="276" t="n"/>
      <c r="H196" s="276" t="n"/>
      <c r="I196" s="12" t="n"/>
      <c r="J196" s="12" t="n"/>
    </row>
    <row r="197" s="272">
      <c r="A197" s="0" t="inlineStr">
        <is>
          <t>P20</t>
        </is>
      </c>
      <c r="B197" s="150" t="inlineStr">
        <is>
          <t>TB2</t>
        </is>
      </c>
      <c r="C197" s="150" t="n"/>
      <c r="D197" s="150" t="n">
        <v>900</v>
      </c>
      <c r="E197" s="150" t="n">
        <v>245</v>
      </c>
      <c r="F197" s="150" t="n">
        <v>85</v>
      </c>
      <c r="G197" s="276">
        <f>D197*E197*F197/1000000</f>
        <v/>
      </c>
      <c r="H197" s="276">
        <f>9.89*F197</f>
        <v/>
      </c>
      <c r="I197" s="12" t="inlineStr">
        <is>
          <t>江西富煌管廊</t>
        </is>
      </c>
      <c r="J197" s="12" t="inlineStr">
        <is>
          <t>踏步板</t>
        </is>
      </c>
    </row>
    <row r="198" s="272">
      <c r="A198" s="0" t="inlineStr">
        <is>
          <t>P20</t>
        </is>
      </c>
      <c r="B198" s="150" t="inlineStr">
        <is>
          <t>TB3</t>
        </is>
      </c>
      <c r="C198" s="150" t="n"/>
      <c r="D198" s="150" t="n">
        <v>900</v>
      </c>
      <c r="E198" s="150" t="n">
        <v>80</v>
      </c>
      <c r="F198" s="150" t="n">
        <v>1</v>
      </c>
      <c r="G198" s="276">
        <f>D198*E198*F198/1000000</f>
        <v/>
      </c>
      <c r="H198" s="276">
        <f>3.47*F198</f>
        <v/>
      </c>
      <c r="I198" s="12" t="inlineStr">
        <is>
          <t>江西富煌管廊</t>
        </is>
      </c>
      <c r="J198" s="12" t="inlineStr">
        <is>
          <t>踏步板</t>
        </is>
      </c>
    </row>
    <row r="199" s="272">
      <c r="A199" s="0" t="inlineStr">
        <is>
          <t>P20</t>
        </is>
      </c>
      <c r="B199" s="150" t="inlineStr">
        <is>
          <t>TB4</t>
        </is>
      </c>
      <c r="C199" s="150" t="n"/>
      <c r="D199" s="150" t="n">
        <v>800</v>
      </c>
      <c r="E199" s="150" t="n">
        <v>275</v>
      </c>
      <c r="F199" s="150" t="n">
        <v>15</v>
      </c>
      <c r="G199" s="276">
        <f>D199*E199*F199/1000000</f>
        <v/>
      </c>
      <c r="H199" s="276">
        <f>9.81*F199</f>
        <v/>
      </c>
      <c r="I199" s="12" t="inlineStr">
        <is>
          <t>江西富煌管廊</t>
        </is>
      </c>
      <c r="J199" s="12" t="inlineStr">
        <is>
          <t>踏步板</t>
        </is>
      </c>
    </row>
    <row r="200" s="272">
      <c r="A200" s="0" t="inlineStr">
        <is>
          <t>P20</t>
        </is>
      </c>
      <c r="B200" s="150" t="inlineStr">
        <is>
          <t>TB5</t>
        </is>
      </c>
      <c r="C200" s="150" t="n"/>
      <c r="D200" s="150" t="n">
        <v>800</v>
      </c>
      <c r="E200" s="150" t="n">
        <v>245</v>
      </c>
      <c r="F200" s="150" t="n">
        <v>20</v>
      </c>
      <c r="G200" s="276">
        <f>D200*E200*F200/1000000</f>
        <v/>
      </c>
      <c r="H200" s="276">
        <f>8.85*F200</f>
        <v/>
      </c>
      <c r="I200" s="12" t="inlineStr">
        <is>
          <t>江西富煌管廊</t>
        </is>
      </c>
      <c r="J200" s="12" t="inlineStr">
        <is>
          <t>踏步板</t>
        </is>
      </c>
    </row>
    <row r="201" s="272">
      <c r="A201" s="0" t="inlineStr">
        <is>
          <t>P20</t>
        </is>
      </c>
      <c r="B201" s="150" t="inlineStr">
        <is>
          <t>TB6</t>
        </is>
      </c>
      <c r="C201" s="150" t="n"/>
      <c r="D201" s="150" t="n">
        <v>800</v>
      </c>
      <c r="E201" s="150" t="n">
        <v>80</v>
      </c>
      <c r="F201" s="150" t="n">
        <v>2</v>
      </c>
      <c r="G201" s="276">
        <f>D201*E201*F201/1000000</f>
        <v/>
      </c>
      <c r="H201" s="150">
        <f>3.11*F201</f>
        <v/>
      </c>
      <c r="I201" s="12" t="inlineStr">
        <is>
          <t>江西富煌管廊</t>
        </is>
      </c>
      <c r="J201" s="12" t="inlineStr">
        <is>
          <t>踏步板</t>
        </is>
      </c>
    </row>
    <row r="202" s="272">
      <c r="A202" s="150" t="inlineStr">
        <is>
          <t>小计</t>
        </is>
      </c>
      <c r="C202" s="13" t="n"/>
      <c r="D202" s="13" t="n"/>
      <c r="E202" s="13" t="n"/>
      <c r="F202" s="150">
        <f>SUM(F194:F201)</f>
        <v/>
      </c>
      <c r="G202" s="278" t="n"/>
      <c r="H202" s="279" t="n"/>
      <c r="I202" s="12" t="n"/>
      <c r="J202" s="12" t="n"/>
    </row>
    <row r="203" s="272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</row>
    <row r="204" s="272"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</row>
    <row r="205" s="272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</row>
    <row r="206" s="272"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</row>
    <row r="207" s="272"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</row>
    <row r="208" s="272"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</row>
    <row r="209" s="272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</row>
    <row r="210" s="272"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</row>
    <row r="211" s="272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</row>
    <row r="212" s="272"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</row>
    <row r="213" s="272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</row>
    <row r="214" s="272"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</row>
    <row r="215" s="272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</row>
    <row r="216" s="272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</row>
    <row r="217" s="272"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</row>
    <row r="218" s="272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</row>
    <row r="219" s="272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</row>
    <row r="220" s="272"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</row>
    <row r="221" s="272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</row>
    <row r="222" s="272"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</row>
    <row r="223" s="272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</row>
    <row r="224" s="272"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</row>
    <row r="225" s="272"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</row>
    <row r="226" s="272"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</row>
    <row r="227" s="272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</row>
    <row r="228" s="272"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</row>
    <row r="229" s="272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</row>
    <row r="230" s="272"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</row>
    <row r="231" s="272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</row>
    <row r="232" s="272"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</row>
    <row r="233" s="272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</row>
    <row r="234" s="272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</row>
    <row r="235" s="272"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</row>
    <row r="236" s="272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</row>
    <row r="237" s="272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</row>
    <row r="238" s="272"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</row>
    <row r="239" s="272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</row>
    <row r="240" s="272"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</row>
    <row r="241" s="272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</row>
    <row r="242" s="272"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</row>
    <row r="243" s="272"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</row>
    <row r="244" s="272"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</row>
    <row r="245" s="272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</row>
    <row r="246" s="272"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</row>
    <row r="247" s="272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</row>
    <row r="248" s="272"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</row>
    <row r="249" s="272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</row>
    <row r="250" s="272"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</row>
    <row r="251" s="272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</row>
    <row r="252" s="27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</row>
    <row r="253" s="272"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</row>
    <row r="254" s="272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</row>
    <row r="255" s="272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</row>
    <row r="256" s="272"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</row>
    <row r="257" s="272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</row>
    <row r="258" s="272"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</row>
    <row r="259" s="272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</row>
    <row r="260" s="272"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</row>
    <row r="261" s="272"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</row>
    <row r="262" s="272"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</row>
    <row r="263" s="272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</row>
    <row r="264" s="272"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</row>
    <row r="265" s="272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</row>
    <row r="266" s="272"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</row>
    <row r="267" s="272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</row>
    <row r="268" s="272"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</row>
    <row r="269" s="272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</row>
    <row r="270" s="272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</row>
    <row r="271" s="272"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</row>
    <row r="272" s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</row>
    <row r="273" s="272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</row>
    <row r="274" s="272"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</row>
    <row r="275" s="272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</row>
    <row r="276" s="272"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</row>
    <row r="277" s="272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</row>
    <row r="278" s="272"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</row>
    <row r="279" s="272"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</row>
    <row r="280" s="272"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</row>
    <row r="281" s="272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</row>
    <row r="282" s="272"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</row>
    <row r="283" s="272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</row>
    <row r="284" s="272"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</row>
    <row r="285" s="272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</row>
    <row r="286" s="272"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</row>
    <row r="287" s="272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</row>
    <row r="288" s="272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</row>
    <row r="289" s="272"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</row>
    <row r="290" s="272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</row>
    <row r="291" s="272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</row>
    <row r="292" s="272"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</row>
    <row r="293" s="272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</row>
    <row r="294" s="272"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</row>
    <row r="295" s="272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</row>
    <row r="296" s="272"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</row>
    <row r="297" s="272"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</row>
    <row r="298" s="272"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</row>
    <row r="299" s="272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</row>
    <row r="300" s="272"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</row>
    <row r="301" s="272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</row>
    <row r="302" s="272"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</row>
    <row r="303" s="272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</row>
    <row r="304" s="272"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</row>
    <row r="305" s="272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</row>
    <row r="306" s="272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</row>
    <row r="307" s="272"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</row>
    <row r="308" s="272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</row>
    <row r="309" s="272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</row>
    <row r="310" s="272"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</row>
    <row r="311" s="272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</row>
    <row r="312" s="272"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</row>
    <row r="313" s="272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</row>
    <row r="314" s="272"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</row>
    <row r="315" s="272"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</row>
    <row r="316" s="272"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</row>
    <row r="317" s="272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</row>
    <row r="318" s="272"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</row>
    <row r="319" s="272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</row>
    <row r="320" s="272"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</row>
    <row r="321" s="272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</row>
    <row r="322" s="272"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</row>
    <row r="323" s="272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</row>
    <row r="324" s="272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</row>
    <row r="325" s="272"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</row>
    <row r="326" s="272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</row>
    <row r="327" s="272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</row>
    <row r="328" s="272"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</row>
    <row r="329" s="272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</row>
    <row r="330" s="272"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</row>
    <row r="331" s="272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</row>
    <row r="332" s="272"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</row>
    <row r="333" s="272"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</row>
    <row r="334" s="272"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</row>
    <row r="335" s="272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</row>
    <row r="336" s="272"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</row>
    <row r="337" s="272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</row>
    <row r="338" s="272"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</row>
    <row r="339" s="272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</row>
    <row r="340" s="272"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</row>
    <row r="341" s="272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</row>
    <row r="342" s="27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</row>
    <row r="343" s="272"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</row>
    <row r="344" s="272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</row>
    <row r="345" s="272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</row>
    <row r="346" s="272"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</row>
    <row r="347" s="272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</row>
    <row r="348" s="272"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</row>
    <row r="349" s="272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</row>
    <row r="350" s="272"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</row>
    <row r="351" s="272"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</row>
    <row r="352" s="272"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</row>
    <row r="353" s="272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</row>
    <row r="354" s="272"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</row>
    <row r="355" s="272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</row>
    <row r="356" s="272"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</row>
    <row r="357" s="272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</row>
    <row r="358" s="272"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</row>
    <row r="359" s="272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</row>
    <row r="360" s="272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</row>
    <row r="361" s="272"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</row>
    <row r="362" s="27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</row>
    <row r="363" s="272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</row>
    <row r="364" s="272"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</row>
    <row r="365" s="272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</row>
    <row r="366" s="272"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</row>
    <row r="367" s="272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</row>
    <row r="368" s="272"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</row>
    <row r="369" s="272"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</row>
    <row r="370" s="272"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</row>
    <row r="371" s="272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</row>
    <row r="372" s="272"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</row>
    <row r="373" s="272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</row>
    <row r="374" s="272"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</row>
    <row r="375" s="272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</row>
    <row r="376" s="272"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</row>
    <row r="377" s="272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</row>
    <row r="378" s="272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</row>
    <row r="379" s="272"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</row>
    <row r="380" s="272"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</row>
    <row r="381" s="272"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</row>
    <row r="382" s="272"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</row>
    <row r="383" s="272"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</row>
    <row r="384" s="272"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</row>
    <row r="385" s="272"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</row>
    <row r="386" s="272"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</row>
    <row r="387" s="272"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</row>
    <row r="388" s="272"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</row>
    <row r="389" s="272"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</row>
    <row r="390" s="272"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</row>
    <row r="391" s="272"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</row>
    <row r="392" s="272"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</row>
    <row r="393" s="272"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</row>
    <row r="394" s="272"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</row>
    <row r="395" s="272"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</row>
    <row r="396" s="272"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</row>
    <row r="397" s="272"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</row>
    <row r="398" s="272"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</row>
    <row r="399" s="272"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</row>
    <row r="400" s="272"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</row>
    <row r="401" s="272"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</row>
    <row r="402" s="272"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</row>
    <row r="403" s="272"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</row>
    <row r="404" s="272"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</row>
    <row r="405" s="272"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</row>
    <row r="406" s="272"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</row>
    <row r="407" s="272"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</row>
    <row r="408" s="272"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</row>
    <row r="409" s="272"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</row>
    <row r="410" s="272"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</row>
    <row r="411" s="272"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</row>
    <row r="412" s="272"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</row>
    <row r="413" s="272"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</row>
    <row r="414" s="272"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</row>
    <row r="415" s="272"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</row>
    <row r="416" s="272"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</row>
    <row r="417" s="272"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</row>
    <row r="418" s="272"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</row>
    <row r="419" s="272"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</row>
    <row r="420" s="272"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</row>
    <row r="421" s="272"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</row>
    <row r="422" s="272"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</row>
    <row r="423" s="272"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</row>
    <row r="424" s="272"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</row>
    <row r="425" s="272"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</row>
    <row r="428" s="272"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</row>
    <row r="429" s="272"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</row>
    <row r="430" s="272"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</row>
    <row r="431" s="272"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</row>
    <row r="432" s="272"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</row>
    <row r="433" s="272"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</row>
    <row r="434" s="272"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</row>
    <row r="436" s="272"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</row>
    <row r="437" s="272"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</row>
  </sheetData>
  <autoFilter ref="B4:O188">
    <filterColumn colId="3" hiddenButton="0" showButton="1">
      <filters blank="1">
        <filter val="425"/>
        <filter val="455"/>
        <filter val="485"/>
        <filter val="515"/>
        <filter val="545"/>
        <filter val="575"/>
        <filter val="605"/>
        <filter val="635"/>
        <filter val="665"/>
        <filter val="695"/>
        <filter val="785"/>
        <filter val="905"/>
        <filter val="935"/>
        <filter val="965"/>
      </filters>
    </filterColumn>
  </autoFilter>
  <mergeCells count="19">
    <mergeCell ref="B3:B4"/>
    <mergeCell ref="F3:F4"/>
    <mergeCell ref="F192:F193"/>
    <mergeCell ref="H192:H193"/>
    <mergeCell ref="G3:G4"/>
    <mergeCell ref="C192:C193"/>
    <mergeCell ref="D3:D4"/>
    <mergeCell ref="G192:G193"/>
    <mergeCell ref="B190:H190"/>
    <mergeCell ref="B192:B193"/>
    <mergeCell ref="H3:H4"/>
    <mergeCell ref="J3:J4"/>
    <mergeCell ref="D192:D193"/>
    <mergeCell ref="B2:H2"/>
    <mergeCell ref="B1:H1"/>
    <mergeCell ref="C3:C4"/>
    <mergeCell ref="E3:E4"/>
    <mergeCell ref="E192:E193"/>
    <mergeCell ref="B191:H19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W199"/>
  <sheetViews>
    <sheetView topLeftCell="A169" workbookViewId="0">
      <selection activeCell="H199" sqref="H199"/>
    </sheetView>
  </sheetViews>
  <sheetFormatPr baseColWidth="8" defaultColWidth="9" defaultRowHeight="10.8"/>
  <cols>
    <col width="8.109375" customWidth="1" style="181" min="1" max="2"/>
    <col width="6" customWidth="1" style="181" min="3" max="3"/>
    <col width="6.88671875" customWidth="1" style="181" min="4" max="4"/>
    <col width="6.109375" customWidth="1" style="181" min="5" max="5"/>
    <col width="7.77734375" customWidth="1" style="181" min="6" max="6"/>
    <col width="8.77734375" customWidth="1" style="283" min="7" max="7"/>
    <col width="9.88671875" customWidth="1" style="283" min="8" max="8"/>
    <col width="17.88671875" customWidth="1" style="283" min="9" max="9"/>
    <col width="16.109375" customWidth="1" style="283" min="10" max="10"/>
    <col width="9" customWidth="1" style="181" min="11" max="16"/>
    <col width="11.77734375" customWidth="1" style="181" min="17" max="17"/>
    <col width="9" customWidth="1" style="181" min="18" max="22"/>
    <col hidden="1" width="8.88671875" customWidth="1" style="181" min="23" max="23"/>
    <col width="9" customWidth="1" style="181" min="24" max="16384"/>
  </cols>
  <sheetData>
    <row r="1" ht="36" customHeight="1" s="272">
      <c r="A1" s="177">
        <f>'3工艺执行单'!B5&amp;W1</f>
        <v/>
      </c>
      <c r="B1" s="273" t="n"/>
      <c r="C1" s="273" t="n"/>
      <c r="D1" s="273" t="n"/>
      <c r="E1" s="273" t="n"/>
      <c r="F1" s="273" t="n"/>
      <c r="G1" s="273" t="n"/>
      <c r="H1" s="273" t="n"/>
      <c r="I1" s="273" t="n"/>
      <c r="J1" s="274" t="n"/>
      <c r="W1" s="181" t="inlineStr">
        <is>
          <t>箱件清单  PACKING LIST</t>
        </is>
      </c>
    </row>
    <row r="2" ht="28.95" customFormat="1" customHeight="1" s="2">
      <c r="A2" s="271" t="inlineStr">
        <is>
          <t>客户名称
CLIENT</t>
        </is>
      </c>
      <c r="B2" s="178">
        <f>'3工艺执行单'!F2</f>
        <v/>
      </c>
      <c r="C2" s="273" t="n"/>
      <c r="D2" s="274" t="n"/>
      <c r="E2" s="178" t="inlineStr">
        <is>
          <t>工作单号 JOB NO.</t>
        </is>
      </c>
      <c r="F2" s="274" t="n"/>
      <c r="G2" s="284">
        <f>'3工艺执行单'!C2</f>
        <v/>
      </c>
      <c r="H2" s="274" t="n"/>
      <c r="I2" s="285" t="inlineStr">
        <is>
          <t>日期
DATE</t>
        </is>
      </c>
      <c r="J2" s="10">
        <f>TODAY()</f>
        <v/>
      </c>
    </row>
    <row r="3" ht="31.05" customHeight="1" s="272">
      <c r="A3" s="271" t="inlineStr">
        <is>
          <t>项目名称
PROJECT</t>
        </is>
      </c>
      <c r="B3" s="186">
        <f>'3工艺执行单'!C3</f>
        <v/>
      </c>
      <c r="C3" s="273" t="n"/>
      <c r="D3" s="274" t="n"/>
      <c r="E3" s="178" t="inlineStr">
        <is>
          <t>品名 ITEM</t>
        </is>
      </c>
      <c r="F3" s="274" t="n"/>
      <c r="G3" s="285" t="inlineStr">
        <is>
          <t>镀锌钢格板/踏步板</t>
        </is>
      </c>
      <c r="H3" s="274" t="n"/>
      <c r="I3" s="285" t="inlineStr">
        <is>
          <t>规格型号
MODEL</t>
        </is>
      </c>
      <c r="J3" s="342" t="inlineStr">
        <is>
          <t>JG255/30/100FG
JT3(G255/30/100FG)</t>
        </is>
      </c>
    </row>
    <row r="4" ht="40.05" customFormat="1" customHeight="1" s="3">
      <c r="A4" s="186" t="inlineStr">
        <is>
          <t>包号
PACKAGE NO</t>
        </is>
      </c>
      <c r="B4" s="186" t="inlineStr">
        <is>
          <t>图号
DRAWING NO</t>
        </is>
      </c>
      <c r="C4" s="186" t="inlineStr">
        <is>
          <t>注
DRAWING</t>
        </is>
      </c>
      <c r="D4" s="186" t="inlineStr">
        <is>
          <t>长度
LENGTH（mm）</t>
        </is>
      </c>
      <c r="E4" s="186" t="inlineStr">
        <is>
          <t>宽度
WIDTH（mm）</t>
        </is>
      </c>
      <c r="F4" s="186" t="inlineStr">
        <is>
          <t>数量
QTY（件）</t>
        </is>
      </c>
      <c r="G4" s="285" t="inlineStr">
        <is>
          <t>面积
AREA（㎡）</t>
        </is>
      </c>
      <c r="H4" s="285" t="inlineStr">
        <is>
          <t>重量
WEIGHT（kg）</t>
        </is>
      </c>
      <c r="I4" s="285" t="inlineStr">
        <is>
          <t>备注 REMARK</t>
        </is>
      </c>
      <c r="J4" s="274" t="n"/>
    </row>
    <row r="5" ht="14.4" customHeight="1" s="272">
      <c r="A5" s="150" t="inlineStr">
        <is>
          <t>P01</t>
        </is>
      </c>
      <c r="B5" s="150" t="inlineStr">
        <is>
          <t>P01-A-31</t>
        </is>
      </c>
      <c r="C5" s="150" t="inlineStr"/>
      <c r="D5" s="150" t="n">
        <v>690</v>
      </c>
      <c r="E5" s="150" t="n">
        <v>995</v>
      </c>
      <c r="F5" s="150" t="n">
        <v>4</v>
      </c>
      <c r="G5" s="276">
        <f>D5*E5*F5/1000000</f>
        <v/>
      </c>
      <c r="H5" s="276">
        <f>G5*40.4</f>
        <v/>
      </c>
      <c r="I5" s="150" t="inlineStr">
        <is>
          <t>1#管廊</t>
        </is>
      </c>
      <c r="J5" s="150" t="inlineStr">
        <is>
          <t>EL5.5M</t>
        </is>
      </c>
      <c r="K5" s="181">
        <f>A5&amp;"-"&amp;B5&amp;C5</f>
        <v/>
      </c>
    </row>
    <row r="6" ht="14.4" customHeight="1" s="272">
      <c r="A6" s="150" t="inlineStr">
        <is>
          <t>P01</t>
        </is>
      </c>
      <c r="B6" s="150" t="inlineStr">
        <is>
          <t>P01-A-32#</t>
        </is>
      </c>
      <c r="C6" s="150" t="inlineStr">
        <is>
          <t>#</t>
        </is>
      </c>
      <c r="D6" s="150" t="n">
        <v>690</v>
      </c>
      <c r="E6" s="150" t="n">
        <v>995</v>
      </c>
      <c r="F6" s="150" t="n">
        <v>1</v>
      </c>
      <c r="G6" s="276">
        <f>D6*E6*F6/1000000</f>
        <v/>
      </c>
      <c r="H6" s="276">
        <f>G6*40.4</f>
        <v/>
      </c>
      <c r="I6" s="150" t="inlineStr">
        <is>
          <t>1#管廊</t>
        </is>
      </c>
      <c r="J6" s="150" t="inlineStr">
        <is>
          <t>EL5.5M</t>
        </is>
      </c>
      <c r="K6" s="181">
        <f>A6&amp;"-"&amp;B6&amp;C6</f>
        <v/>
      </c>
    </row>
    <row r="7" ht="14.4" customHeight="1" s="272">
      <c r="A7" s="150" t="inlineStr">
        <is>
          <t>P01</t>
        </is>
      </c>
      <c r="B7" s="150" t="inlineStr">
        <is>
          <t>P01-A-28</t>
        </is>
      </c>
      <c r="C7" s="150" t="inlineStr"/>
      <c r="D7" s="150" t="n">
        <v>990</v>
      </c>
      <c r="E7" s="150" t="n">
        <v>995</v>
      </c>
      <c r="F7" s="150" t="n">
        <v>3</v>
      </c>
      <c r="G7" s="276">
        <f>D7*E7*F7/1000000</f>
        <v/>
      </c>
      <c r="H7" s="276">
        <f>G7*40.4</f>
        <v/>
      </c>
      <c r="I7" s="150" t="inlineStr">
        <is>
          <t>1#管廊</t>
        </is>
      </c>
      <c r="J7" s="150" t="inlineStr">
        <is>
          <t>EL5.5M</t>
        </is>
      </c>
      <c r="K7" s="181">
        <f>A7&amp;"-"&amp;B7&amp;C7</f>
        <v/>
      </c>
    </row>
    <row r="8" ht="14.4" customHeight="1" s="272">
      <c r="A8" s="150" t="inlineStr">
        <is>
          <t>P01</t>
        </is>
      </c>
      <c r="B8" s="150" t="inlineStr">
        <is>
          <t>P01-A-29#</t>
        </is>
      </c>
      <c r="C8" s="150" t="inlineStr">
        <is>
          <t>#</t>
        </is>
      </c>
      <c r="D8" s="150" t="n">
        <v>990</v>
      </c>
      <c r="E8" s="150" t="n">
        <v>995</v>
      </c>
      <c r="F8" s="150" t="n">
        <v>1</v>
      </c>
      <c r="G8" s="276">
        <f>D8*E8*F8/1000000</f>
        <v/>
      </c>
      <c r="H8" s="276">
        <f>G8*40.4</f>
        <v/>
      </c>
      <c r="I8" s="150" t="inlineStr">
        <is>
          <t>1#管廊</t>
        </is>
      </c>
      <c r="J8" s="150" t="inlineStr">
        <is>
          <t>EL5.5M</t>
        </is>
      </c>
      <c r="K8" s="181">
        <f>A8&amp;"-"&amp;B8&amp;C8</f>
        <v/>
      </c>
    </row>
    <row r="9" ht="14.4" customHeight="1" s="272">
      <c r="A9" s="150" t="inlineStr">
        <is>
          <t>P01</t>
        </is>
      </c>
      <c r="B9" s="150" t="inlineStr">
        <is>
          <t>P01-A-30#</t>
        </is>
      </c>
      <c r="C9" s="150" t="inlineStr">
        <is>
          <t>#</t>
        </is>
      </c>
      <c r="D9" s="150" t="n">
        <v>990</v>
      </c>
      <c r="E9" s="150" t="n">
        <v>995</v>
      </c>
      <c r="F9" s="150" t="n">
        <v>1</v>
      </c>
      <c r="G9" s="276">
        <f>D9*E9*F9/1000000</f>
        <v/>
      </c>
      <c r="H9" s="276">
        <f>G9*40.4</f>
        <v/>
      </c>
      <c r="I9" s="150" t="inlineStr">
        <is>
          <t>1#管廊</t>
        </is>
      </c>
      <c r="J9" s="150" t="inlineStr">
        <is>
          <t>EL5.5M</t>
        </is>
      </c>
      <c r="K9" s="181">
        <f>A9&amp;"-"&amp;B9&amp;C9</f>
        <v/>
      </c>
    </row>
    <row r="10" ht="14.4" customHeight="1" s="272">
      <c r="A10" s="150" t="inlineStr">
        <is>
          <t>P01</t>
        </is>
      </c>
      <c r="B10" s="150" t="inlineStr">
        <is>
          <t>P01-A-20</t>
        </is>
      </c>
      <c r="C10" s="150" t="inlineStr"/>
      <c r="D10" s="150" t="n">
        <v>1165</v>
      </c>
      <c r="E10" s="150" t="n">
        <v>995</v>
      </c>
      <c r="F10" s="150" t="n">
        <v>4</v>
      </c>
      <c r="G10" s="276">
        <f>D10*E10*F10/1000000</f>
        <v/>
      </c>
      <c r="H10" s="276">
        <f>G10*40.4</f>
        <v/>
      </c>
      <c r="I10" s="150" t="inlineStr">
        <is>
          <t>1#管廊</t>
        </is>
      </c>
      <c r="J10" s="150" t="inlineStr">
        <is>
          <t>EL5.5M</t>
        </is>
      </c>
      <c r="K10" s="181">
        <f>A10&amp;"-"&amp;B10&amp;C10</f>
        <v/>
      </c>
    </row>
    <row r="11" ht="14.4" customHeight="1" s="272">
      <c r="A11" s="150" t="inlineStr">
        <is>
          <t>P01</t>
        </is>
      </c>
      <c r="B11" s="150" t="inlineStr">
        <is>
          <t>P01-A-21#</t>
        </is>
      </c>
      <c r="C11" s="150" t="inlineStr">
        <is>
          <t>#</t>
        </is>
      </c>
      <c r="D11" s="150" t="n">
        <v>1165</v>
      </c>
      <c r="E11" s="150" t="n">
        <v>995</v>
      </c>
      <c r="F11" s="150" t="n">
        <v>1</v>
      </c>
      <c r="G11" s="276">
        <f>D11*E11*F11/1000000</f>
        <v/>
      </c>
      <c r="H11" s="276">
        <f>G11*40.4</f>
        <v/>
      </c>
      <c r="I11" s="150" t="inlineStr">
        <is>
          <t>1#管廊</t>
        </is>
      </c>
      <c r="J11" s="150" t="inlineStr">
        <is>
          <t>EL5.5M</t>
        </is>
      </c>
      <c r="K11" s="181">
        <f>A11&amp;"-"&amp;B11&amp;C11</f>
        <v/>
      </c>
    </row>
    <row r="12" ht="14.4" customHeight="1" s="272">
      <c r="A12" s="150" t="inlineStr">
        <is>
          <t>P01</t>
        </is>
      </c>
      <c r="B12" s="150" t="inlineStr">
        <is>
          <t>P01-A-25#</t>
        </is>
      </c>
      <c r="C12" s="150" t="inlineStr">
        <is>
          <t>#</t>
        </is>
      </c>
      <c r="D12" s="150" t="n">
        <v>1165</v>
      </c>
      <c r="E12" s="150" t="n">
        <v>995</v>
      </c>
      <c r="F12" s="150" t="n">
        <v>1</v>
      </c>
      <c r="G12" s="276">
        <f>D12*E12*F12/1000000</f>
        <v/>
      </c>
      <c r="H12" s="276">
        <f>G12*40.4</f>
        <v/>
      </c>
      <c r="I12" s="150" t="inlineStr">
        <is>
          <t>1#管廊</t>
        </is>
      </c>
      <c r="J12" s="150" t="inlineStr">
        <is>
          <t>EL5.5M</t>
        </is>
      </c>
      <c r="K12" s="181">
        <f>A12&amp;"-"&amp;B12&amp;C12</f>
        <v/>
      </c>
    </row>
    <row r="13" ht="14.4" customHeight="1" s="272">
      <c r="A13" s="150" t="inlineStr">
        <is>
          <t>P01</t>
        </is>
      </c>
      <c r="B13" s="150" t="inlineStr">
        <is>
          <t>P01-A-3</t>
        </is>
      </c>
      <c r="C13" s="150" t="inlineStr"/>
      <c r="D13" s="150" t="n">
        <v>1190</v>
      </c>
      <c r="E13" s="150" t="n">
        <v>995</v>
      </c>
      <c r="F13" s="150" t="n">
        <v>5</v>
      </c>
      <c r="G13" s="276">
        <f>D13*E13*F13/1000000</f>
        <v/>
      </c>
      <c r="H13" s="276">
        <f>G13*40.4</f>
        <v/>
      </c>
      <c r="I13" s="150" t="inlineStr">
        <is>
          <t>1#管廊</t>
        </is>
      </c>
      <c r="J13" s="150" t="inlineStr">
        <is>
          <t>EL5.5M</t>
        </is>
      </c>
      <c r="K13" s="181">
        <f>A13&amp;"-"&amp;B13&amp;C13</f>
        <v/>
      </c>
    </row>
    <row r="14" ht="14.4" customHeight="1" s="272">
      <c r="A14" s="150" t="inlineStr">
        <is>
          <t>P01</t>
        </is>
      </c>
      <c r="B14" s="150" t="inlineStr">
        <is>
          <t>P01-A-4#</t>
        </is>
      </c>
      <c r="C14" s="150" t="inlineStr">
        <is>
          <t>#</t>
        </is>
      </c>
      <c r="D14" s="150" t="n">
        <v>1190</v>
      </c>
      <c r="E14" s="150" t="n">
        <v>995</v>
      </c>
      <c r="F14" s="150" t="n">
        <v>1</v>
      </c>
      <c r="G14" s="276">
        <f>D14*E14*F14/1000000</f>
        <v/>
      </c>
      <c r="H14" s="276">
        <f>G14*40.4</f>
        <v/>
      </c>
      <c r="I14" s="150" t="inlineStr">
        <is>
          <t>1#管廊</t>
        </is>
      </c>
      <c r="J14" s="150" t="inlineStr">
        <is>
          <t>EL5.5M</t>
        </is>
      </c>
      <c r="K14" s="181">
        <f>A14&amp;"-"&amp;B14&amp;C14</f>
        <v/>
      </c>
    </row>
    <row r="15" ht="14.4" customHeight="1" s="272">
      <c r="A15" s="150" t="inlineStr">
        <is>
          <t>P01</t>
        </is>
      </c>
      <c r="B15" s="150" t="inlineStr">
        <is>
          <t>P01-A-5#</t>
        </is>
      </c>
      <c r="C15" s="150" t="inlineStr">
        <is>
          <t>#</t>
        </is>
      </c>
      <c r="D15" s="150" t="n">
        <v>1190</v>
      </c>
      <c r="E15" s="150" t="n">
        <v>995</v>
      </c>
      <c r="F15" s="150" t="n">
        <v>1</v>
      </c>
      <c r="G15" s="276">
        <f>D15*E15*F15/1000000</f>
        <v/>
      </c>
      <c r="H15" s="276">
        <f>G15*40.4</f>
        <v/>
      </c>
      <c r="I15" s="150" t="inlineStr">
        <is>
          <t>1#管廊</t>
        </is>
      </c>
      <c r="J15" s="150" t="inlineStr">
        <is>
          <t>EL5.5M</t>
        </is>
      </c>
      <c r="K15" s="181">
        <f>A15&amp;"-"&amp;B15&amp;C15</f>
        <v/>
      </c>
    </row>
    <row r="16" ht="14.4" customHeight="1" s="272">
      <c r="A16" s="150" t="inlineStr">
        <is>
          <t>P01</t>
        </is>
      </c>
      <c r="B16" s="150" t="inlineStr">
        <is>
          <t>P01-A-6#</t>
        </is>
      </c>
      <c r="C16" s="150" t="inlineStr">
        <is>
          <t>#</t>
        </is>
      </c>
      <c r="D16" s="150" t="n">
        <v>1190</v>
      </c>
      <c r="E16" s="150" t="n">
        <v>995</v>
      </c>
      <c r="F16" s="150" t="n">
        <v>1</v>
      </c>
      <c r="G16" s="276">
        <f>D16*E16*F16/1000000</f>
        <v/>
      </c>
      <c r="H16" s="276">
        <f>G16*40.4</f>
        <v/>
      </c>
      <c r="I16" s="150" t="inlineStr">
        <is>
          <t>1#管廊</t>
        </is>
      </c>
      <c r="J16" s="150" t="inlineStr">
        <is>
          <t>EL5.5M</t>
        </is>
      </c>
      <c r="K16" s="181">
        <f>A16&amp;"-"&amp;B16&amp;C16</f>
        <v/>
      </c>
    </row>
    <row r="17" ht="14.4" customHeight="1" s="272">
      <c r="A17" s="150" t="inlineStr">
        <is>
          <t>P01</t>
        </is>
      </c>
      <c r="B17" s="150" t="inlineStr">
        <is>
          <t>P01-A-13#</t>
        </is>
      </c>
      <c r="C17" s="150" t="inlineStr">
        <is>
          <t>#</t>
        </is>
      </c>
      <c r="D17" s="150" t="n">
        <v>2365</v>
      </c>
      <c r="E17" s="150" t="n">
        <v>995</v>
      </c>
      <c r="F17" s="150" t="n">
        <v>1</v>
      </c>
      <c r="G17" s="276">
        <f>D17*E17*F17/1000000</f>
        <v/>
      </c>
      <c r="H17" s="276">
        <f>G17*40.4</f>
        <v/>
      </c>
      <c r="I17" s="150" t="inlineStr">
        <is>
          <t>1#管廊</t>
        </is>
      </c>
      <c r="J17" s="150" t="inlineStr">
        <is>
          <t>EL5.5M</t>
        </is>
      </c>
      <c r="K17" s="181">
        <f>A17&amp;"-"&amp;B17&amp;C17</f>
        <v/>
      </c>
    </row>
    <row r="18" ht="14.4" customHeight="1" s="272">
      <c r="A18" s="150" t="inlineStr">
        <is>
          <t>P01</t>
        </is>
      </c>
      <c r="B18" s="150" t="inlineStr">
        <is>
          <t>P01-A-8</t>
        </is>
      </c>
      <c r="C18" s="150" t="inlineStr"/>
      <c r="D18" s="150" t="n">
        <v>2365</v>
      </c>
      <c r="E18" s="150" t="n">
        <v>995</v>
      </c>
      <c r="F18" s="150" t="n">
        <v>4</v>
      </c>
      <c r="G18" s="276">
        <f>D18*E18*F18/1000000</f>
        <v/>
      </c>
      <c r="H18" s="276">
        <f>G18*40.4</f>
        <v/>
      </c>
      <c r="I18" s="150" t="inlineStr">
        <is>
          <t>1#管廊</t>
        </is>
      </c>
      <c r="J18" s="150" t="inlineStr">
        <is>
          <t>EL5.5M</t>
        </is>
      </c>
      <c r="K18" s="181">
        <f>A18&amp;"-"&amp;B18&amp;C18</f>
        <v/>
      </c>
    </row>
    <row r="19" ht="14.4" customHeight="1" s="272">
      <c r="A19" s="150" t="inlineStr">
        <is>
          <t>P01</t>
        </is>
      </c>
      <c r="B19" s="150" t="inlineStr">
        <is>
          <t>P01-A-9#</t>
        </is>
      </c>
      <c r="C19" s="150" t="inlineStr">
        <is>
          <t>#</t>
        </is>
      </c>
      <c r="D19" s="150" t="n">
        <v>2365</v>
      </c>
      <c r="E19" s="150" t="n">
        <v>995</v>
      </c>
      <c r="F19" s="150" t="n">
        <v>1</v>
      </c>
      <c r="G19" s="276">
        <f>D19*E19*F19/1000000</f>
        <v/>
      </c>
      <c r="H19" s="276">
        <f>G19*40.4</f>
        <v/>
      </c>
      <c r="I19" s="150" t="inlineStr">
        <is>
          <t>1#管廊</t>
        </is>
      </c>
      <c r="J19" s="150" t="inlineStr">
        <is>
          <t>EL5.5M</t>
        </is>
      </c>
      <c r="K19" s="181">
        <f>A19&amp;"-"&amp;B19&amp;C19</f>
        <v/>
      </c>
    </row>
    <row r="20" ht="14.4" customHeight="1" s="272">
      <c r="A20" s="150" t="inlineStr">
        <is>
          <t>P01</t>
        </is>
      </c>
      <c r="B20" s="150" t="inlineStr">
        <is>
          <t>P01-A-17</t>
        </is>
      </c>
      <c r="C20" s="150" t="inlineStr"/>
      <c r="D20" s="150" t="n">
        <v>2390</v>
      </c>
      <c r="E20" s="150" t="n">
        <v>995</v>
      </c>
      <c r="F20" s="150" t="n">
        <v>6</v>
      </c>
      <c r="G20" s="276">
        <f>D20*E20*F20/1000000</f>
        <v/>
      </c>
      <c r="H20" s="276">
        <f>G20*40.4</f>
        <v/>
      </c>
      <c r="I20" s="150" t="inlineStr">
        <is>
          <t>1#管廊</t>
        </is>
      </c>
      <c r="J20" s="150" t="inlineStr">
        <is>
          <t>EL5.5M</t>
        </is>
      </c>
      <c r="K20" s="181">
        <f>A20&amp;"-"&amp;B20&amp;C20</f>
        <v/>
      </c>
    </row>
    <row r="21" ht="14.4" customHeight="1" s="272">
      <c r="A21" s="150" t="inlineStr">
        <is>
          <t>P02</t>
        </is>
      </c>
      <c r="B21" s="150" t="inlineStr">
        <is>
          <t>P02-B-28#</t>
        </is>
      </c>
      <c r="C21" s="150" t="inlineStr">
        <is>
          <t>#</t>
        </is>
      </c>
      <c r="D21" s="150" t="n">
        <v>690</v>
      </c>
      <c r="E21" s="150" t="n">
        <v>995</v>
      </c>
      <c r="F21" s="150" t="n">
        <v>1</v>
      </c>
      <c r="G21" s="276">
        <f>D21*E21*F21/1000000</f>
        <v/>
      </c>
      <c r="H21" s="276">
        <f>G21*40.4</f>
        <v/>
      </c>
      <c r="I21" s="150" t="inlineStr">
        <is>
          <t>1#管廊</t>
        </is>
      </c>
      <c r="J21" s="150" t="inlineStr">
        <is>
          <t>EL8M</t>
        </is>
      </c>
      <c r="K21" s="181">
        <f>A21&amp;"-"&amp;B21&amp;C21</f>
        <v/>
      </c>
    </row>
    <row r="22" ht="14.4" customHeight="1" s="272">
      <c r="A22" s="150" t="inlineStr">
        <is>
          <t>P02</t>
        </is>
      </c>
      <c r="B22" s="150" t="inlineStr">
        <is>
          <t>P02-B-29</t>
        </is>
      </c>
      <c r="C22" s="150" t="inlineStr"/>
      <c r="D22" s="150" t="n">
        <v>690</v>
      </c>
      <c r="E22" s="150" t="n">
        <v>995</v>
      </c>
      <c r="F22" s="150" t="n">
        <v>4</v>
      </c>
      <c r="G22" s="276">
        <f>D22*E22*F22/1000000</f>
        <v/>
      </c>
      <c r="H22" s="276">
        <f>G22*40.4</f>
        <v/>
      </c>
      <c r="I22" s="150" t="inlineStr">
        <is>
          <t>1#管廊</t>
        </is>
      </c>
      <c r="J22" s="150" t="inlineStr">
        <is>
          <t>EL8M</t>
        </is>
      </c>
      <c r="K22" s="181">
        <f>A22&amp;"-"&amp;B22&amp;C22</f>
        <v/>
      </c>
    </row>
    <row r="23" ht="14.4" customHeight="1" s="272">
      <c r="A23" s="150" t="inlineStr">
        <is>
          <t>P02</t>
        </is>
      </c>
      <c r="B23" s="150" t="inlineStr">
        <is>
          <t>P02-B-30#</t>
        </is>
      </c>
      <c r="C23" s="150" t="inlineStr">
        <is>
          <t>#</t>
        </is>
      </c>
      <c r="D23" s="150" t="n">
        <v>690</v>
      </c>
      <c r="E23" s="150" t="n">
        <v>995</v>
      </c>
      <c r="F23" s="150" t="n">
        <v>1</v>
      </c>
      <c r="G23" s="276">
        <f>D23*E23*F23/1000000</f>
        <v/>
      </c>
      <c r="H23" s="276">
        <f>G23*40.4</f>
        <v/>
      </c>
      <c r="I23" s="150" t="inlineStr">
        <is>
          <t>1#管廊</t>
        </is>
      </c>
      <c r="J23" s="150" t="inlineStr">
        <is>
          <t>EL8M</t>
        </is>
      </c>
      <c r="K23" s="181">
        <f>A23&amp;"-"&amp;B23&amp;C23</f>
        <v/>
      </c>
    </row>
    <row r="24" ht="14.4" customHeight="1" s="272">
      <c r="A24" s="150" t="inlineStr">
        <is>
          <t>P02</t>
        </is>
      </c>
      <c r="B24" s="150" t="inlineStr">
        <is>
          <t>P02-B-26</t>
        </is>
      </c>
      <c r="C24" s="150" t="inlineStr"/>
      <c r="D24" s="150" t="n">
        <v>990</v>
      </c>
      <c r="E24" s="150" t="n">
        <v>995</v>
      </c>
      <c r="F24" s="150" t="n">
        <v>3</v>
      </c>
      <c r="G24" s="276">
        <f>D24*E24*F24/1000000</f>
        <v/>
      </c>
      <c r="H24" s="276">
        <f>G24*40.4</f>
        <v/>
      </c>
      <c r="I24" s="150" t="inlineStr">
        <is>
          <t>1#管廊</t>
        </is>
      </c>
      <c r="J24" s="150" t="inlineStr">
        <is>
          <t>EL8M</t>
        </is>
      </c>
      <c r="K24" s="181">
        <f>A24&amp;"-"&amp;B24&amp;C24</f>
        <v/>
      </c>
    </row>
    <row r="25" ht="14.4" customHeight="1" s="272">
      <c r="A25" s="150" t="inlineStr">
        <is>
          <t>P02</t>
        </is>
      </c>
      <c r="B25" s="150" t="inlineStr">
        <is>
          <t>P02-B-27#</t>
        </is>
      </c>
      <c r="C25" s="150" t="inlineStr">
        <is>
          <t>#</t>
        </is>
      </c>
      <c r="D25" s="150" t="n">
        <v>990</v>
      </c>
      <c r="E25" s="150" t="n">
        <v>995</v>
      </c>
      <c r="F25" s="150" t="n">
        <v>1</v>
      </c>
      <c r="G25" s="276">
        <f>D25*E25*F25/1000000</f>
        <v/>
      </c>
      <c r="H25" s="276">
        <f>G25*40.4</f>
        <v/>
      </c>
      <c r="I25" s="150" t="inlineStr">
        <is>
          <t>1#管廊</t>
        </is>
      </c>
      <c r="J25" s="150" t="inlineStr">
        <is>
          <t>EL8M</t>
        </is>
      </c>
      <c r="K25" s="181">
        <f>A25&amp;"-"&amp;B25&amp;C25</f>
        <v/>
      </c>
    </row>
    <row r="26" ht="14.4" customHeight="1" s="272">
      <c r="A26" s="150" t="inlineStr">
        <is>
          <t>P02</t>
        </is>
      </c>
      <c r="B26" s="150" t="inlineStr">
        <is>
          <t>P02-B-18</t>
        </is>
      </c>
      <c r="C26" s="150" t="inlineStr"/>
      <c r="D26" s="150" t="n">
        <v>1165</v>
      </c>
      <c r="E26" s="150" t="n">
        <v>995</v>
      </c>
      <c r="F26" s="150" t="n">
        <v>4</v>
      </c>
      <c r="G26" s="276">
        <f>D26*E26*F26/1000000</f>
        <v/>
      </c>
      <c r="H26" s="276">
        <f>G26*40.4</f>
        <v/>
      </c>
      <c r="I26" s="150" t="inlineStr">
        <is>
          <t>1#管廊</t>
        </is>
      </c>
      <c r="J26" s="150" t="inlineStr">
        <is>
          <t>EL8M</t>
        </is>
      </c>
      <c r="K26" s="181">
        <f>A26&amp;"-"&amp;B26&amp;C26</f>
        <v/>
      </c>
    </row>
    <row r="27" ht="14.4" customHeight="1" s="272">
      <c r="A27" s="150" t="inlineStr">
        <is>
          <t>P02</t>
        </is>
      </c>
      <c r="B27" s="150" t="inlineStr">
        <is>
          <t>P02-B-19#</t>
        </is>
      </c>
      <c r="C27" s="150" t="inlineStr">
        <is>
          <t>#</t>
        </is>
      </c>
      <c r="D27" s="150" t="n">
        <v>1165</v>
      </c>
      <c r="E27" s="150" t="n">
        <v>995</v>
      </c>
      <c r="F27" s="150" t="n">
        <v>1</v>
      </c>
      <c r="G27" s="276">
        <f>D27*E27*F27/1000000</f>
        <v/>
      </c>
      <c r="H27" s="276">
        <f>G27*40.4</f>
        <v/>
      </c>
      <c r="I27" s="150" t="inlineStr">
        <is>
          <t>1#管廊</t>
        </is>
      </c>
      <c r="J27" s="150" t="inlineStr">
        <is>
          <t>EL8M</t>
        </is>
      </c>
      <c r="K27" s="181">
        <f>A27&amp;"-"&amp;B27&amp;C27</f>
        <v/>
      </c>
    </row>
    <row r="28" ht="14.4" customHeight="1" s="272">
      <c r="A28" s="150" t="inlineStr">
        <is>
          <t>P02</t>
        </is>
      </c>
      <c r="B28" s="150" t="inlineStr">
        <is>
          <t>P02-B-23#</t>
        </is>
      </c>
      <c r="C28" s="150" t="inlineStr">
        <is>
          <t>#</t>
        </is>
      </c>
      <c r="D28" s="150" t="n">
        <v>1165</v>
      </c>
      <c r="E28" s="150" t="n">
        <v>995</v>
      </c>
      <c r="F28" s="150" t="n">
        <v>1</v>
      </c>
      <c r="G28" s="276">
        <f>D28*E28*F28/1000000</f>
        <v/>
      </c>
      <c r="H28" s="276">
        <f>G28*40.4</f>
        <v/>
      </c>
      <c r="I28" s="150" t="inlineStr">
        <is>
          <t>1#管廊</t>
        </is>
      </c>
      <c r="J28" s="150" t="inlineStr">
        <is>
          <t>EL8M</t>
        </is>
      </c>
      <c r="K28" s="181">
        <f>A28&amp;"-"&amp;B28&amp;C28</f>
        <v/>
      </c>
    </row>
    <row r="29" ht="14.4" customHeight="1" s="272">
      <c r="A29" s="150" t="inlineStr">
        <is>
          <t>P02</t>
        </is>
      </c>
      <c r="B29" s="150" t="inlineStr">
        <is>
          <t>P02-B-3</t>
        </is>
      </c>
      <c r="C29" s="150" t="inlineStr"/>
      <c r="D29" s="150" t="n">
        <v>1190</v>
      </c>
      <c r="E29" s="150" t="n">
        <v>995</v>
      </c>
      <c r="F29" s="150" t="n">
        <v>7</v>
      </c>
      <c r="G29" s="276">
        <f>D29*E29*F29/1000000</f>
        <v/>
      </c>
      <c r="H29" s="276">
        <f>G29*40.4</f>
        <v/>
      </c>
      <c r="I29" s="150" t="inlineStr">
        <is>
          <t>1#管廊</t>
        </is>
      </c>
      <c r="J29" s="150" t="inlineStr">
        <is>
          <t>EL8M</t>
        </is>
      </c>
      <c r="K29" s="181">
        <f>A29&amp;"-"&amp;B29&amp;C29</f>
        <v/>
      </c>
    </row>
    <row r="30" ht="14.4" customHeight="1" s="272">
      <c r="A30" s="150" t="inlineStr">
        <is>
          <t>P02</t>
        </is>
      </c>
      <c r="B30" s="150" t="inlineStr">
        <is>
          <t>P02-B-4#</t>
        </is>
      </c>
      <c r="C30" s="150" t="inlineStr">
        <is>
          <t>#</t>
        </is>
      </c>
      <c r="D30" s="150" t="n">
        <v>1190</v>
      </c>
      <c r="E30" s="150" t="n">
        <v>995</v>
      </c>
      <c r="F30" s="150" t="n">
        <v>1</v>
      </c>
      <c r="G30" s="276">
        <f>D30*E30*F30/1000000</f>
        <v/>
      </c>
      <c r="H30" s="276">
        <f>G30*40.4</f>
        <v/>
      </c>
      <c r="I30" s="150" t="inlineStr">
        <is>
          <t>1#管廊</t>
        </is>
      </c>
      <c r="J30" s="150" t="inlineStr">
        <is>
          <t>EL8M</t>
        </is>
      </c>
      <c r="K30" s="181">
        <f>A30&amp;"-"&amp;B30&amp;C30</f>
        <v/>
      </c>
    </row>
    <row r="31" ht="14.4" customHeight="1" s="272">
      <c r="A31" s="150" t="inlineStr">
        <is>
          <t>P02</t>
        </is>
      </c>
      <c r="B31" s="150" t="inlineStr">
        <is>
          <t>P02-B-11#</t>
        </is>
      </c>
      <c r="C31" s="150" t="inlineStr">
        <is>
          <t>#</t>
        </is>
      </c>
      <c r="D31" s="150" t="n">
        <v>2365</v>
      </c>
      <c r="E31" s="150" t="n">
        <v>995</v>
      </c>
      <c r="F31" s="150" t="n">
        <v>1</v>
      </c>
      <c r="G31" s="276">
        <f>D31*E31*F31/1000000</f>
        <v/>
      </c>
      <c r="H31" s="276">
        <f>G31*40.4</f>
        <v/>
      </c>
      <c r="I31" s="150" t="inlineStr">
        <is>
          <t>1#管廊</t>
        </is>
      </c>
      <c r="J31" s="150" t="inlineStr">
        <is>
          <t>EL8M</t>
        </is>
      </c>
      <c r="K31" s="181">
        <f>A31&amp;"-"&amp;B31&amp;C31</f>
        <v/>
      </c>
    </row>
    <row r="32" ht="14.4" customHeight="1" s="272">
      <c r="A32" s="150" t="inlineStr">
        <is>
          <t>P02</t>
        </is>
      </c>
      <c r="B32" s="150" t="inlineStr">
        <is>
          <t>P02-B-7#</t>
        </is>
      </c>
      <c r="C32" s="150" t="inlineStr">
        <is>
          <t>#</t>
        </is>
      </c>
      <c r="D32" s="150" t="n">
        <v>2365</v>
      </c>
      <c r="E32" s="150" t="n">
        <v>995</v>
      </c>
      <c r="F32" s="150" t="n">
        <v>1</v>
      </c>
      <c r="G32" s="276">
        <f>D32*E32*F32/1000000</f>
        <v/>
      </c>
      <c r="H32" s="276">
        <f>G32*40.4</f>
        <v/>
      </c>
      <c r="I32" s="150" t="inlineStr">
        <is>
          <t>1#管廊</t>
        </is>
      </c>
      <c r="J32" s="150" t="inlineStr">
        <is>
          <t>EL8M</t>
        </is>
      </c>
      <c r="K32" s="181">
        <f>A32&amp;"-"&amp;B32&amp;C32</f>
        <v/>
      </c>
    </row>
    <row r="33" ht="14.4" customHeight="1" s="272">
      <c r="A33" s="150" t="inlineStr">
        <is>
          <t>P02</t>
        </is>
      </c>
      <c r="B33" s="150" t="inlineStr">
        <is>
          <t>P02-B-9</t>
        </is>
      </c>
      <c r="C33" s="150" t="inlineStr"/>
      <c r="D33" s="150" t="n">
        <v>2365</v>
      </c>
      <c r="E33" s="150" t="n">
        <v>995</v>
      </c>
      <c r="F33" s="150" t="n">
        <v>4</v>
      </c>
      <c r="G33" s="276">
        <f>D33*E33*F33/1000000</f>
        <v/>
      </c>
      <c r="H33" s="276">
        <f>G33*40.4</f>
        <v/>
      </c>
      <c r="I33" s="150" t="inlineStr">
        <is>
          <t>1#管廊</t>
        </is>
      </c>
      <c r="J33" s="150" t="inlineStr">
        <is>
          <t>EL8M</t>
        </is>
      </c>
      <c r="K33" s="181">
        <f>A33&amp;"-"&amp;B33&amp;C33</f>
        <v/>
      </c>
    </row>
    <row r="34" ht="14.4" customHeight="1" s="272">
      <c r="A34" s="150" t="inlineStr">
        <is>
          <t>P02</t>
        </is>
      </c>
      <c r="B34" s="150" t="inlineStr">
        <is>
          <t>P02-B-15</t>
        </is>
      </c>
      <c r="C34" s="150" t="inlineStr"/>
      <c r="D34" s="150" t="n">
        <v>2390</v>
      </c>
      <c r="E34" s="150" t="n">
        <v>995</v>
      </c>
      <c r="F34" s="150" t="n">
        <v>6</v>
      </c>
      <c r="G34" s="276">
        <f>D34*E34*F34/1000000</f>
        <v/>
      </c>
      <c r="H34" s="276">
        <f>G34*40.4</f>
        <v/>
      </c>
      <c r="I34" s="150" t="inlineStr">
        <is>
          <t>1#管廊</t>
        </is>
      </c>
      <c r="J34" s="150" t="inlineStr">
        <is>
          <t>EL8M</t>
        </is>
      </c>
      <c r="K34" s="181">
        <f>A34&amp;"-"&amp;B34&amp;C34</f>
        <v/>
      </c>
    </row>
    <row r="35" ht="14.4" customHeight="1" s="272">
      <c r="A35" s="150" t="inlineStr">
        <is>
          <t>P03</t>
        </is>
      </c>
      <c r="B35" s="150" t="inlineStr">
        <is>
          <t>P03-C-2</t>
        </is>
      </c>
      <c r="C35" s="150" t="inlineStr"/>
      <c r="D35" s="150" t="n">
        <v>790</v>
      </c>
      <c r="E35" s="150" t="n">
        <v>995</v>
      </c>
      <c r="F35" s="150" t="n">
        <v>7</v>
      </c>
      <c r="G35" s="276">
        <f>D35*E35*F35/1000000</f>
        <v/>
      </c>
      <c r="H35" s="276">
        <f>G35*40.4</f>
        <v/>
      </c>
      <c r="I35" s="150" t="inlineStr">
        <is>
          <t>1#管廊</t>
        </is>
      </c>
      <c r="J35" s="150" t="inlineStr">
        <is>
          <t>EL9.5M</t>
        </is>
      </c>
      <c r="K35" s="181">
        <f>A35&amp;"-"&amp;B35&amp;C35</f>
        <v/>
      </c>
    </row>
    <row r="36" ht="14.4" customHeight="1" s="272">
      <c r="A36" s="150" t="inlineStr">
        <is>
          <t>P04</t>
        </is>
      </c>
      <c r="B36" s="150" t="inlineStr">
        <is>
          <t>P04-D-34</t>
        </is>
      </c>
      <c r="C36" s="150" t="inlineStr"/>
      <c r="D36" s="150" t="n">
        <v>690</v>
      </c>
      <c r="E36" s="150" t="n">
        <v>995</v>
      </c>
      <c r="F36" s="150" t="n">
        <v>4</v>
      </c>
      <c r="G36" s="276">
        <f>D36*E36*F36/1000000</f>
        <v/>
      </c>
      <c r="H36" s="276">
        <f>G36*40.4</f>
        <v/>
      </c>
      <c r="I36" s="150" t="inlineStr">
        <is>
          <t>1#管廊</t>
        </is>
      </c>
      <c r="J36" s="150" t="inlineStr">
        <is>
          <t>EL10.5M</t>
        </is>
      </c>
      <c r="K36" s="181">
        <f>A36&amp;"-"&amp;B36&amp;C36</f>
        <v/>
      </c>
    </row>
    <row r="37" ht="14.4" customHeight="1" s="272">
      <c r="A37" s="150" t="inlineStr">
        <is>
          <t>P04</t>
        </is>
      </c>
      <c r="B37" s="150" t="inlineStr">
        <is>
          <t>P04-D-35#</t>
        </is>
      </c>
      <c r="C37" s="150" t="inlineStr">
        <is>
          <t>#</t>
        </is>
      </c>
      <c r="D37" s="150" t="n">
        <v>690</v>
      </c>
      <c r="E37" s="150" t="n">
        <v>995</v>
      </c>
      <c r="F37" s="150" t="n">
        <v>1</v>
      </c>
      <c r="G37" s="276">
        <f>D37*E37*F37/1000000</f>
        <v/>
      </c>
      <c r="H37" s="276">
        <f>G37*40.4</f>
        <v/>
      </c>
      <c r="I37" s="150" t="inlineStr">
        <is>
          <t>1#管廊</t>
        </is>
      </c>
      <c r="J37" s="150" t="inlineStr">
        <is>
          <t>EL10.5M</t>
        </is>
      </c>
      <c r="K37" s="181">
        <f>A37&amp;"-"&amp;B37&amp;C37</f>
        <v/>
      </c>
    </row>
    <row r="38" ht="14.4" customHeight="1" s="272">
      <c r="A38" s="150" t="inlineStr">
        <is>
          <t>P04</t>
        </is>
      </c>
      <c r="B38" s="150" t="inlineStr">
        <is>
          <t>P04-D-31</t>
        </is>
      </c>
      <c r="C38" s="150" t="inlineStr"/>
      <c r="D38" s="150" t="n">
        <v>990</v>
      </c>
      <c r="E38" s="150" t="n">
        <v>995</v>
      </c>
      <c r="F38" s="150" t="n">
        <v>2</v>
      </c>
      <c r="G38" s="276">
        <f>D38*E38*F38/1000000</f>
        <v/>
      </c>
      <c r="H38" s="276">
        <f>G38*40.4</f>
        <v/>
      </c>
      <c r="I38" s="150" t="inlineStr">
        <is>
          <t>1#管廊</t>
        </is>
      </c>
      <c r="J38" s="150" t="inlineStr">
        <is>
          <t>EL10.5M</t>
        </is>
      </c>
      <c r="K38" s="181">
        <f>A38&amp;"-"&amp;B38&amp;C38</f>
        <v/>
      </c>
    </row>
    <row r="39" ht="14.4" customHeight="1" s="272">
      <c r="A39" s="150" t="inlineStr">
        <is>
          <t>P04</t>
        </is>
      </c>
      <c r="B39" s="150" t="inlineStr">
        <is>
          <t>P04-D-32#</t>
        </is>
      </c>
      <c r="C39" s="150" t="inlineStr">
        <is>
          <t>#</t>
        </is>
      </c>
      <c r="D39" s="150" t="n">
        <v>990</v>
      </c>
      <c r="E39" s="150" t="n">
        <v>995</v>
      </c>
      <c r="F39" s="150" t="n">
        <v>1</v>
      </c>
      <c r="G39" s="276">
        <f>D39*E39*F39/1000000</f>
        <v/>
      </c>
      <c r="H39" s="276">
        <f>G39*40.4</f>
        <v/>
      </c>
      <c r="I39" s="150" t="inlineStr">
        <is>
          <t>1#管廊</t>
        </is>
      </c>
      <c r="J39" s="150" t="inlineStr">
        <is>
          <t>EL10.5M</t>
        </is>
      </c>
      <c r="K39" s="181">
        <f>A39&amp;"-"&amp;B39&amp;C39</f>
        <v/>
      </c>
    </row>
    <row r="40" ht="14.4" customHeight="1" s="272">
      <c r="A40" s="150" t="inlineStr">
        <is>
          <t>P04</t>
        </is>
      </c>
      <c r="B40" s="150" t="inlineStr">
        <is>
          <t>P04-D-33#</t>
        </is>
      </c>
      <c r="C40" s="150" t="inlineStr">
        <is>
          <t>#</t>
        </is>
      </c>
      <c r="D40" s="150" t="n">
        <v>990</v>
      </c>
      <c r="E40" s="150" t="n">
        <v>995</v>
      </c>
      <c r="F40" s="150" t="n">
        <v>1</v>
      </c>
      <c r="G40" s="276">
        <f>D40*E40*F40/1000000</f>
        <v/>
      </c>
      <c r="H40" s="276">
        <f>G40*40.4</f>
        <v/>
      </c>
      <c r="I40" s="150" t="inlineStr">
        <is>
          <t>1#管廊</t>
        </is>
      </c>
      <c r="J40" s="150" t="inlineStr">
        <is>
          <t>EL10.5M</t>
        </is>
      </c>
      <c r="K40" s="181">
        <f>A40&amp;"-"&amp;B40&amp;C40</f>
        <v/>
      </c>
    </row>
    <row r="41" ht="14.4" customHeight="1" s="272">
      <c r="A41" s="150" t="inlineStr">
        <is>
          <t>P04</t>
        </is>
      </c>
      <c r="B41" s="150" t="inlineStr">
        <is>
          <t>P04-D-20</t>
        </is>
      </c>
      <c r="C41" s="150" t="inlineStr"/>
      <c r="D41" s="150" t="n">
        <v>1165</v>
      </c>
      <c r="E41" s="150" t="n">
        <v>995</v>
      </c>
      <c r="F41" s="150" t="n">
        <v>4</v>
      </c>
      <c r="G41" s="276">
        <f>D41*E41*F41/1000000</f>
        <v/>
      </c>
      <c r="H41" s="276">
        <f>G41*40.4</f>
        <v/>
      </c>
      <c r="I41" s="150" t="inlineStr">
        <is>
          <t>1#管廊</t>
        </is>
      </c>
      <c r="J41" s="150" t="inlineStr">
        <is>
          <t>EL10.5M</t>
        </is>
      </c>
      <c r="K41" s="181">
        <f>A41&amp;"-"&amp;B41&amp;C41</f>
        <v/>
      </c>
    </row>
    <row r="42" ht="14.4" customHeight="1" s="272">
      <c r="A42" s="150" t="inlineStr">
        <is>
          <t>P04</t>
        </is>
      </c>
      <c r="B42" s="150" t="inlineStr">
        <is>
          <t>P04-D-21#</t>
        </is>
      </c>
      <c r="C42" s="150" t="inlineStr">
        <is>
          <t>#</t>
        </is>
      </c>
      <c r="D42" s="150" t="n">
        <v>1165</v>
      </c>
      <c r="E42" s="150" t="n">
        <v>995</v>
      </c>
      <c r="F42" s="150" t="n">
        <v>1</v>
      </c>
      <c r="G42" s="276">
        <f>D42*E42*F42/1000000</f>
        <v/>
      </c>
      <c r="H42" s="276">
        <f>G42*40.4</f>
        <v/>
      </c>
      <c r="I42" s="150" t="inlineStr">
        <is>
          <t>1#管廊</t>
        </is>
      </c>
      <c r="J42" s="150" t="inlineStr">
        <is>
          <t>EL10.5M</t>
        </is>
      </c>
      <c r="K42" s="181">
        <f>A42&amp;"-"&amp;B42&amp;C42</f>
        <v/>
      </c>
    </row>
    <row r="43" ht="14.4" customHeight="1" s="272">
      <c r="A43" s="150" t="inlineStr">
        <is>
          <t>P04</t>
        </is>
      </c>
      <c r="B43" s="150" t="inlineStr">
        <is>
          <t>P04-D-25#</t>
        </is>
      </c>
      <c r="C43" s="150" t="inlineStr">
        <is>
          <t>#</t>
        </is>
      </c>
      <c r="D43" s="150" t="n">
        <v>1165</v>
      </c>
      <c r="E43" s="150" t="n">
        <v>995</v>
      </c>
      <c r="F43" s="150" t="n">
        <v>1</v>
      </c>
      <c r="G43" s="276">
        <f>D43*E43*F43/1000000</f>
        <v/>
      </c>
      <c r="H43" s="276">
        <f>G43*40.4</f>
        <v/>
      </c>
      <c r="I43" s="150" t="inlineStr">
        <is>
          <t>1#管廊</t>
        </is>
      </c>
      <c r="J43" s="150" t="inlineStr">
        <is>
          <t>EL10.5M</t>
        </is>
      </c>
      <c r="K43" s="181">
        <f>A43&amp;"-"&amp;B43&amp;C43</f>
        <v/>
      </c>
    </row>
    <row r="44" ht="14.4" customHeight="1" s="272">
      <c r="A44" s="150" t="inlineStr">
        <is>
          <t>P04</t>
        </is>
      </c>
      <c r="B44" s="150" t="inlineStr">
        <is>
          <t>P04-D-3</t>
        </is>
      </c>
      <c r="C44" s="150" t="inlineStr"/>
      <c r="D44" s="150" t="n">
        <v>1190</v>
      </c>
      <c r="E44" s="150" t="n">
        <v>995</v>
      </c>
      <c r="F44" s="150" t="n">
        <v>5</v>
      </c>
      <c r="G44" s="276">
        <f>D44*E44*F44/1000000</f>
        <v/>
      </c>
      <c r="H44" s="276">
        <f>G44*40.4</f>
        <v/>
      </c>
      <c r="I44" s="150" t="inlineStr">
        <is>
          <t>1#管廊</t>
        </is>
      </c>
      <c r="J44" s="150" t="inlineStr">
        <is>
          <t>EL10.5M</t>
        </is>
      </c>
      <c r="K44" s="181">
        <f>A44&amp;"-"&amp;B44&amp;C44</f>
        <v/>
      </c>
    </row>
    <row r="45" ht="14.4" customHeight="1" s="272">
      <c r="A45" s="150" t="inlineStr">
        <is>
          <t>P04</t>
        </is>
      </c>
      <c r="B45" s="150" t="inlineStr">
        <is>
          <t>P04-D-4#</t>
        </is>
      </c>
      <c r="C45" s="150" t="inlineStr">
        <is>
          <t>#</t>
        </is>
      </c>
      <c r="D45" s="150" t="n">
        <v>1190</v>
      </c>
      <c r="E45" s="150" t="n">
        <v>995</v>
      </c>
      <c r="F45" s="150" t="n">
        <v>1</v>
      </c>
      <c r="G45" s="276">
        <f>D45*E45*F45/1000000</f>
        <v/>
      </c>
      <c r="H45" s="276">
        <f>G45*40.4</f>
        <v/>
      </c>
      <c r="I45" s="150" t="inlineStr">
        <is>
          <t>1#管廊</t>
        </is>
      </c>
      <c r="J45" s="150" t="inlineStr">
        <is>
          <t>EL10.5M</t>
        </is>
      </c>
      <c r="K45" s="181">
        <f>A45&amp;"-"&amp;B45&amp;C45</f>
        <v/>
      </c>
    </row>
    <row r="46" ht="14.4" customHeight="1" s="272">
      <c r="A46" s="150" t="inlineStr">
        <is>
          <t>P04</t>
        </is>
      </c>
      <c r="B46" s="150" t="inlineStr">
        <is>
          <t>P04-D-5#</t>
        </is>
      </c>
      <c r="C46" s="150" t="inlineStr">
        <is>
          <t>#</t>
        </is>
      </c>
      <c r="D46" s="150" t="n">
        <v>1190</v>
      </c>
      <c r="E46" s="150" t="n">
        <v>995</v>
      </c>
      <c r="F46" s="150" t="n">
        <v>1</v>
      </c>
      <c r="G46" s="276">
        <f>D46*E46*F46/1000000</f>
        <v/>
      </c>
      <c r="H46" s="276">
        <f>G46*40.4</f>
        <v/>
      </c>
      <c r="I46" s="150" t="inlineStr">
        <is>
          <t>1#管廊</t>
        </is>
      </c>
      <c r="J46" s="150" t="inlineStr">
        <is>
          <t>EL10.5M</t>
        </is>
      </c>
      <c r="K46" s="181">
        <f>A46&amp;"-"&amp;B46&amp;C46</f>
        <v/>
      </c>
    </row>
    <row r="47" ht="14.4" customHeight="1" s="272">
      <c r="A47" s="150" t="inlineStr">
        <is>
          <t>P04</t>
        </is>
      </c>
      <c r="B47" s="150" t="inlineStr">
        <is>
          <t>P04-D-6#</t>
        </is>
      </c>
      <c r="C47" s="150" t="inlineStr">
        <is>
          <t>#</t>
        </is>
      </c>
      <c r="D47" s="150" t="n">
        <v>1190</v>
      </c>
      <c r="E47" s="150" t="n">
        <v>995</v>
      </c>
      <c r="F47" s="150" t="n">
        <v>1</v>
      </c>
      <c r="G47" s="276">
        <f>D47*E47*F47/1000000</f>
        <v/>
      </c>
      <c r="H47" s="276">
        <f>G47*40.4</f>
        <v/>
      </c>
      <c r="I47" s="150" t="inlineStr">
        <is>
          <t>1#管廊</t>
        </is>
      </c>
      <c r="J47" s="150" t="inlineStr">
        <is>
          <t>EL10.5M</t>
        </is>
      </c>
      <c r="K47" s="181">
        <f>A47&amp;"-"&amp;B47&amp;C47</f>
        <v/>
      </c>
    </row>
    <row r="48" ht="14.4" customHeight="1" s="272">
      <c r="A48" s="150" t="inlineStr">
        <is>
          <t>P04</t>
        </is>
      </c>
      <c r="B48" s="150" t="inlineStr">
        <is>
          <t>P04-D-28</t>
        </is>
      </c>
      <c r="C48" s="150" t="inlineStr"/>
      <c r="D48" s="150" t="n">
        <v>1790</v>
      </c>
      <c r="E48" s="150" t="n">
        <v>995</v>
      </c>
      <c r="F48" s="150" t="n">
        <v>5</v>
      </c>
      <c r="G48" s="276">
        <f>D48*E48*F48/1000000</f>
        <v/>
      </c>
      <c r="H48" s="276">
        <f>G48*40.4</f>
        <v/>
      </c>
      <c r="I48" s="150" t="inlineStr">
        <is>
          <t>1#管廊</t>
        </is>
      </c>
      <c r="J48" s="150" t="inlineStr">
        <is>
          <t>EL10.5M</t>
        </is>
      </c>
      <c r="K48" s="181">
        <f>A48&amp;"-"&amp;B48&amp;C48</f>
        <v/>
      </c>
    </row>
    <row r="49" ht="14.4" customHeight="1" s="272">
      <c r="A49" s="150" t="inlineStr">
        <is>
          <t>P04</t>
        </is>
      </c>
      <c r="B49" s="150" t="inlineStr">
        <is>
          <t>P04-D-29#</t>
        </is>
      </c>
      <c r="C49" s="150" t="inlineStr">
        <is>
          <t>#</t>
        </is>
      </c>
      <c r="D49" s="150" t="n">
        <v>1790</v>
      </c>
      <c r="E49" s="150" t="n">
        <v>995</v>
      </c>
      <c r="F49" s="150" t="n">
        <v>1</v>
      </c>
      <c r="G49" s="276">
        <f>D49*E49*F49/1000000</f>
        <v/>
      </c>
      <c r="H49" s="276">
        <f>G49*40.4</f>
        <v/>
      </c>
      <c r="I49" s="150" t="inlineStr">
        <is>
          <t>1#管廊</t>
        </is>
      </c>
      <c r="J49" s="150" t="inlineStr">
        <is>
          <t>EL10.5M</t>
        </is>
      </c>
      <c r="K49" s="181">
        <f>A49&amp;"-"&amp;B49&amp;C49</f>
        <v/>
      </c>
    </row>
    <row r="50" ht="14.4" customHeight="1" s="272">
      <c r="A50" s="150" t="inlineStr">
        <is>
          <t>P04</t>
        </is>
      </c>
      <c r="B50" s="150" t="inlineStr">
        <is>
          <t>P04-D-30#</t>
        </is>
      </c>
      <c r="C50" s="150" t="inlineStr">
        <is>
          <t>#</t>
        </is>
      </c>
      <c r="D50" s="150" t="n">
        <v>1790</v>
      </c>
      <c r="E50" s="150" t="n">
        <v>995</v>
      </c>
      <c r="F50" s="150" t="n">
        <v>1</v>
      </c>
      <c r="G50" s="276">
        <f>D50*E50*F50/1000000</f>
        <v/>
      </c>
      <c r="H50" s="276">
        <f>G50*40.4</f>
        <v/>
      </c>
      <c r="I50" s="150" t="inlineStr">
        <is>
          <t>1#管廊</t>
        </is>
      </c>
      <c r="J50" s="150" t="inlineStr">
        <is>
          <t>EL10.5M</t>
        </is>
      </c>
      <c r="K50" s="181">
        <f>A50&amp;"-"&amp;B50&amp;C50</f>
        <v/>
      </c>
    </row>
    <row r="51" ht="14.4" customHeight="1" s="272">
      <c r="A51" s="150" t="inlineStr">
        <is>
          <t>P04</t>
        </is>
      </c>
      <c r="B51" s="150" t="inlineStr">
        <is>
          <t>P04-D-13#</t>
        </is>
      </c>
      <c r="C51" s="150" t="inlineStr">
        <is>
          <t>#</t>
        </is>
      </c>
      <c r="D51" s="150" t="n">
        <v>2365</v>
      </c>
      <c r="E51" s="150" t="n">
        <v>995</v>
      </c>
      <c r="F51" s="150" t="n">
        <v>1</v>
      </c>
      <c r="G51" s="276">
        <f>D51*E51*F51/1000000</f>
        <v/>
      </c>
      <c r="H51" s="276">
        <f>G51*40.4</f>
        <v/>
      </c>
      <c r="I51" s="150" t="inlineStr">
        <is>
          <t>1#管廊</t>
        </is>
      </c>
      <c r="J51" s="150" t="inlineStr">
        <is>
          <t>EL10.5M</t>
        </is>
      </c>
      <c r="K51" s="181">
        <f>A51&amp;"-"&amp;B51&amp;C51</f>
        <v/>
      </c>
    </row>
    <row r="52" ht="14.4" customHeight="1" s="272">
      <c r="A52" s="150" t="inlineStr">
        <is>
          <t>P04</t>
        </is>
      </c>
      <c r="B52" s="150" t="inlineStr">
        <is>
          <t>P04-D-8</t>
        </is>
      </c>
      <c r="C52" s="150" t="inlineStr"/>
      <c r="D52" s="150" t="n">
        <v>2365</v>
      </c>
      <c r="E52" s="150" t="n">
        <v>995</v>
      </c>
      <c r="F52" s="150" t="n">
        <v>4</v>
      </c>
      <c r="G52" s="276">
        <f>D52*E52*F52/1000000</f>
        <v/>
      </c>
      <c r="H52" s="276">
        <f>G52*40.4</f>
        <v/>
      </c>
      <c r="I52" s="150" t="inlineStr">
        <is>
          <t>1#管廊</t>
        </is>
      </c>
      <c r="J52" s="150" t="inlineStr">
        <is>
          <t>EL10.5M</t>
        </is>
      </c>
      <c r="K52" s="181">
        <f>A52&amp;"-"&amp;B52&amp;C52</f>
        <v/>
      </c>
    </row>
    <row r="53" ht="14.4" customHeight="1" s="272">
      <c r="A53" s="150" t="inlineStr">
        <is>
          <t>P04</t>
        </is>
      </c>
      <c r="B53" s="150" t="inlineStr">
        <is>
          <t>P04-D-9#</t>
        </is>
      </c>
      <c r="C53" s="150" t="inlineStr">
        <is>
          <t>#</t>
        </is>
      </c>
      <c r="D53" s="150" t="n">
        <v>2365</v>
      </c>
      <c r="E53" s="150" t="n">
        <v>995</v>
      </c>
      <c r="F53" s="150" t="n">
        <v>1</v>
      </c>
      <c r="G53" s="276">
        <f>D53*E53*F53/1000000</f>
        <v/>
      </c>
      <c r="H53" s="276">
        <f>G53*40.4</f>
        <v/>
      </c>
      <c r="I53" s="150" t="inlineStr">
        <is>
          <t>1#管廊</t>
        </is>
      </c>
      <c r="J53" s="150" t="inlineStr">
        <is>
          <t>EL10.5M</t>
        </is>
      </c>
      <c r="K53" s="181">
        <f>A53&amp;"-"&amp;B53&amp;C53</f>
        <v/>
      </c>
    </row>
    <row r="54" ht="14.4" customHeight="1" s="272">
      <c r="A54" s="150" t="inlineStr">
        <is>
          <t>P04</t>
        </is>
      </c>
      <c r="B54" s="150" t="inlineStr">
        <is>
          <t>P04-D-17</t>
        </is>
      </c>
      <c r="C54" s="150" t="inlineStr"/>
      <c r="D54" s="150" t="n">
        <v>2390</v>
      </c>
      <c r="E54" s="150" t="n">
        <v>995</v>
      </c>
      <c r="F54" s="150" t="n">
        <v>2</v>
      </c>
      <c r="G54" s="276">
        <f>D54*E54*F54/1000000</f>
        <v/>
      </c>
      <c r="H54" s="276">
        <f>G54*40.4</f>
        <v/>
      </c>
      <c r="I54" s="150" t="inlineStr">
        <is>
          <t>1#管廊</t>
        </is>
      </c>
      <c r="J54" s="150" t="inlineStr">
        <is>
          <t>EL10.5M</t>
        </is>
      </c>
      <c r="K54" s="181">
        <f>A54&amp;"-"&amp;B54&amp;C54</f>
        <v/>
      </c>
    </row>
    <row r="55" ht="14.4" customHeight="1" s="272">
      <c r="A55" s="150" t="inlineStr">
        <is>
          <t>P05</t>
        </is>
      </c>
      <c r="B55" s="150" t="inlineStr">
        <is>
          <t>P05-D-17</t>
        </is>
      </c>
      <c r="C55" s="150" t="inlineStr"/>
      <c r="D55" s="150" t="n">
        <v>2390</v>
      </c>
      <c r="E55" s="150" t="n">
        <v>995</v>
      </c>
      <c r="F55" s="150" t="n">
        <v>4</v>
      </c>
      <c r="G55" s="276">
        <f>D55*E55*F55/1000000</f>
        <v/>
      </c>
      <c r="H55" s="276">
        <f>G55*40.4</f>
        <v/>
      </c>
      <c r="I55" s="150" t="inlineStr">
        <is>
          <t>1#管廊</t>
        </is>
      </c>
      <c r="J55" s="150" t="inlineStr">
        <is>
          <t>EL10.5M</t>
        </is>
      </c>
      <c r="K55" s="181">
        <f>A55&amp;"-"&amp;B55&amp;C55</f>
        <v/>
      </c>
    </row>
    <row r="56" ht="14.4" customHeight="1" s="272">
      <c r="A56" s="150" t="inlineStr">
        <is>
          <t>P06</t>
        </is>
      </c>
      <c r="B56" s="150" t="inlineStr">
        <is>
          <t>P06-E-2</t>
        </is>
      </c>
      <c r="C56" s="150" t="inlineStr"/>
      <c r="D56" s="150" t="n">
        <v>790</v>
      </c>
      <c r="E56" s="150" t="n">
        <v>995</v>
      </c>
      <c r="F56" s="150" t="n">
        <v>40</v>
      </c>
      <c r="G56" s="276">
        <f>D56*E56*F56/1000000</f>
        <v/>
      </c>
      <c r="H56" s="276">
        <f>G56*40.4</f>
        <v/>
      </c>
      <c r="I56" s="150" t="inlineStr">
        <is>
          <t>1#管廊</t>
        </is>
      </c>
      <c r="J56" s="150" t="inlineStr">
        <is>
          <t>EL13.5M</t>
        </is>
      </c>
      <c r="K56" s="181">
        <f>A56&amp;"-"&amp;B56&amp;C56</f>
        <v/>
      </c>
    </row>
    <row r="57" ht="14.4" customHeight="1" s="272">
      <c r="A57" s="150" t="inlineStr">
        <is>
          <t>P07</t>
        </is>
      </c>
      <c r="B57" s="150" t="inlineStr">
        <is>
          <t>P07-E-2</t>
        </is>
      </c>
      <c r="C57" s="150" t="inlineStr"/>
      <c r="D57" s="150" t="n">
        <v>790</v>
      </c>
      <c r="E57" s="150" t="n">
        <v>995</v>
      </c>
      <c r="F57" s="150" t="n">
        <v>40</v>
      </c>
      <c r="G57" s="276">
        <f>D57*E57*F57/1000000</f>
        <v/>
      </c>
      <c r="H57" s="276">
        <f>G57*40.4</f>
        <v/>
      </c>
      <c r="I57" s="150" t="inlineStr">
        <is>
          <t>1#管廊</t>
        </is>
      </c>
      <c r="J57" s="150" t="inlineStr">
        <is>
          <t>EL13.5M</t>
        </is>
      </c>
      <c r="K57" s="181">
        <f>A57&amp;"-"&amp;B57&amp;C57</f>
        <v/>
      </c>
    </row>
    <row r="58" ht="14.4" customHeight="1" s="272">
      <c r="A58" s="150" t="inlineStr">
        <is>
          <t>P08</t>
        </is>
      </c>
      <c r="B58" s="150" t="inlineStr">
        <is>
          <t>P08-E-2</t>
        </is>
      </c>
      <c r="C58" s="150" t="inlineStr"/>
      <c r="D58" s="150" t="n">
        <v>790</v>
      </c>
      <c r="E58" s="150" t="n">
        <v>995</v>
      </c>
      <c r="F58" s="150" t="n">
        <v>13</v>
      </c>
      <c r="G58" s="276">
        <f>D58*E58*F58/1000000</f>
        <v/>
      </c>
      <c r="H58" s="276">
        <f>G58*40.4</f>
        <v/>
      </c>
      <c r="I58" s="150" t="inlineStr">
        <is>
          <t>1#管廊</t>
        </is>
      </c>
      <c r="J58" s="150" t="inlineStr">
        <is>
          <t>EL13.5M</t>
        </is>
      </c>
      <c r="K58" s="181">
        <f>A58&amp;"-"&amp;B58&amp;C58</f>
        <v/>
      </c>
    </row>
    <row r="59" ht="14.4" customHeight="1" s="272">
      <c r="A59" s="150" t="inlineStr">
        <is>
          <t>P08</t>
        </is>
      </c>
      <c r="B59" s="150" t="inlineStr">
        <is>
          <t>P08-E-3#</t>
        </is>
      </c>
      <c r="C59" s="150" t="inlineStr">
        <is>
          <t>#</t>
        </is>
      </c>
      <c r="D59" s="150" t="n">
        <v>790</v>
      </c>
      <c r="E59" s="150" t="n">
        <v>995</v>
      </c>
      <c r="F59" s="150" t="n">
        <v>1</v>
      </c>
      <c r="G59" s="276">
        <f>D59*E59*F59/1000000</f>
        <v/>
      </c>
      <c r="H59" s="276">
        <f>G59*40.4</f>
        <v/>
      </c>
      <c r="I59" s="150" t="inlineStr">
        <is>
          <t>1#管廊</t>
        </is>
      </c>
      <c r="J59" s="150" t="inlineStr">
        <is>
          <t>EL13.5M</t>
        </is>
      </c>
      <c r="K59" s="181">
        <f>A59&amp;"-"&amp;B59&amp;C59</f>
        <v/>
      </c>
    </row>
    <row r="60" ht="14.4" customHeight="1" s="272">
      <c r="A60" s="150" t="inlineStr">
        <is>
          <t>P08</t>
        </is>
      </c>
      <c r="B60" s="150" t="inlineStr">
        <is>
          <t>P08-E-4#</t>
        </is>
      </c>
      <c r="C60" s="150" t="inlineStr">
        <is>
          <t>#</t>
        </is>
      </c>
      <c r="D60" s="150" t="n">
        <v>790</v>
      </c>
      <c r="E60" s="150" t="n">
        <v>995</v>
      </c>
      <c r="F60" s="150" t="n">
        <v>1</v>
      </c>
      <c r="G60" s="276">
        <f>D60*E60*F60/1000000</f>
        <v/>
      </c>
      <c r="H60" s="276">
        <f>G60*40.4</f>
        <v/>
      </c>
      <c r="I60" s="150" t="inlineStr">
        <is>
          <t>1#管廊</t>
        </is>
      </c>
      <c r="J60" s="150" t="inlineStr">
        <is>
          <t>EL13.5M</t>
        </is>
      </c>
      <c r="K60" s="181">
        <f>A60&amp;"-"&amp;B60&amp;C60</f>
        <v/>
      </c>
    </row>
    <row r="61" ht="14.4" customHeight="1" s="272">
      <c r="A61" s="150" t="inlineStr">
        <is>
          <t>P08</t>
        </is>
      </c>
      <c r="B61" s="150" t="inlineStr">
        <is>
          <t>P08-E-5#</t>
        </is>
      </c>
      <c r="C61" s="150" t="inlineStr">
        <is>
          <t>#</t>
        </is>
      </c>
      <c r="D61" s="150" t="n">
        <v>790</v>
      </c>
      <c r="E61" s="150" t="n">
        <v>995</v>
      </c>
      <c r="F61" s="150" t="n">
        <v>1</v>
      </c>
      <c r="G61" s="276">
        <f>D61*E61*F61/1000000</f>
        <v/>
      </c>
      <c r="H61" s="276">
        <f>G61*40.4</f>
        <v/>
      </c>
      <c r="I61" s="150" t="inlineStr">
        <is>
          <t>1#管廊</t>
        </is>
      </c>
      <c r="J61" s="150" t="inlineStr">
        <is>
          <t>EL13.5M</t>
        </is>
      </c>
      <c r="K61" s="181">
        <f>A61&amp;"-"&amp;B61&amp;C61</f>
        <v/>
      </c>
    </row>
    <row r="62" ht="14.4" customHeight="1" s="272">
      <c r="A62" s="150" t="inlineStr">
        <is>
          <t>P08</t>
        </is>
      </c>
      <c r="B62" s="150" t="inlineStr">
        <is>
          <t>P08-E-6#</t>
        </is>
      </c>
      <c r="C62" s="150" t="inlineStr">
        <is>
          <t>#</t>
        </is>
      </c>
      <c r="D62" s="150" t="n">
        <v>790</v>
      </c>
      <c r="E62" s="150" t="n">
        <v>990</v>
      </c>
      <c r="F62" s="150" t="n">
        <v>1</v>
      </c>
      <c r="G62" s="276">
        <f>D62*E62*F62/1000000</f>
        <v/>
      </c>
      <c r="H62" s="276">
        <f>G62*40.4</f>
        <v/>
      </c>
      <c r="I62" s="150" t="inlineStr">
        <is>
          <t>1#管廊</t>
        </is>
      </c>
      <c r="J62" s="150" t="inlineStr">
        <is>
          <t>EL13.5M</t>
        </is>
      </c>
      <c r="K62" s="181">
        <f>A62&amp;"-"&amp;B62&amp;C62</f>
        <v/>
      </c>
    </row>
    <row r="63" ht="14.4" customHeight="1" s="272">
      <c r="A63" s="150" t="inlineStr">
        <is>
          <t>P09</t>
        </is>
      </c>
      <c r="B63" s="150" t="inlineStr">
        <is>
          <t>P09-F-2</t>
        </is>
      </c>
      <c r="C63" s="150" t="inlineStr"/>
      <c r="D63" s="150" t="n">
        <v>790</v>
      </c>
      <c r="E63" s="150" t="n">
        <v>995</v>
      </c>
      <c r="F63" s="150" t="n">
        <v>5</v>
      </c>
      <c r="G63" s="276">
        <f>D63*E63*F63/1000000</f>
        <v/>
      </c>
      <c r="H63" s="276">
        <f>G63*40.4</f>
        <v/>
      </c>
      <c r="I63" s="150" t="inlineStr">
        <is>
          <t>1#管廊</t>
        </is>
      </c>
      <c r="J63" s="150" t="inlineStr">
        <is>
          <t>EL16M</t>
        </is>
      </c>
      <c r="K63" s="181">
        <f>A63&amp;"-"&amp;B63&amp;C63</f>
        <v/>
      </c>
    </row>
    <row r="64" ht="14.4" customHeight="1" s="272">
      <c r="A64" s="150" t="inlineStr">
        <is>
          <t>P09</t>
        </is>
      </c>
      <c r="B64" s="150" t="inlineStr">
        <is>
          <t>P09-F-5</t>
        </is>
      </c>
      <c r="C64" s="150" t="inlineStr"/>
      <c r="D64" s="150" t="n">
        <v>990</v>
      </c>
      <c r="E64" s="150" t="n">
        <v>995</v>
      </c>
      <c r="F64" s="150" t="n">
        <v>4</v>
      </c>
      <c r="G64" s="276">
        <f>D64*E64*F64/1000000</f>
        <v/>
      </c>
      <c r="H64" s="276">
        <f>G64*40.4</f>
        <v/>
      </c>
      <c r="I64" s="150" t="inlineStr">
        <is>
          <t>1#管廊</t>
        </is>
      </c>
      <c r="J64" s="150" t="inlineStr">
        <is>
          <t>EL16M</t>
        </is>
      </c>
      <c r="K64" s="181">
        <f>A64&amp;"-"&amp;B64&amp;C64</f>
        <v/>
      </c>
    </row>
    <row r="65" ht="14.4" customHeight="1" s="272">
      <c r="A65" s="150" t="inlineStr">
        <is>
          <t>P10</t>
        </is>
      </c>
      <c r="B65" s="150" t="inlineStr">
        <is>
          <t>P10-G-2</t>
        </is>
      </c>
      <c r="C65" s="150" t="inlineStr"/>
      <c r="D65" s="150" t="n">
        <v>1940</v>
      </c>
      <c r="E65" s="150" t="n">
        <v>995</v>
      </c>
      <c r="F65" s="150" t="n">
        <v>2</v>
      </c>
      <c r="G65" s="276">
        <f>D65*E65*F65/1000000</f>
        <v/>
      </c>
      <c r="H65" s="276">
        <f>G65*40.4</f>
        <v/>
      </c>
      <c r="I65" s="150" t="inlineStr">
        <is>
          <t>1#管廊</t>
        </is>
      </c>
      <c r="J65" s="150" t="inlineStr">
        <is>
          <t>楼梯平台</t>
        </is>
      </c>
      <c r="K65" s="181">
        <f>A65&amp;"-"&amp;B65&amp;C65</f>
        <v/>
      </c>
    </row>
    <row r="66" ht="14.4" customHeight="1" s="272">
      <c r="A66" s="150" t="inlineStr">
        <is>
          <t>P11</t>
        </is>
      </c>
      <c r="B66" s="150" t="inlineStr">
        <is>
          <t>P11-H-1#</t>
        </is>
      </c>
      <c r="C66" s="150" t="inlineStr">
        <is>
          <t>#</t>
        </is>
      </c>
      <c r="D66" s="150" t="n">
        <v>1190</v>
      </c>
      <c r="E66" s="150" t="n">
        <v>995</v>
      </c>
      <c r="F66" s="150" t="n">
        <v>1</v>
      </c>
      <c r="G66" s="276">
        <f>D66*E66*F66/1000000</f>
        <v/>
      </c>
      <c r="H66" s="276">
        <f>G66*40.4</f>
        <v/>
      </c>
      <c r="I66" s="150" t="inlineStr">
        <is>
          <t>2#管廊</t>
        </is>
      </c>
      <c r="J66" s="150" t="inlineStr">
        <is>
          <t>EL5.5M</t>
        </is>
      </c>
      <c r="K66" s="181">
        <f>A66&amp;"-"&amp;B66&amp;C66</f>
        <v/>
      </c>
    </row>
    <row r="67" ht="14.4" customHeight="1" s="272">
      <c r="A67" s="150" t="inlineStr">
        <is>
          <t>P11</t>
        </is>
      </c>
      <c r="B67" s="150" t="inlineStr">
        <is>
          <t>P11-H-2</t>
        </is>
      </c>
      <c r="C67" s="150" t="inlineStr"/>
      <c r="D67" s="150" t="n">
        <v>1190</v>
      </c>
      <c r="E67" s="150" t="n">
        <v>995</v>
      </c>
      <c r="F67" s="150" t="n">
        <v>2</v>
      </c>
      <c r="G67" s="276">
        <f>D67*E67*F67/1000000</f>
        <v/>
      </c>
      <c r="H67" s="276">
        <f>G67*40.4</f>
        <v/>
      </c>
      <c r="I67" s="150" t="inlineStr">
        <is>
          <t>2#管廊</t>
        </is>
      </c>
      <c r="J67" s="150" t="inlineStr">
        <is>
          <t>EL5.5M</t>
        </is>
      </c>
      <c r="K67" s="181">
        <f>A67&amp;"-"&amp;B67&amp;C67</f>
        <v/>
      </c>
    </row>
    <row r="68" ht="14.4" customHeight="1" s="272">
      <c r="A68" s="150" t="inlineStr">
        <is>
          <t>P12</t>
        </is>
      </c>
      <c r="B68" s="150" t="inlineStr">
        <is>
          <t>P12-J-8</t>
        </is>
      </c>
      <c r="C68" s="150" t="inlineStr"/>
      <c r="D68" s="150" t="n">
        <v>790</v>
      </c>
      <c r="E68" s="150" t="n">
        <v>995</v>
      </c>
      <c r="F68" s="150" t="n">
        <v>8</v>
      </c>
      <c r="G68" s="276">
        <f>D68*E68*F68/1000000</f>
        <v/>
      </c>
      <c r="H68" s="276">
        <f>G68*40.4</f>
        <v/>
      </c>
      <c r="I68" s="150" t="inlineStr">
        <is>
          <t>2#管廊</t>
        </is>
      </c>
      <c r="J68" s="150" t="inlineStr">
        <is>
          <t>EL6.5M</t>
        </is>
      </c>
      <c r="K68" s="181">
        <f>A68&amp;"-"&amp;B68&amp;C68</f>
        <v/>
      </c>
    </row>
    <row r="69" ht="14.4" customHeight="1" s="272">
      <c r="A69" s="150" t="inlineStr">
        <is>
          <t>P12</t>
        </is>
      </c>
      <c r="B69" s="150" t="inlineStr">
        <is>
          <t>P12-J-6</t>
        </is>
      </c>
      <c r="C69" s="150" t="inlineStr"/>
      <c r="D69" s="150" t="n">
        <v>900</v>
      </c>
      <c r="E69" s="150" t="n">
        <v>995</v>
      </c>
      <c r="F69" s="150" t="n">
        <v>1</v>
      </c>
      <c r="G69" s="276">
        <f>D69*E69*F69/1000000</f>
        <v/>
      </c>
      <c r="H69" s="276">
        <f>G69*40.4</f>
        <v/>
      </c>
      <c r="I69" s="150" t="inlineStr">
        <is>
          <t>2#管廊</t>
        </is>
      </c>
      <c r="J69" s="150" t="inlineStr">
        <is>
          <t>EL6.5M</t>
        </is>
      </c>
      <c r="K69" s="181">
        <f>A69&amp;"-"&amp;B69&amp;C69</f>
        <v/>
      </c>
    </row>
    <row r="70" ht="14.4" customHeight="1" s="272">
      <c r="A70" s="150" t="inlineStr">
        <is>
          <t>P12</t>
        </is>
      </c>
      <c r="B70" s="150" t="inlineStr">
        <is>
          <t>P12-K-2#</t>
        </is>
      </c>
      <c r="C70" s="150" t="inlineStr">
        <is>
          <t>#</t>
        </is>
      </c>
      <c r="D70" s="150" t="n">
        <v>2390</v>
      </c>
      <c r="E70" s="150" t="n">
        <v>995</v>
      </c>
      <c r="F70" s="150" t="n">
        <v>1</v>
      </c>
      <c r="G70" s="276">
        <f>D70*E70*F70/1000000</f>
        <v/>
      </c>
      <c r="H70" s="276">
        <f>G70*40.4</f>
        <v/>
      </c>
      <c r="I70" s="150" t="inlineStr">
        <is>
          <t>2#管廊</t>
        </is>
      </c>
      <c r="J70" s="150" t="inlineStr">
        <is>
          <t>EL7.5M</t>
        </is>
      </c>
      <c r="K70" s="181">
        <f>A70&amp;"-"&amp;B70&amp;C70</f>
        <v/>
      </c>
    </row>
    <row r="71" ht="14.4" customHeight="1" s="272">
      <c r="A71" s="150" t="inlineStr">
        <is>
          <t>P14</t>
        </is>
      </c>
      <c r="B71" s="150" t="inlineStr">
        <is>
          <t>P14-L-12</t>
        </is>
      </c>
      <c r="C71" s="150" t="inlineStr"/>
      <c r="D71" s="150" t="n">
        <v>990</v>
      </c>
      <c r="E71" s="150" t="n">
        <v>995</v>
      </c>
      <c r="F71" s="150" t="n">
        <v>1</v>
      </c>
      <c r="G71" s="276">
        <f>D71*E71*F71/1000000</f>
        <v/>
      </c>
      <c r="H71" s="276">
        <f>G71*40.4</f>
        <v/>
      </c>
      <c r="I71" s="150" t="inlineStr">
        <is>
          <t>2#管廊</t>
        </is>
      </c>
      <c r="J71" s="150" t="inlineStr">
        <is>
          <t>EL9.5M</t>
        </is>
      </c>
      <c r="K71" s="181">
        <f>A71&amp;"-"&amp;B71&amp;C71</f>
        <v/>
      </c>
    </row>
    <row r="72" ht="14.4" customHeight="1" s="272">
      <c r="A72" s="150" t="inlineStr">
        <is>
          <t>P14</t>
        </is>
      </c>
      <c r="B72" s="150" t="inlineStr">
        <is>
          <t>P14-L-10#</t>
        </is>
      </c>
      <c r="C72" s="150" t="inlineStr">
        <is>
          <t>#</t>
        </is>
      </c>
      <c r="D72" s="150" t="n">
        <v>1165</v>
      </c>
      <c r="E72" s="150" t="n">
        <v>995</v>
      </c>
      <c r="F72" s="150" t="n">
        <v>3</v>
      </c>
      <c r="G72" s="276">
        <f>D72*E72*F72/1000000</f>
        <v/>
      </c>
      <c r="H72" s="276">
        <f>G72*40.4</f>
        <v/>
      </c>
      <c r="I72" s="150" t="inlineStr">
        <is>
          <t>2#管廊</t>
        </is>
      </c>
      <c r="J72" s="150" t="inlineStr">
        <is>
          <t>EL9.5M</t>
        </is>
      </c>
      <c r="K72" s="181">
        <f>A72&amp;"-"&amp;B72&amp;C72</f>
        <v/>
      </c>
    </row>
    <row r="73" ht="14.4" customHeight="1" s="272">
      <c r="A73" s="150" t="inlineStr">
        <is>
          <t>P14</t>
        </is>
      </c>
      <c r="B73" s="150" t="inlineStr">
        <is>
          <t>P14-L-9</t>
        </is>
      </c>
      <c r="C73" s="150" t="inlineStr"/>
      <c r="D73" s="150" t="n">
        <v>1165</v>
      </c>
      <c r="E73" s="150" t="n">
        <v>995</v>
      </c>
      <c r="F73" s="150" t="n">
        <v>11</v>
      </c>
      <c r="G73" s="276">
        <f>D73*E73*F73/1000000</f>
        <v/>
      </c>
      <c r="H73" s="276">
        <f>G73*40.4</f>
        <v/>
      </c>
      <c r="I73" s="150" t="inlineStr">
        <is>
          <t>2#管廊</t>
        </is>
      </c>
      <c r="J73" s="150" t="inlineStr">
        <is>
          <t>EL9.5M</t>
        </is>
      </c>
      <c r="K73" s="181">
        <f>A73&amp;"-"&amp;B73&amp;C73</f>
        <v/>
      </c>
    </row>
    <row r="74" ht="14.4" customHeight="1" s="272">
      <c r="A74" s="150" t="inlineStr">
        <is>
          <t>P14</t>
        </is>
      </c>
      <c r="B74" s="150" t="inlineStr">
        <is>
          <t>P14-L-25#</t>
        </is>
      </c>
      <c r="C74" s="150" t="inlineStr">
        <is>
          <t>#</t>
        </is>
      </c>
      <c r="D74" s="150" t="n">
        <v>2365</v>
      </c>
      <c r="E74" s="150" t="n">
        <v>995</v>
      </c>
      <c r="F74" s="150" t="n">
        <v>1</v>
      </c>
      <c r="G74" s="276">
        <f>D74*E74*F74/1000000</f>
        <v/>
      </c>
      <c r="H74" s="276">
        <f>G74*40.4</f>
        <v/>
      </c>
      <c r="I74" s="150" t="inlineStr">
        <is>
          <t>2#管廊</t>
        </is>
      </c>
      <c r="J74" s="150" t="inlineStr">
        <is>
          <t>EL9.5M</t>
        </is>
      </c>
      <c r="K74" s="181">
        <f>A74&amp;"-"&amp;B74&amp;C74</f>
        <v/>
      </c>
    </row>
    <row r="75" ht="14.4" customHeight="1" s="272">
      <c r="A75" s="150" t="inlineStr">
        <is>
          <t>P14</t>
        </is>
      </c>
      <c r="B75" s="150" t="inlineStr">
        <is>
          <t>P14-L-4</t>
        </is>
      </c>
      <c r="C75" s="150" t="inlineStr"/>
      <c r="D75" s="150" t="n">
        <v>2365</v>
      </c>
      <c r="E75" s="150" t="n">
        <v>995</v>
      </c>
      <c r="F75" s="150" t="n">
        <v>8</v>
      </c>
      <c r="G75" s="276">
        <f>D75*E75*F75/1000000</f>
        <v/>
      </c>
      <c r="H75" s="276">
        <f>G75*40.4</f>
        <v/>
      </c>
      <c r="I75" s="150" t="inlineStr">
        <is>
          <t>2#管廊</t>
        </is>
      </c>
      <c r="J75" s="150" t="inlineStr">
        <is>
          <t>EL9.5M</t>
        </is>
      </c>
      <c r="K75" s="181">
        <f>A75&amp;"-"&amp;B75&amp;C75</f>
        <v/>
      </c>
    </row>
    <row r="76" ht="14.4" customHeight="1" s="272">
      <c r="A76" s="150" t="inlineStr">
        <is>
          <t>P14</t>
        </is>
      </c>
      <c r="B76" s="150" t="inlineStr">
        <is>
          <t>P14-L-5#</t>
        </is>
      </c>
      <c r="C76" s="150" t="inlineStr">
        <is>
          <t>#</t>
        </is>
      </c>
      <c r="D76" s="150" t="n">
        <v>2365</v>
      </c>
      <c r="E76" s="150" t="n">
        <v>995</v>
      </c>
      <c r="F76" s="150" t="n">
        <v>3</v>
      </c>
      <c r="G76" s="276">
        <f>D76*E76*F76/1000000</f>
        <v/>
      </c>
      <c r="H76" s="276">
        <f>G76*40.4</f>
        <v/>
      </c>
      <c r="I76" s="150" t="inlineStr">
        <is>
          <t>2#管廊</t>
        </is>
      </c>
      <c r="J76" s="150" t="inlineStr">
        <is>
          <t>EL9.5M</t>
        </is>
      </c>
      <c r="K76" s="181">
        <f>A76&amp;"-"&amp;B76&amp;C76</f>
        <v/>
      </c>
    </row>
    <row r="77" ht="14.4" customHeight="1" s="272">
      <c r="A77" s="150" t="inlineStr">
        <is>
          <t>P14</t>
        </is>
      </c>
      <c r="B77" s="150" t="inlineStr">
        <is>
          <t>P14-L-7</t>
        </is>
      </c>
      <c r="C77" s="150" t="inlineStr"/>
      <c r="D77" s="150" t="n">
        <v>2390</v>
      </c>
      <c r="E77" s="150" t="n">
        <v>995</v>
      </c>
      <c r="F77" s="150" t="n">
        <v>4</v>
      </c>
      <c r="G77" s="276">
        <f>D77*E77*F77/1000000</f>
        <v/>
      </c>
      <c r="H77" s="276">
        <f>G77*40.4</f>
        <v/>
      </c>
      <c r="I77" s="150" t="inlineStr">
        <is>
          <t>2#管廊</t>
        </is>
      </c>
      <c r="J77" s="150" t="inlineStr">
        <is>
          <t>EL9.5M</t>
        </is>
      </c>
      <c r="K77" s="181">
        <f>A77&amp;"-"&amp;B77&amp;C77</f>
        <v/>
      </c>
    </row>
    <row r="78" ht="14.4" customHeight="1" s="272">
      <c r="A78" s="150" t="inlineStr">
        <is>
          <t>P15</t>
        </is>
      </c>
      <c r="B78" s="150" t="inlineStr">
        <is>
          <t>P15-L-7</t>
        </is>
      </c>
      <c r="C78" s="150" t="inlineStr"/>
      <c r="D78" s="150" t="n">
        <v>2390</v>
      </c>
      <c r="E78" s="150" t="n">
        <v>995</v>
      </c>
      <c r="F78" s="150" t="n">
        <v>10</v>
      </c>
      <c r="G78" s="276">
        <f>D78*E78*F78/1000000</f>
        <v/>
      </c>
      <c r="H78" s="276">
        <f>G78*40.4</f>
        <v/>
      </c>
      <c r="I78" s="150" t="inlineStr">
        <is>
          <t>2#管廊</t>
        </is>
      </c>
      <c r="J78" s="150" t="inlineStr">
        <is>
          <t>EL9.5M</t>
        </is>
      </c>
      <c r="K78" s="181">
        <f>A78&amp;"-"&amp;B78&amp;C78</f>
        <v/>
      </c>
    </row>
    <row r="79" ht="14.4" customHeight="1" s="272">
      <c r="A79" s="150" t="inlineStr">
        <is>
          <t>P16</t>
        </is>
      </c>
      <c r="B79" s="150" t="inlineStr">
        <is>
          <t>P16-M-10#</t>
        </is>
      </c>
      <c r="C79" s="150" t="inlineStr">
        <is>
          <t>#</t>
        </is>
      </c>
      <c r="D79" s="150" t="n">
        <v>790</v>
      </c>
      <c r="E79" s="150" t="n">
        <v>995</v>
      </c>
      <c r="F79" s="150" t="n">
        <v>1</v>
      </c>
      <c r="G79" s="276">
        <f>D79*E79*F79/1000000</f>
        <v/>
      </c>
      <c r="H79" s="276">
        <f>G79*40.4</f>
        <v/>
      </c>
      <c r="I79" s="150" t="inlineStr">
        <is>
          <t>2#管廊</t>
        </is>
      </c>
      <c r="J79" s="150" t="inlineStr">
        <is>
          <t>EL12.5M</t>
        </is>
      </c>
      <c r="K79" s="181">
        <f>A79&amp;"-"&amp;B79&amp;C79</f>
        <v/>
      </c>
    </row>
    <row r="80" ht="14.4" customHeight="1" s="272">
      <c r="A80" s="150" t="inlineStr">
        <is>
          <t>P16</t>
        </is>
      </c>
      <c r="B80" s="150" t="inlineStr">
        <is>
          <t>P16-M-11#</t>
        </is>
      </c>
      <c r="C80" s="150" t="inlineStr">
        <is>
          <t>#</t>
        </is>
      </c>
      <c r="D80" s="150" t="n">
        <v>790</v>
      </c>
      <c r="E80" s="150" t="n">
        <v>995</v>
      </c>
      <c r="F80" s="150" t="n">
        <v>1</v>
      </c>
      <c r="G80" s="276">
        <f>D80*E80*F80/1000000</f>
        <v/>
      </c>
      <c r="H80" s="276">
        <f>G80*40.4</f>
        <v/>
      </c>
      <c r="I80" s="150" t="inlineStr">
        <is>
          <t>2#管廊</t>
        </is>
      </c>
      <c r="J80" s="150" t="inlineStr">
        <is>
          <t>EL12.5M</t>
        </is>
      </c>
      <c r="K80" s="181">
        <f>A80&amp;"-"&amp;B80&amp;C80</f>
        <v/>
      </c>
    </row>
    <row r="81" ht="14.4" customHeight="1" s="272">
      <c r="A81" s="150" t="inlineStr">
        <is>
          <t>P16</t>
        </is>
      </c>
      <c r="B81" s="150" t="inlineStr">
        <is>
          <t>P16-M-12#</t>
        </is>
      </c>
      <c r="C81" s="150" t="inlineStr">
        <is>
          <t>#</t>
        </is>
      </c>
      <c r="D81" s="150" t="n">
        <v>790</v>
      </c>
      <c r="E81" s="150" t="n">
        <v>995</v>
      </c>
      <c r="F81" s="150" t="n">
        <v>1</v>
      </c>
      <c r="G81" s="276">
        <f>D81*E81*F81/1000000</f>
        <v/>
      </c>
      <c r="H81" s="276">
        <f>G81*40.4</f>
        <v/>
      </c>
      <c r="I81" s="150" t="inlineStr">
        <is>
          <t>2#管廊</t>
        </is>
      </c>
      <c r="J81" s="150" t="inlineStr">
        <is>
          <t>EL12.5M</t>
        </is>
      </c>
      <c r="K81" s="181">
        <f>A81&amp;"-"&amp;B81&amp;C81</f>
        <v/>
      </c>
    </row>
    <row r="82" ht="14.4" customHeight="1" s="272">
      <c r="A82" s="150" t="inlineStr">
        <is>
          <t>P16</t>
        </is>
      </c>
      <c r="B82" s="150" t="inlineStr">
        <is>
          <t>P16-M-13#</t>
        </is>
      </c>
      <c r="C82" s="150" t="inlineStr">
        <is>
          <t>#</t>
        </is>
      </c>
      <c r="D82" s="150" t="n">
        <v>790</v>
      </c>
      <c r="E82" s="150" t="n">
        <v>995</v>
      </c>
      <c r="F82" s="150" t="n">
        <v>1</v>
      </c>
      <c r="G82" s="276">
        <f>D82*E82*F82/1000000</f>
        <v/>
      </c>
      <c r="H82" s="276">
        <f>G82*40.4</f>
        <v/>
      </c>
      <c r="I82" s="150" t="inlineStr">
        <is>
          <t>2#管廊</t>
        </is>
      </c>
      <c r="J82" s="150" t="inlineStr">
        <is>
          <t>EL12.5M</t>
        </is>
      </c>
      <c r="K82" s="181">
        <f>A82&amp;"-"&amp;B82&amp;C82</f>
        <v/>
      </c>
    </row>
    <row r="83" ht="14.4" customHeight="1" s="272">
      <c r="A83" s="150" t="inlineStr">
        <is>
          <t>P16</t>
        </is>
      </c>
      <c r="B83" s="150" t="inlineStr">
        <is>
          <t>P16-M-14#</t>
        </is>
      </c>
      <c r="C83" s="150" t="inlineStr">
        <is>
          <t>#</t>
        </is>
      </c>
      <c r="D83" s="150" t="n">
        <v>790</v>
      </c>
      <c r="E83" s="150" t="n">
        <v>995</v>
      </c>
      <c r="F83" s="150" t="n">
        <v>1</v>
      </c>
      <c r="G83" s="276">
        <f>D83*E83*F83/1000000</f>
        <v/>
      </c>
      <c r="H83" s="276">
        <f>G83*40.4</f>
        <v/>
      </c>
      <c r="I83" s="150" t="inlineStr">
        <is>
          <t>2#管廊</t>
        </is>
      </c>
      <c r="J83" s="150" t="inlineStr">
        <is>
          <t>EL12.5M</t>
        </is>
      </c>
      <c r="K83" s="181">
        <f>A83&amp;"-"&amp;B83&amp;C83</f>
        <v/>
      </c>
    </row>
    <row r="84" ht="14.4" customHeight="1" s="272">
      <c r="A84" s="150" t="inlineStr">
        <is>
          <t>P16</t>
        </is>
      </c>
      <c r="B84" s="150" t="inlineStr">
        <is>
          <t>P16-M-4</t>
        </is>
      </c>
      <c r="C84" s="150" t="inlineStr"/>
      <c r="D84" s="150" t="n">
        <v>2190</v>
      </c>
      <c r="E84" s="150" t="n">
        <v>995</v>
      </c>
      <c r="F84" s="150" t="n">
        <v>1</v>
      </c>
      <c r="G84" s="276">
        <f>D84*E84*F84/1000000</f>
        <v/>
      </c>
      <c r="H84" s="276">
        <f>G84*40.4</f>
        <v/>
      </c>
      <c r="I84" s="150" t="inlineStr">
        <is>
          <t>2#管廊</t>
        </is>
      </c>
      <c r="J84" s="150" t="inlineStr">
        <is>
          <t>EL12.5M</t>
        </is>
      </c>
      <c r="K84" s="181">
        <f>A84&amp;"-"&amp;B84&amp;C84</f>
        <v/>
      </c>
    </row>
    <row r="85" ht="14.4" customHeight="1" s="272">
      <c r="A85" s="150" t="inlineStr">
        <is>
          <t>P16</t>
        </is>
      </c>
      <c r="B85" s="150" t="inlineStr">
        <is>
          <t>P16-M-6</t>
        </is>
      </c>
      <c r="C85" s="150" t="inlineStr"/>
      <c r="D85" s="150" t="n">
        <v>2990</v>
      </c>
      <c r="E85" s="150" t="n">
        <v>995</v>
      </c>
      <c r="F85" s="150" t="n">
        <v>3</v>
      </c>
      <c r="G85" s="276">
        <f>D85*E85*F85/1000000</f>
        <v/>
      </c>
      <c r="H85" s="276">
        <f>G85*40.4</f>
        <v/>
      </c>
      <c r="I85" s="150" t="inlineStr">
        <is>
          <t>2#管廊</t>
        </is>
      </c>
      <c r="J85" s="150" t="inlineStr">
        <is>
          <t>EL12.5M</t>
        </is>
      </c>
      <c r="K85" s="181">
        <f>A85&amp;"-"&amp;B85&amp;C85</f>
        <v/>
      </c>
    </row>
    <row r="86" ht="14.4" customHeight="1" s="272">
      <c r="A86" s="150" t="inlineStr">
        <is>
          <t>P16</t>
        </is>
      </c>
      <c r="B86" s="150" t="inlineStr">
        <is>
          <t>P16-M-7#</t>
        </is>
      </c>
      <c r="C86" s="150" t="inlineStr">
        <is>
          <t>#</t>
        </is>
      </c>
      <c r="D86" s="150" t="n">
        <v>2990</v>
      </c>
      <c r="E86" s="150" t="n">
        <v>995</v>
      </c>
      <c r="F86" s="150" t="n">
        <v>1</v>
      </c>
      <c r="G86" s="276">
        <f>D86*E86*F86/1000000</f>
        <v/>
      </c>
      <c r="H86" s="276">
        <f>G86*40.4</f>
        <v/>
      </c>
      <c r="I86" s="150" t="inlineStr">
        <is>
          <t>2#管廊</t>
        </is>
      </c>
      <c r="J86" s="150" t="inlineStr">
        <is>
          <t>EL12.5M</t>
        </is>
      </c>
      <c r="K86" s="181">
        <f>A86&amp;"-"&amp;B86&amp;C86</f>
        <v/>
      </c>
    </row>
    <row r="87" ht="14.4" customHeight="1" s="272">
      <c r="A87" s="150" t="inlineStr">
        <is>
          <t>P17</t>
        </is>
      </c>
      <c r="B87" s="150" t="inlineStr">
        <is>
          <t>P17-M-2</t>
        </is>
      </c>
      <c r="C87" s="150" t="inlineStr"/>
      <c r="D87" s="150" t="n">
        <v>790</v>
      </c>
      <c r="E87" s="150" t="n">
        <v>995</v>
      </c>
      <c r="F87" s="150" t="n">
        <v>40</v>
      </c>
      <c r="G87" s="276">
        <f>D87*E87*F87/1000000</f>
        <v/>
      </c>
      <c r="H87" s="276">
        <f>G87*40.4</f>
        <v/>
      </c>
      <c r="I87" s="150" t="inlineStr">
        <is>
          <t>2#管廊</t>
        </is>
      </c>
      <c r="J87" s="150" t="inlineStr">
        <is>
          <t>EL12.5M</t>
        </is>
      </c>
      <c r="K87" s="181">
        <f>A87&amp;"-"&amp;B87&amp;C87</f>
        <v/>
      </c>
    </row>
    <row r="88" ht="14.4" customHeight="1" s="272">
      <c r="A88" s="150" t="inlineStr">
        <is>
          <t>P18</t>
        </is>
      </c>
      <c r="B88" s="150" t="inlineStr">
        <is>
          <t>P18-M-2</t>
        </is>
      </c>
      <c r="C88" s="150" t="inlineStr"/>
      <c r="D88" s="150" t="n">
        <v>790</v>
      </c>
      <c r="E88" s="150" t="n">
        <v>995</v>
      </c>
      <c r="F88" s="150" t="n">
        <v>36</v>
      </c>
      <c r="G88" s="276">
        <f>D88*E88*F88/1000000</f>
        <v/>
      </c>
      <c r="H88" s="276">
        <f>G88*40.4</f>
        <v/>
      </c>
      <c r="I88" s="150" t="inlineStr">
        <is>
          <t>2#管廊</t>
        </is>
      </c>
      <c r="J88" s="150" t="inlineStr">
        <is>
          <t>EL12.5M</t>
        </is>
      </c>
      <c r="K88" s="181">
        <f>A88&amp;"-"&amp;B88&amp;C88</f>
        <v/>
      </c>
    </row>
    <row r="89" ht="14.4" customHeight="1" s="272">
      <c r="A89" s="150" t="inlineStr">
        <is>
          <t>P19</t>
        </is>
      </c>
      <c r="B89" s="150" t="inlineStr">
        <is>
          <t>P19-N-6</t>
        </is>
      </c>
      <c r="C89" s="150" t="inlineStr"/>
      <c r="D89" s="150" t="n">
        <v>1090</v>
      </c>
      <c r="E89" s="150" t="n">
        <v>995</v>
      </c>
      <c r="F89" s="150" t="n">
        <v>2</v>
      </c>
      <c r="G89" s="276">
        <f>D89*E89*F89/1000000</f>
        <v/>
      </c>
      <c r="H89" s="276">
        <f>G89*40.4</f>
        <v/>
      </c>
      <c r="I89" s="150" t="inlineStr">
        <is>
          <t>2#管廊</t>
        </is>
      </c>
      <c r="J89" s="150" t="inlineStr">
        <is>
          <t>EL13.5M</t>
        </is>
      </c>
      <c r="K89" s="181">
        <f>A89&amp;"-"&amp;B89&amp;C89</f>
        <v/>
      </c>
    </row>
    <row r="90" ht="14.4" customHeight="1" s="272">
      <c r="A90" s="150" t="inlineStr">
        <is>
          <t>P19</t>
        </is>
      </c>
      <c r="B90" s="150" t="inlineStr">
        <is>
          <t>P19-N-7#</t>
        </is>
      </c>
      <c r="C90" s="150" t="inlineStr">
        <is>
          <t>#</t>
        </is>
      </c>
      <c r="D90" s="150" t="n">
        <v>1090</v>
      </c>
      <c r="E90" s="150" t="n">
        <v>995</v>
      </c>
      <c r="F90" s="150" t="n">
        <v>1</v>
      </c>
      <c r="G90" s="276">
        <f>D90*E90*F90/1000000</f>
        <v/>
      </c>
      <c r="H90" s="276">
        <f>G90*40.4</f>
        <v/>
      </c>
      <c r="I90" s="150" t="inlineStr">
        <is>
          <t>2#管廊</t>
        </is>
      </c>
      <c r="J90" s="150" t="inlineStr">
        <is>
          <t>EL13.5M</t>
        </is>
      </c>
      <c r="K90" s="181">
        <f>A90&amp;"-"&amp;B90&amp;C90</f>
        <v/>
      </c>
    </row>
    <row r="91" ht="14.4" customHeight="1" s="272">
      <c r="A91" s="150" t="inlineStr">
        <is>
          <t>P19</t>
        </is>
      </c>
      <c r="B91" s="150" t="inlineStr">
        <is>
          <t>P19-N-2</t>
        </is>
      </c>
      <c r="C91" s="150" t="inlineStr"/>
      <c r="D91" s="150" t="n">
        <v>1190</v>
      </c>
      <c r="E91" s="150" t="n">
        <v>995</v>
      </c>
      <c r="F91" s="150" t="n">
        <v>2</v>
      </c>
      <c r="G91" s="276">
        <f>D91*E91*F91/1000000</f>
        <v/>
      </c>
      <c r="H91" s="276">
        <f>G91*40.4</f>
        <v/>
      </c>
      <c r="I91" s="150" t="inlineStr">
        <is>
          <t>2#管廊</t>
        </is>
      </c>
      <c r="J91" s="150" t="inlineStr">
        <is>
          <t>EL13.5M</t>
        </is>
      </c>
      <c r="K91" s="181">
        <f>A91&amp;"-"&amp;B91&amp;C91</f>
        <v/>
      </c>
    </row>
    <row r="92" ht="14.4" customHeight="1" s="272">
      <c r="A92" s="150" t="inlineStr">
        <is>
          <t>P19</t>
        </is>
      </c>
      <c r="B92" s="150" t="inlineStr">
        <is>
          <t>P19-P-1</t>
        </is>
      </c>
      <c r="C92" s="150" t="inlineStr"/>
      <c r="D92" s="150" t="n">
        <v>790</v>
      </c>
      <c r="E92" s="150" t="n">
        <v>990</v>
      </c>
      <c r="F92" s="150" t="n">
        <v>1</v>
      </c>
      <c r="G92" s="276">
        <f>D92*E92*F92/1000000</f>
        <v/>
      </c>
      <c r="H92" s="276">
        <f>G92*40.4</f>
        <v/>
      </c>
      <c r="I92" s="150" t="inlineStr">
        <is>
          <t>2#管廊</t>
        </is>
      </c>
      <c r="J92" s="150" t="inlineStr">
        <is>
          <t>EL14.5M</t>
        </is>
      </c>
      <c r="K92" s="181">
        <f>A92&amp;"-"&amp;B92&amp;C92</f>
        <v/>
      </c>
    </row>
    <row r="93" ht="14.4" customHeight="1" s="272">
      <c r="A93" s="150" t="inlineStr">
        <is>
          <t>P21</t>
        </is>
      </c>
      <c r="B93" s="150" t="inlineStr">
        <is>
          <t>P21-Q-2</t>
        </is>
      </c>
      <c r="C93" s="150" t="inlineStr"/>
      <c r="D93" s="150" t="n">
        <v>790</v>
      </c>
      <c r="E93" s="150" t="n">
        <v>995</v>
      </c>
      <c r="F93" s="150" t="n">
        <v>8</v>
      </c>
      <c r="G93" s="276">
        <f>D93*E93*F93/1000000</f>
        <v/>
      </c>
      <c r="H93" s="276">
        <f>G93*40.4</f>
        <v/>
      </c>
      <c r="I93" s="150" t="inlineStr">
        <is>
          <t>2#管廊</t>
        </is>
      </c>
      <c r="J93" s="150" t="inlineStr">
        <is>
          <t>EL10M</t>
        </is>
      </c>
      <c r="K93" s="181">
        <f>A93&amp;"-"&amp;B93&amp;C93</f>
        <v/>
      </c>
    </row>
    <row r="94" ht="14.4" customHeight="1" s="272">
      <c r="A94" s="150" t="inlineStr">
        <is>
          <t>P22</t>
        </is>
      </c>
      <c r="B94" s="150" t="inlineStr">
        <is>
          <t>P22-R-4</t>
        </is>
      </c>
      <c r="C94" s="150" t="inlineStr"/>
      <c r="D94" s="150" t="n">
        <v>790</v>
      </c>
      <c r="E94" s="150" t="n">
        <v>995</v>
      </c>
      <c r="F94" s="150" t="n">
        <v>6</v>
      </c>
      <c r="G94" s="276">
        <f>D94*E94*F94/1000000</f>
        <v/>
      </c>
      <c r="H94" s="276">
        <f>G94*40.4</f>
        <v/>
      </c>
      <c r="I94" s="150" t="inlineStr">
        <is>
          <t>2#管廊</t>
        </is>
      </c>
      <c r="J94" s="150" t="inlineStr">
        <is>
          <t>EL15M</t>
        </is>
      </c>
      <c r="K94" s="181">
        <f>A94&amp;"-"&amp;B94&amp;C94</f>
        <v/>
      </c>
    </row>
    <row r="95" ht="14.4" customHeight="1" s="272">
      <c r="A95" s="150" t="inlineStr">
        <is>
          <t>P23</t>
        </is>
      </c>
      <c r="B95" s="150" t="inlineStr">
        <is>
          <t>P23-A-27#</t>
        </is>
      </c>
      <c r="C95" s="150" t="inlineStr">
        <is>
          <t>#</t>
        </is>
      </c>
      <c r="D95" s="150" t="n">
        <v>990</v>
      </c>
      <c r="E95" s="150" t="n">
        <v>455</v>
      </c>
      <c r="F95" s="150" t="n">
        <v>1</v>
      </c>
      <c r="G95" s="276">
        <f>D95*E95*F95/1000000</f>
        <v/>
      </c>
      <c r="H95" s="276">
        <f>G95*40.4</f>
        <v/>
      </c>
      <c r="I95" s="150" t="inlineStr">
        <is>
          <t>1#管廊</t>
        </is>
      </c>
      <c r="J95" s="150" t="inlineStr">
        <is>
          <t>EL5.5M</t>
        </is>
      </c>
      <c r="K95" s="181">
        <f>A95&amp;"-"&amp;B95&amp;C95</f>
        <v/>
      </c>
    </row>
    <row r="96" ht="14.4" customHeight="1" s="272">
      <c r="A96" s="150" t="inlineStr">
        <is>
          <t>P23</t>
        </is>
      </c>
      <c r="B96" s="150" t="inlineStr">
        <is>
          <t>P23-A-19</t>
        </is>
      </c>
      <c r="C96" s="150" t="inlineStr"/>
      <c r="D96" s="150" t="n">
        <v>1165</v>
      </c>
      <c r="E96" s="150" t="n">
        <v>935</v>
      </c>
      <c r="F96" s="150" t="n">
        <v>1</v>
      </c>
      <c r="G96" s="276">
        <f>D96*E96*F96/1000000</f>
        <v/>
      </c>
      <c r="H96" s="276">
        <f>G96*40.4</f>
        <v/>
      </c>
      <c r="I96" s="150" t="inlineStr">
        <is>
          <t>1#管廊</t>
        </is>
      </c>
      <c r="J96" s="150" t="inlineStr">
        <is>
          <t>EL5.5M</t>
        </is>
      </c>
      <c r="K96" s="181">
        <f>A96&amp;"-"&amp;B96&amp;C96</f>
        <v/>
      </c>
    </row>
    <row r="97" ht="14.4" customHeight="1" s="272">
      <c r="A97" s="150" t="inlineStr">
        <is>
          <t>P23</t>
        </is>
      </c>
      <c r="B97" s="150" t="inlineStr">
        <is>
          <t>P23-A-22#</t>
        </is>
      </c>
      <c r="C97" s="150" t="inlineStr">
        <is>
          <t>#</t>
        </is>
      </c>
      <c r="D97" s="150" t="n">
        <v>1165</v>
      </c>
      <c r="E97" s="150" t="n">
        <v>935</v>
      </c>
      <c r="F97" s="150" t="n">
        <v>1</v>
      </c>
      <c r="G97" s="276">
        <f>D97*E97*F97/1000000</f>
        <v/>
      </c>
      <c r="H97" s="276">
        <f>G97*40.4</f>
        <v/>
      </c>
      <c r="I97" s="150" t="inlineStr">
        <is>
          <t>1#管廊</t>
        </is>
      </c>
      <c r="J97" s="150" t="inlineStr">
        <is>
          <t>EL5.5M</t>
        </is>
      </c>
      <c r="K97" s="181">
        <f>A97&amp;"-"&amp;B97&amp;C97</f>
        <v/>
      </c>
    </row>
    <row r="98" ht="14.4" customHeight="1" s="272">
      <c r="A98" s="150" t="inlineStr">
        <is>
          <t>P23</t>
        </is>
      </c>
      <c r="B98" s="150" t="inlineStr">
        <is>
          <t>P23-A-23</t>
        </is>
      </c>
      <c r="C98" s="150" t="inlineStr"/>
      <c r="D98" s="150" t="n">
        <v>1165</v>
      </c>
      <c r="E98" s="150" t="n">
        <v>575</v>
      </c>
      <c r="F98" s="150" t="n">
        <v>1</v>
      </c>
      <c r="G98" s="276">
        <f>D98*E98*F98/1000000</f>
        <v/>
      </c>
      <c r="H98" s="276">
        <f>G98*40.4</f>
        <v/>
      </c>
      <c r="I98" s="150" t="inlineStr">
        <is>
          <t>1#管廊</t>
        </is>
      </c>
      <c r="J98" s="150" t="inlineStr">
        <is>
          <t>EL5.5M</t>
        </is>
      </c>
      <c r="K98" s="181">
        <f>A98&amp;"-"&amp;B98&amp;C98</f>
        <v/>
      </c>
    </row>
    <row r="99" ht="14.4" customHeight="1" s="272">
      <c r="A99" s="150" t="inlineStr">
        <is>
          <t>P23</t>
        </is>
      </c>
      <c r="B99" s="150" t="inlineStr">
        <is>
          <t>P23-A-24</t>
        </is>
      </c>
      <c r="C99" s="150" t="inlineStr"/>
      <c r="D99" s="150" t="n">
        <v>1165</v>
      </c>
      <c r="E99" s="150" t="n">
        <v>605</v>
      </c>
      <c r="F99" s="150" t="n">
        <v>2</v>
      </c>
      <c r="G99" s="276">
        <f>D99*E99*F99/1000000</f>
        <v/>
      </c>
      <c r="H99" s="276">
        <f>G99*40.4</f>
        <v/>
      </c>
      <c r="I99" s="150" t="inlineStr">
        <is>
          <t>1#管廊</t>
        </is>
      </c>
      <c r="J99" s="150" t="inlineStr">
        <is>
          <t>EL5.5M</t>
        </is>
      </c>
      <c r="K99" s="181">
        <f>A99&amp;"-"&amp;B99&amp;C99</f>
        <v/>
      </c>
    </row>
    <row r="100" ht="14.4" customHeight="1" s="272">
      <c r="A100" s="150" t="inlineStr">
        <is>
          <t>P23</t>
        </is>
      </c>
      <c r="B100" s="150" t="inlineStr">
        <is>
          <t>P23-A-26#</t>
        </is>
      </c>
      <c r="C100" s="150" t="inlineStr">
        <is>
          <t>#</t>
        </is>
      </c>
      <c r="D100" s="150" t="n">
        <v>1165</v>
      </c>
      <c r="E100" s="150" t="n">
        <v>575</v>
      </c>
      <c r="F100" s="150" t="n">
        <v>1</v>
      </c>
      <c r="G100" s="276">
        <f>D100*E100*F100/1000000</f>
        <v/>
      </c>
      <c r="H100" s="276">
        <f>G100*40.4</f>
        <v/>
      </c>
      <c r="I100" s="150" t="inlineStr">
        <is>
          <t>1#管廊</t>
        </is>
      </c>
      <c r="J100" s="150" t="inlineStr">
        <is>
          <t>EL5.5M</t>
        </is>
      </c>
      <c r="K100" s="181">
        <f>A100&amp;"-"&amp;B100&amp;C100</f>
        <v/>
      </c>
    </row>
    <row r="101" ht="14.4" customHeight="1" s="272">
      <c r="A101" s="150" t="inlineStr">
        <is>
          <t>P23</t>
        </is>
      </c>
      <c r="B101" s="150" t="inlineStr">
        <is>
          <t>P23-A-1</t>
        </is>
      </c>
      <c r="C101" s="150" t="inlineStr"/>
      <c r="D101" s="150" t="n">
        <v>1190</v>
      </c>
      <c r="E101" s="150" t="n">
        <v>605</v>
      </c>
      <c r="F101" s="150" t="n">
        <v>1</v>
      </c>
      <c r="G101" s="276">
        <f>D101*E101*F101/1000000</f>
        <v/>
      </c>
      <c r="H101" s="276">
        <f>G101*40.4</f>
        <v/>
      </c>
      <c r="I101" s="150" t="inlineStr">
        <is>
          <t>1#管廊</t>
        </is>
      </c>
      <c r="J101" s="150" t="inlineStr">
        <is>
          <t>EL5.5M</t>
        </is>
      </c>
      <c r="K101" s="181">
        <f>A101&amp;"-"&amp;B101&amp;C101</f>
        <v/>
      </c>
    </row>
    <row r="102" ht="14.4" customHeight="1" s="272">
      <c r="A102" s="150" t="inlineStr">
        <is>
          <t>P23</t>
        </is>
      </c>
      <c r="B102" s="150" t="inlineStr">
        <is>
          <t>P23-A-2</t>
        </is>
      </c>
      <c r="C102" s="150" t="inlineStr"/>
      <c r="D102" s="150" t="n">
        <v>1190</v>
      </c>
      <c r="E102" s="150" t="n">
        <v>635</v>
      </c>
      <c r="F102" s="150" t="n">
        <v>1</v>
      </c>
      <c r="G102" s="276">
        <f>D102*E102*F102/1000000</f>
        <v/>
      </c>
      <c r="H102" s="276">
        <f>G102*40.4</f>
        <v/>
      </c>
      <c r="I102" s="150" t="inlineStr">
        <is>
          <t>1#管廊</t>
        </is>
      </c>
      <c r="J102" s="150" t="inlineStr">
        <is>
          <t>EL5.5M</t>
        </is>
      </c>
      <c r="K102" s="181">
        <f>A102&amp;"-"&amp;B102&amp;C102</f>
        <v/>
      </c>
    </row>
    <row r="103" ht="14.4" customHeight="1" s="272">
      <c r="A103" s="150" t="inlineStr">
        <is>
          <t>P23</t>
        </is>
      </c>
      <c r="B103" s="150" t="inlineStr">
        <is>
          <t>P23-A-10#</t>
        </is>
      </c>
      <c r="C103" s="150" t="inlineStr">
        <is>
          <t>#</t>
        </is>
      </c>
      <c r="D103" s="150" t="n">
        <v>2365</v>
      </c>
      <c r="E103" s="150" t="n">
        <v>935</v>
      </c>
      <c r="F103" s="150" t="n">
        <v>1</v>
      </c>
      <c r="G103" s="276">
        <f>D103*E103*F103/1000000</f>
        <v/>
      </c>
      <c r="H103" s="276">
        <f>G103*40.4</f>
        <v/>
      </c>
      <c r="I103" s="150" t="inlineStr">
        <is>
          <t>1#管廊</t>
        </is>
      </c>
      <c r="J103" s="150" t="inlineStr">
        <is>
          <t>EL5.5M</t>
        </is>
      </c>
      <c r="K103" s="181">
        <f>A103&amp;"-"&amp;B103&amp;C103</f>
        <v/>
      </c>
    </row>
    <row r="104" ht="14.4" customHeight="1" s="272">
      <c r="A104" s="150" t="inlineStr">
        <is>
          <t>P23</t>
        </is>
      </c>
      <c r="B104" s="150" t="inlineStr">
        <is>
          <t>P23-A-11</t>
        </is>
      </c>
      <c r="C104" s="150" t="inlineStr"/>
      <c r="D104" s="150" t="n">
        <v>2365</v>
      </c>
      <c r="E104" s="150" t="n">
        <v>575</v>
      </c>
      <c r="F104" s="150" t="n">
        <v>1</v>
      </c>
      <c r="G104" s="276">
        <f>D104*E104*F104/1000000</f>
        <v/>
      </c>
      <c r="H104" s="276">
        <f>G104*40.4</f>
        <v/>
      </c>
      <c r="I104" s="150" t="inlineStr">
        <is>
          <t>1#管廊</t>
        </is>
      </c>
      <c r="J104" s="150" t="inlineStr">
        <is>
          <t>EL5.5M</t>
        </is>
      </c>
      <c r="K104" s="181">
        <f>A104&amp;"-"&amp;B104&amp;C104</f>
        <v/>
      </c>
    </row>
    <row r="105" ht="14.4" customHeight="1" s="272">
      <c r="A105" s="150" t="inlineStr">
        <is>
          <t>P23</t>
        </is>
      </c>
      <c r="B105" s="150" t="inlineStr">
        <is>
          <t>P23-A-12</t>
        </is>
      </c>
      <c r="C105" s="150" t="inlineStr"/>
      <c r="D105" s="150" t="n">
        <v>2365</v>
      </c>
      <c r="E105" s="150" t="n">
        <v>605</v>
      </c>
      <c r="F105" s="150" t="n">
        <v>2</v>
      </c>
      <c r="G105" s="276">
        <f>D105*E105*F105/1000000</f>
        <v/>
      </c>
      <c r="H105" s="276">
        <f>G105*40.4</f>
        <v/>
      </c>
      <c r="I105" s="150" t="inlineStr">
        <is>
          <t>1#管廊</t>
        </is>
      </c>
      <c r="J105" s="150" t="inlineStr">
        <is>
          <t>EL5.5M</t>
        </is>
      </c>
      <c r="K105" s="181">
        <f>A105&amp;"-"&amp;B105&amp;C105</f>
        <v/>
      </c>
    </row>
    <row r="106" ht="14.4" customHeight="1" s="272">
      <c r="A106" s="150" t="inlineStr">
        <is>
          <t>P23</t>
        </is>
      </c>
      <c r="B106" s="150" t="inlineStr">
        <is>
          <t>P23-A-14#</t>
        </is>
      </c>
      <c r="C106" s="150" t="inlineStr">
        <is>
          <t>#</t>
        </is>
      </c>
      <c r="D106" s="150" t="n">
        <v>2365</v>
      </c>
      <c r="E106" s="150" t="n">
        <v>575</v>
      </c>
      <c r="F106" s="150" t="n">
        <v>1</v>
      </c>
      <c r="G106" s="276">
        <f>D106*E106*F106/1000000</f>
        <v/>
      </c>
      <c r="H106" s="276">
        <f>G106*40.4</f>
        <v/>
      </c>
      <c r="I106" s="150" t="inlineStr">
        <is>
          <t>1#管廊</t>
        </is>
      </c>
      <c r="J106" s="150" t="inlineStr">
        <is>
          <t>EL5.5M</t>
        </is>
      </c>
      <c r="K106" s="181">
        <f>A106&amp;"-"&amp;B106&amp;C106</f>
        <v/>
      </c>
    </row>
    <row r="107" ht="14.4" customHeight="1" s="272">
      <c r="A107" s="150" t="inlineStr">
        <is>
          <t>P23</t>
        </is>
      </c>
      <c r="B107" s="150" t="inlineStr">
        <is>
          <t>P23-A-7</t>
        </is>
      </c>
      <c r="C107" s="150" t="inlineStr"/>
      <c r="D107" s="150" t="n">
        <v>2365</v>
      </c>
      <c r="E107" s="150" t="n">
        <v>935</v>
      </c>
      <c r="F107" s="150" t="n">
        <v>1</v>
      </c>
      <c r="G107" s="276">
        <f>D107*E107*F107/1000000</f>
        <v/>
      </c>
      <c r="H107" s="276">
        <f>G107*40.4</f>
        <v/>
      </c>
      <c r="I107" s="150" t="inlineStr">
        <is>
          <t>1#管廊</t>
        </is>
      </c>
      <c r="J107" s="150" t="inlineStr">
        <is>
          <t>EL5.5M</t>
        </is>
      </c>
      <c r="K107" s="181">
        <f>A107&amp;"-"&amp;B107&amp;C107</f>
        <v/>
      </c>
    </row>
    <row r="108" ht="14.4" customHeight="1" s="272">
      <c r="A108" s="150" t="inlineStr">
        <is>
          <t>P23</t>
        </is>
      </c>
      <c r="B108" s="150" t="inlineStr">
        <is>
          <t>P23-A-15</t>
        </is>
      </c>
      <c r="C108" s="150" t="inlineStr"/>
      <c r="D108" s="150" t="n">
        <v>2390</v>
      </c>
      <c r="E108" s="150" t="n">
        <v>575</v>
      </c>
      <c r="F108" s="150" t="n">
        <v>2</v>
      </c>
      <c r="G108" s="276">
        <f>D108*E108*F108/1000000</f>
        <v/>
      </c>
      <c r="H108" s="276">
        <f>G108*40.4</f>
        <v/>
      </c>
      <c r="I108" s="150" t="inlineStr">
        <is>
          <t>1#管廊</t>
        </is>
      </c>
      <c r="J108" s="150" t="inlineStr">
        <is>
          <t>EL5.5M</t>
        </is>
      </c>
      <c r="K108" s="181">
        <f>A108&amp;"-"&amp;B108&amp;C108</f>
        <v/>
      </c>
    </row>
    <row r="109" ht="14.4" customHeight="1" s="272">
      <c r="A109" s="150" t="inlineStr">
        <is>
          <t>P23</t>
        </is>
      </c>
      <c r="B109" s="150" t="inlineStr">
        <is>
          <t>P23-A-16</t>
        </is>
      </c>
      <c r="C109" s="150" t="inlineStr"/>
      <c r="D109" s="150" t="n">
        <v>2390</v>
      </c>
      <c r="E109" s="150" t="n">
        <v>605</v>
      </c>
      <c r="F109" s="150" t="n">
        <v>2</v>
      </c>
      <c r="G109" s="276">
        <f>D109*E109*F109/1000000</f>
        <v/>
      </c>
      <c r="H109" s="276">
        <f>G109*40.4</f>
        <v/>
      </c>
      <c r="I109" s="150" t="inlineStr">
        <is>
          <t>1#管廊</t>
        </is>
      </c>
      <c r="J109" s="150" t="inlineStr">
        <is>
          <t>EL5.5M</t>
        </is>
      </c>
      <c r="K109" s="181">
        <f>A109&amp;"-"&amp;B109&amp;C109</f>
        <v/>
      </c>
    </row>
    <row r="110" ht="14.4" customHeight="1" s="272">
      <c r="A110" s="150" t="inlineStr">
        <is>
          <t>P23</t>
        </is>
      </c>
      <c r="B110" s="150" t="inlineStr">
        <is>
          <t>P23-A-18</t>
        </is>
      </c>
      <c r="C110" s="150" t="inlineStr"/>
      <c r="D110" s="150" t="n">
        <v>2390</v>
      </c>
      <c r="E110" s="150" t="n">
        <v>935</v>
      </c>
      <c r="F110" s="150" t="n">
        <v>2</v>
      </c>
      <c r="G110" s="276">
        <f>D110*E110*F110/1000000</f>
        <v/>
      </c>
      <c r="H110" s="276">
        <f>G110*40.4</f>
        <v/>
      </c>
      <c r="I110" s="150" t="inlineStr">
        <is>
          <t>1#管廊</t>
        </is>
      </c>
      <c r="J110" s="150" t="inlineStr">
        <is>
          <t>EL5.5M</t>
        </is>
      </c>
      <c r="K110" s="181">
        <f>A110&amp;"-"&amp;B110&amp;C110</f>
        <v/>
      </c>
    </row>
    <row r="111" ht="14.4" customHeight="1" s="272">
      <c r="A111" s="150" t="inlineStr">
        <is>
          <t>P24</t>
        </is>
      </c>
      <c r="B111" s="150" t="inlineStr">
        <is>
          <t>P24-B-25#</t>
        </is>
      </c>
      <c r="C111" s="150" t="inlineStr">
        <is>
          <t>#</t>
        </is>
      </c>
      <c r="D111" s="150" t="n">
        <v>990</v>
      </c>
      <c r="E111" s="150" t="n">
        <v>455</v>
      </c>
      <c r="F111" s="150" t="n">
        <v>1</v>
      </c>
      <c r="G111" s="276">
        <f>D111*E111*F111/1000000</f>
        <v/>
      </c>
      <c r="H111" s="276">
        <f>G111*40.4</f>
        <v/>
      </c>
      <c r="I111" s="150" t="inlineStr">
        <is>
          <t>1#管廊</t>
        </is>
      </c>
      <c r="J111" s="150" t="inlineStr">
        <is>
          <t>EL8M</t>
        </is>
      </c>
      <c r="K111" s="181">
        <f>A111&amp;"-"&amp;B111&amp;C111</f>
        <v/>
      </c>
    </row>
    <row r="112" ht="14.4" customHeight="1" s="272">
      <c r="A112" s="150" t="inlineStr">
        <is>
          <t>P24</t>
        </is>
      </c>
      <c r="B112" s="150" t="inlineStr">
        <is>
          <t>P24-B-17</t>
        </is>
      </c>
      <c r="C112" s="150" t="inlineStr"/>
      <c r="D112" s="150" t="n">
        <v>1165</v>
      </c>
      <c r="E112" s="150" t="n">
        <v>935</v>
      </c>
      <c r="F112" s="150" t="n">
        <v>1</v>
      </c>
      <c r="G112" s="276">
        <f>D112*E112*F112/1000000</f>
        <v/>
      </c>
      <c r="H112" s="276">
        <f>G112*40.4</f>
        <v/>
      </c>
      <c r="I112" s="150" t="inlineStr">
        <is>
          <t>1#管廊</t>
        </is>
      </c>
      <c r="J112" s="150" t="inlineStr">
        <is>
          <t>EL8M</t>
        </is>
      </c>
      <c r="K112" s="181">
        <f>A112&amp;"-"&amp;B112&amp;C112</f>
        <v/>
      </c>
    </row>
    <row r="113" ht="14.4" customHeight="1" s="272">
      <c r="A113" s="150" t="inlineStr">
        <is>
          <t>P24</t>
        </is>
      </c>
      <c r="B113" s="150" t="inlineStr">
        <is>
          <t>P24-B-20#</t>
        </is>
      </c>
      <c r="C113" s="150" t="inlineStr">
        <is>
          <t>#</t>
        </is>
      </c>
      <c r="D113" s="150" t="n">
        <v>1165</v>
      </c>
      <c r="E113" s="150" t="n">
        <v>935</v>
      </c>
      <c r="F113" s="150" t="n">
        <v>1</v>
      </c>
      <c r="G113" s="276">
        <f>D113*E113*F113/1000000</f>
        <v/>
      </c>
      <c r="H113" s="276">
        <f>G113*40.4</f>
        <v/>
      </c>
      <c r="I113" s="150" t="inlineStr">
        <is>
          <t>1#管廊</t>
        </is>
      </c>
      <c r="J113" s="150" t="inlineStr">
        <is>
          <t>EL8M</t>
        </is>
      </c>
      <c r="K113" s="181">
        <f>A113&amp;"-"&amp;B113&amp;C113</f>
        <v/>
      </c>
    </row>
    <row r="114" ht="14.4" customHeight="1" s="272">
      <c r="A114" s="150" t="inlineStr">
        <is>
          <t>P24</t>
        </is>
      </c>
      <c r="B114" s="150" t="inlineStr">
        <is>
          <t>P24-B-21</t>
        </is>
      </c>
      <c r="C114" s="150" t="inlineStr"/>
      <c r="D114" s="150" t="n">
        <v>1165</v>
      </c>
      <c r="E114" s="150" t="n">
        <v>575</v>
      </c>
      <c r="F114" s="150" t="n">
        <v>1</v>
      </c>
      <c r="G114" s="276">
        <f>D114*E114*F114/1000000</f>
        <v/>
      </c>
      <c r="H114" s="276">
        <f>G114*40.4</f>
        <v/>
      </c>
      <c r="I114" s="150" t="inlineStr">
        <is>
          <t>1#管廊</t>
        </is>
      </c>
      <c r="J114" s="150" t="inlineStr">
        <is>
          <t>EL8M</t>
        </is>
      </c>
      <c r="K114" s="181">
        <f>A114&amp;"-"&amp;B114&amp;C114</f>
        <v/>
      </c>
    </row>
    <row r="115" ht="14.4" customHeight="1" s="272">
      <c r="A115" s="150" t="inlineStr">
        <is>
          <t>P24</t>
        </is>
      </c>
      <c r="B115" s="150" t="inlineStr">
        <is>
          <t>P24-B-22</t>
        </is>
      </c>
      <c r="C115" s="150" t="inlineStr"/>
      <c r="D115" s="150" t="n">
        <v>1165</v>
      </c>
      <c r="E115" s="150" t="n">
        <v>605</v>
      </c>
      <c r="F115" s="150" t="n">
        <v>2</v>
      </c>
      <c r="G115" s="276">
        <f>D115*E115*F115/1000000</f>
        <v/>
      </c>
      <c r="H115" s="276">
        <f>G115*40.4</f>
        <v/>
      </c>
      <c r="I115" s="150" t="inlineStr">
        <is>
          <t>1#管廊</t>
        </is>
      </c>
      <c r="J115" s="150" t="inlineStr">
        <is>
          <t>EL8M</t>
        </is>
      </c>
      <c r="K115" s="181">
        <f>A115&amp;"-"&amp;B115&amp;C115</f>
        <v/>
      </c>
    </row>
    <row r="116" ht="14.4" customHeight="1" s="272">
      <c r="A116" s="150" t="inlineStr">
        <is>
          <t>P24</t>
        </is>
      </c>
      <c r="B116" s="150" t="inlineStr">
        <is>
          <t>P24-B-24#</t>
        </is>
      </c>
      <c r="C116" s="150" t="inlineStr">
        <is>
          <t>#</t>
        </is>
      </c>
      <c r="D116" s="150" t="n">
        <v>1165</v>
      </c>
      <c r="E116" s="150" t="n">
        <v>575</v>
      </c>
      <c r="F116" s="150" t="n">
        <v>1</v>
      </c>
      <c r="G116" s="276">
        <f>D116*E116*F116/1000000</f>
        <v/>
      </c>
      <c r="H116" s="276">
        <f>G116*40.4</f>
        <v/>
      </c>
      <c r="I116" s="150" t="inlineStr">
        <is>
          <t>1#管廊</t>
        </is>
      </c>
      <c r="J116" s="150" t="inlineStr">
        <is>
          <t>EL8M</t>
        </is>
      </c>
      <c r="K116" s="181">
        <f>A116&amp;"-"&amp;B116&amp;C116</f>
        <v/>
      </c>
    </row>
    <row r="117" ht="14.4" customHeight="1" s="272">
      <c r="A117" s="150" t="inlineStr">
        <is>
          <t>P24</t>
        </is>
      </c>
      <c r="B117" s="150" t="inlineStr">
        <is>
          <t>P24-B-1#</t>
        </is>
      </c>
      <c r="C117" s="150" t="inlineStr">
        <is>
          <t>#</t>
        </is>
      </c>
      <c r="D117" s="150" t="n">
        <v>1190</v>
      </c>
      <c r="E117" s="150" t="n">
        <v>605</v>
      </c>
      <c r="F117" s="150" t="n">
        <v>1</v>
      </c>
      <c r="G117" s="276">
        <f>D117*E117*F117/1000000</f>
        <v/>
      </c>
      <c r="H117" s="276">
        <f>G117*40.4</f>
        <v/>
      </c>
      <c r="I117" s="150" t="inlineStr">
        <is>
          <t>1#管廊</t>
        </is>
      </c>
      <c r="J117" s="150" t="inlineStr">
        <is>
          <t>EL8M</t>
        </is>
      </c>
      <c r="K117" s="181">
        <f>A117&amp;"-"&amp;B117&amp;C117</f>
        <v/>
      </c>
    </row>
    <row r="118" ht="14.4" customHeight="1" s="272">
      <c r="A118" s="150" t="inlineStr">
        <is>
          <t>P24</t>
        </is>
      </c>
      <c r="B118" s="150" t="inlineStr">
        <is>
          <t>P24-B-2</t>
        </is>
      </c>
      <c r="C118" s="150" t="inlineStr"/>
      <c r="D118" s="150" t="n">
        <v>1190</v>
      </c>
      <c r="E118" s="150" t="n">
        <v>635</v>
      </c>
      <c r="F118" s="150" t="n">
        <v>1</v>
      </c>
      <c r="G118" s="276">
        <f>D118*E118*F118/1000000</f>
        <v/>
      </c>
      <c r="H118" s="276">
        <f>G118*40.4</f>
        <v/>
      </c>
      <c r="I118" s="150" t="inlineStr">
        <is>
          <t>1#管廊</t>
        </is>
      </c>
      <c r="J118" s="150" t="inlineStr">
        <is>
          <t>EL8M</t>
        </is>
      </c>
      <c r="K118" s="181">
        <f>A118&amp;"-"&amp;B118&amp;C118</f>
        <v/>
      </c>
    </row>
    <row r="119" ht="14.4" customHeight="1" s="272">
      <c r="A119" s="150" t="inlineStr">
        <is>
          <t>P24</t>
        </is>
      </c>
      <c r="B119" s="150" t="inlineStr">
        <is>
          <t>P24-B-10</t>
        </is>
      </c>
      <c r="C119" s="150" t="inlineStr"/>
      <c r="D119" s="150" t="n">
        <v>2365</v>
      </c>
      <c r="E119" s="150" t="n">
        <v>935</v>
      </c>
      <c r="F119" s="150" t="n">
        <v>1</v>
      </c>
      <c r="G119" s="276">
        <f>D119*E119*F119/1000000</f>
        <v/>
      </c>
      <c r="H119" s="276">
        <f>G119*40.4</f>
        <v/>
      </c>
      <c r="I119" s="150" t="inlineStr">
        <is>
          <t>1#管廊</t>
        </is>
      </c>
      <c r="J119" s="150" t="inlineStr">
        <is>
          <t>EL8M</t>
        </is>
      </c>
      <c r="K119" s="181">
        <f>A119&amp;"-"&amp;B119&amp;C119</f>
        <v/>
      </c>
    </row>
    <row r="120" ht="14.4" customHeight="1" s="272">
      <c r="A120" s="150" t="inlineStr">
        <is>
          <t>P24</t>
        </is>
      </c>
      <c r="B120" s="150" t="inlineStr">
        <is>
          <t>P24-B-12#</t>
        </is>
      </c>
      <c r="C120" s="150" t="inlineStr">
        <is>
          <t>#</t>
        </is>
      </c>
      <c r="D120" s="150" t="n">
        <v>2365</v>
      </c>
      <c r="E120" s="150" t="n">
        <v>575</v>
      </c>
      <c r="F120" s="150" t="n">
        <v>1</v>
      </c>
      <c r="G120" s="276">
        <f>D120*E120*F120/1000000</f>
        <v/>
      </c>
      <c r="H120" s="276">
        <f>G120*40.4</f>
        <v/>
      </c>
      <c r="I120" s="150" t="inlineStr">
        <is>
          <t>1#管廊</t>
        </is>
      </c>
      <c r="J120" s="150" t="inlineStr">
        <is>
          <t>EL8M</t>
        </is>
      </c>
      <c r="K120" s="181">
        <f>A120&amp;"-"&amp;B120&amp;C120</f>
        <v/>
      </c>
    </row>
    <row r="121" ht="14.4" customHeight="1" s="272">
      <c r="A121" s="150" t="inlineStr">
        <is>
          <t>P24</t>
        </is>
      </c>
      <c r="B121" s="150" t="inlineStr">
        <is>
          <t>P24-B-5</t>
        </is>
      </c>
      <c r="C121" s="150" t="inlineStr"/>
      <c r="D121" s="150" t="n">
        <v>2365</v>
      </c>
      <c r="E121" s="150" t="n">
        <v>575</v>
      </c>
      <c r="F121" s="150" t="n">
        <v>1</v>
      </c>
      <c r="G121" s="276">
        <f>D121*E121*F121/1000000</f>
        <v/>
      </c>
      <c r="H121" s="276">
        <f>G121*40.4</f>
        <v/>
      </c>
      <c r="I121" s="150" t="inlineStr">
        <is>
          <t>1#管廊</t>
        </is>
      </c>
      <c r="J121" s="150" t="inlineStr">
        <is>
          <t>EL8M</t>
        </is>
      </c>
      <c r="K121" s="181">
        <f>A121&amp;"-"&amp;B121&amp;C121</f>
        <v/>
      </c>
    </row>
    <row r="122" ht="14.4" customHeight="1" s="272">
      <c r="A122" s="150" t="inlineStr">
        <is>
          <t>P24</t>
        </is>
      </c>
      <c r="B122" s="150" t="inlineStr">
        <is>
          <t>P24-B-6</t>
        </is>
      </c>
      <c r="C122" s="150" t="inlineStr"/>
      <c r="D122" s="150" t="n">
        <v>2365</v>
      </c>
      <c r="E122" s="150" t="n">
        <v>605</v>
      </c>
      <c r="F122" s="150" t="n">
        <v>2</v>
      </c>
      <c r="G122" s="276">
        <f>D122*E122*F122/1000000</f>
        <v/>
      </c>
      <c r="H122" s="276">
        <f>G122*40.4</f>
        <v/>
      </c>
      <c r="I122" s="150" t="inlineStr">
        <is>
          <t>1#管廊</t>
        </is>
      </c>
      <c r="J122" s="150" t="inlineStr">
        <is>
          <t>EL8M</t>
        </is>
      </c>
      <c r="K122" s="181">
        <f>A122&amp;"-"&amp;B122&amp;C122</f>
        <v/>
      </c>
    </row>
    <row r="123" ht="14.4" customHeight="1" s="272">
      <c r="A123" s="150" t="inlineStr">
        <is>
          <t>P24</t>
        </is>
      </c>
      <c r="B123" s="150" t="inlineStr">
        <is>
          <t>P24-B-8#</t>
        </is>
      </c>
      <c r="C123" s="150" t="inlineStr">
        <is>
          <t>#</t>
        </is>
      </c>
      <c r="D123" s="150" t="n">
        <v>2365</v>
      </c>
      <c r="E123" s="150" t="n">
        <v>935</v>
      </c>
      <c r="F123" s="150" t="n">
        <v>1</v>
      </c>
      <c r="G123" s="276">
        <f>D123*E123*F123/1000000</f>
        <v/>
      </c>
      <c r="H123" s="276">
        <f>G123*40.4</f>
        <v/>
      </c>
      <c r="I123" s="150" t="inlineStr">
        <is>
          <t>1#管廊</t>
        </is>
      </c>
      <c r="J123" s="150" t="inlineStr">
        <is>
          <t>EL8M</t>
        </is>
      </c>
      <c r="K123" s="181">
        <f>A123&amp;"-"&amp;B123&amp;C123</f>
        <v/>
      </c>
    </row>
    <row r="124" ht="14.4" customHeight="1" s="272">
      <c r="A124" s="150" t="inlineStr">
        <is>
          <t>P24</t>
        </is>
      </c>
      <c r="B124" s="150" t="inlineStr">
        <is>
          <t>P24-B-13</t>
        </is>
      </c>
      <c r="C124" s="150" t="inlineStr"/>
      <c r="D124" s="150" t="n">
        <v>2390</v>
      </c>
      <c r="E124" s="150" t="n">
        <v>575</v>
      </c>
      <c r="F124" s="150" t="n">
        <v>2</v>
      </c>
      <c r="G124" s="276">
        <f>D124*E124*F124/1000000</f>
        <v/>
      </c>
      <c r="H124" s="276">
        <f>G124*40.4</f>
        <v/>
      </c>
      <c r="I124" s="150" t="inlineStr">
        <is>
          <t>1#管廊</t>
        </is>
      </c>
      <c r="J124" s="150" t="inlineStr">
        <is>
          <t>EL8M</t>
        </is>
      </c>
      <c r="K124" s="181">
        <f>A124&amp;"-"&amp;B124&amp;C124</f>
        <v/>
      </c>
    </row>
    <row r="125" ht="14.4" customHeight="1" s="272">
      <c r="A125" s="150" t="inlineStr">
        <is>
          <t>P24</t>
        </is>
      </c>
      <c r="B125" s="150" t="inlineStr">
        <is>
          <t>P24-B-14</t>
        </is>
      </c>
      <c r="C125" s="150" t="inlineStr"/>
      <c r="D125" s="150" t="n">
        <v>2390</v>
      </c>
      <c r="E125" s="150" t="n">
        <v>605</v>
      </c>
      <c r="F125" s="150" t="n">
        <v>2</v>
      </c>
      <c r="G125" s="276">
        <f>D125*E125*F125/1000000</f>
        <v/>
      </c>
      <c r="H125" s="276">
        <f>G125*40.4</f>
        <v/>
      </c>
      <c r="I125" s="150" t="inlineStr">
        <is>
          <t>1#管廊</t>
        </is>
      </c>
      <c r="J125" s="150" t="inlineStr">
        <is>
          <t>EL8M</t>
        </is>
      </c>
      <c r="K125" s="181">
        <f>A125&amp;"-"&amp;B125&amp;C125</f>
        <v/>
      </c>
    </row>
    <row r="126" ht="14.4" customHeight="1" s="272">
      <c r="A126" s="150" t="inlineStr">
        <is>
          <t>P24</t>
        </is>
      </c>
      <c r="B126" s="150" t="inlineStr">
        <is>
          <t>P24-B-16</t>
        </is>
      </c>
      <c r="C126" s="150" t="inlineStr"/>
      <c r="D126" s="150" t="n">
        <v>2390</v>
      </c>
      <c r="E126" s="150" t="n">
        <v>935</v>
      </c>
      <c r="F126" s="150" t="n">
        <v>2</v>
      </c>
      <c r="G126" s="276">
        <f>D126*E126*F126/1000000</f>
        <v/>
      </c>
      <c r="H126" s="276">
        <f>G126*40.4</f>
        <v/>
      </c>
      <c r="I126" s="150" t="inlineStr">
        <is>
          <t>1#管廊</t>
        </is>
      </c>
      <c r="J126" s="150" t="inlineStr">
        <is>
          <t>EL8M</t>
        </is>
      </c>
      <c r="K126" s="181">
        <f>A126&amp;"-"&amp;B126&amp;C126</f>
        <v/>
      </c>
    </row>
    <row r="127" ht="14.4" customHeight="1" s="272">
      <c r="A127" s="150" t="inlineStr">
        <is>
          <t>P24</t>
        </is>
      </c>
      <c r="B127" s="150" t="inlineStr">
        <is>
          <t>P24-C-1</t>
        </is>
      </c>
      <c r="C127" s="150" t="inlineStr"/>
      <c r="D127" s="150" t="n">
        <v>790</v>
      </c>
      <c r="E127" s="150" t="n">
        <v>965</v>
      </c>
      <c r="F127" s="150" t="n">
        <v>1</v>
      </c>
      <c r="G127" s="276">
        <f>D127*E127*F127/1000000</f>
        <v/>
      </c>
      <c r="H127" s="276">
        <f>G127*40.4</f>
        <v/>
      </c>
      <c r="I127" s="150" t="inlineStr">
        <is>
          <t>1#管廊</t>
        </is>
      </c>
      <c r="J127" s="150" t="inlineStr">
        <is>
          <t>EL9.5M</t>
        </is>
      </c>
      <c r="K127" s="181">
        <f>A127&amp;"-"&amp;B127&amp;C127</f>
        <v/>
      </c>
    </row>
    <row r="128" ht="14.4" customHeight="1" s="272">
      <c r="A128" s="150" t="inlineStr">
        <is>
          <t>P26</t>
        </is>
      </c>
      <c r="B128" s="150" t="inlineStr">
        <is>
          <t>P26-D-19</t>
        </is>
      </c>
      <c r="C128" s="150" t="inlineStr"/>
      <c r="D128" s="150" t="n">
        <v>1165</v>
      </c>
      <c r="E128" s="150" t="n">
        <v>935</v>
      </c>
      <c r="F128" s="150" t="n">
        <v>1</v>
      </c>
      <c r="G128" s="276">
        <f>D128*E128*F128/1000000</f>
        <v/>
      </c>
      <c r="H128" s="276">
        <f>G128*40.4</f>
        <v/>
      </c>
      <c r="I128" s="150" t="inlineStr">
        <is>
          <t>1#管廊</t>
        </is>
      </c>
      <c r="J128" s="150" t="inlineStr">
        <is>
          <t>EL10.5M</t>
        </is>
      </c>
      <c r="K128" s="181">
        <f>A128&amp;"-"&amp;B128&amp;C128</f>
        <v/>
      </c>
    </row>
    <row r="129" ht="14.4" customHeight="1" s="272">
      <c r="A129" s="150" t="inlineStr">
        <is>
          <t>P26</t>
        </is>
      </c>
      <c r="B129" s="150" t="inlineStr">
        <is>
          <t>P26-D-22#</t>
        </is>
      </c>
      <c r="C129" s="150" t="inlineStr">
        <is>
          <t>#</t>
        </is>
      </c>
      <c r="D129" s="150" t="n">
        <v>1165</v>
      </c>
      <c r="E129" s="150" t="n">
        <v>935</v>
      </c>
      <c r="F129" s="150" t="n">
        <v>1</v>
      </c>
      <c r="G129" s="276">
        <f>D129*E129*F129/1000000</f>
        <v/>
      </c>
      <c r="H129" s="276">
        <f>G129*40.4</f>
        <v/>
      </c>
      <c r="I129" s="150" t="inlineStr">
        <is>
          <t>1#管廊</t>
        </is>
      </c>
      <c r="J129" s="150" t="inlineStr">
        <is>
          <t>EL10.5M</t>
        </is>
      </c>
      <c r="K129" s="181">
        <f>A129&amp;"-"&amp;B129&amp;C129</f>
        <v/>
      </c>
    </row>
    <row r="130" ht="14.4" customHeight="1" s="272">
      <c r="A130" s="150" t="inlineStr">
        <is>
          <t>P26</t>
        </is>
      </c>
      <c r="B130" s="150" t="inlineStr">
        <is>
          <t>P26-D-23</t>
        </is>
      </c>
      <c r="C130" s="150" t="inlineStr"/>
      <c r="D130" s="150" t="n">
        <v>1165</v>
      </c>
      <c r="E130" s="150" t="n">
        <v>575</v>
      </c>
      <c r="F130" s="150" t="n">
        <v>1</v>
      </c>
      <c r="G130" s="276">
        <f>D130*E130*F130/1000000</f>
        <v/>
      </c>
      <c r="H130" s="276">
        <f>G130*40.4</f>
        <v/>
      </c>
      <c r="I130" s="150" t="inlineStr">
        <is>
          <t>1#管廊</t>
        </is>
      </c>
      <c r="J130" s="150" t="inlineStr">
        <is>
          <t>EL10.5M</t>
        </is>
      </c>
      <c r="K130" s="181">
        <f>A130&amp;"-"&amp;B130&amp;C130</f>
        <v/>
      </c>
    </row>
    <row r="131" ht="14.4" customHeight="1" s="272">
      <c r="A131" s="150" t="inlineStr">
        <is>
          <t>P26</t>
        </is>
      </c>
      <c r="B131" s="150" t="inlineStr">
        <is>
          <t>P26-D-24</t>
        </is>
      </c>
      <c r="C131" s="150" t="inlineStr"/>
      <c r="D131" s="150" t="n">
        <v>1165</v>
      </c>
      <c r="E131" s="150" t="n">
        <v>605</v>
      </c>
      <c r="F131" s="150" t="n">
        <v>2</v>
      </c>
      <c r="G131" s="276">
        <f>D131*E131*F131/1000000</f>
        <v/>
      </c>
      <c r="H131" s="276">
        <f>G131*40.4</f>
        <v/>
      </c>
      <c r="I131" s="150" t="inlineStr">
        <is>
          <t>1#管廊</t>
        </is>
      </c>
      <c r="J131" s="150" t="inlineStr">
        <is>
          <t>EL10.5M</t>
        </is>
      </c>
      <c r="K131" s="181">
        <f>A131&amp;"-"&amp;B131&amp;C131</f>
        <v/>
      </c>
    </row>
    <row r="132" ht="14.4" customHeight="1" s="272">
      <c r="A132" s="150" t="inlineStr">
        <is>
          <t>P26</t>
        </is>
      </c>
      <c r="B132" s="150" t="inlineStr">
        <is>
          <t>P26-D-26#</t>
        </is>
      </c>
      <c r="C132" s="150" t="inlineStr">
        <is>
          <t>#</t>
        </is>
      </c>
      <c r="D132" s="150" t="n">
        <v>1165</v>
      </c>
      <c r="E132" s="150" t="n">
        <v>575</v>
      </c>
      <c r="F132" s="150" t="n">
        <v>1</v>
      </c>
      <c r="G132" s="276">
        <f>D132*E132*F132/1000000</f>
        <v/>
      </c>
      <c r="H132" s="276">
        <f>G132*40.4</f>
        <v/>
      </c>
      <c r="I132" s="150" t="inlineStr">
        <is>
          <t>1#管廊</t>
        </is>
      </c>
      <c r="J132" s="150" t="inlineStr">
        <is>
          <t>EL10.5M</t>
        </is>
      </c>
      <c r="K132" s="181">
        <f>A132&amp;"-"&amp;B132&amp;C132</f>
        <v/>
      </c>
    </row>
    <row r="133" ht="14.4" customHeight="1" s="272">
      <c r="A133" s="150" t="inlineStr">
        <is>
          <t>P26</t>
        </is>
      </c>
      <c r="B133" s="150" t="inlineStr">
        <is>
          <t>P26-D-1</t>
        </is>
      </c>
      <c r="C133" s="150" t="inlineStr"/>
      <c r="D133" s="150" t="n">
        <v>1190</v>
      </c>
      <c r="E133" s="150" t="n">
        <v>605</v>
      </c>
      <c r="F133" s="150" t="n">
        <v>1</v>
      </c>
      <c r="G133" s="276">
        <f>D133*E133*F133/1000000</f>
        <v/>
      </c>
      <c r="H133" s="276">
        <f>G133*40.4</f>
        <v/>
      </c>
      <c r="I133" s="150" t="inlineStr">
        <is>
          <t>1#管廊</t>
        </is>
      </c>
      <c r="J133" s="150" t="inlineStr">
        <is>
          <t>EL10.5M</t>
        </is>
      </c>
      <c r="K133" s="181">
        <f>A133&amp;"-"&amp;B133&amp;C133</f>
        <v/>
      </c>
    </row>
    <row r="134" ht="14.4" customHeight="1" s="272">
      <c r="A134" s="150" t="inlineStr">
        <is>
          <t>P26</t>
        </is>
      </c>
      <c r="B134" s="150" t="inlineStr">
        <is>
          <t>P26-D-2</t>
        </is>
      </c>
      <c r="C134" s="150" t="inlineStr"/>
      <c r="D134" s="150" t="n">
        <v>1190</v>
      </c>
      <c r="E134" s="150" t="n">
        <v>635</v>
      </c>
      <c r="F134" s="150" t="n">
        <v>1</v>
      </c>
      <c r="G134" s="276">
        <f>D134*E134*F134/1000000</f>
        <v/>
      </c>
      <c r="H134" s="276">
        <f>G134*40.4</f>
        <v/>
      </c>
      <c r="I134" s="150" t="inlineStr">
        <is>
          <t>1#管廊</t>
        </is>
      </c>
      <c r="J134" s="150" t="inlineStr">
        <is>
          <t>EL10.5M</t>
        </is>
      </c>
      <c r="K134" s="181">
        <f>A134&amp;"-"&amp;B134&amp;C134</f>
        <v/>
      </c>
    </row>
    <row r="135" ht="14.4" customHeight="1" s="272">
      <c r="A135" s="150" t="inlineStr">
        <is>
          <t>P26</t>
        </is>
      </c>
      <c r="B135" s="150" t="inlineStr">
        <is>
          <t>P26-D-27#</t>
        </is>
      </c>
      <c r="C135" s="150" t="inlineStr">
        <is>
          <t>#</t>
        </is>
      </c>
      <c r="D135" s="150" t="n">
        <v>1790</v>
      </c>
      <c r="E135" s="150" t="n">
        <v>425</v>
      </c>
      <c r="F135" s="150" t="n">
        <v>1</v>
      </c>
      <c r="G135" s="276">
        <f>D135*E135*F135/1000000</f>
        <v/>
      </c>
      <c r="H135" s="276">
        <f>G135*40.4</f>
        <v/>
      </c>
      <c r="I135" s="150" t="inlineStr">
        <is>
          <t>1#管廊</t>
        </is>
      </c>
      <c r="J135" s="150" t="inlineStr">
        <is>
          <t>EL10.5M</t>
        </is>
      </c>
      <c r="K135" s="181">
        <f>A135&amp;"-"&amp;B135&amp;C135</f>
        <v/>
      </c>
    </row>
    <row r="136" ht="14.4" customHeight="1" s="272">
      <c r="A136" s="150" t="inlineStr">
        <is>
          <t>P26</t>
        </is>
      </c>
      <c r="B136" s="150" t="inlineStr">
        <is>
          <t>P26-D-10#</t>
        </is>
      </c>
      <c r="C136" s="150" t="inlineStr">
        <is>
          <t>#</t>
        </is>
      </c>
      <c r="D136" s="150" t="n">
        <v>2365</v>
      </c>
      <c r="E136" s="150" t="n">
        <v>935</v>
      </c>
      <c r="F136" s="150" t="n">
        <v>1</v>
      </c>
      <c r="G136" s="276">
        <f>D136*E136*F136/1000000</f>
        <v/>
      </c>
      <c r="H136" s="276">
        <f>G136*40.4</f>
        <v/>
      </c>
      <c r="I136" s="150" t="inlineStr">
        <is>
          <t>1#管廊</t>
        </is>
      </c>
      <c r="J136" s="150" t="inlineStr">
        <is>
          <t>EL10.5M</t>
        </is>
      </c>
      <c r="K136" s="181">
        <f>A136&amp;"-"&amp;B136&amp;C136</f>
        <v/>
      </c>
    </row>
    <row r="137" ht="14.4" customHeight="1" s="272">
      <c r="A137" s="150" t="inlineStr">
        <is>
          <t>P26</t>
        </is>
      </c>
      <c r="B137" s="150" t="inlineStr">
        <is>
          <t>P26-D-11</t>
        </is>
      </c>
      <c r="C137" s="150" t="inlineStr"/>
      <c r="D137" s="150" t="n">
        <v>2365</v>
      </c>
      <c r="E137" s="150" t="n">
        <v>575</v>
      </c>
      <c r="F137" s="150" t="n">
        <v>1</v>
      </c>
      <c r="G137" s="276">
        <f>D137*E137*F137/1000000</f>
        <v/>
      </c>
      <c r="H137" s="276">
        <f>G137*40.4</f>
        <v/>
      </c>
      <c r="I137" s="150" t="inlineStr">
        <is>
          <t>1#管廊</t>
        </is>
      </c>
      <c r="J137" s="150" t="inlineStr">
        <is>
          <t>EL10.5M</t>
        </is>
      </c>
      <c r="K137" s="181">
        <f>A137&amp;"-"&amp;B137&amp;C137</f>
        <v/>
      </c>
    </row>
    <row r="138" ht="14.4" customHeight="1" s="272">
      <c r="A138" s="150" t="inlineStr">
        <is>
          <t>P26</t>
        </is>
      </c>
      <c r="B138" s="150" t="inlineStr">
        <is>
          <t>P26-D-12</t>
        </is>
      </c>
      <c r="C138" s="150" t="inlineStr"/>
      <c r="D138" s="150" t="n">
        <v>2365</v>
      </c>
      <c r="E138" s="150" t="n">
        <v>605</v>
      </c>
      <c r="F138" s="150" t="n">
        <v>2</v>
      </c>
      <c r="G138" s="276">
        <f>D138*E138*F138/1000000</f>
        <v/>
      </c>
      <c r="H138" s="276">
        <f>G138*40.4</f>
        <v/>
      </c>
      <c r="I138" s="150" t="inlineStr">
        <is>
          <t>1#管廊</t>
        </is>
      </c>
      <c r="J138" s="150" t="inlineStr">
        <is>
          <t>EL10.5M</t>
        </is>
      </c>
      <c r="K138" s="181">
        <f>A138&amp;"-"&amp;B138&amp;C138</f>
        <v/>
      </c>
    </row>
    <row r="139" ht="14.4" customHeight="1" s="272">
      <c r="A139" s="150" t="inlineStr">
        <is>
          <t>P26</t>
        </is>
      </c>
      <c r="B139" s="150" t="inlineStr">
        <is>
          <t>P26-D-14#</t>
        </is>
      </c>
      <c r="C139" s="150" t="inlineStr">
        <is>
          <t>#</t>
        </is>
      </c>
      <c r="D139" s="150" t="n">
        <v>2365</v>
      </c>
      <c r="E139" s="150" t="n">
        <v>575</v>
      </c>
      <c r="F139" s="150" t="n">
        <v>1</v>
      </c>
      <c r="G139" s="276">
        <f>D139*E139*F139/1000000</f>
        <v/>
      </c>
      <c r="H139" s="276">
        <f>G139*40.4</f>
        <v/>
      </c>
      <c r="I139" s="150" t="inlineStr">
        <is>
          <t>1#管廊</t>
        </is>
      </c>
      <c r="J139" s="150" t="inlineStr">
        <is>
          <t>EL10.5M</t>
        </is>
      </c>
      <c r="K139" s="181">
        <f>A139&amp;"-"&amp;B139&amp;C139</f>
        <v/>
      </c>
    </row>
    <row r="140" ht="14.4" customHeight="1" s="272">
      <c r="A140" s="150" t="inlineStr">
        <is>
          <t>P26</t>
        </is>
      </c>
      <c r="B140" s="150" t="inlineStr">
        <is>
          <t>P26-D-7</t>
        </is>
      </c>
      <c r="C140" s="150" t="inlineStr"/>
      <c r="D140" s="150" t="n">
        <v>2365</v>
      </c>
      <c r="E140" s="150" t="n">
        <v>935</v>
      </c>
      <c r="F140" s="150" t="n">
        <v>1</v>
      </c>
      <c r="G140" s="276">
        <f>D140*E140*F140/1000000</f>
        <v/>
      </c>
      <c r="H140" s="276">
        <f>G140*40.4</f>
        <v/>
      </c>
      <c r="I140" s="150" t="inlineStr">
        <is>
          <t>1#管廊</t>
        </is>
      </c>
      <c r="J140" s="150" t="inlineStr">
        <is>
          <t>EL10.5M</t>
        </is>
      </c>
      <c r="K140" s="181">
        <f>A140&amp;"-"&amp;B140&amp;C140</f>
        <v/>
      </c>
    </row>
    <row r="141" ht="14.4" customHeight="1" s="272">
      <c r="A141" s="150" t="inlineStr">
        <is>
          <t>P26</t>
        </is>
      </c>
      <c r="B141" s="150" t="inlineStr">
        <is>
          <t>P26-D-15</t>
        </is>
      </c>
      <c r="C141" s="150" t="inlineStr"/>
      <c r="D141" s="150" t="n">
        <v>2390</v>
      </c>
      <c r="E141" s="150" t="n">
        <v>575</v>
      </c>
      <c r="F141" s="150" t="n">
        <v>2</v>
      </c>
      <c r="G141" s="276">
        <f>D141*E141*F141/1000000</f>
        <v/>
      </c>
      <c r="H141" s="276">
        <f>G141*40.4</f>
        <v/>
      </c>
      <c r="I141" s="150" t="inlineStr">
        <is>
          <t>1#管廊</t>
        </is>
      </c>
      <c r="J141" s="150" t="inlineStr">
        <is>
          <t>EL10.5M</t>
        </is>
      </c>
      <c r="K141" s="181">
        <f>A141&amp;"-"&amp;B141&amp;C141</f>
        <v/>
      </c>
    </row>
    <row r="142" ht="14.4" customHeight="1" s="272">
      <c r="A142" s="150" t="inlineStr">
        <is>
          <t>P26</t>
        </is>
      </c>
      <c r="B142" s="150" t="inlineStr">
        <is>
          <t>P26-D-16</t>
        </is>
      </c>
      <c r="C142" s="150" t="inlineStr"/>
      <c r="D142" s="150" t="n">
        <v>2390</v>
      </c>
      <c r="E142" s="150" t="n">
        <v>605</v>
      </c>
      <c r="F142" s="150" t="n">
        <v>2</v>
      </c>
      <c r="G142" s="276">
        <f>D142*E142*F142/1000000</f>
        <v/>
      </c>
      <c r="H142" s="276">
        <f>G142*40.4</f>
        <v/>
      </c>
      <c r="I142" s="150" t="inlineStr">
        <is>
          <t>1#管廊</t>
        </is>
      </c>
      <c r="J142" s="150" t="inlineStr">
        <is>
          <t>EL10.5M</t>
        </is>
      </c>
      <c r="K142" s="181">
        <f>A142&amp;"-"&amp;B142&amp;C142</f>
        <v/>
      </c>
    </row>
    <row r="143" ht="14.4" customHeight="1" s="272">
      <c r="A143" s="150" t="inlineStr">
        <is>
          <t>P26</t>
        </is>
      </c>
      <c r="B143" s="150" t="inlineStr">
        <is>
          <t>P26-D-18</t>
        </is>
      </c>
      <c r="C143" s="150" t="inlineStr"/>
      <c r="D143" s="150" t="n">
        <v>2390</v>
      </c>
      <c r="E143" s="150" t="n">
        <v>935</v>
      </c>
      <c r="F143" s="150" t="n">
        <v>2</v>
      </c>
      <c r="G143" s="276">
        <f>D143*E143*F143/1000000</f>
        <v/>
      </c>
      <c r="H143" s="276">
        <f>G143*40.4</f>
        <v/>
      </c>
      <c r="I143" s="150" t="inlineStr">
        <is>
          <t>1#管廊</t>
        </is>
      </c>
      <c r="J143" s="150" t="inlineStr">
        <is>
          <t>EL10.5M</t>
        </is>
      </c>
      <c r="K143" s="181">
        <f>A143&amp;"-"&amp;B143&amp;C143</f>
        <v/>
      </c>
    </row>
    <row r="144" ht="14.4" customHeight="1" s="272">
      <c r="A144" s="150" t="inlineStr">
        <is>
          <t>P27</t>
        </is>
      </c>
      <c r="B144" s="150" t="inlineStr">
        <is>
          <t>P27-E-1</t>
        </is>
      </c>
      <c r="C144" s="150" t="inlineStr"/>
      <c r="D144" s="150" t="n">
        <v>790</v>
      </c>
      <c r="E144" s="150" t="n">
        <v>905</v>
      </c>
      <c r="F144" s="150" t="n">
        <v>2</v>
      </c>
      <c r="G144" s="276">
        <f>D144*E144*F144/1000000</f>
        <v/>
      </c>
      <c r="H144" s="276">
        <f>G144*40.4</f>
        <v/>
      </c>
      <c r="I144" s="150" t="inlineStr">
        <is>
          <t>1#管廊</t>
        </is>
      </c>
      <c r="J144" s="150" t="inlineStr">
        <is>
          <t>EL13.5M</t>
        </is>
      </c>
      <c r="K144" s="181">
        <f>A144&amp;"-"&amp;B144&amp;C144</f>
        <v/>
      </c>
    </row>
    <row r="145" ht="14.4" customHeight="1" s="272">
      <c r="A145" s="150" t="inlineStr">
        <is>
          <t>P28</t>
        </is>
      </c>
      <c r="B145" s="150" t="inlineStr">
        <is>
          <t>P28-F-1</t>
        </is>
      </c>
      <c r="C145" s="150" t="inlineStr"/>
      <c r="D145" s="150" t="n">
        <v>790</v>
      </c>
      <c r="E145" s="150" t="n">
        <v>965</v>
      </c>
      <c r="F145" s="150" t="n">
        <v>1</v>
      </c>
      <c r="G145" s="276">
        <f>D145*E145*F145/1000000</f>
        <v/>
      </c>
      <c r="H145" s="276">
        <f>G145*40.4</f>
        <v/>
      </c>
      <c r="I145" s="150" t="inlineStr">
        <is>
          <t>1#管廊</t>
        </is>
      </c>
      <c r="J145" s="150" t="inlineStr">
        <is>
          <t>EL16M</t>
        </is>
      </c>
      <c r="K145" s="181">
        <f>A145&amp;"-"&amp;B145&amp;C145</f>
        <v/>
      </c>
    </row>
    <row r="146" ht="14.4" customHeight="1" s="272">
      <c r="A146" s="150" t="inlineStr">
        <is>
          <t>P28</t>
        </is>
      </c>
      <c r="B146" s="150" t="inlineStr">
        <is>
          <t>P28-F-3</t>
        </is>
      </c>
      <c r="C146" s="150" t="inlineStr"/>
      <c r="D146" s="150" t="n">
        <v>790</v>
      </c>
      <c r="E146" s="150" t="n">
        <v>575</v>
      </c>
      <c r="F146" s="150" t="n">
        <v>1</v>
      </c>
      <c r="G146" s="276">
        <f>D146*E146*F146/1000000</f>
        <v/>
      </c>
      <c r="H146" s="276">
        <f>G146*40.4</f>
        <v/>
      </c>
      <c r="I146" s="150" t="inlineStr">
        <is>
          <t>1#管廊</t>
        </is>
      </c>
      <c r="J146" s="150" t="inlineStr">
        <is>
          <t>EL16M</t>
        </is>
      </c>
      <c r="K146" s="181">
        <f>A146&amp;"-"&amp;B146&amp;C146</f>
        <v/>
      </c>
    </row>
    <row r="147" ht="14.4" customHeight="1" s="272">
      <c r="A147" s="150" t="inlineStr">
        <is>
          <t>P28</t>
        </is>
      </c>
      <c r="B147" s="150" t="inlineStr">
        <is>
          <t>P28-F-4</t>
        </is>
      </c>
      <c r="C147" s="150" t="inlineStr"/>
      <c r="D147" s="150" t="n">
        <v>790</v>
      </c>
      <c r="E147" s="150" t="n">
        <v>605</v>
      </c>
      <c r="F147" s="150" t="n">
        <v>1</v>
      </c>
      <c r="G147" s="276">
        <f>D147*E147*F147/1000000</f>
        <v/>
      </c>
      <c r="H147" s="276">
        <f>G147*40.4</f>
        <v/>
      </c>
      <c r="I147" s="150" t="inlineStr">
        <is>
          <t>1#管廊</t>
        </is>
      </c>
      <c r="J147" s="150" t="inlineStr">
        <is>
          <t>EL16M</t>
        </is>
      </c>
      <c r="K147" s="181">
        <f>A147&amp;"-"&amp;B147&amp;C147</f>
        <v/>
      </c>
    </row>
    <row r="148" ht="14.4" customHeight="1" s="272">
      <c r="A148" s="150" t="inlineStr">
        <is>
          <t>P29</t>
        </is>
      </c>
      <c r="B148" s="150" t="inlineStr">
        <is>
          <t>P29-G-4</t>
        </is>
      </c>
      <c r="C148" s="150" t="inlineStr"/>
      <c r="D148" s="150" t="n">
        <v>890</v>
      </c>
      <c r="E148" s="150" t="n">
        <v>515</v>
      </c>
      <c r="F148" s="150" t="n">
        <v>2</v>
      </c>
      <c r="G148" s="276">
        <f>D148*E148*F148/1000000</f>
        <v/>
      </c>
      <c r="H148" s="276">
        <f>G148*40.4</f>
        <v/>
      </c>
      <c r="I148" s="150" t="inlineStr">
        <is>
          <t>1#管廊</t>
        </is>
      </c>
      <c r="J148" s="150" t="inlineStr">
        <is>
          <t>楼梯平台</t>
        </is>
      </c>
      <c r="K148" s="181">
        <f>A148&amp;"-"&amp;B148&amp;C148</f>
        <v/>
      </c>
    </row>
    <row r="149" ht="14.4" customHeight="1" s="272">
      <c r="A149" s="150" t="inlineStr">
        <is>
          <t>P29</t>
        </is>
      </c>
      <c r="B149" s="150" t="inlineStr">
        <is>
          <t>P29-G-1</t>
        </is>
      </c>
      <c r="C149" s="150" t="inlineStr"/>
      <c r="D149" s="150" t="n">
        <v>1940</v>
      </c>
      <c r="E149" s="150" t="n">
        <v>545</v>
      </c>
      <c r="F149" s="150" t="n">
        <v>5</v>
      </c>
      <c r="G149" s="276">
        <f>D149*E149*F149/1000000</f>
        <v/>
      </c>
      <c r="H149" s="276">
        <f>G149*40.4</f>
        <v/>
      </c>
      <c r="I149" s="150" t="inlineStr">
        <is>
          <t>1#管廊</t>
        </is>
      </c>
      <c r="J149" s="150" t="inlineStr">
        <is>
          <t>楼梯平台</t>
        </is>
      </c>
      <c r="K149" s="181">
        <f>A149&amp;"-"&amp;B149&amp;C149</f>
        <v/>
      </c>
    </row>
    <row r="150" ht="14.4" customHeight="1" s="272">
      <c r="A150" s="150" t="inlineStr">
        <is>
          <t>P29</t>
        </is>
      </c>
      <c r="B150" s="150" t="inlineStr">
        <is>
          <t>P29-G-3</t>
        </is>
      </c>
      <c r="C150" s="150" t="inlineStr"/>
      <c r="D150" s="150" t="n">
        <v>1940</v>
      </c>
      <c r="E150" s="150" t="n">
        <v>695</v>
      </c>
      <c r="F150" s="150" t="n">
        <v>1</v>
      </c>
      <c r="G150" s="276">
        <f>D150*E150*F150/1000000</f>
        <v/>
      </c>
      <c r="H150" s="276">
        <f>G150*40.4</f>
        <v/>
      </c>
      <c r="I150" s="150" t="inlineStr">
        <is>
          <t>1#管廊</t>
        </is>
      </c>
      <c r="J150" s="150" t="inlineStr">
        <is>
          <t>楼梯平台</t>
        </is>
      </c>
      <c r="K150" s="181">
        <f>A150&amp;"-"&amp;B150&amp;C150</f>
        <v/>
      </c>
    </row>
    <row r="151" ht="14.4" customHeight="1" s="272">
      <c r="A151" s="150" t="inlineStr">
        <is>
          <t>P30</t>
        </is>
      </c>
      <c r="B151" s="150" t="inlineStr">
        <is>
          <t>P30-H-3#</t>
        </is>
      </c>
      <c r="C151" s="150" t="inlineStr">
        <is>
          <t>#</t>
        </is>
      </c>
      <c r="D151" s="150" t="n">
        <v>1190</v>
      </c>
      <c r="E151" s="150" t="n">
        <v>485</v>
      </c>
      <c r="F151" s="150" t="n">
        <v>1</v>
      </c>
      <c r="G151" s="276">
        <f>D151*E151*F151/1000000</f>
        <v/>
      </c>
      <c r="H151" s="276">
        <f>G151*40.4</f>
        <v/>
      </c>
      <c r="I151" s="150" t="inlineStr">
        <is>
          <t>2#管廊</t>
        </is>
      </c>
      <c r="J151" s="150" t="inlineStr">
        <is>
          <t>EL5.5M</t>
        </is>
      </c>
      <c r="K151" s="181">
        <f>A151&amp;"-"&amp;B151&amp;C151</f>
        <v/>
      </c>
    </row>
    <row r="152" ht="14.4" customHeight="1" s="272">
      <c r="A152" s="150" t="inlineStr">
        <is>
          <t>P31</t>
        </is>
      </c>
      <c r="B152" s="150" t="inlineStr">
        <is>
          <t>P31-J-7</t>
        </is>
      </c>
      <c r="C152" s="150" t="inlineStr"/>
      <c r="D152" s="150" t="n">
        <v>790</v>
      </c>
      <c r="E152" s="150" t="n">
        <v>935</v>
      </c>
      <c r="F152" s="150" t="n">
        <v>1</v>
      </c>
      <c r="G152" s="276">
        <f>D152*E152*F152/1000000</f>
        <v/>
      </c>
      <c r="H152" s="276">
        <f>G152*40.4</f>
        <v/>
      </c>
      <c r="I152" s="150" t="inlineStr">
        <is>
          <t>2#管廊</t>
        </is>
      </c>
      <c r="J152" s="150" t="inlineStr">
        <is>
          <t>EL6.5M</t>
        </is>
      </c>
      <c r="K152" s="181">
        <f>A152&amp;"-"&amp;B152&amp;C152</f>
        <v/>
      </c>
    </row>
    <row r="153" ht="14.4" customHeight="1" s="272">
      <c r="A153" s="150" t="inlineStr">
        <is>
          <t>P31</t>
        </is>
      </c>
      <c r="B153" s="150" t="inlineStr">
        <is>
          <t>P31-J-1</t>
        </is>
      </c>
      <c r="C153" s="150" t="inlineStr"/>
      <c r="D153" s="150" t="n">
        <v>900</v>
      </c>
      <c r="E153" s="150" t="n">
        <v>635</v>
      </c>
      <c r="F153" s="150" t="n">
        <v>4</v>
      </c>
      <c r="G153" s="276">
        <f>D153*E153*F153/1000000</f>
        <v/>
      </c>
      <c r="H153" s="276">
        <f>G153*40.4</f>
        <v/>
      </c>
      <c r="I153" s="150" t="inlineStr">
        <is>
          <t>2#管廊</t>
        </is>
      </c>
      <c r="J153" s="150" t="inlineStr">
        <is>
          <t>EL6.5M</t>
        </is>
      </c>
      <c r="K153" s="181">
        <f>A153&amp;"-"&amp;B153&amp;C153</f>
        <v/>
      </c>
    </row>
    <row r="154" ht="14.4" customHeight="1" s="272">
      <c r="A154" s="150" t="inlineStr">
        <is>
          <t>P31</t>
        </is>
      </c>
      <c r="B154" s="150" t="inlineStr">
        <is>
          <t>P31-J-2</t>
        </is>
      </c>
      <c r="C154" s="150" t="inlineStr"/>
      <c r="D154" s="150" t="n">
        <v>900</v>
      </c>
      <c r="E154" s="150" t="n">
        <v>605</v>
      </c>
      <c r="F154" s="150" t="n">
        <v>1</v>
      </c>
      <c r="G154" s="276">
        <f>D154*E154*F154/1000000</f>
        <v/>
      </c>
      <c r="H154" s="276">
        <f>G154*40.4</f>
        <v/>
      </c>
      <c r="I154" s="150" t="inlineStr">
        <is>
          <t>2#管廊</t>
        </is>
      </c>
      <c r="J154" s="150" t="inlineStr">
        <is>
          <t>EL6.5M</t>
        </is>
      </c>
      <c r="K154" s="181">
        <f>A154&amp;"-"&amp;B154&amp;C154</f>
        <v/>
      </c>
    </row>
    <row r="155" ht="14.4" customHeight="1" s="272">
      <c r="A155" s="150" t="inlineStr">
        <is>
          <t>P31</t>
        </is>
      </c>
      <c r="B155" s="150" t="inlineStr">
        <is>
          <t>P31-J-3</t>
        </is>
      </c>
      <c r="C155" s="150" t="inlineStr"/>
      <c r="D155" s="150" t="n">
        <v>900</v>
      </c>
      <c r="E155" s="150" t="n">
        <v>665</v>
      </c>
      <c r="F155" s="150" t="n">
        <v>3</v>
      </c>
      <c r="G155" s="276">
        <f>D155*E155*F155/1000000</f>
        <v/>
      </c>
      <c r="H155" s="276">
        <f>G155*40.4</f>
        <v/>
      </c>
      <c r="I155" s="150" t="inlineStr">
        <is>
          <t>2#管廊</t>
        </is>
      </c>
      <c r="J155" s="150" t="inlineStr">
        <is>
          <t>EL6.5M</t>
        </is>
      </c>
      <c r="K155" s="181">
        <f>A155&amp;"-"&amp;B155&amp;C155</f>
        <v/>
      </c>
    </row>
    <row r="156" ht="14.4" customHeight="1" s="272">
      <c r="A156" s="150" t="inlineStr">
        <is>
          <t>P31</t>
        </is>
      </c>
      <c r="B156" s="150" t="inlineStr">
        <is>
          <t>P31-J-4</t>
        </is>
      </c>
      <c r="C156" s="150" t="inlineStr"/>
      <c r="D156" s="150" t="n">
        <v>900</v>
      </c>
      <c r="E156" s="150" t="n">
        <v>545</v>
      </c>
      <c r="F156" s="150" t="n">
        <v>2</v>
      </c>
      <c r="G156" s="276">
        <f>D156*E156*F156/1000000</f>
        <v/>
      </c>
      <c r="H156" s="276">
        <f>G156*40.4</f>
        <v/>
      </c>
      <c r="I156" s="150" t="inlineStr">
        <is>
          <t>2#管廊</t>
        </is>
      </c>
      <c r="J156" s="150" t="inlineStr">
        <is>
          <t>EL6.5M</t>
        </is>
      </c>
      <c r="K156" s="181">
        <f>A156&amp;"-"&amp;B156&amp;C156</f>
        <v/>
      </c>
    </row>
    <row r="157" ht="14.4" customHeight="1" s="272">
      <c r="A157" s="150" t="inlineStr">
        <is>
          <t>P31</t>
        </is>
      </c>
      <c r="B157" s="150" t="inlineStr">
        <is>
          <t>P31-J-5</t>
        </is>
      </c>
      <c r="C157" s="150" t="inlineStr"/>
      <c r="D157" s="150" t="n">
        <v>900</v>
      </c>
      <c r="E157" s="150" t="n">
        <v>515</v>
      </c>
      <c r="F157" s="150" t="n">
        <v>1</v>
      </c>
      <c r="G157" s="276">
        <f>D157*E157*F157/1000000</f>
        <v/>
      </c>
      <c r="H157" s="276">
        <f>G157*40.4</f>
        <v/>
      </c>
      <c r="I157" s="150" t="inlineStr">
        <is>
          <t>2#管廊</t>
        </is>
      </c>
      <c r="J157" s="150" t="inlineStr">
        <is>
          <t>EL6.5M</t>
        </is>
      </c>
      <c r="K157" s="181">
        <f>A157&amp;"-"&amp;B157&amp;C157</f>
        <v/>
      </c>
    </row>
    <row r="158" ht="14.4" customHeight="1" s="272">
      <c r="A158" s="150" t="inlineStr">
        <is>
          <t>P31</t>
        </is>
      </c>
      <c r="B158" s="150" t="inlineStr">
        <is>
          <t>P31-K-1</t>
        </is>
      </c>
      <c r="C158" s="150" t="inlineStr"/>
      <c r="D158" s="150" t="n">
        <v>2390</v>
      </c>
      <c r="E158" s="150" t="n">
        <v>485</v>
      </c>
      <c r="F158" s="150" t="n">
        <v>1</v>
      </c>
      <c r="G158" s="276">
        <f>D158*E158*F158/1000000</f>
        <v/>
      </c>
      <c r="H158" s="276">
        <f>G158*40.4</f>
        <v/>
      </c>
      <c r="I158" s="150" t="inlineStr">
        <is>
          <t>2#管廊</t>
        </is>
      </c>
      <c r="J158" s="150" t="inlineStr">
        <is>
          <t>EL7.5M</t>
        </is>
      </c>
      <c r="K158" s="181">
        <f>A158&amp;"-"&amp;B158&amp;C158</f>
        <v/>
      </c>
    </row>
    <row r="159" ht="14.4" customHeight="1" s="272">
      <c r="A159" s="150" t="inlineStr">
        <is>
          <t>P33</t>
        </is>
      </c>
      <c r="B159" s="150" t="inlineStr">
        <is>
          <t>P33-L-11#</t>
        </is>
      </c>
      <c r="C159" s="150" t="inlineStr">
        <is>
          <t>#</t>
        </is>
      </c>
      <c r="D159" s="150" t="n">
        <v>990</v>
      </c>
      <c r="E159" s="150" t="n">
        <v>485</v>
      </c>
      <c r="F159" s="150" t="n">
        <v>1</v>
      </c>
      <c r="G159" s="276">
        <f>D159*E159*F159/1000000</f>
        <v/>
      </c>
      <c r="H159" s="276">
        <f>G159*40.4</f>
        <v/>
      </c>
      <c r="I159" s="150" t="inlineStr">
        <is>
          <t>2#管廊</t>
        </is>
      </c>
      <c r="J159" s="150" t="inlineStr">
        <is>
          <t>EL9.5M</t>
        </is>
      </c>
      <c r="K159" s="181">
        <f>A159&amp;"-"&amp;B159&amp;C159</f>
        <v/>
      </c>
    </row>
    <row r="160" ht="14.4" customHeight="1" s="272">
      <c r="A160" s="150" t="inlineStr">
        <is>
          <t>P33</t>
        </is>
      </c>
      <c r="B160" s="150" t="inlineStr">
        <is>
          <t>P33-L-14#</t>
        </is>
      </c>
      <c r="C160" s="150" t="inlineStr">
        <is>
          <t>#</t>
        </is>
      </c>
      <c r="D160" s="150" t="n">
        <v>1165</v>
      </c>
      <c r="E160" s="150" t="n">
        <v>935</v>
      </c>
      <c r="F160" s="150" t="n">
        <v>2</v>
      </c>
      <c r="G160" s="276">
        <f>D160*E160*F160/1000000</f>
        <v/>
      </c>
      <c r="H160" s="276">
        <f>G160*40.4</f>
        <v/>
      </c>
      <c r="I160" s="150" t="inlineStr">
        <is>
          <t>2#管廊</t>
        </is>
      </c>
      <c r="J160" s="150" t="inlineStr">
        <is>
          <t>EL9.5M</t>
        </is>
      </c>
      <c r="K160" s="181">
        <f>A160&amp;"-"&amp;B160&amp;C160</f>
        <v/>
      </c>
    </row>
    <row r="161" ht="14.4" customHeight="1" s="272">
      <c r="A161" s="150" t="inlineStr">
        <is>
          <t>P33</t>
        </is>
      </c>
      <c r="B161" s="150" t="inlineStr">
        <is>
          <t>P33-L-15</t>
        </is>
      </c>
      <c r="C161" s="150" t="inlineStr"/>
      <c r="D161" s="150" t="n">
        <v>1165</v>
      </c>
      <c r="E161" s="150" t="n">
        <v>425</v>
      </c>
      <c r="F161" s="150" t="n">
        <v>1</v>
      </c>
      <c r="G161" s="276">
        <f>D161*E161*F161/1000000</f>
        <v/>
      </c>
      <c r="H161" s="276">
        <f>G161*40.4</f>
        <v/>
      </c>
      <c r="I161" s="150" t="inlineStr">
        <is>
          <t>2#管廊</t>
        </is>
      </c>
      <c r="J161" s="150" t="inlineStr">
        <is>
          <t>EL9.5M</t>
        </is>
      </c>
      <c r="K161" s="181">
        <f>A161&amp;"-"&amp;B161&amp;C161</f>
        <v/>
      </c>
    </row>
    <row r="162" ht="14.4" customHeight="1" s="272">
      <c r="A162" s="150" t="inlineStr">
        <is>
          <t>P33</t>
        </is>
      </c>
      <c r="B162" s="150" t="inlineStr">
        <is>
          <t>P33-L-19#</t>
        </is>
      </c>
      <c r="C162" s="150" t="inlineStr">
        <is>
          <t>#</t>
        </is>
      </c>
      <c r="D162" s="150" t="n">
        <v>1165</v>
      </c>
      <c r="E162" s="150" t="n">
        <v>425</v>
      </c>
      <c r="F162" s="150" t="n">
        <v>1</v>
      </c>
      <c r="G162" s="276">
        <f>D162*E162*F162/1000000</f>
        <v/>
      </c>
      <c r="H162" s="276">
        <f>G162*40.4</f>
        <v/>
      </c>
      <c r="I162" s="150" t="inlineStr">
        <is>
          <t>2#管廊</t>
        </is>
      </c>
      <c r="J162" s="150" t="inlineStr">
        <is>
          <t>EL9.5M</t>
        </is>
      </c>
      <c r="K162" s="181">
        <f>A162&amp;"-"&amp;B162&amp;C162</f>
        <v/>
      </c>
    </row>
    <row r="163" ht="14.4" customHeight="1" s="272">
      <c r="A163" s="150" t="inlineStr">
        <is>
          <t>P33</t>
        </is>
      </c>
      <c r="B163" s="150" t="inlineStr">
        <is>
          <t>P33-L-8</t>
        </is>
      </c>
      <c r="C163" s="150" t="inlineStr"/>
      <c r="D163" s="150" t="n">
        <v>1165</v>
      </c>
      <c r="E163" s="150" t="n">
        <v>935</v>
      </c>
      <c r="F163" s="150" t="n">
        <v>3</v>
      </c>
      <c r="G163" s="276">
        <f>D163*E163*F163/1000000</f>
        <v/>
      </c>
      <c r="H163" s="276">
        <f>G163*40.4</f>
        <v/>
      </c>
      <c r="I163" s="150" t="inlineStr">
        <is>
          <t>2#管廊</t>
        </is>
      </c>
      <c r="J163" s="150" t="inlineStr">
        <is>
          <t>EL9.5M</t>
        </is>
      </c>
      <c r="K163" s="181">
        <f>A163&amp;"-"&amp;B163&amp;C163</f>
        <v/>
      </c>
    </row>
    <row r="164" ht="14.4" customHeight="1" s="272">
      <c r="A164" s="150" t="inlineStr">
        <is>
          <t>P33</t>
        </is>
      </c>
      <c r="B164" s="150" t="inlineStr">
        <is>
          <t>P33-L-1</t>
        </is>
      </c>
      <c r="C164" s="150" t="inlineStr"/>
      <c r="D164" s="150" t="n">
        <v>1190</v>
      </c>
      <c r="E164" s="150" t="n">
        <v>575</v>
      </c>
      <c r="F164" s="150" t="n">
        <v>1</v>
      </c>
      <c r="G164" s="276">
        <f>D164*E164*F164/1000000</f>
        <v/>
      </c>
      <c r="H164" s="276">
        <f>G164*40.4</f>
        <v/>
      </c>
      <c r="I164" s="150" t="inlineStr">
        <is>
          <t>2#管廊</t>
        </is>
      </c>
      <c r="J164" s="150" t="inlineStr">
        <is>
          <t>EL9.5M</t>
        </is>
      </c>
      <c r="K164" s="181">
        <f>A164&amp;"-"&amp;B164&amp;C164</f>
        <v/>
      </c>
    </row>
    <row r="165" ht="14.4" customHeight="1" s="272">
      <c r="A165" s="150" t="inlineStr">
        <is>
          <t>P33</t>
        </is>
      </c>
      <c r="B165" s="150" t="inlineStr">
        <is>
          <t>P33-L-2</t>
        </is>
      </c>
      <c r="C165" s="150" t="inlineStr"/>
      <c r="D165" s="150" t="n">
        <v>1190</v>
      </c>
      <c r="E165" s="150" t="n">
        <v>605</v>
      </c>
      <c r="F165" s="150" t="n">
        <v>1</v>
      </c>
      <c r="G165" s="276">
        <f>D165*E165*F165/1000000</f>
        <v/>
      </c>
      <c r="H165" s="276">
        <f>G165*40.4</f>
        <v/>
      </c>
      <c r="I165" s="150" t="inlineStr">
        <is>
          <t>2#管廊</t>
        </is>
      </c>
      <c r="J165" s="150" t="inlineStr">
        <is>
          <t>EL9.5M</t>
        </is>
      </c>
      <c r="K165" s="181">
        <f>A165&amp;"-"&amp;B165&amp;C165</f>
        <v/>
      </c>
    </row>
    <row r="166" ht="14.4" customHeight="1" s="272">
      <c r="A166" s="150" t="inlineStr">
        <is>
          <t>P33</t>
        </is>
      </c>
      <c r="B166" s="150" t="inlineStr">
        <is>
          <t>P33-L-13#</t>
        </is>
      </c>
      <c r="C166" s="150" t="inlineStr">
        <is>
          <t>#</t>
        </is>
      </c>
      <c r="D166" s="150" t="n">
        <v>2365</v>
      </c>
      <c r="E166" s="150" t="n">
        <v>935</v>
      </c>
      <c r="F166" s="150" t="n">
        <v>1</v>
      </c>
      <c r="G166" s="276">
        <f>D166*E166*F166/1000000</f>
        <v/>
      </c>
      <c r="H166" s="276">
        <f>G166*40.4</f>
        <v/>
      </c>
      <c r="I166" s="150" t="inlineStr">
        <is>
          <t>2#管廊</t>
        </is>
      </c>
      <c r="J166" s="150" t="inlineStr">
        <is>
          <t>EL9.5M</t>
        </is>
      </c>
      <c r="K166" s="181">
        <f>A166&amp;"-"&amp;B166&amp;C166</f>
        <v/>
      </c>
    </row>
    <row r="167" ht="14.4" customHeight="1" s="272">
      <c r="A167" s="150" t="inlineStr">
        <is>
          <t>P33</t>
        </is>
      </c>
      <c r="B167" s="150" t="inlineStr">
        <is>
          <t>P33-L-17</t>
        </is>
      </c>
      <c r="C167" s="150" t="inlineStr"/>
      <c r="D167" s="150" t="n">
        <v>2365</v>
      </c>
      <c r="E167" s="150" t="n">
        <v>425</v>
      </c>
      <c r="F167" s="150" t="n">
        <v>1</v>
      </c>
      <c r="G167" s="276">
        <f>D167*E167*F167/1000000</f>
        <v/>
      </c>
      <c r="H167" s="276">
        <f>G167*40.4</f>
        <v/>
      </c>
      <c r="I167" s="150" t="inlineStr">
        <is>
          <t>2#管廊</t>
        </is>
      </c>
      <c r="J167" s="150" t="inlineStr">
        <is>
          <t>EL9.5M</t>
        </is>
      </c>
      <c r="K167" s="181">
        <f>A167&amp;"-"&amp;B167&amp;C167</f>
        <v/>
      </c>
    </row>
    <row r="168" ht="14.4" customHeight="1" s="272">
      <c r="A168" s="150" t="inlineStr">
        <is>
          <t>P33</t>
        </is>
      </c>
      <c r="B168" s="150" t="inlineStr">
        <is>
          <t>P33-L-18#</t>
        </is>
      </c>
      <c r="C168" s="150" t="inlineStr">
        <is>
          <t>#</t>
        </is>
      </c>
      <c r="D168" s="150" t="n">
        <v>2365</v>
      </c>
      <c r="E168" s="150" t="n">
        <v>425</v>
      </c>
      <c r="F168" s="150" t="n">
        <v>1</v>
      </c>
      <c r="G168" s="276">
        <f>D168*E168*F168/1000000</f>
        <v/>
      </c>
      <c r="H168" s="276">
        <f>G168*40.4</f>
        <v/>
      </c>
      <c r="I168" s="150" t="inlineStr">
        <is>
          <t>2#管廊</t>
        </is>
      </c>
      <c r="J168" s="150" t="inlineStr">
        <is>
          <t>EL9.5M</t>
        </is>
      </c>
      <c r="K168" s="181">
        <f>A168&amp;"-"&amp;B168&amp;C168</f>
        <v/>
      </c>
    </row>
    <row r="169" ht="14.4" customHeight="1" s="272">
      <c r="A169" s="150" t="inlineStr">
        <is>
          <t>P33</t>
        </is>
      </c>
      <c r="B169" s="150" t="inlineStr">
        <is>
          <t>P33-L-20</t>
        </is>
      </c>
      <c r="C169" s="150" t="inlineStr"/>
      <c r="D169" s="150" t="n">
        <v>2365</v>
      </c>
      <c r="E169" s="150" t="n">
        <v>695</v>
      </c>
      <c r="F169" s="150" t="n">
        <v>1</v>
      </c>
      <c r="G169" s="276">
        <f>D169*E169*F169/1000000</f>
        <v/>
      </c>
      <c r="H169" s="276">
        <f>G169*40.4</f>
        <v/>
      </c>
      <c r="I169" s="150" t="inlineStr">
        <is>
          <t>2#管廊</t>
        </is>
      </c>
      <c r="J169" s="150" t="inlineStr">
        <is>
          <t>EL9.5M</t>
        </is>
      </c>
      <c r="K169" s="181">
        <f>A169&amp;"-"&amp;B169&amp;C169</f>
        <v/>
      </c>
    </row>
    <row r="170" ht="14.4" customHeight="1" s="272">
      <c r="A170" s="150" t="inlineStr">
        <is>
          <t>P33</t>
        </is>
      </c>
      <c r="B170" s="150" t="inlineStr">
        <is>
          <t>P33-L-21#</t>
        </is>
      </c>
      <c r="C170" s="150" t="inlineStr">
        <is>
          <t>#</t>
        </is>
      </c>
      <c r="D170" s="150" t="n">
        <v>2365</v>
      </c>
      <c r="E170" s="150" t="n">
        <v>665</v>
      </c>
      <c r="F170" s="150" t="n">
        <v>1</v>
      </c>
      <c r="G170" s="276">
        <f>D170*E170*F170/1000000</f>
        <v/>
      </c>
      <c r="H170" s="276">
        <f>G170*40.4</f>
        <v/>
      </c>
      <c r="I170" s="150" t="inlineStr">
        <is>
          <t>2#管廊</t>
        </is>
      </c>
      <c r="J170" s="150" t="inlineStr">
        <is>
          <t>EL9.5M</t>
        </is>
      </c>
      <c r="K170" s="181">
        <f>A170&amp;"-"&amp;B170&amp;C170</f>
        <v/>
      </c>
    </row>
    <row r="171" ht="14.4" customHeight="1" s="272">
      <c r="A171" s="150" t="inlineStr">
        <is>
          <t>P33</t>
        </is>
      </c>
      <c r="B171" s="150" t="inlineStr">
        <is>
          <t>P33-L-22#</t>
        </is>
      </c>
      <c r="C171" s="150" t="inlineStr">
        <is>
          <t>#</t>
        </is>
      </c>
      <c r="D171" s="150" t="n">
        <v>2365</v>
      </c>
      <c r="E171" s="150" t="n">
        <v>575</v>
      </c>
      <c r="F171" s="150" t="n">
        <v>1</v>
      </c>
      <c r="G171" s="276">
        <f>D171*E171*F171/1000000</f>
        <v/>
      </c>
      <c r="H171" s="276">
        <f>G171*40.4</f>
        <v/>
      </c>
      <c r="I171" s="150" t="inlineStr">
        <is>
          <t>2#管廊</t>
        </is>
      </c>
      <c r="J171" s="150" t="inlineStr">
        <is>
          <t>EL9.5M</t>
        </is>
      </c>
      <c r="K171" s="181">
        <f>A171&amp;"-"&amp;B171&amp;C171</f>
        <v/>
      </c>
    </row>
    <row r="172" ht="14.4" customHeight="1" s="272">
      <c r="A172" s="150" t="inlineStr">
        <is>
          <t>P33</t>
        </is>
      </c>
      <c r="B172" s="150" t="inlineStr">
        <is>
          <t>P33-L-23#</t>
        </is>
      </c>
      <c r="C172" s="150" t="inlineStr">
        <is>
          <t>#</t>
        </is>
      </c>
      <c r="D172" s="150" t="n">
        <v>2365</v>
      </c>
      <c r="E172" s="150" t="n">
        <v>635</v>
      </c>
      <c r="F172" s="150" t="n">
        <v>1</v>
      </c>
      <c r="G172" s="276">
        <f>D172*E172*F172/1000000</f>
        <v/>
      </c>
      <c r="H172" s="276">
        <f>G172*40.4</f>
        <v/>
      </c>
      <c r="I172" s="150" t="inlineStr">
        <is>
          <t>2#管廊</t>
        </is>
      </c>
      <c r="J172" s="150" t="inlineStr">
        <is>
          <t>EL9.5M</t>
        </is>
      </c>
      <c r="K172" s="181">
        <f>A172&amp;"-"&amp;B172&amp;C172</f>
        <v/>
      </c>
    </row>
    <row r="173" ht="14.4" customHeight="1" s="272">
      <c r="A173" s="150" t="inlineStr">
        <is>
          <t>P33</t>
        </is>
      </c>
      <c r="B173" s="150" t="inlineStr">
        <is>
          <t>P33-L-24</t>
        </is>
      </c>
      <c r="C173" s="150" t="inlineStr"/>
      <c r="D173" s="150" t="n">
        <v>2365</v>
      </c>
      <c r="E173" s="150" t="n">
        <v>635</v>
      </c>
      <c r="F173" s="150" t="n">
        <v>1</v>
      </c>
      <c r="G173" s="276">
        <f>D173*E173*F173/1000000</f>
        <v/>
      </c>
      <c r="H173" s="276">
        <f>G173*40.4</f>
        <v/>
      </c>
      <c r="I173" s="150" t="inlineStr">
        <is>
          <t>2#管廊</t>
        </is>
      </c>
      <c r="J173" s="150" t="inlineStr">
        <is>
          <t>EL9.5M</t>
        </is>
      </c>
      <c r="K173" s="181">
        <f>A173&amp;"-"&amp;B173&amp;C173</f>
        <v/>
      </c>
    </row>
    <row r="174" ht="14.4" customHeight="1" s="272">
      <c r="A174" s="150" t="inlineStr">
        <is>
          <t>P33</t>
        </is>
      </c>
      <c r="B174" s="150" t="inlineStr">
        <is>
          <t>P33-L-26#</t>
        </is>
      </c>
      <c r="C174" s="150" t="inlineStr">
        <is>
          <t>#</t>
        </is>
      </c>
      <c r="D174" s="150" t="n">
        <v>2365</v>
      </c>
      <c r="E174" s="150" t="n">
        <v>665</v>
      </c>
      <c r="F174" s="150" t="n">
        <v>1</v>
      </c>
      <c r="G174" s="276">
        <f>D174*E174*F174/1000000</f>
        <v/>
      </c>
      <c r="H174" s="276">
        <f>G174*40.4</f>
        <v/>
      </c>
      <c r="I174" s="150" t="inlineStr">
        <is>
          <t>2#管廊</t>
        </is>
      </c>
      <c r="J174" s="150" t="inlineStr">
        <is>
          <t>EL9.5M</t>
        </is>
      </c>
      <c r="K174" s="181">
        <f>A174&amp;"-"&amp;B174&amp;C174</f>
        <v/>
      </c>
    </row>
    <row r="175" ht="14.4" customHeight="1" s="272">
      <c r="A175" s="150" t="inlineStr">
        <is>
          <t>P33</t>
        </is>
      </c>
      <c r="B175" s="150" t="inlineStr">
        <is>
          <t>P33-L-3</t>
        </is>
      </c>
      <c r="C175" s="150" t="inlineStr"/>
      <c r="D175" s="150" t="n">
        <v>2365</v>
      </c>
      <c r="E175" s="150" t="n">
        <v>935</v>
      </c>
      <c r="F175" s="150" t="n">
        <v>2</v>
      </c>
      <c r="G175" s="276">
        <f>D175*E175*F175/1000000</f>
        <v/>
      </c>
      <c r="H175" s="276">
        <f>G175*40.4</f>
        <v/>
      </c>
      <c r="I175" s="150" t="inlineStr">
        <is>
          <t>2#管廊</t>
        </is>
      </c>
      <c r="J175" s="150" t="inlineStr">
        <is>
          <t>EL9.5M</t>
        </is>
      </c>
      <c r="K175" s="181">
        <f>A175&amp;"-"&amp;B175&amp;C175</f>
        <v/>
      </c>
    </row>
    <row r="176" ht="14.4" customHeight="1" s="272">
      <c r="A176" s="150" t="inlineStr">
        <is>
          <t>P33</t>
        </is>
      </c>
      <c r="B176" s="150" t="inlineStr">
        <is>
          <t>P33-L-16</t>
        </is>
      </c>
      <c r="C176" s="150" t="inlineStr"/>
      <c r="D176" s="150" t="n">
        <v>2390</v>
      </c>
      <c r="E176" s="150" t="n">
        <v>425</v>
      </c>
      <c r="F176" s="150" t="n">
        <v>2</v>
      </c>
      <c r="G176" s="276">
        <f>D176*E176*F176/1000000</f>
        <v/>
      </c>
      <c r="H176" s="276">
        <f>G176*40.4</f>
        <v/>
      </c>
      <c r="I176" s="150" t="inlineStr">
        <is>
          <t>2#管廊</t>
        </is>
      </c>
      <c r="J176" s="150" t="inlineStr">
        <is>
          <t>EL9.5M</t>
        </is>
      </c>
      <c r="K176" s="181">
        <f>A176&amp;"-"&amp;B176&amp;C176</f>
        <v/>
      </c>
    </row>
    <row r="177" ht="14.4" customHeight="1" s="272">
      <c r="A177" s="150" t="inlineStr">
        <is>
          <t>P33</t>
        </is>
      </c>
      <c r="B177" s="150" t="inlineStr">
        <is>
          <t>P33-L-6</t>
        </is>
      </c>
      <c r="C177" s="150" t="inlineStr"/>
      <c r="D177" s="150" t="n">
        <v>2390</v>
      </c>
      <c r="E177" s="150" t="n">
        <v>935</v>
      </c>
      <c r="F177" s="150" t="n">
        <v>5</v>
      </c>
      <c r="G177" s="276">
        <f>D177*E177*F177/1000000</f>
        <v/>
      </c>
      <c r="H177" s="276">
        <f>G177*40.4</f>
        <v/>
      </c>
      <c r="I177" s="150" t="inlineStr">
        <is>
          <t>2#管廊</t>
        </is>
      </c>
      <c r="J177" s="150" t="inlineStr">
        <is>
          <t>EL9.5M</t>
        </is>
      </c>
      <c r="K177" s="181">
        <f>A177&amp;"-"&amp;B177&amp;C177</f>
        <v/>
      </c>
    </row>
    <row r="178" ht="14.4" customHeight="1" s="272">
      <c r="A178" s="150" t="inlineStr">
        <is>
          <t>P34</t>
        </is>
      </c>
      <c r="B178" s="150" t="inlineStr">
        <is>
          <t>P34-M-1</t>
        </is>
      </c>
      <c r="C178" s="150" t="inlineStr"/>
      <c r="D178" s="150" t="n">
        <v>790</v>
      </c>
      <c r="E178" s="150" t="n">
        <v>695</v>
      </c>
      <c r="F178" s="150" t="n">
        <v>1</v>
      </c>
      <c r="G178" s="276">
        <f>D178*E178*F178/1000000</f>
        <v/>
      </c>
      <c r="H178" s="276">
        <f>G178*40.4</f>
        <v/>
      </c>
      <c r="I178" s="150" t="inlineStr">
        <is>
          <t>2#管廊</t>
        </is>
      </c>
      <c r="J178" s="150" t="inlineStr">
        <is>
          <t>EL12.5M</t>
        </is>
      </c>
      <c r="K178" s="181">
        <f>A178&amp;"-"&amp;B178&amp;C178</f>
        <v/>
      </c>
    </row>
    <row r="179" ht="14.4" customHeight="1" s="272">
      <c r="A179" s="150" t="inlineStr">
        <is>
          <t>P34</t>
        </is>
      </c>
      <c r="B179" s="150" t="inlineStr">
        <is>
          <t>P34-M-15</t>
        </is>
      </c>
      <c r="C179" s="150" t="inlineStr"/>
      <c r="D179" s="150" t="n">
        <v>790</v>
      </c>
      <c r="E179" s="150" t="n">
        <v>935</v>
      </c>
      <c r="F179" s="150" t="n">
        <v>1</v>
      </c>
      <c r="G179" s="276">
        <f>D179*E179*F179/1000000</f>
        <v/>
      </c>
      <c r="H179" s="276">
        <f>G179*40.4</f>
        <v/>
      </c>
      <c r="I179" s="150" t="inlineStr">
        <is>
          <t>2#管廊</t>
        </is>
      </c>
      <c r="J179" s="150" t="inlineStr">
        <is>
          <t>EL12.5M</t>
        </is>
      </c>
      <c r="K179" s="181">
        <f>A179&amp;"-"&amp;B179&amp;C179</f>
        <v/>
      </c>
    </row>
    <row r="180" ht="14.4" customHeight="1" s="272">
      <c r="A180" s="150" t="inlineStr">
        <is>
          <t>P34</t>
        </is>
      </c>
      <c r="B180" s="150" t="inlineStr">
        <is>
          <t>P34-M-8</t>
        </is>
      </c>
      <c r="C180" s="150" t="inlineStr"/>
      <c r="D180" s="150" t="n">
        <v>790</v>
      </c>
      <c r="E180" s="150" t="n">
        <v>515</v>
      </c>
      <c r="F180" s="150" t="n">
        <v>1</v>
      </c>
      <c r="G180" s="276">
        <f>D180*E180*F180/1000000</f>
        <v/>
      </c>
      <c r="H180" s="276">
        <f>G180*40.4</f>
        <v/>
      </c>
      <c r="I180" s="150" t="inlineStr">
        <is>
          <t>2#管廊</t>
        </is>
      </c>
      <c r="J180" s="150" t="inlineStr">
        <is>
          <t>EL12.5M</t>
        </is>
      </c>
      <c r="K180" s="181">
        <f>A180&amp;"-"&amp;B180&amp;C180</f>
        <v/>
      </c>
    </row>
    <row r="181" ht="14.4" customHeight="1" s="272">
      <c r="A181" s="150" t="inlineStr">
        <is>
          <t>P34</t>
        </is>
      </c>
      <c r="B181" s="150" t="inlineStr">
        <is>
          <t>P34-M-9</t>
        </is>
      </c>
      <c r="C181" s="150" t="inlineStr"/>
      <c r="D181" s="150" t="n">
        <v>790</v>
      </c>
      <c r="E181" s="150" t="n">
        <v>575</v>
      </c>
      <c r="F181" s="150" t="n">
        <v>2</v>
      </c>
      <c r="G181" s="276">
        <f>D181*E181*F181/1000000</f>
        <v/>
      </c>
      <c r="H181" s="276">
        <f>G181*40.4</f>
        <v/>
      </c>
      <c r="I181" s="150" t="inlineStr">
        <is>
          <t>2#管廊</t>
        </is>
      </c>
      <c r="J181" s="150" t="inlineStr">
        <is>
          <t>EL12.5M</t>
        </is>
      </c>
      <c r="K181" s="181">
        <f>A181&amp;"-"&amp;B181&amp;C181</f>
        <v/>
      </c>
    </row>
    <row r="182" ht="14.4" customHeight="1" s="272">
      <c r="A182" s="150" t="inlineStr">
        <is>
          <t>P34</t>
        </is>
      </c>
      <c r="B182" s="150" t="inlineStr">
        <is>
          <t>P34-M-3</t>
        </is>
      </c>
      <c r="C182" s="150" t="inlineStr"/>
      <c r="D182" s="150" t="n">
        <v>2190</v>
      </c>
      <c r="E182" s="150" t="n">
        <v>575</v>
      </c>
      <c r="F182" s="150" t="n">
        <v>1</v>
      </c>
      <c r="G182" s="276">
        <f>D182*E182*F182/1000000</f>
        <v/>
      </c>
      <c r="H182" s="276">
        <f>G182*40.4</f>
        <v/>
      </c>
      <c r="I182" s="150" t="inlineStr">
        <is>
          <t>2#管廊</t>
        </is>
      </c>
      <c r="J182" s="150" t="inlineStr">
        <is>
          <t>EL12.5M</t>
        </is>
      </c>
      <c r="K182" s="181">
        <f>A182&amp;"-"&amp;B182&amp;C182</f>
        <v/>
      </c>
    </row>
    <row r="183" ht="14.4" customHeight="1" s="272">
      <c r="A183" s="150" t="inlineStr">
        <is>
          <t>P34</t>
        </is>
      </c>
      <c r="B183" s="150" t="inlineStr">
        <is>
          <t>P34-M-5#</t>
        </is>
      </c>
      <c r="C183" s="150" t="inlineStr">
        <is>
          <t>#</t>
        </is>
      </c>
      <c r="D183" s="150" t="n">
        <v>2990</v>
      </c>
      <c r="E183" s="150" t="n">
        <v>965</v>
      </c>
      <c r="F183" s="150" t="n">
        <v>1</v>
      </c>
      <c r="G183" s="276">
        <f>D183*E183*F183/1000000</f>
        <v/>
      </c>
      <c r="H183" s="276">
        <f>G183*40.4</f>
        <v/>
      </c>
      <c r="I183" s="150" t="inlineStr">
        <is>
          <t>2#管廊</t>
        </is>
      </c>
      <c r="J183" s="150" t="inlineStr">
        <is>
          <t>EL12.5M</t>
        </is>
      </c>
      <c r="K183" s="181">
        <f>A183&amp;"-"&amp;B183&amp;C183</f>
        <v/>
      </c>
    </row>
    <row r="184" ht="14.4" customHeight="1" s="272">
      <c r="A184" s="150" t="inlineStr">
        <is>
          <t>P32</t>
        </is>
      </c>
      <c r="B184" s="150" t="inlineStr">
        <is>
          <t>P32-N-3</t>
        </is>
      </c>
      <c r="C184" s="150" t="inlineStr"/>
      <c r="D184" s="150" t="n">
        <v>1090</v>
      </c>
      <c r="E184" s="150" t="n">
        <v>695</v>
      </c>
      <c r="F184" s="150" t="n">
        <v>2</v>
      </c>
      <c r="G184" s="276">
        <f>D184*E184*F184/1000000</f>
        <v/>
      </c>
      <c r="H184" s="276">
        <f>G184*40.4</f>
        <v/>
      </c>
      <c r="I184" s="150" t="inlineStr">
        <is>
          <t>2#管廊</t>
        </is>
      </c>
      <c r="J184" s="150" t="inlineStr">
        <is>
          <t>EL13.5M</t>
        </is>
      </c>
      <c r="K184" s="181">
        <f>A184&amp;"-"&amp;B184&amp;C184</f>
        <v/>
      </c>
    </row>
    <row r="185" ht="14.4" customHeight="1" s="272">
      <c r="A185" s="150" t="inlineStr">
        <is>
          <t>P32</t>
        </is>
      </c>
      <c r="B185" s="150" t="inlineStr">
        <is>
          <t>P32-N-4</t>
        </is>
      </c>
      <c r="C185" s="150" t="inlineStr"/>
      <c r="D185" s="150" t="n">
        <v>1090</v>
      </c>
      <c r="E185" s="150" t="n">
        <v>575</v>
      </c>
      <c r="F185" s="150" t="n">
        <v>1</v>
      </c>
      <c r="G185" s="276">
        <f>D185*E185*F185/1000000</f>
        <v/>
      </c>
      <c r="H185" s="276">
        <f>G185*40.4</f>
        <v/>
      </c>
      <c r="I185" s="150" t="inlineStr">
        <is>
          <t>2#管廊</t>
        </is>
      </c>
      <c r="J185" s="150" t="inlineStr">
        <is>
          <t>EL13.5M</t>
        </is>
      </c>
      <c r="K185" s="181">
        <f>A185&amp;"-"&amp;B185&amp;C185</f>
        <v/>
      </c>
    </row>
    <row r="186" ht="14.4" customHeight="1" s="272">
      <c r="A186" s="150" t="inlineStr">
        <is>
          <t>P32</t>
        </is>
      </c>
      <c r="B186" s="150" t="inlineStr">
        <is>
          <t>P32-N-5</t>
        </is>
      </c>
      <c r="C186" s="150" t="inlineStr"/>
      <c r="D186" s="150" t="n">
        <v>1090</v>
      </c>
      <c r="E186" s="150" t="n">
        <v>605</v>
      </c>
      <c r="F186" s="150" t="n">
        <v>1</v>
      </c>
      <c r="G186" s="276">
        <f>D186*E186*F186/1000000</f>
        <v/>
      </c>
      <c r="H186" s="276">
        <f>G186*40.4</f>
        <v/>
      </c>
      <c r="I186" s="150" t="inlineStr">
        <is>
          <t>2#管廊</t>
        </is>
      </c>
      <c r="J186" s="150" t="inlineStr">
        <is>
          <t>EL13.5M</t>
        </is>
      </c>
      <c r="K186" s="181">
        <f>A186&amp;"-"&amp;B186&amp;C186</f>
        <v/>
      </c>
    </row>
    <row r="187" ht="14.4" customHeight="1" s="272">
      <c r="A187" s="150" t="inlineStr">
        <is>
          <t>P32</t>
        </is>
      </c>
      <c r="B187" s="150" t="inlineStr">
        <is>
          <t>P32-N-1</t>
        </is>
      </c>
      <c r="C187" s="150" t="inlineStr"/>
      <c r="D187" s="150" t="n">
        <v>1190</v>
      </c>
      <c r="E187" s="150" t="n">
        <v>515</v>
      </c>
      <c r="F187" s="150" t="n">
        <v>2</v>
      </c>
      <c r="G187" s="276">
        <f>D187*E187*F187/1000000</f>
        <v/>
      </c>
      <c r="H187" s="276">
        <f>G187*40.4</f>
        <v/>
      </c>
      <c r="I187" s="150" t="inlineStr">
        <is>
          <t>2#管廊</t>
        </is>
      </c>
      <c r="J187" s="150" t="inlineStr">
        <is>
          <t>EL13.5M</t>
        </is>
      </c>
      <c r="K187" s="181">
        <f>A187&amp;"-"&amp;B187&amp;C187</f>
        <v/>
      </c>
    </row>
    <row r="188" ht="14.4" customHeight="1" s="272">
      <c r="A188" s="150" t="inlineStr">
        <is>
          <t>P32</t>
        </is>
      </c>
      <c r="B188" s="150" t="inlineStr">
        <is>
          <t>P32-Q-1</t>
        </is>
      </c>
      <c r="C188" s="150" t="inlineStr"/>
      <c r="D188" s="150" t="n">
        <v>790</v>
      </c>
      <c r="E188" s="150" t="n">
        <v>935</v>
      </c>
      <c r="F188" s="150" t="n">
        <v>1</v>
      </c>
      <c r="G188" s="276">
        <f>D188*E188*F188/1000000</f>
        <v/>
      </c>
      <c r="H188" s="276">
        <f>G188*40.4</f>
        <v/>
      </c>
      <c r="I188" s="150" t="inlineStr">
        <is>
          <t>2#管廊</t>
        </is>
      </c>
      <c r="J188" s="150" t="inlineStr">
        <is>
          <t>EL10M</t>
        </is>
      </c>
      <c r="K188" s="181">
        <f>A188&amp;"-"&amp;B188&amp;C188</f>
        <v/>
      </c>
    </row>
    <row r="189" ht="14.4" customHeight="1" s="272">
      <c r="A189" s="150" t="inlineStr">
        <is>
          <t>P25</t>
        </is>
      </c>
      <c r="B189" s="150" t="inlineStr">
        <is>
          <t>P25-R-2</t>
        </is>
      </c>
      <c r="C189" s="150" t="inlineStr"/>
      <c r="D189" s="150" t="n">
        <v>790</v>
      </c>
      <c r="E189" s="150" t="n">
        <v>575</v>
      </c>
      <c r="F189" s="150" t="n">
        <v>1</v>
      </c>
      <c r="G189" s="276">
        <f>D189*E189*F189/1000000</f>
        <v/>
      </c>
      <c r="H189" s="276">
        <f>G189*40.4</f>
        <v/>
      </c>
      <c r="I189" s="150" t="inlineStr">
        <is>
          <t>2#管廊</t>
        </is>
      </c>
      <c r="J189" s="150" t="inlineStr">
        <is>
          <t>EL15M</t>
        </is>
      </c>
      <c r="K189" s="181">
        <f>A189&amp;"-"&amp;B189&amp;C189</f>
        <v/>
      </c>
    </row>
    <row r="190" ht="14.4" customHeight="1" s="272">
      <c r="A190" s="150" t="inlineStr">
        <is>
          <t>P25</t>
        </is>
      </c>
      <c r="B190" s="150" t="inlineStr">
        <is>
          <t>P25-R-3</t>
        </is>
      </c>
      <c r="C190" s="150" t="inlineStr"/>
      <c r="D190" s="150" t="n">
        <v>790</v>
      </c>
      <c r="E190" s="150" t="n">
        <v>605</v>
      </c>
      <c r="F190" s="150" t="n">
        <v>1</v>
      </c>
      <c r="G190" s="276">
        <f>D190*E190*F190/1000000</f>
        <v/>
      </c>
      <c r="H190" s="276">
        <f>G190*40.4</f>
        <v/>
      </c>
      <c r="I190" s="150" t="inlineStr">
        <is>
          <t>2#管廊</t>
        </is>
      </c>
      <c r="J190" s="150" t="inlineStr">
        <is>
          <t>EL15M</t>
        </is>
      </c>
      <c r="K190" s="181">
        <f>A190&amp;"-"&amp;B190&amp;C190</f>
        <v/>
      </c>
    </row>
    <row r="191" ht="14.4" customHeight="1" s="272">
      <c r="A191" s="150" t="inlineStr">
        <is>
          <t>P25</t>
        </is>
      </c>
      <c r="B191" s="150" t="inlineStr">
        <is>
          <t>P25-R-5</t>
        </is>
      </c>
      <c r="C191" s="150" t="inlineStr"/>
      <c r="D191" s="150" t="n">
        <v>790</v>
      </c>
      <c r="E191" s="150" t="n">
        <v>785</v>
      </c>
      <c r="F191" s="150" t="n">
        <v>1</v>
      </c>
      <c r="G191" s="276">
        <f>D191*E191*F191/1000000</f>
        <v/>
      </c>
      <c r="H191" s="276">
        <f>G191*40.4</f>
        <v/>
      </c>
      <c r="I191" s="150" t="inlineStr">
        <is>
          <t>2#管廊</t>
        </is>
      </c>
      <c r="J191" s="150" t="inlineStr">
        <is>
          <t>EL15M</t>
        </is>
      </c>
      <c r="K191" s="181">
        <f>A191&amp;"-"&amp;B191&amp;C191</f>
        <v/>
      </c>
    </row>
    <row r="192" ht="14.4" customHeight="1" s="272">
      <c r="A192" s="150" t="inlineStr">
        <is>
          <t>P25</t>
        </is>
      </c>
      <c r="B192" s="150" t="inlineStr">
        <is>
          <t>P25-R-1</t>
        </is>
      </c>
      <c r="C192" s="150" t="inlineStr"/>
      <c r="D192" s="150" t="n">
        <v>990</v>
      </c>
      <c r="E192" s="150" t="n">
        <v>695</v>
      </c>
      <c r="F192" s="150" t="n">
        <v>2</v>
      </c>
      <c r="G192" s="276">
        <f>D192*E192*F192/1000000</f>
        <v/>
      </c>
      <c r="H192" s="276">
        <f>G192*40.4</f>
        <v/>
      </c>
      <c r="I192" s="150" t="inlineStr">
        <is>
          <t>2#管廊</t>
        </is>
      </c>
      <c r="J192" s="150" t="inlineStr">
        <is>
          <t>EL15M</t>
        </is>
      </c>
      <c r="K192" s="181">
        <f>A192&amp;"-"&amp;B192&amp;C192</f>
        <v/>
      </c>
    </row>
    <row r="193" ht="14.4" customHeight="1" s="272">
      <c r="A193" s="150" t="inlineStr">
        <is>
          <t>P13</t>
        </is>
      </c>
      <c r="B193" s="150" t="inlineStr">
        <is>
          <t>P13-TB1</t>
        </is>
      </c>
      <c r="C193" s="150" t="n"/>
      <c r="D193" s="150" t="n">
        <v>900</v>
      </c>
      <c r="E193" s="150" t="n">
        <v>275</v>
      </c>
      <c r="F193" s="150" t="n">
        <v>75</v>
      </c>
      <c r="G193" s="276">
        <f>D193*E193*F193/1000000</f>
        <v/>
      </c>
      <c r="H193" s="276">
        <f>10.97*F193</f>
        <v/>
      </c>
      <c r="I193" s="150" t="inlineStr">
        <is>
          <t>江西富煌管廊</t>
        </is>
      </c>
      <c r="J193" s="150" t="inlineStr">
        <is>
          <t>踏步板</t>
        </is>
      </c>
      <c r="K193" s="181">
        <f>A193&amp;"-"&amp;B193&amp;C193</f>
        <v/>
      </c>
    </row>
    <row r="194" ht="14.4" customHeight="1" s="272">
      <c r="A194" s="150" t="inlineStr">
        <is>
          <t>P13</t>
        </is>
      </c>
      <c r="B194" s="150" t="inlineStr">
        <is>
          <t>P13-TB2</t>
        </is>
      </c>
      <c r="C194" s="150" t="n"/>
      <c r="D194" s="150" t="n">
        <v>900</v>
      </c>
      <c r="E194" s="150" t="n">
        <v>245</v>
      </c>
      <c r="F194" s="150" t="n">
        <v>45</v>
      </c>
      <c r="G194" s="276">
        <f>D194*E194*F194/1000000</f>
        <v/>
      </c>
      <c r="H194" s="276">
        <f>9.89*F194</f>
        <v/>
      </c>
      <c r="I194" s="150" t="inlineStr">
        <is>
          <t>江西富煌管廊</t>
        </is>
      </c>
      <c r="J194" s="150" t="inlineStr">
        <is>
          <t>踏步板</t>
        </is>
      </c>
      <c r="K194" s="181">
        <f>A194&amp;"-"&amp;B194&amp;C194</f>
        <v/>
      </c>
    </row>
    <row r="195" ht="14.4" customHeight="1" s="272">
      <c r="A195" s="150" t="inlineStr">
        <is>
          <t>P20</t>
        </is>
      </c>
      <c r="B195" s="150" t="inlineStr">
        <is>
          <t>P20-TB2</t>
        </is>
      </c>
      <c r="C195" s="150" t="n"/>
      <c r="D195" s="150" t="n">
        <v>900</v>
      </c>
      <c r="E195" s="150" t="n">
        <v>245</v>
      </c>
      <c r="F195" s="150" t="n">
        <v>85</v>
      </c>
      <c r="G195" s="276">
        <f>D195*E195*F195/1000000</f>
        <v/>
      </c>
      <c r="H195" s="276">
        <f>9.89*F195</f>
        <v/>
      </c>
      <c r="I195" s="150" t="inlineStr">
        <is>
          <t>江西富煌管廊</t>
        </is>
      </c>
      <c r="J195" s="150" t="inlineStr">
        <is>
          <t>踏步板</t>
        </is>
      </c>
      <c r="K195" s="181">
        <f>A195&amp;"-"&amp;B195&amp;C195</f>
        <v/>
      </c>
    </row>
    <row r="196" ht="14.4" customHeight="1" s="272">
      <c r="A196" s="150" t="inlineStr">
        <is>
          <t>P20</t>
        </is>
      </c>
      <c r="B196" s="150" t="inlineStr">
        <is>
          <t>P20-TB3</t>
        </is>
      </c>
      <c r="C196" s="150" t="n"/>
      <c r="D196" s="150" t="n">
        <v>900</v>
      </c>
      <c r="E196" s="150" t="n">
        <v>80</v>
      </c>
      <c r="F196" s="150" t="n">
        <v>1</v>
      </c>
      <c r="G196" s="276">
        <f>D196*E196*F196/1000000</f>
        <v/>
      </c>
      <c r="H196" s="276">
        <f>3.47*F196</f>
        <v/>
      </c>
      <c r="I196" s="150" t="inlineStr">
        <is>
          <t>江西富煌管廊</t>
        </is>
      </c>
      <c r="J196" s="150" t="inlineStr">
        <is>
          <t>踏步板</t>
        </is>
      </c>
      <c r="K196" s="181">
        <f>A196&amp;"-"&amp;B196&amp;C196</f>
        <v/>
      </c>
    </row>
    <row r="197" ht="14.4" customHeight="1" s="272">
      <c r="A197" s="150" t="inlineStr">
        <is>
          <t>P20</t>
        </is>
      </c>
      <c r="B197" s="150" t="inlineStr">
        <is>
          <t>P20-TB4</t>
        </is>
      </c>
      <c r="C197" s="150" t="n"/>
      <c r="D197" s="150" t="n">
        <v>800</v>
      </c>
      <c r="E197" s="150" t="n">
        <v>275</v>
      </c>
      <c r="F197" s="150" t="n">
        <v>15</v>
      </c>
      <c r="G197" s="276">
        <f>D197*E197*F197/1000000</f>
        <v/>
      </c>
      <c r="H197" s="276">
        <f>9.81*F197</f>
        <v/>
      </c>
      <c r="I197" s="150" t="inlineStr">
        <is>
          <t>江西富煌管廊</t>
        </is>
      </c>
      <c r="J197" s="150" t="inlineStr">
        <is>
          <t>踏步板</t>
        </is>
      </c>
      <c r="K197" s="181">
        <f>A197&amp;"-"&amp;B197&amp;C197</f>
        <v/>
      </c>
    </row>
    <row r="198" ht="14.4" customHeight="1" s="272">
      <c r="A198" s="150" t="inlineStr">
        <is>
          <t>P20</t>
        </is>
      </c>
      <c r="B198" s="150" t="inlineStr">
        <is>
          <t>P20-TB5</t>
        </is>
      </c>
      <c r="C198" s="150" t="n"/>
      <c r="D198" s="150" t="n">
        <v>800</v>
      </c>
      <c r="E198" s="150" t="n">
        <v>245</v>
      </c>
      <c r="F198" s="150" t="n">
        <v>20</v>
      </c>
      <c r="G198" s="276">
        <f>D198*E198*F198/1000000</f>
        <v/>
      </c>
      <c r="H198" s="276">
        <f>8.85*F198</f>
        <v/>
      </c>
      <c r="I198" s="150" t="inlineStr">
        <is>
          <t>江西富煌管廊</t>
        </is>
      </c>
      <c r="J198" s="150" t="inlineStr">
        <is>
          <t>踏步板</t>
        </is>
      </c>
      <c r="K198" s="181">
        <f>A198&amp;"-"&amp;B198&amp;C198</f>
        <v/>
      </c>
    </row>
    <row r="199" ht="14.4" customHeight="1" s="272">
      <c r="A199" s="150" t="inlineStr">
        <is>
          <t>P20</t>
        </is>
      </c>
      <c r="B199" s="150" t="inlineStr">
        <is>
          <t>P20-TB6</t>
        </is>
      </c>
      <c r="C199" s="150" t="n"/>
      <c r="D199" s="150" t="n">
        <v>800</v>
      </c>
      <c r="E199" s="150" t="n">
        <v>80</v>
      </c>
      <c r="F199" s="150" t="n">
        <v>2</v>
      </c>
      <c r="G199" s="276">
        <f>D199*E199*F199/1000000</f>
        <v/>
      </c>
      <c r="H199" s="150">
        <f>3.11*F199</f>
        <v/>
      </c>
      <c r="I199" s="150" t="inlineStr">
        <is>
          <t>江西富煌管廊</t>
        </is>
      </c>
      <c r="J199" s="150" t="inlineStr">
        <is>
          <t>踏步板</t>
        </is>
      </c>
      <c r="K199" s="181">
        <f>A199&amp;"-"&amp;B199&amp;C199</f>
        <v/>
      </c>
    </row>
  </sheetData>
  <autoFilter ref="A4:W199"/>
  <mergeCells count="8">
    <mergeCell ref="A1:J1"/>
    <mergeCell ref="B3:D3"/>
    <mergeCell ref="I4:J4"/>
    <mergeCell ref="G2:H2"/>
    <mergeCell ref="E2:F2"/>
    <mergeCell ref="B2:D2"/>
    <mergeCell ref="G3:H3"/>
    <mergeCell ref="E3:F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29.22" customWidth="1" style="272" min="1" max="1"/>
    <col width="16" customWidth="1" style="272" min="2" max="2"/>
    <col width="29.22" customWidth="1" style="272" min="3" max="3"/>
    <col width="16" customWidth="1" style="272" min="4" max="4"/>
    <col width="29.22" customWidth="1" style="272" min="5" max="5"/>
    <col width="16" customWidth="1" style="272" min="6" max="6"/>
  </cols>
  <sheetData>
    <row r="1" ht="22.5" customHeight="1" s="272">
      <c r="A1" s="343" t="inlineStr">
        <is>
          <t>XD202307001</t>
        </is>
      </c>
      <c r="B1" s="344" t="n"/>
      <c r="C1" s="344" t="n"/>
      <c r="D1" s="344" t="n"/>
      <c r="E1" s="344" t="n"/>
      <c r="F1" s="345" t="n"/>
    </row>
    <row r="2" ht="22.5" customHeight="1" s="272">
      <c r="A2" s="343" t="inlineStr">
        <is>
          <t>JG255/30/100FG</t>
        </is>
      </c>
      <c r="B2" s="344" t="n"/>
      <c r="C2" s="344" t="n"/>
      <c r="D2" s="344" t="n"/>
      <c r="E2" s="344" t="n"/>
      <c r="F2" s="345" t="n"/>
    </row>
    <row r="3" ht="98" customHeight="1" s="272">
      <c r="A3" s="346" t="inlineStr">
        <is>
          <t>P23-A-19</t>
        </is>
      </c>
      <c r="B3" s="346" t="n"/>
      <c r="C3" s="346" t="inlineStr">
        <is>
          <t>P26-D-19</t>
        </is>
      </c>
      <c r="D3" s="346" t="n"/>
      <c r="E3" s="346" t="inlineStr">
        <is>
          <t>P23-A-14#</t>
        </is>
      </c>
      <c r="F3" s="346" t="n"/>
    </row>
    <row r="4" ht="98" customHeight="1" s="272">
      <c r="A4" s="346" t="inlineStr">
        <is>
          <t>P23-A-22#</t>
        </is>
      </c>
      <c r="B4" s="346" t="n"/>
      <c r="C4" s="346" t="inlineStr">
        <is>
          <t>P26-D-22#</t>
        </is>
      </c>
      <c r="D4" s="346" t="n"/>
      <c r="E4" s="346" t="inlineStr">
        <is>
          <t>P23-A-7</t>
        </is>
      </c>
      <c r="F4" s="346" t="n"/>
    </row>
    <row r="5" ht="98" customHeight="1" s="272">
      <c r="A5" s="346" t="inlineStr">
        <is>
          <t>P23-A-23</t>
        </is>
      </c>
      <c r="B5" s="346" t="n"/>
      <c r="C5" s="346" t="inlineStr">
        <is>
          <t>P26-D-23</t>
        </is>
      </c>
      <c r="D5" s="346" t="n"/>
      <c r="E5" s="346" t="inlineStr">
        <is>
          <t>P24-B-10</t>
        </is>
      </c>
      <c r="F5" s="346" t="n"/>
    </row>
    <row r="6" ht="98" customHeight="1" s="272">
      <c r="A6" s="346" t="inlineStr">
        <is>
          <t>P23-A-24</t>
        </is>
      </c>
      <c r="B6" s="346" t="n"/>
      <c r="C6" s="346" t="inlineStr">
        <is>
          <t>P26-D-24</t>
        </is>
      </c>
      <c r="D6" s="346" t="n"/>
      <c r="E6" s="346" t="inlineStr">
        <is>
          <t>P24-B-12#</t>
        </is>
      </c>
      <c r="F6" s="346" t="n"/>
    </row>
    <row r="7" ht="98" customHeight="1" s="272">
      <c r="A7" s="346" t="inlineStr">
        <is>
          <t>P23-A-26#</t>
        </is>
      </c>
      <c r="B7" s="346" t="n"/>
      <c r="C7" s="346" t="inlineStr">
        <is>
          <t>P26-D-26#</t>
        </is>
      </c>
      <c r="D7" s="346" t="n"/>
      <c r="E7" s="346" t="inlineStr">
        <is>
          <t>P24-B-5</t>
        </is>
      </c>
      <c r="F7" s="346" t="n"/>
    </row>
    <row r="8" ht="98" customHeight="1" s="272">
      <c r="A8" s="346" t="inlineStr">
        <is>
          <t>P24-B-17</t>
        </is>
      </c>
      <c r="B8" s="346" t="n"/>
      <c r="C8" s="346" t="inlineStr">
        <is>
          <t>P33-L-14#</t>
        </is>
      </c>
      <c r="D8" s="346" t="n"/>
      <c r="E8" s="346" t="inlineStr">
        <is>
          <t>P24-B-6</t>
        </is>
      </c>
      <c r="F8" s="346" t="n"/>
    </row>
    <row r="9" ht="98" customHeight="1" s="272">
      <c r="A9" s="346" t="inlineStr">
        <is>
          <t>P24-B-20#</t>
        </is>
      </c>
      <c r="B9" s="346" t="n"/>
      <c r="C9" s="346" t="inlineStr">
        <is>
          <t>P33-L-8</t>
        </is>
      </c>
      <c r="D9" s="346" t="n"/>
      <c r="E9" s="346" t="inlineStr">
        <is>
          <t>P24-B-8#</t>
        </is>
      </c>
      <c r="F9" s="346" t="n"/>
    </row>
    <row r="10" ht="98" customHeight="1" s="272">
      <c r="A10" s="346" t="inlineStr">
        <is>
          <t>P24-B-21</t>
        </is>
      </c>
      <c r="B10" s="346" t="n"/>
      <c r="C10" s="346" t="inlineStr">
        <is>
          <t>P23-A-10#</t>
        </is>
      </c>
      <c r="D10" s="346" t="n"/>
      <c r="E10" s="346" t="inlineStr">
        <is>
          <t>P26-D-10#</t>
        </is>
      </c>
      <c r="F10" s="346" t="n"/>
    </row>
    <row r="11" ht="98" customHeight="1" s="272">
      <c r="A11" s="346" t="inlineStr">
        <is>
          <t>P24-B-22</t>
        </is>
      </c>
      <c r="B11" s="346" t="n"/>
      <c r="C11" s="346" t="inlineStr">
        <is>
          <t>P23-A-11</t>
        </is>
      </c>
      <c r="D11" s="346" t="n"/>
      <c r="E11" s="346" t="inlineStr">
        <is>
          <t>P26-D-11</t>
        </is>
      </c>
      <c r="F11" s="346" t="n"/>
    </row>
    <row r="12" ht="98" customHeight="1" s="272">
      <c r="A12" s="346" t="inlineStr">
        <is>
          <t>P24-B-24#</t>
        </is>
      </c>
      <c r="B12" s="346" t="n"/>
      <c r="C12" s="346" t="inlineStr">
        <is>
          <t>P23-A-12</t>
        </is>
      </c>
      <c r="D12" s="346" t="n"/>
      <c r="E12" s="346" t="inlineStr">
        <is>
          <t>P26-D-12</t>
        </is>
      </c>
      <c r="F12" s="346" t="n"/>
    </row>
    <row r="13" ht="98" customHeight="1" s="272">
      <c r="A13" s="346" t="inlineStr">
        <is>
          <t>P26-D-14#</t>
        </is>
      </c>
      <c r="B13" s="346" t="n"/>
      <c r="C13" s="346" t="inlineStr">
        <is>
          <t>P24-C-1</t>
        </is>
      </c>
      <c r="D13" s="346" t="n"/>
      <c r="E13" s="346" t="inlineStr">
        <is>
          <t>P32-Q-1</t>
        </is>
      </c>
      <c r="F13" s="346" t="n"/>
    </row>
    <row r="14" ht="98" customHeight="1" s="272">
      <c r="A14" s="346" t="inlineStr">
        <is>
          <t>P26-D-7</t>
        </is>
      </c>
      <c r="B14" s="346" t="n"/>
      <c r="C14" s="346" t="inlineStr">
        <is>
          <t>P27-E-1</t>
        </is>
      </c>
      <c r="D14" s="346" t="n"/>
      <c r="E14" s="346" t="inlineStr">
        <is>
          <t>P25-R-2</t>
        </is>
      </c>
      <c r="F14" s="346" t="n"/>
    </row>
    <row r="15" ht="98" customHeight="1" s="272">
      <c r="A15" s="346" t="inlineStr">
        <is>
          <t>P33-L-13#</t>
        </is>
      </c>
      <c r="B15" s="346" t="n"/>
      <c r="C15" s="346" t="inlineStr">
        <is>
          <t>P28-F-1</t>
        </is>
      </c>
      <c r="D15" s="346" t="n"/>
      <c r="E15" s="346" t="inlineStr">
        <is>
          <t>P25-R-3</t>
        </is>
      </c>
      <c r="F15" s="346" t="n"/>
    </row>
    <row r="16" ht="98" customHeight="1" s="272">
      <c r="A16" s="346" t="inlineStr">
        <is>
          <t>P33-L-20</t>
        </is>
      </c>
      <c r="B16" s="346" t="n"/>
      <c r="C16" s="346" t="inlineStr">
        <is>
          <t>P28-F-3</t>
        </is>
      </c>
      <c r="D16" s="346" t="n"/>
      <c r="E16" s="346" t="inlineStr">
        <is>
          <t>P25-R-5</t>
        </is>
      </c>
      <c r="F16" s="346" t="n"/>
    </row>
    <row r="17" ht="98" customHeight="1" s="272">
      <c r="A17" s="346" t="inlineStr">
        <is>
          <t>P33-L-21#</t>
        </is>
      </c>
      <c r="B17" s="346" t="n"/>
      <c r="C17" s="346" t="inlineStr">
        <is>
          <t>P28-F-4</t>
        </is>
      </c>
      <c r="D17" s="346" t="n"/>
      <c r="E17" s="346" t="inlineStr">
        <is>
          <t>P23-A-27#</t>
        </is>
      </c>
      <c r="F17" s="346" t="n"/>
    </row>
    <row r="18" ht="98" customHeight="1" s="272">
      <c r="A18" s="346" t="inlineStr">
        <is>
          <t>P33-L-22#</t>
        </is>
      </c>
      <c r="B18" s="346" t="n"/>
      <c r="C18" s="346" t="inlineStr">
        <is>
          <t>P31-J-7</t>
        </is>
      </c>
      <c r="D18" s="346" t="n"/>
      <c r="E18" s="346" t="inlineStr">
        <is>
          <t>P25-R-1</t>
        </is>
      </c>
      <c r="F18" s="346" t="n"/>
    </row>
    <row r="19" ht="98" customHeight="1" s="272">
      <c r="A19" s="346" t="inlineStr">
        <is>
          <t>P33-L-23#</t>
        </is>
      </c>
      <c r="B19" s="346" t="n"/>
      <c r="C19" s="346" t="inlineStr">
        <is>
          <t>P34-M-1</t>
        </is>
      </c>
      <c r="D19" s="346" t="n"/>
      <c r="E19" s="346" t="inlineStr">
        <is>
          <t>P23-A-1</t>
        </is>
      </c>
      <c r="F19" s="346" t="n"/>
    </row>
    <row r="20" ht="98" customHeight="1" s="272">
      <c r="A20" s="346" t="inlineStr">
        <is>
          <t>P33-L-24</t>
        </is>
      </c>
      <c r="B20" s="346" t="n"/>
      <c r="C20" s="346" t="inlineStr">
        <is>
          <t>P34-M-15</t>
        </is>
      </c>
      <c r="D20" s="346" t="n"/>
      <c r="E20" s="346" t="inlineStr">
        <is>
          <t>P23-A-2</t>
        </is>
      </c>
      <c r="F20" s="346" t="n"/>
    </row>
    <row r="21" ht="98" customHeight="1" s="272">
      <c r="A21" s="346" t="inlineStr">
        <is>
          <t>P33-L-26#</t>
        </is>
      </c>
      <c r="B21" s="346" t="n"/>
      <c r="C21" s="346" t="inlineStr">
        <is>
          <t>P34-M-8</t>
        </is>
      </c>
      <c r="D21" s="346" t="n"/>
      <c r="E21" s="346" t="inlineStr">
        <is>
          <t>P24-B-1#</t>
        </is>
      </c>
      <c r="F21" s="346" t="n"/>
    </row>
    <row r="22" ht="98" customHeight="1" s="272">
      <c r="A22" s="346" t="inlineStr">
        <is>
          <t>P33-L-3</t>
        </is>
      </c>
      <c r="B22" s="346" t="n"/>
      <c r="C22" s="346" t="inlineStr">
        <is>
          <t>P34-M-9</t>
        </is>
      </c>
      <c r="D22" s="346" t="n"/>
      <c r="E22" s="346" t="inlineStr">
        <is>
          <t>P24-B-2</t>
        </is>
      </c>
      <c r="F22" s="346" t="n"/>
    </row>
    <row r="23" ht="98" customHeight="1" s="272">
      <c r="A23" s="346" t="inlineStr">
        <is>
          <t>P26-D-1</t>
        </is>
      </c>
      <c r="B23" s="346" t="n"/>
      <c r="C23" s="346" t="inlineStr">
        <is>
          <t>P23-A-18</t>
        </is>
      </c>
      <c r="D23" s="346" t="n"/>
      <c r="E23" s="346" t="inlineStr">
        <is>
          <t>P34-M-5#</t>
        </is>
      </c>
      <c r="F23" s="346" t="n"/>
    </row>
    <row r="24" ht="98" customHeight="1" s="272">
      <c r="A24" s="346" t="inlineStr">
        <is>
          <t>P26-D-2</t>
        </is>
      </c>
      <c r="B24" s="346" t="n"/>
      <c r="C24" s="346" t="inlineStr">
        <is>
          <t>P24-B-13</t>
        </is>
      </c>
      <c r="D24" s="346" t="n"/>
      <c r="E24" s="346" t="inlineStr">
        <is>
          <t>P29-G-4</t>
        </is>
      </c>
      <c r="F24" s="346" t="n"/>
    </row>
    <row r="25" ht="98" customHeight="1" s="272">
      <c r="A25" s="346" t="inlineStr">
        <is>
          <t>P33-L-1</t>
        </is>
      </c>
      <c r="B25" s="346" t="n"/>
      <c r="C25" s="346" t="inlineStr">
        <is>
          <t>P24-B-14</t>
        </is>
      </c>
      <c r="D25" s="346" t="n"/>
      <c r="E25" s="346" t="inlineStr">
        <is>
          <t>P32-N-3</t>
        </is>
      </c>
      <c r="F25" s="346" t="n"/>
    </row>
    <row r="26" ht="98" customHeight="1" s="272">
      <c r="A26" s="346" t="inlineStr">
        <is>
          <t>P33-L-2</t>
        </is>
      </c>
      <c r="B26" s="346" t="n"/>
      <c r="C26" s="346" t="inlineStr">
        <is>
          <t>P24-B-16</t>
        </is>
      </c>
      <c r="D26" s="346" t="n"/>
      <c r="E26" s="346" t="inlineStr">
        <is>
          <t>P32-N-4</t>
        </is>
      </c>
      <c r="F26" s="346" t="n"/>
    </row>
    <row r="27" ht="98" customHeight="1" s="272">
      <c r="A27" s="346" t="inlineStr">
        <is>
          <t>P30-H-3#</t>
        </is>
      </c>
      <c r="B27" s="346" t="n"/>
      <c r="C27" s="346" t="inlineStr">
        <is>
          <t>P26-D-15</t>
        </is>
      </c>
      <c r="D27" s="346" t="n"/>
      <c r="E27" s="346" t="inlineStr">
        <is>
          <t>P32-N-5</t>
        </is>
      </c>
      <c r="F27" s="346" t="n"/>
    </row>
    <row r="28" ht="98" customHeight="1" s="272">
      <c r="A28" s="346" t="inlineStr">
        <is>
          <t>P32-N-1</t>
        </is>
      </c>
      <c r="B28" s="346" t="n"/>
      <c r="C28" s="346" t="inlineStr">
        <is>
          <t>P26-D-16</t>
        </is>
      </c>
      <c r="D28" s="346" t="n"/>
      <c r="E28" s="346" t="inlineStr">
        <is>
          <t>P31-J-1</t>
        </is>
      </c>
      <c r="F28" s="346" t="n"/>
    </row>
    <row r="29" ht="98" customHeight="1" s="272">
      <c r="A29" s="346" t="inlineStr">
        <is>
          <t>P26-D-27#</t>
        </is>
      </c>
      <c r="B29" s="346" t="n"/>
      <c r="C29" s="346" t="inlineStr">
        <is>
          <t>P26-D-18</t>
        </is>
      </c>
      <c r="D29" s="346" t="n"/>
      <c r="E29" s="346" t="inlineStr">
        <is>
          <t>P31-J-2</t>
        </is>
      </c>
      <c r="F29" s="346" t="n"/>
    </row>
    <row r="30" ht="98" customHeight="1" s="272">
      <c r="A30" s="346" t="inlineStr">
        <is>
          <t>P34-M-3</t>
        </is>
      </c>
      <c r="B30" s="346" t="n"/>
      <c r="C30" s="346" t="inlineStr">
        <is>
          <t>P31-K-1</t>
        </is>
      </c>
      <c r="D30" s="346" t="n"/>
      <c r="E30" s="346" t="inlineStr">
        <is>
          <t>P31-J-3</t>
        </is>
      </c>
      <c r="F30" s="346" t="n"/>
    </row>
    <row r="31" ht="98" customHeight="1" s="272">
      <c r="A31" s="346" t="inlineStr">
        <is>
          <t>P23-A-15</t>
        </is>
      </c>
      <c r="B31" s="346" t="n"/>
      <c r="C31" s="346" t="inlineStr">
        <is>
          <t>P33-L-16</t>
        </is>
      </c>
      <c r="D31" s="346" t="n"/>
      <c r="E31" s="346" t="inlineStr">
        <is>
          <t>P31-J-4</t>
        </is>
      </c>
      <c r="F31" s="346" t="n"/>
    </row>
    <row r="32" ht="98" customHeight="1" s="272">
      <c r="A32" s="346" t="inlineStr">
        <is>
          <t>P23-A-16</t>
        </is>
      </c>
      <c r="B32" s="346" t="n"/>
      <c r="C32" s="346" t="inlineStr">
        <is>
          <t>P33-L-6</t>
        </is>
      </c>
      <c r="D32" s="346" t="n"/>
      <c r="E32" s="346" t="inlineStr">
        <is>
          <t>P31-J-5</t>
        </is>
      </c>
      <c r="F32" s="346" t="n"/>
    </row>
    <row r="33" ht="98" customHeight="1" s="272">
      <c r="A33" s="346" t="inlineStr">
        <is>
          <t>P29-G-1</t>
        </is>
      </c>
      <c r="B33" s="346" t="n"/>
      <c r="C33" s="346" t="n"/>
      <c r="D33" s="346" t="n"/>
      <c r="E33" s="346" t="n"/>
      <c r="F33" s="346" t="n"/>
    </row>
    <row r="34" ht="98" customHeight="1" s="272">
      <c r="A34" s="346" t="inlineStr">
        <is>
          <t>P29-G-3</t>
        </is>
      </c>
      <c r="B34" s="346" t="n"/>
      <c r="C34" s="346" t="n"/>
      <c r="D34" s="346" t="n"/>
      <c r="E34" s="346" t="n"/>
      <c r="F34" s="346" t="n"/>
    </row>
  </sheetData>
  <mergeCells count="2">
    <mergeCell ref="A2:F2"/>
    <mergeCell ref="A1:F1"/>
  </mergeCells>
  <pageMargins left="0" right="0" top="0" bottom="0" header="0.5" footer="0.5"/>
  <pageSetup paperSize="9" scale="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R439"/>
  <sheetViews>
    <sheetView topLeftCell="A9" workbookViewId="0">
      <selection activeCell="H14" sqref="H14:J14"/>
    </sheetView>
  </sheetViews>
  <sheetFormatPr baseColWidth="8" defaultColWidth="9" defaultRowHeight="14.4"/>
  <cols>
    <col width="4.88671875" customWidth="1" style="272" min="1" max="1"/>
    <col width="14.5546875" customWidth="1" style="272" min="2" max="2"/>
    <col width="12.21875" customWidth="1" style="272" min="3" max="3"/>
    <col width="20.77734375" customWidth="1" style="272" min="4" max="4"/>
    <col width="8.5546875" customWidth="1" style="272" min="5" max="5"/>
    <col width="8.88671875" customWidth="1" style="272" min="6" max="8"/>
    <col width="10.109375" customWidth="1" style="272" min="9" max="9"/>
    <col width="20.33203125" customWidth="1" style="272" min="10" max="10"/>
    <col width="52.77734375" customWidth="1" style="272" min="11" max="11"/>
    <col width="21" customWidth="1" style="272" min="13" max="13"/>
    <col width="11.77734375" customWidth="1" style="272" min="14" max="16"/>
  </cols>
  <sheetData>
    <row r="1" ht="43.95" customHeight="1" s="272">
      <c r="A1" s="151" t="inlineStr">
        <is>
          <t>工作联系单</t>
        </is>
      </c>
    </row>
    <row r="2" ht="34.05" customHeight="1" s="272">
      <c r="A2" s="152" t="inlineStr">
        <is>
          <t>工作指令：</t>
        </is>
      </c>
      <c r="B2" s="274" t="n"/>
      <c r="C2" s="167" t="inlineStr">
        <is>
          <t>HT202306121</t>
        </is>
      </c>
      <c r="D2" s="274" t="n"/>
      <c r="E2" s="152" t="inlineStr">
        <is>
          <t>客户</t>
        </is>
      </c>
      <c r="F2" s="152" t="inlineStr">
        <is>
          <t>江西省富煌钢构有限公司</t>
        </is>
      </c>
      <c r="G2" s="273" t="n"/>
      <c r="H2" s="274" t="n"/>
      <c r="I2" s="152" t="inlineStr">
        <is>
          <t>下单日期</t>
        </is>
      </c>
      <c r="J2" s="121">
        <f>TODAY()</f>
        <v/>
      </c>
    </row>
    <row r="3" ht="27" customHeight="1" s="272">
      <c r="A3" s="152" t="inlineStr">
        <is>
          <t>项目</t>
        </is>
      </c>
      <c r="B3" s="274" t="n"/>
      <c r="C3" s="152" t="inlineStr">
        <is>
          <t>SAR管廊</t>
        </is>
      </c>
      <c r="D3" s="274" t="n"/>
      <c r="E3" s="152" t="inlineStr">
        <is>
          <t>业务员</t>
        </is>
      </c>
      <c r="F3" s="152" t="inlineStr">
        <is>
          <t>毛伊卡</t>
        </is>
      </c>
      <c r="G3" s="273" t="n"/>
      <c r="H3" s="274" t="n"/>
      <c r="I3" s="122" t="inlineStr">
        <is>
          <t>发货日期</t>
        </is>
      </c>
      <c r="J3" s="152" t="n"/>
    </row>
    <row r="4" ht="37.05" customHeight="1" s="272">
      <c r="A4" s="150" t="inlineStr">
        <is>
          <t>序号</t>
        </is>
      </c>
      <c r="B4" s="150" t="inlineStr">
        <is>
          <t>生产令号</t>
        </is>
      </c>
      <c r="C4" s="150" t="inlineStr">
        <is>
          <t>名称</t>
        </is>
      </c>
      <c r="D4" s="150" t="inlineStr">
        <is>
          <t>型号</t>
        </is>
      </c>
      <c r="E4" s="150" t="inlineStr">
        <is>
          <t>车间</t>
        </is>
      </c>
      <c r="F4" s="125" t="inlineStr">
        <is>
          <t>产品数量(件)</t>
        </is>
      </c>
      <c r="G4" s="125" t="inlineStr">
        <is>
          <t>生产重量（Kg)</t>
        </is>
      </c>
      <c r="H4" s="108" t="inlineStr">
        <is>
          <t>材料类型</t>
        </is>
      </c>
      <c r="I4" s="150" t="inlineStr">
        <is>
          <t>备注</t>
        </is>
      </c>
      <c r="J4" s="274" t="n"/>
    </row>
    <row r="5" ht="31.05" customHeight="1" s="272">
      <c r="A5" s="150" t="n">
        <v>1</v>
      </c>
      <c r="B5" s="126" t="inlineStr">
        <is>
          <t>XD202307001</t>
        </is>
      </c>
      <c r="C5" s="127" t="inlineStr">
        <is>
          <t>钢格板</t>
        </is>
      </c>
      <c r="D5" s="127" t="inlineStr">
        <is>
          <t>JG255/30/100FG</t>
        </is>
      </c>
      <c r="E5" s="126" t="inlineStr">
        <is>
          <t>河北</t>
        </is>
      </c>
      <c r="F5" s="150">
        <f>'10装箱单 成品一'!G130</f>
        <v/>
      </c>
      <c r="G5" s="280">
        <f>'10装箱单 成品一'!I130/1.12</f>
        <v/>
      </c>
      <c r="H5" s="150" t="inlineStr">
        <is>
          <t>带料</t>
        </is>
      </c>
      <c r="I5" s="150" t="inlineStr">
        <is>
          <t>河北</t>
        </is>
      </c>
      <c r="J5" s="274" t="n"/>
    </row>
    <row r="6" ht="31.05" customHeight="1" s="272">
      <c r="A6" s="150" t="n">
        <v>2</v>
      </c>
      <c r="B6" s="126" t="inlineStr">
        <is>
          <t>XD202307001</t>
        </is>
      </c>
      <c r="C6" s="127" t="inlineStr">
        <is>
          <t>钢格板</t>
        </is>
      </c>
      <c r="D6" s="127" t="inlineStr">
        <is>
          <t>JG255/30/100FG</t>
        </is>
      </c>
      <c r="E6" s="150" t="inlineStr">
        <is>
          <t>成品二</t>
        </is>
      </c>
      <c r="F6" s="150">
        <f>'10装箱单 成品二'!G110</f>
        <v/>
      </c>
      <c r="G6" s="280">
        <f>'10装箱单 成品二'!I110/1.12</f>
        <v/>
      </c>
      <c r="H6" s="150" t="inlineStr">
        <is>
          <t>扁钢卷</t>
        </is>
      </c>
      <c r="I6" s="150" t="n"/>
      <c r="J6" s="274" t="n"/>
    </row>
    <row r="7" ht="31.05" customHeight="1" s="272">
      <c r="A7" s="150" t="n">
        <v>3</v>
      </c>
      <c r="B7" s="126" t="inlineStr">
        <is>
          <t>XD202307001</t>
        </is>
      </c>
      <c r="C7" s="127" t="inlineStr">
        <is>
          <t>踏步板</t>
        </is>
      </c>
      <c r="D7" s="127" t="inlineStr">
        <is>
          <t>JT4(JG255/30/100FG)</t>
        </is>
      </c>
      <c r="E7" s="150" t="inlineStr">
        <is>
          <t>辅助</t>
        </is>
      </c>
      <c r="F7" s="150">
        <f>'10装箱单 辅助'!G38</f>
        <v/>
      </c>
      <c r="G7" s="280">
        <f>'10装箱单 辅助'!I38/1.12</f>
        <v/>
      </c>
      <c r="H7" s="150" t="inlineStr">
        <is>
          <t>带料</t>
        </is>
      </c>
      <c r="I7" s="150" t="n"/>
      <c r="J7" s="274" t="n"/>
    </row>
    <row r="8" ht="31.05" customHeight="1" s="272">
      <c r="A8" s="150" t="n">
        <v>4</v>
      </c>
      <c r="B8" s="126" t="inlineStr">
        <is>
          <t>XD202307001</t>
        </is>
      </c>
      <c r="C8" s="129" t="inlineStr">
        <is>
          <t>踢脚板</t>
        </is>
      </c>
      <c r="D8" s="130" t="inlineStr">
        <is>
          <t>180*6</t>
        </is>
      </c>
      <c r="E8" s="127" t="inlineStr">
        <is>
          <t>仓库</t>
        </is>
      </c>
      <c r="F8" s="131">
        <f>'10装箱单 成品一'!J130/1000</f>
        <v/>
      </c>
      <c r="G8" s="280">
        <f>'10装箱单 成品一'!K130</f>
        <v/>
      </c>
      <c r="H8" s="150" t="inlineStr">
        <is>
          <t>带料</t>
        </is>
      </c>
      <c r="I8" s="150" t="inlineStr">
        <is>
          <t>不单发 河北</t>
        </is>
      </c>
      <c r="J8" s="274" t="n"/>
    </row>
    <row r="9" ht="31.05" customHeight="1" s="272">
      <c r="A9" s="150" t="n">
        <v>5</v>
      </c>
      <c r="B9" s="126" t="inlineStr">
        <is>
          <t>XD202307001</t>
        </is>
      </c>
      <c r="C9" s="129" t="inlineStr">
        <is>
          <t>踢脚板</t>
        </is>
      </c>
      <c r="D9" s="130" t="inlineStr">
        <is>
          <t>180*6</t>
        </is>
      </c>
      <c r="E9" s="127" t="inlineStr">
        <is>
          <t>仓库</t>
        </is>
      </c>
      <c r="F9" s="131">
        <f>'10装箱单 成品二'!J110/1000</f>
        <v/>
      </c>
      <c r="G9" s="280">
        <f>'10装箱单 成品二'!K110</f>
        <v/>
      </c>
      <c r="H9" s="150" t="inlineStr">
        <is>
          <t>带料</t>
        </is>
      </c>
      <c r="I9" s="150" t="inlineStr">
        <is>
          <t>不单发 成品二</t>
        </is>
      </c>
      <c r="J9" s="274" t="n"/>
    </row>
    <row r="10" ht="31.05" customHeight="1" s="272">
      <c r="A10" s="150" t="n"/>
      <c r="B10" s="150" t="n"/>
      <c r="C10" s="132" t="n"/>
      <c r="D10" s="127" t="n"/>
      <c r="E10" s="127" t="n"/>
      <c r="F10" s="150" t="n"/>
      <c r="G10" s="280" t="n"/>
      <c r="H10" s="150" t="n"/>
      <c r="I10" s="150" t="n"/>
      <c r="J10" s="274" t="n"/>
    </row>
    <row r="11" ht="31.05" customHeight="1" s="272">
      <c r="A11" s="150" t="n"/>
      <c r="B11" s="150" t="n"/>
      <c r="C11" s="132" t="n"/>
      <c r="D11" s="127" t="n"/>
      <c r="E11" s="127" t="n"/>
      <c r="F11" s="150" t="n"/>
      <c r="G11" s="280" t="n"/>
      <c r="H11" s="150" t="n"/>
      <c r="I11" s="155" t="n"/>
      <c r="J11" s="156" t="n"/>
    </row>
    <row r="12" ht="31.05" customHeight="1" s="272">
      <c r="A12" s="150" t="n"/>
      <c r="B12" s="150" t="n"/>
      <c r="C12" s="132" t="n"/>
      <c r="D12" s="127" t="n"/>
      <c r="E12" s="127" t="n"/>
      <c r="F12" s="150" t="n"/>
      <c r="G12" s="280" t="n"/>
      <c r="H12" s="150" t="n"/>
      <c r="I12" s="155" t="n"/>
      <c r="J12" s="156" t="n"/>
    </row>
    <row r="13" ht="31.05" customHeight="1" s="272">
      <c r="A13" s="150" t="n"/>
      <c r="B13" s="150" t="inlineStr">
        <is>
          <t>合计</t>
        </is>
      </c>
      <c r="C13" s="132" t="n"/>
      <c r="D13" s="127" t="n"/>
      <c r="E13" s="127" t="n"/>
      <c r="F13" s="150">
        <f>SUM(F5:F10)</f>
        <v/>
      </c>
      <c r="G13" s="280">
        <f>SUM(G5:G10)</f>
        <v/>
      </c>
      <c r="H13" s="150" t="n"/>
      <c r="I13" s="150" t="n"/>
      <c r="J13" s="274" t="n"/>
    </row>
    <row r="14" ht="37.95" customHeight="1" s="272">
      <c r="A14" s="157" t="inlineStr">
        <is>
          <t>制造验收标准</t>
        </is>
      </c>
      <c r="B14" s="274" t="n"/>
      <c r="C14" s="158" t="inlineStr">
        <is>
          <t>YB/T4001.1-2019</t>
        </is>
      </c>
      <c r="D14" s="273" t="n"/>
      <c r="E14" s="274" t="n"/>
      <c r="F14" s="157" t="inlineStr">
        <is>
          <t>扭钢</t>
        </is>
      </c>
      <c r="G14" s="274" t="n"/>
      <c r="H14" s="159" t="inlineStr">
        <is>
          <t>5.6mm</t>
        </is>
      </c>
      <c r="I14" s="273" t="n"/>
      <c r="J14" s="274" t="n"/>
      <c r="K14" s="123" t="n"/>
      <c r="M14" s="120" t="inlineStr">
        <is>
          <t>扁钢厚度5mm/4mm/3mm</t>
        </is>
      </c>
      <c r="N14" s="161" t="inlineStr">
        <is>
          <t>GB/T13912-2002
（最低点≥55um 平均值≥70um）</t>
        </is>
      </c>
      <c r="O14" s="273" t="n"/>
      <c r="P14" s="274" t="n"/>
    </row>
    <row r="15" ht="37.05" customHeight="1" s="272">
      <c r="A15" s="157" t="inlineStr">
        <is>
          <t>镀锌验收标准</t>
        </is>
      </c>
      <c r="B15" s="274" t="n"/>
      <c r="C15" s="162" t="inlineStr">
        <is>
          <t>GB/T13912-2020
（最低点≥55um 平均值≥70um）</t>
        </is>
      </c>
      <c r="D15" s="273" t="n"/>
      <c r="E15" s="274" t="n"/>
      <c r="F15" s="157" t="inlineStr">
        <is>
          <t>焊接要求</t>
        </is>
      </c>
      <c r="G15" s="274" t="n"/>
      <c r="H15" s="163" t="inlineStr">
        <is>
          <t>钢格板：隔一焊一, 踏步板：双面满焊</t>
        </is>
      </c>
      <c r="I15" s="273" t="n"/>
      <c r="J15" s="274" t="n"/>
      <c r="K15" s="123" t="n"/>
      <c r="M15" s="120" t="inlineStr">
        <is>
          <t>扁钢厚度6mm及以上</t>
        </is>
      </c>
      <c r="N15" s="161" t="inlineStr">
        <is>
          <t>GB/T13912-2002
（最低点≥70um 平均值≥85um）</t>
        </is>
      </c>
      <c r="O15" s="273" t="n"/>
      <c r="P15" s="274" t="n"/>
    </row>
    <row r="16" ht="27" customHeight="1" s="272">
      <c r="A16" s="157" t="inlineStr">
        <is>
          <t>材质</t>
        </is>
      </c>
      <c r="B16" s="274" t="n"/>
      <c r="C16" s="162" t="inlineStr">
        <is>
          <t>Q235B</t>
        </is>
      </c>
      <c r="D16" s="273" t="n"/>
      <c r="E16" s="274" t="n"/>
      <c r="F16" s="157" t="inlineStr">
        <is>
          <t>尺寸要求</t>
        </is>
      </c>
      <c r="G16" s="274" t="n"/>
      <c r="H16" s="163" t="inlineStr">
        <is>
          <t>缺口尺寸按图纸制作（不能放大）</t>
        </is>
      </c>
      <c r="I16" s="273" t="n"/>
      <c r="J16" s="274" t="n"/>
    </row>
    <row r="17" ht="37.05" customHeight="1" s="272">
      <c r="A17" s="157" t="inlineStr">
        <is>
          <t>扁钢</t>
        </is>
      </c>
      <c r="B17" s="274" t="n"/>
      <c r="C17" s="158" t="inlineStr">
        <is>
          <t>24.6*4.7</t>
        </is>
      </c>
      <c r="D17" s="273" t="n"/>
      <c r="E17" s="274" t="n"/>
      <c r="F17" s="157" t="inlineStr">
        <is>
          <t>包装要求</t>
        </is>
      </c>
      <c r="G17" s="274" t="n"/>
      <c r="H17" s="163" t="inlineStr">
        <is>
          <t>塑钢打包</t>
        </is>
      </c>
      <c r="I17" s="273" t="n"/>
      <c r="J17" s="274" t="n"/>
      <c r="M17" s="120" t="inlineStr">
        <is>
          <t>扁钢厚度4mm/5mm/6mm</t>
        </is>
      </c>
      <c r="N17" s="161" t="inlineStr">
        <is>
          <t>GB/T13912-2020
（最低点≥55um 平均值≥70um）</t>
        </is>
      </c>
      <c r="O17" s="273" t="n"/>
      <c r="P17" s="274" t="n"/>
    </row>
    <row r="18" ht="97.05" customHeight="1" s="272">
      <c r="A18" s="164" t="inlineStr">
        <is>
          <t>制作要求：按2019标准，钢格板隔一焊一，单边焊缝长度不低于包边扁钢的高度；踏步板双面满焊；打包要求：按清单中平台标高分类打包；</t>
        </is>
      </c>
      <c r="B18" s="273" t="n"/>
      <c r="C18" s="273" t="n"/>
      <c r="D18" s="273" t="n"/>
      <c r="E18" s="273" t="n"/>
      <c r="F18" s="273" t="n"/>
      <c r="G18" s="273" t="n"/>
      <c r="H18" s="273" t="n"/>
      <c r="I18" s="273" t="n"/>
      <c r="J18" s="274" t="n"/>
      <c r="M18" s="120" t="inlineStr">
        <is>
          <t>扁钢厚度3mm</t>
        </is>
      </c>
      <c r="N18" s="161" t="inlineStr">
        <is>
          <t>GB/T13912-2020
（最低点≥45um 平均值≥55um）</t>
        </is>
      </c>
      <c r="O18" s="273" t="n"/>
      <c r="P18" s="274" t="n"/>
    </row>
    <row r="19" ht="55.05" customHeight="1" s="272">
      <c r="A19" s="164" t="inlineStr">
        <is>
          <t>附件
   无</t>
        </is>
      </c>
      <c r="B19" s="273" t="n"/>
      <c r="C19" s="273" t="n"/>
      <c r="D19" s="273" t="n"/>
      <c r="E19" s="273" t="n"/>
      <c r="F19" s="273" t="n"/>
      <c r="G19" s="273" t="n"/>
      <c r="H19" s="273" t="n"/>
      <c r="I19" s="273" t="n"/>
      <c r="J19" s="274" t="n"/>
      <c r="M19" s="120" t="inlineStr">
        <is>
          <t>扁钢厚度6mm以上</t>
        </is>
      </c>
      <c r="N19" s="161" t="inlineStr">
        <is>
          <t>GB/T13912-2020
（最低点≥70um 平均值≥85um）</t>
        </is>
      </c>
      <c r="O19" s="273" t="n"/>
      <c r="P19" s="274" t="n"/>
    </row>
    <row r="20" ht="27" customHeight="1" s="272">
      <c r="A20" s="12" t="n"/>
      <c r="B20" s="12" t="inlineStr">
        <is>
          <t>编制：</t>
        </is>
      </c>
      <c r="C20" s="12" t="inlineStr">
        <is>
          <t>竺乘波</t>
        </is>
      </c>
      <c r="D20" s="12" t="n"/>
      <c r="E20" s="12" t="inlineStr">
        <is>
          <t>审核：</t>
        </is>
      </c>
      <c r="F20" s="12" t="n"/>
      <c r="G20" s="12" t="n"/>
      <c r="H20" s="119" t="inlineStr">
        <is>
          <t>批准：</t>
        </is>
      </c>
      <c r="I20" s="119" t="n"/>
      <c r="J20" s="119" t="n"/>
    </row>
    <row r="439">
      <c r="R439" s="0" t="inlineStr">
        <is>
          <t>铰链</t>
        </is>
      </c>
    </row>
  </sheetData>
  <mergeCells count="38">
    <mergeCell ref="C16:E16"/>
    <mergeCell ref="I6:J6"/>
    <mergeCell ref="A15:B15"/>
    <mergeCell ref="F16:G16"/>
    <mergeCell ref="N18:P18"/>
    <mergeCell ref="N14:P14"/>
    <mergeCell ref="N17:P17"/>
    <mergeCell ref="F2:H2"/>
    <mergeCell ref="H17:J17"/>
    <mergeCell ref="A19:J19"/>
    <mergeCell ref="H16:J16"/>
    <mergeCell ref="A16:B16"/>
    <mergeCell ref="N19:P19"/>
    <mergeCell ref="F15:G15"/>
    <mergeCell ref="I7:J7"/>
    <mergeCell ref="C17:E17"/>
    <mergeCell ref="A3:B3"/>
    <mergeCell ref="F17:G17"/>
    <mergeCell ref="H15:J15"/>
    <mergeCell ref="N15:P15"/>
    <mergeCell ref="A1:J1"/>
    <mergeCell ref="A2:B2"/>
    <mergeCell ref="C2:D2"/>
    <mergeCell ref="H14:J14"/>
    <mergeCell ref="A14:B14"/>
    <mergeCell ref="I5:J5"/>
    <mergeCell ref="A17:B17"/>
    <mergeCell ref="I8:J8"/>
    <mergeCell ref="C15:E15"/>
    <mergeCell ref="C14:E14"/>
    <mergeCell ref="I4:J4"/>
    <mergeCell ref="A18:J18"/>
    <mergeCell ref="I10:J10"/>
    <mergeCell ref="F14:G14"/>
    <mergeCell ref="I13:J13"/>
    <mergeCell ref="F3:H3"/>
    <mergeCell ref="C3:D3"/>
    <mergeCell ref="I9:J9"/>
  </mergeCells>
  <pageMargins left="0.629861111111111" right="0.275" top="0.393055555555556" bottom="0.393055555555556" header="0.5" footer="0.196527777777778"/>
  <pageSetup orientation="portrait" paperSize="9" scale="80"/>
  <headerFooter>
    <oddHeader/>
    <oddFooter>&amp;C第 &amp;P 页，共 &amp;N 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T33"/>
  <sheetViews>
    <sheetView view="pageBreakPreview" zoomScaleNormal="100" workbookViewId="0">
      <selection activeCell="C10" sqref="C10:J10"/>
    </sheetView>
  </sheetViews>
  <sheetFormatPr baseColWidth="8" defaultColWidth="9" defaultRowHeight="14.4"/>
  <cols>
    <col width="4.88671875" customWidth="1" style="272" min="1" max="1"/>
    <col width="17" customWidth="1" style="272" min="2" max="2"/>
    <col width="7.6640625" customWidth="1" style="272" min="3" max="3"/>
    <col width="18.21875" customWidth="1" style="272" min="4" max="4"/>
    <col width="10.6640625" customWidth="1" style="272" min="5" max="5"/>
    <col width="8.88671875" customWidth="1" style="272" min="6" max="8"/>
    <col width="10.109375" customWidth="1" style="272" min="9" max="9"/>
    <col width="14.44140625" customWidth="1" style="272" min="10" max="10"/>
    <col hidden="1" width="4" customWidth="1" style="272" min="11" max="11"/>
    <col width="8.88671875" customWidth="1" style="272" min="16" max="16"/>
    <col width="13" customWidth="1" style="272" min="17" max="17"/>
  </cols>
  <sheetData>
    <row r="1" ht="63" customHeight="1" s="272">
      <c r="A1" s="165">
        <f>'3工艺执行单'!B5&amp;K1</f>
        <v/>
      </c>
      <c r="K1" s="120" t="inlineStr">
        <is>
          <t>技术要求</t>
        </is>
      </c>
    </row>
    <row r="2" ht="52.05" customHeight="1" s="272">
      <c r="A2" s="167" t="inlineStr">
        <is>
          <t>工作指令</t>
        </is>
      </c>
      <c r="B2" s="274" t="n"/>
      <c r="C2" s="167">
        <f>'3工艺执行单'!C2</f>
        <v/>
      </c>
      <c r="D2" s="274" t="n"/>
      <c r="E2" s="152" t="inlineStr">
        <is>
          <t>客户名称</t>
        </is>
      </c>
      <c r="F2" s="152">
        <f>'3工艺执行单'!F2</f>
        <v/>
      </c>
      <c r="G2" s="273" t="n"/>
      <c r="H2" s="274" t="n"/>
      <c r="I2" s="152" t="inlineStr">
        <is>
          <t>下单日期</t>
        </is>
      </c>
      <c r="J2" s="121">
        <f>'3工艺执行单'!J2</f>
        <v/>
      </c>
    </row>
    <row r="3" ht="51.75" customHeight="1" s="272">
      <c r="A3" s="167" t="inlineStr">
        <is>
          <t>项目名称/项目号</t>
        </is>
      </c>
      <c r="B3" s="274" t="n"/>
      <c r="C3" s="152">
        <f>'3工艺执行单'!C3</f>
        <v/>
      </c>
      <c r="D3" s="274" t="n"/>
      <c r="E3" s="152" t="inlineStr">
        <is>
          <t>业务员</t>
        </is>
      </c>
      <c r="F3" s="152">
        <f>'3工艺执行单'!F3</f>
        <v/>
      </c>
      <c r="G3" s="273" t="n"/>
      <c r="H3" s="274" t="n"/>
      <c r="I3" s="122" t="n"/>
      <c r="J3" s="152" t="n"/>
    </row>
    <row r="4" ht="46.05" customHeight="1" s="272">
      <c r="A4" s="157" t="inlineStr">
        <is>
          <t>制造验收标准</t>
        </is>
      </c>
      <c r="B4" s="274" t="n"/>
      <c r="C4" s="281">
        <f>'3工艺执行单'!C14</f>
        <v/>
      </c>
      <c r="D4" s="273" t="n"/>
      <c r="E4" s="273" t="n"/>
      <c r="F4" s="273" t="n"/>
      <c r="G4" s="273" t="n"/>
      <c r="H4" s="273" t="n"/>
      <c r="I4" s="273" t="n"/>
      <c r="J4" s="274" t="n"/>
      <c r="K4" s="123" t="n"/>
    </row>
    <row r="5" ht="46.05" customHeight="1" s="272">
      <c r="A5" s="157" t="inlineStr">
        <is>
          <t>镀锌验收标准</t>
        </is>
      </c>
      <c r="B5" s="274" t="n"/>
      <c r="C5" s="162">
        <f>'3工艺执行单'!C15</f>
        <v/>
      </c>
      <c r="D5" s="273" t="n"/>
      <c r="E5" s="273" t="n"/>
      <c r="F5" s="273" t="n"/>
      <c r="G5" s="273" t="n"/>
      <c r="H5" s="273" t="n"/>
      <c r="I5" s="273" t="n"/>
      <c r="J5" s="274" t="n"/>
      <c r="K5" s="123" t="n"/>
    </row>
    <row r="6" ht="36" customHeight="1" s="272">
      <c r="A6" s="157" t="inlineStr">
        <is>
          <t>材质</t>
        </is>
      </c>
      <c r="B6" s="274" t="n"/>
      <c r="C6" s="162">
        <f>'3工艺执行单'!C16</f>
        <v/>
      </c>
      <c r="D6" s="273" t="n"/>
      <c r="E6" s="273" t="n"/>
      <c r="F6" s="273" t="n"/>
      <c r="G6" s="273" t="n"/>
      <c r="H6" s="273" t="n"/>
      <c r="I6" s="273" t="n"/>
      <c r="J6" s="274" t="n"/>
    </row>
    <row r="7" ht="72" customHeight="1" s="272">
      <c r="A7" s="157" t="inlineStr">
        <is>
          <t>扁钢</t>
        </is>
      </c>
      <c r="B7" s="274" t="n"/>
      <c r="C7" s="162">
        <f>'3工艺执行单'!C17</f>
        <v/>
      </c>
      <c r="D7" s="273" t="n"/>
      <c r="E7" s="273" t="n"/>
      <c r="F7" s="273" t="n"/>
      <c r="G7" s="273" t="n"/>
      <c r="H7" s="273" t="n"/>
      <c r="I7" s="273" t="n"/>
      <c r="J7" s="274" t="n"/>
    </row>
    <row r="8" ht="46.05" customHeight="1" s="272">
      <c r="A8" s="157" t="inlineStr">
        <is>
          <t>扭钢</t>
        </is>
      </c>
      <c r="B8" s="274" t="n"/>
      <c r="C8" s="163">
        <f>'3工艺执行单'!H14</f>
        <v/>
      </c>
      <c r="D8" s="273" t="n"/>
      <c r="E8" s="273" t="n"/>
      <c r="F8" s="273" t="n"/>
      <c r="G8" s="273" t="n"/>
      <c r="H8" s="273" t="n"/>
      <c r="I8" s="273" t="n"/>
      <c r="J8" s="274" t="n"/>
    </row>
    <row r="9" ht="46.05" customHeight="1" s="272">
      <c r="A9" s="157" t="inlineStr">
        <is>
          <t>焊接要求</t>
        </is>
      </c>
      <c r="B9" s="274" t="n"/>
      <c r="C9" s="163">
        <f>'3工艺执行单'!H15</f>
        <v/>
      </c>
      <c r="D9" s="273" t="n"/>
      <c r="E9" s="273" t="n"/>
      <c r="F9" s="273" t="n"/>
      <c r="G9" s="273" t="n"/>
      <c r="H9" s="273" t="n"/>
      <c r="I9" s="273" t="n"/>
      <c r="J9" s="274" t="n"/>
    </row>
    <row r="10" ht="46.05" customHeight="1" s="272">
      <c r="A10" s="157" t="inlineStr">
        <is>
          <t>尺寸要求</t>
        </is>
      </c>
      <c r="B10" s="274" t="n"/>
      <c r="C10" s="163">
        <f>'3工艺执行单'!H16</f>
        <v/>
      </c>
      <c r="D10" s="273" t="n"/>
      <c r="E10" s="273" t="n"/>
      <c r="F10" s="273" t="n"/>
      <c r="G10" s="273" t="n"/>
      <c r="H10" s="273" t="n"/>
      <c r="I10" s="273" t="n"/>
      <c r="J10" s="274" t="n"/>
    </row>
    <row r="11" ht="46.05" customHeight="1" s="272">
      <c r="A11" s="157" t="inlineStr">
        <is>
          <t>包装要求</t>
        </is>
      </c>
      <c r="B11" s="274" t="n"/>
      <c r="C11" s="163">
        <f>'3工艺执行单'!H17</f>
        <v/>
      </c>
      <c r="D11" s="273" t="n"/>
      <c r="E11" s="273" t="n"/>
      <c r="F11" s="273" t="n"/>
      <c r="G11" s="273" t="n"/>
      <c r="H11" s="273" t="n"/>
      <c r="I11" s="273" t="n"/>
      <c r="J11" s="274" t="n"/>
    </row>
    <row r="12" ht="135" customHeight="1" s="272">
      <c r="A12" s="164">
        <f>'3工艺执行单'!A18</f>
        <v/>
      </c>
      <c r="B12" s="273" t="n"/>
      <c r="C12" s="273" t="n"/>
      <c r="D12" s="273" t="n"/>
      <c r="E12" s="273" t="n"/>
      <c r="F12" s="273" t="n"/>
      <c r="G12" s="273" t="n"/>
      <c r="H12" s="273" t="n"/>
      <c r="I12" s="273" t="n"/>
      <c r="J12" s="274" t="n"/>
    </row>
    <row r="13" ht="136.05" customHeight="1" s="272">
      <c r="A13" s="164">
        <f>'3工艺执行单'!A19</f>
        <v/>
      </c>
      <c r="B13" s="273" t="n"/>
      <c r="C13" s="273" t="n"/>
      <c r="D13" s="273" t="n"/>
      <c r="E13" s="273" t="n"/>
      <c r="F13" s="273" t="n"/>
      <c r="G13" s="273" t="n"/>
      <c r="H13" s="273" t="n"/>
      <c r="I13" s="273" t="n"/>
      <c r="J13" s="274" t="n"/>
    </row>
    <row r="14" ht="27" customHeight="1" s="272">
      <c r="A14" s="12" t="n"/>
      <c r="B14" s="12" t="inlineStr">
        <is>
          <t>编制：</t>
        </is>
      </c>
      <c r="C14" s="12" t="inlineStr">
        <is>
          <t>竺乘波</t>
        </is>
      </c>
      <c r="D14" s="12" t="n"/>
      <c r="E14" s="12" t="inlineStr">
        <is>
          <t>审核：</t>
        </is>
      </c>
      <c r="F14" s="12" t="n"/>
      <c r="G14" s="12" t="n"/>
      <c r="H14" s="119" t="inlineStr">
        <is>
          <t>批准：</t>
        </is>
      </c>
      <c r="I14" s="119" t="n"/>
      <c r="J14" s="119" t="n"/>
    </row>
    <row r="20">
      <c r="Q20" s="150" t="inlineStr">
        <is>
          <t>焊接方式</t>
        </is>
      </c>
      <c r="R20" s="150" t="inlineStr">
        <is>
          <t>工艺编号</t>
        </is>
      </c>
      <c r="S20" s="150" t="inlineStr">
        <is>
          <t>单块分值</t>
        </is>
      </c>
      <c r="T20" s="163" t="inlineStr">
        <is>
          <t>三包边分值加5</t>
        </is>
      </c>
    </row>
    <row r="21">
      <c r="Q21" s="150" t="inlineStr">
        <is>
          <t>隔二焊一</t>
        </is>
      </c>
      <c r="R21" s="150" t="inlineStr">
        <is>
          <t>A1</t>
        </is>
      </c>
      <c r="S21" s="150" t="n">
        <v>3.5</v>
      </c>
      <c r="T21" s="282" t="n"/>
    </row>
    <row r="22">
      <c r="Q22" s="150" t="inlineStr">
        <is>
          <t>隔一焊一</t>
        </is>
      </c>
      <c r="R22" s="150" t="inlineStr">
        <is>
          <t>B1</t>
        </is>
      </c>
      <c r="S22" s="150" t="n">
        <v>4</v>
      </c>
      <c r="T22" s="282" t="n"/>
    </row>
    <row r="23">
      <c r="Q23" s="150" t="inlineStr">
        <is>
          <t>单面焊</t>
        </is>
      </c>
      <c r="R23" s="150" t="inlineStr">
        <is>
          <t>C1</t>
        </is>
      </c>
      <c r="S23" s="150" t="n">
        <v>5</v>
      </c>
      <c r="T23" s="282" t="n"/>
    </row>
    <row r="24">
      <c r="Q24" s="150" t="inlineStr">
        <is>
          <t>双面焊</t>
        </is>
      </c>
      <c r="R24" s="150" t="inlineStr">
        <is>
          <t>D1</t>
        </is>
      </c>
      <c r="S24" s="150" t="n">
        <v>6.5</v>
      </c>
      <c r="T24" s="282" t="n"/>
    </row>
    <row r="25">
      <c r="Q25" s="150" t="inlineStr">
        <is>
          <t>四面焊</t>
        </is>
      </c>
      <c r="R25" s="150" t="inlineStr">
        <is>
          <t>E1</t>
        </is>
      </c>
      <c r="S25" s="150" t="n">
        <v>8.5</v>
      </c>
      <c r="T25" s="275" t="n"/>
    </row>
    <row r="26">
      <c r="Q26" s="150" t="inlineStr">
        <is>
          <t>复合板1</t>
        </is>
      </c>
      <c r="R26" s="150" t="inlineStr">
        <is>
          <t>F1</t>
        </is>
      </c>
      <c r="S26" s="150" t="n">
        <v>15</v>
      </c>
      <c r="T26" s="124" t="n"/>
    </row>
    <row r="27">
      <c r="Q27" s="150" t="inlineStr">
        <is>
          <t>复合板2</t>
        </is>
      </c>
      <c r="R27" s="150" t="inlineStr">
        <is>
          <t>F2</t>
        </is>
      </c>
      <c r="S27" s="150" t="n">
        <v>18</v>
      </c>
      <c r="T27" s="124" t="n"/>
    </row>
    <row r="28">
      <c r="Q28" s="150" t="inlineStr">
        <is>
          <t>踏步板T1</t>
        </is>
      </c>
      <c r="R28" s="150" t="inlineStr">
        <is>
          <t>T1</t>
        </is>
      </c>
      <c r="S28" s="150" t="n">
        <v>2</v>
      </c>
      <c r="T28" s="124" t="n"/>
    </row>
    <row r="29">
      <c r="Q29" s="150" t="inlineStr">
        <is>
          <t>踏步板T2</t>
        </is>
      </c>
      <c r="R29" s="150" t="inlineStr">
        <is>
          <t>T2</t>
        </is>
      </c>
      <c r="S29" s="150" t="n">
        <v>2</v>
      </c>
      <c r="T29" s="124" t="n"/>
    </row>
    <row r="30">
      <c r="Q30" s="150" t="inlineStr">
        <is>
          <t>踏步板T4</t>
        </is>
      </c>
      <c r="R30" s="150" t="inlineStr">
        <is>
          <t>T4</t>
        </is>
      </c>
      <c r="S30" s="150" t="n">
        <v>2.5</v>
      </c>
      <c r="T30" s="124" t="n"/>
    </row>
    <row r="31">
      <c r="Q31" s="150" t="inlineStr">
        <is>
          <t>踏步板T3</t>
        </is>
      </c>
      <c r="R31" s="150" t="inlineStr">
        <is>
          <t>T3</t>
        </is>
      </c>
      <c r="S31" s="150" t="n">
        <v>2.5</v>
      </c>
      <c r="T31" s="124" t="n"/>
    </row>
    <row r="32">
      <c r="Q32" s="150" t="inlineStr">
        <is>
          <t>四面焊踏步板</t>
        </is>
      </c>
      <c r="R32" s="150" t="inlineStr">
        <is>
          <t>T6</t>
        </is>
      </c>
      <c r="S32" s="150" t="n">
        <v>4</v>
      </c>
      <c r="T32" s="124" t="n"/>
    </row>
    <row r="33">
      <c r="Q33" s="150" t="inlineStr">
        <is>
          <t>踏步板T4</t>
        </is>
      </c>
      <c r="R33" s="150" t="inlineStr">
        <is>
          <t>T4</t>
        </is>
      </c>
      <c r="S33" s="150" t="n">
        <v>2.5</v>
      </c>
      <c r="T33" s="124" t="n"/>
    </row>
  </sheetData>
  <mergeCells count="26">
    <mergeCell ref="A11:B11"/>
    <mergeCell ref="C6:J6"/>
    <mergeCell ref="F2:H2"/>
    <mergeCell ref="T20:T25"/>
    <mergeCell ref="C5:J5"/>
    <mergeCell ref="A6:B6"/>
    <mergeCell ref="A13:J13"/>
    <mergeCell ref="C4:J4"/>
    <mergeCell ref="A7:B7"/>
    <mergeCell ref="C10:J10"/>
    <mergeCell ref="A3:B3"/>
    <mergeCell ref="C9:J9"/>
    <mergeCell ref="A1:J1"/>
    <mergeCell ref="A2:B2"/>
    <mergeCell ref="C2:D2"/>
    <mergeCell ref="C11:J11"/>
    <mergeCell ref="A5:B5"/>
    <mergeCell ref="A8:B8"/>
    <mergeCell ref="C8:J8"/>
    <mergeCell ref="A4:B4"/>
    <mergeCell ref="C7:J7"/>
    <mergeCell ref="A10:B10"/>
    <mergeCell ref="A12:J12"/>
    <mergeCell ref="A9:B9"/>
    <mergeCell ref="F3:H3"/>
    <mergeCell ref="C3:D3"/>
  </mergeCells>
  <pageMargins left="0.629861111111111" right="0.275" top="0.393055555555556" bottom="0.393055555555556" header="0.5" footer="0.196527777777778"/>
  <pageSetup orientation="portrait" paperSize="9" scale="80"/>
  <headerFooter>
    <oddHeader/>
    <oddFooter>&amp;C第 &amp;P 页，共 &amp;N 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outlinePr summaryBelow="1" summaryRight="1"/>
    <pageSetUpPr fitToPage="1"/>
  </sheetPr>
  <dimension ref="A1:Z132"/>
  <sheetViews>
    <sheetView view="pageBreakPreview" zoomScaleNormal="100" workbookViewId="0">
      <selection activeCell="P4" sqref="P4"/>
    </sheetView>
  </sheetViews>
  <sheetFormatPr baseColWidth="8" defaultColWidth="9" defaultRowHeight="14.4"/>
  <cols>
    <col width="7.88671875" customWidth="1" style="102" min="1" max="1"/>
    <col width="8.109375" customWidth="1" style="181" min="2" max="3"/>
    <col width="6" customWidth="1" style="181" min="4" max="4"/>
    <col width="6.88671875" customWidth="1" style="181" min="5" max="5"/>
    <col width="6.109375" customWidth="1" style="181" min="6" max="6"/>
    <col width="7.77734375" customWidth="1" style="181" min="7" max="7"/>
    <col width="8.77734375" customWidth="1" style="283" min="8" max="8"/>
    <col width="9.88671875" customWidth="1" style="283" min="9" max="10"/>
    <col width="9.44140625" customWidth="1" style="283" min="11" max="11"/>
    <col width="9" customWidth="1" style="181" min="12" max="16"/>
    <col width="7.109375" customWidth="1" style="12" min="17" max="18"/>
    <col width="9" customWidth="1" style="181" min="19" max="19"/>
    <col width="11.77734375" customWidth="1" style="181" min="20" max="20"/>
    <col width="9" customWidth="1" style="181" min="21" max="25"/>
    <col hidden="1" width="8.88671875" customWidth="1" style="181" min="26" max="26"/>
    <col width="9" customWidth="1" style="181" min="27" max="16384"/>
  </cols>
  <sheetData>
    <row r="1" ht="36" customHeight="1" s="272">
      <c r="B1" s="177">
        <f>'3工艺执行单'!B5&amp;Z1</f>
        <v/>
      </c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4" t="n"/>
      <c r="O1" s="113" t="n"/>
      <c r="P1" s="113" t="n"/>
      <c r="Z1" s="181" t="inlineStr">
        <is>
          <t>箱件清单  PACKING LIST</t>
        </is>
      </c>
    </row>
    <row r="2" ht="28.95" customFormat="1" customHeight="1" s="2">
      <c r="A2" s="103" t="n"/>
      <c r="B2" s="186" t="inlineStr">
        <is>
          <t>客户名称
CLIENT</t>
        </is>
      </c>
      <c r="C2" s="178">
        <f>'3工艺执行单'!F2</f>
        <v/>
      </c>
      <c r="D2" s="273" t="n"/>
      <c r="E2" s="274" t="n"/>
      <c r="F2" s="178" t="inlineStr">
        <is>
          <t>工作单号 JOB NO.</t>
        </is>
      </c>
      <c r="G2" s="274" t="n"/>
      <c r="H2" s="284">
        <f>'3工艺执行单'!C2</f>
        <v/>
      </c>
      <c r="I2" s="274" t="n"/>
      <c r="J2" s="285" t="inlineStr">
        <is>
          <t>日期
DATE</t>
        </is>
      </c>
      <c r="K2" s="180">
        <f>TODAY()</f>
        <v/>
      </c>
      <c r="L2" s="274" t="n"/>
      <c r="M2" s="286" t="inlineStr">
        <is>
          <t>成品一</t>
        </is>
      </c>
      <c r="N2" s="287" t="n"/>
      <c r="O2" s="114" t="n"/>
      <c r="P2" s="114" t="n"/>
      <c r="Q2" s="150" t="n"/>
      <c r="R2" s="150" t="n"/>
    </row>
    <row r="3" ht="31.05" customHeight="1" s="272">
      <c r="B3" s="186" t="inlineStr">
        <is>
          <t>项目名称
PROJECT</t>
        </is>
      </c>
      <c r="C3" s="186">
        <f>'3工艺执行单'!C3</f>
        <v/>
      </c>
      <c r="D3" s="273" t="n"/>
      <c r="E3" s="274" t="n"/>
      <c r="F3" s="178" t="inlineStr">
        <is>
          <t>品名 ITEM</t>
        </is>
      </c>
      <c r="G3" s="274" t="n"/>
      <c r="H3" s="285" t="inlineStr">
        <is>
          <t>镀锌钢格板</t>
        </is>
      </c>
      <c r="I3" s="274" t="n"/>
      <c r="J3" s="285" t="inlineStr">
        <is>
          <t>规格型号
MODEL</t>
        </is>
      </c>
      <c r="K3" s="285">
        <f>'3工艺执行单'!D5</f>
        <v/>
      </c>
      <c r="L3" s="274" t="n"/>
      <c r="M3" s="288" t="n"/>
      <c r="N3" s="289" t="n"/>
      <c r="O3" s="114" t="n"/>
      <c r="P3" s="114" t="n"/>
      <c r="Q3" s="290" t="inlineStr">
        <is>
          <t>隔一焊一</t>
        </is>
      </c>
      <c r="R3" s="274" t="n"/>
      <c r="U3" s="178" t="inlineStr">
        <is>
          <t>算料用</t>
        </is>
      </c>
      <c r="V3" s="273" t="n"/>
      <c r="W3" s="273" t="n"/>
      <c r="X3" s="274" t="n"/>
    </row>
    <row r="4" ht="40.05" customFormat="1" customHeight="1" s="3">
      <c r="A4" s="104" t="inlineStr">
        <is>
          <t>班组编号</t>
        </is>
      </c>
      <c r="B4" s="105" t="inlineStr">
        <is>
          <t>包号
PACKAGE NO</t>
        </is>
      </c>
      <c r="C4" s="105" t="inlineStr">
        <is>
          <t>图号
DRAWING NO</t>
        </is>
      </c>
      <c r="D4" s="105" t="inlineStr">
        <is>
          <t>注
DRAWING</t>
        </is>
      </c>
      <c r="E4" s="105" t="inlineStr">
        <is>
          <t>长度
LENGTH（mm）</t>
        </is>
      </c>
      <c r="F4" s="105" t="inlineStr">
        <is>
          <t>宽度
WIDTH（mm）</t>
        </is>
      </c>
      <c r="G4" s="105" t="inlineStr">
        <is>
          <t>数量
QTY（件）</t>
        </is>
      </c>
      <c r="H4" s="291" t="inlineStr">
        <is>
          <t>面积
AREA（㎡）</t>
        </is>
      </c>
      <c r="I4" s="291" t="inlineStr">
        <is>
          <t>重量
WEIGHT（kg）</t>
        </is>
      </c>
      <c r="J4" s="291" t="inlineStr">
        <is>
          <t>踢脚板
长度LENGTH（mm）</t>
        </is>
      </c>
      <c r="K4" s="291" t="inlineStr">
        <is>
          <t>踢脚板
重量WEIGHT（kg）</t>
        </is>
      </c>
      <c r="L4" s="105" t="inlineStr">
        <is>
          <t>标高</t>
        </is>
      </c>
      <c r="M4" s="105" t="inlineStr">
        <is>
          <t>备注</t>
        </is>
      </c>
      <c r="N4" s="105" t="n"/>
      <c r="Q4" s="150" t="inlineStr">
        <is>
          <t>单块分值</t>
        </is>
      </c>
      <c r="R4" s="150" t="inlineStr">
        <is>
          <t>总分值</t>
        </is>
      </c>
      <c r="T4" s="3" t="inlineStr">
        <is>
          <t>-</t>
        </is>
      </c>
    </row>
    <row r="5">
      <c r="A5" s="102" t="n">
        <v>1</v>
      </c>
      <c r="B5" s="150" t="inlineStr">
        <is>
          <t>P01</t>
        </is>
      </c>
      <c r="C5" s="150" t="inlineStr">
        <is>
          <t>A-31</t>
        </is>
      </c>
      <c r="D5" s="150" t="inlineStr"/>
      <c r="E5" s="150" t="n">
        <v>690</v>
      </c>
      <c r="F5" s="150" t="n">
        <v>995</v>
      </c>
      <c r="G5" s="150" t="n">
        <v>4</v>
      </c>
      <c r="H5" s="276">
        <f>E5*F5*G5/1000000</f>
        <v/>
      </c>
      <c r="I5" s="276">
        <f>H5*40.4</f>
        <v/>
      </c>
      <c r="J5" s="150" t="n"/>
      <c r="K5" s="150" t="n"/>
      <c r="L5" s="178" t="n"/>
      <c r="M5" s="178" t="n"/>
      <c r="N5" s="178" t="n"/>
      <c r="Q5" s="150">
        <f>IF(Q$3="","",VLOOKUP(Q$3,'3-1技术要求'!Q:S,3,0))</f>
        <v/>
      </c>
      <c r="R5" s="150">
        <f>G5*Q5</f>
        <v/>
      </c>
      <c r="T5" s="178">
        <f>B5&amp;T$4&amp;C5&amp;D5</f>
        <v/>
      </c>
      <c r="U5" s="178">
        <f>D5</f>
        <v/>
      </c>
      <c r="V5" s="178">
        <f>E5</f>
        <v/>
      </c>
      <c r="W5" s="178">
        <f>F5</f>
        <v/>
      </c>
      <c r="X5" s="178">
        <f>G5</f>
        <v/>
      </c>
    </row>
    <row r="6">
      <c r="A6" s="102" t="n">
        <v>1</v>
      </c>
      <c r="B6" s="150" t="inlineStr">
        <is>
          <t>P01</t>
        </is>
      </c>
      <c r="C6" s="150" t="inlineStr">
        <is>
          <t>A-32</t>
        </is>
      </c>
      <c r="D6" s="150" t="inlineStr">
        <is>
          <t>#</t>
        </is>
      </c>
      <c r="E6" s="150" t="n">
        <v>690</v>
      </c>
      <c r="F6" s="150" t="n">
        <v>995</v>
      </c>
      <c r="G6" s="150" t="n">
        <v>1</v>
      </c>
      <c r="H6" s="276">
        <f>E6*F6*G6/1000000</f>
        <v/>
      </c>
      <c r="I6" s="276">
        <f>H6*40.4</f>
        <v/>
      </c>
      <c r="J6" s="150" t="n"/>
      <c r="K6" s="150" t="n"/>
      <c r="L6" s="178" t="n"/>
      <c r="M6" s="178" t="n"/>
      <c r="N6" s="178" t="n"/>
      <c r="Q6" s="150">
        <f>VLOOKUP(T6,异形板分值匹配!B$1:C$2000,2,FALSE)</f>
        <v/>
      </c>
      <c r="R6" s="150">
        <f>Q6*G6</f>
        <v/>
      </c>
      <c r="T6" s="178">
        <f>B6&amp;T$4&amp;C6&amp;D6</f>
        <v/>
      </c>
      <c r="U6" s="178">
        <f>D6</f>
        <v/>
      </c>
      <c r="V6" s="178">
        <f>E6</f>
        <v/>
      </c>
      <c r="W6" s="178">
        <f>F6</f>
        <v/>
      </c>
      <c r="X6" s="178">
        <f>G6</f>
        <v/>
      </c>
    </row>
    <row r="7">
      <c r="A7" s="102" t="n">
        <v>1</v>
      </c>
      <c r="B7" s="150" t="inlineStr">
        <is>
          <t>P01</t>
        </is>
      </c>
      <c r="C7" s="150" t="inlineStr">
        <is>
          <t>A-28</t>
        </is>
      </c>
      <c r="D7" s="150" t="inlineStr"/>
      <c r="E7" s="150" t="n">
        <v>990</v>
      </c>
      <c r="F7" s="150" t="n">
        <v>995</v>
      </c>
      <c r="G7" s="150" t="n">
        <v>3</v>
      </c>
      <c r="H7" s="276">
        <f>E7*F7*G7/1000000</f>
        <v/>
      </c>
      <c r="I7" s="276">
        <f>H7*40.4</f>
        <v/>
      </c>
      <c r="J7" s="150" t="n"/>
      <c r="K7" s="150" t="n"/>
      <c r="L7" s="178" t="n"/>
      <c r="M7" s="178" t="n"/>
      <c r="N7" s="178" t="n"/>
      <c r="Q7" s="150">
        <f>IF(Q$3="","",VLOOKUP(Q$3,'3-1技术要求'!Q:S,3,0))</f>
        <v/>
      </c>
      <c r="R7" s="150">
        <f>G7*Q7</f>
        <v/>
      </c>
      <c r="T7" s="178">
        <f>B7&amp;T$4&amp;C7&amp;D7</f>
        <v/>
      </c>
      <c r="U7" s="178">
        <f>D7</f>
        <v/>
      </c>
      <c r="V7" s="178">
        <f>E7</f>
        <v/>
      </c>
      <c r="W7" s="178">
        <f>F7</f>
        <v/>
      </c>
      <c r="X7" s="178">
        <f>G7</f>
        <v/>
      </c>
    </row>
    <row r="8">
      <c r="A8" s="102" t="n">
        <v>1</v>
      </c>
      <c r="B8" s="150" t="inlineStr">
        <is>
          <t>P01</t>
        </is>
      </c>
      <c r="C8" s="150" t="inlineStr">
        <is>
          <t>A-29</t>
        </is>
      </c>
      <c r="D8" s="150" t="inlineStr">
        <is>
          <t>#</t>
        </is>
      </c>
      <c r="E8" s="150" t="n">
        <v>990</v>
      </c>
      <c r="F8" s="150" t="n">
        <v>995</v>
      </c>
      <c r="G8" s="150" t="n">
        <v>1</v>
      </c>
      <c r="H8" s="276">
        <f>E8*F8*G8/1000000</f>
        <v/>
      </c>
      <c r="I8" s="276">
        <f>H8*40.4</f>
        <v/>
      </c>
      <c r="J8" s="150" t="n"/>
      <c r="K8" s="150" t="n"/>
      <c r="L8" s="178" t="n"/>
      <c r="M8" s="178" t="n"/>
      <c r="N8" s="178" t="n"/>
      <c r="Q8" s="150">
        <f>VLOOKUP(T8,异形板分值匹配!B$1:C$2000,2,FALSE)</f>
        <v/>
      </c>
      <c r="R8" s="150">
        <f>Q8*G8</f>
        <v/>
      </c>
      <c r="T8" s="178">
        <f>B8&amp;T$4&amp;C8&amp;D8</f>
        <v/>
      </c>
      <c r="U8" s="178">
        <f>D8</f>
        <v/>
      </c>
      <c r="V8" s="178">
        <f>E8</f>
        <v/>
      </c>
      <c r="W8" s="178">
        <f>F8</f>
        <v/>
      </c>
      <c r="X8" s="178">
        <f>G8</f>
        <v/>
      </c>
    </row>
    <row r="9">
      <c r="A9" s="102" t="n">
        <v>1</v>
      </c>
      <c r="B9" s="150" t="inlineStr">
        <is>
          <t>P01</t>
        </is>
      </c>
      <c r="C9" s="150" t="inlineStr">
        <is>
          <t>A-30</t>
        </is>
      </c>
      <c r="D9" s="150" t="inlineStr">
        <is>
          <t>#</t>
        </is>
      </c>
      <c r="E9" s="150" t="n">
        <v>990</v>
      </c>
      <c r="F9" s="150" t="n">
        <v>995</v>
      </c>
      <c r="G9" s="150" t="n">
        <v>1</v>
      </c>
      <c r="H9" s="276">
        <f>E9*F9*G9/1000000</f>
        <v/>
      </c>
      <c r="I9" s="276">
        <f>H9*40.4</f>
        <v/>
      </c>
      <c r="J9" s="150" t="n"/>
      <c r="K9" s="150" t="n"/>
      <c r="L9" s="178" t="n"/>
      <c r="M9" s="178" t="n"/>
      <c r="N9" s="178" t="n"/>
      <c r="Q9" s="150">
        <f>VLOOKUP(T9,异形板分值匹配!B$1:C$2000,2,FALSE)</f>
        <v/>
      </c>
      <c r="R9" s="150">
        <f>Q9*G9</f>
        <v/>
      </c>
      <c r="T9" s="178">
        <f>B9&amp;T$4&amp;C9&amp;D9</f>
        <v/>
      </c>
      <c r="U9" s="178">
        <f>D9</f>
        <v/>
      </c>
      <c r="V9" s="178">
        <f>E9</f>
        <v/>
      </c>
      <c r="W9" s="178">
        <f>F9</f>
        <v/>
      </c>
      <c r="X9" s="178">
        <f>G9</f>
        <v/>
      </c>
    </row>
    <row r="10">
      <c r="A10" s="102" t="n">
        <v>1</v>
      </c>
      <c r="B10" s="150" t="inlineStr">
        <is>
          <t>P01</t>
        </is>
      </c>
      <c r="C10" s="150" t="inlineStr">
        <is>
          <t>A-20</t>
        </is>
      </c>
      <c r="D10" s="150" t="inlineStr"/>
      <c r="E10" s="150" t="n">
        <v>1165</v>
      </c>
      <c r="F10" s="150" t="n">
        <v>995</v>
      </c>
      <c r="G10" s="150" t="n">
        <v>4</v>
      </c>
      <c r="H10" s="276">
        <f>E10*F10*G10/1000000</f>
        <v/>
      </c>
      <c r="I10" s="276">
        <f>H10*40.4</f>
        <v/>
      </c>
      <c r="J10" s="150" t="n"/>
      <c r="K10" s="150" t="n"/>
      <c r="L10" s="178" t="n"/>
      <c r="M10" s="178" t="n"/>
      <c r="N10" s="178" t="n"/>
      <c r="Q10" s="150">
        <f>IF(Q$3="","",VLOOKUP(Q$3,'3-1技术要求'!Q:S,3,0))</f>
        <v/>
      </c>
      <c r="R10" s="150">
        <f>G10*Q10</f>
        <v/>
      </c>
      <c r="T10" s="178">
        <f>B10&amp;T$4&amp;C10&amp;D10</f>
        <v/>
      </c>
      <c r="U10" s="178">
        <f>D10</f>
        <v/>
      </c>
      <c r="V10" s="178">
        <f>E10</f>
        <v/>
      </c>
      <c r="W10" s="178">
        <f>F10</f>
        <v/>
      </c>
      <c r="X10" s="178">
        <f>G10</f>
        <v/>
      </c>
    </row>
    <row r="11">
      <c r="A11" s="102" t="n">
        <v>1</v>
      </c>
      <c r="B11" s="150" t="inlineStr">
        <is>
          <t>P01</t>
        </is>
      </c>
      <c r="C11" s="150" t="inlineStr">
        <is>
          <t>A-21</t>
        </is>
      </c>
      <c r="D11" s="150" t="inlineStr">
        <is>
          <t>#</t>
        </is>
      </c>
      <c r="E11" s="150" t="n">
        <v>1165</v>
      </c>
      <c r="F11" s="150" t="n">
        <v>995</v>
      </c>
      <c r="G11" s="150" t="n">
        <v>1</v>
      </c>
      <c r="H11" s="276">
        <f>E11*F11*G11/1000000</f>
        <v/>
      </c>
      <c r="I11" s="276">
        <f>H11*40.4</f>
        <v/>
      </c>
      <c r="J11" s="150" t="n"/>
      <c r="K11" s="150" t="n"/>
      <c r="L11" s="178" t="n"/>
      <c r="M11" s="178" t="n"/>
      <c r="N11" s="178" t="n"/>
      <c r="Q11" s="150">
        <f>VLOOKUP(T11,异形板分值匹配!B$1:C$2000,2,FALSE)</f>
        <v/>
      </c>
      <c r="R11" s="150">
        <f>Q11*G11</f>
        <v/>
      </c>
      <c r="T11" s="178">
        <f>B11&amp;T$4&amp;C11&amp;D11</f>
        <v/>
      </c>
      <c r="U11" s="178">
        <f>D11</f>
        <v/>
      </c>
      <c r="V11" s="178">
        <f>E11</f>
        <v/>
      </c>
      <c r="W11" s="178">
        <f>F11</f>
        <v/>
      </c>
      <c r="X11" s="178">
        <f>G11</f>
        <v/>
      </c>
    </row>
    <row r="12">
      <c r="A12" s="102" t="n">
        <v>1</v>
      </c>
      <c r="B12" s="150" t="inlineStr">
        <is>
          <t>P01</t>
        </is>
      </c>
      <c r="C12" s="150" t="inlineStr">
        <is>
          <t>A-25</t>
        </is>
      </c>
      <c r="D12" s="150" t="inlineStr">
        <is>
          <t>#</t>
        </is>
      </c>
      <c r="E12" s="150" t="n">
        <v>1165</v>
      </c>
      <c r="F12" s="150" t="n">
        <v>995</v>
      </c>
      <c r="G12" s="150" t="n">
        <v>1</v>
      </c>
      <c r="H12" s="276">
        <f>E12*F12*G12/1000000</f>
        <v/>
      </c>
      <c r="I12" s="276">
        <f>H12*40.4</f>
        <v/>
      </c>
      <c r="J12" s="150" t="n"/>
      <c r="K12" s="150" t="n"/>
      <c r="L12" s="178" t="n"/>
      <c r="M12" s="178" t="n"/>
      <c r="N12" s="178" t="n"/>
      <c r="Q12" s="150">
        <f>VLOOKUP(T12,异形板分值匹配!B$1:C$2000,2,FALSE)</f>
        <v/>
      </c>
      <c r="R12" s="150">
        <f>Q12*G12</f>
        <v/>
      </c>
      <c r="T12" s="178">
        <f>B12&amp;T$4&amp;C12&amp;D12</f>
        <v/>
      </c>
      <c r="U12" s="178">
        <f>D12</f>
        <v/>
      </c>
      <c r="V12" s="178">
        <f>E12</f>
        <v/>
      </c>
      <c r="W12" s="178">
        <f>F12</f>
        <v/>
      </c>
      <c r="X12" s="178">
        <f>G12</f>
        <v/>
      </c>
    </row>
    <row r="13">
      <c r="A13" s="102" t="n">
        <v>1</v>
      </c>
      <c r="B13" s="150" t="inlineStr">
        <is>
          <t>P01</t>
        </is>
      </c>
      <c r="C13" s="150" t="inlineStr">
        <is>
          <t>A-3</t>
        </is>
      </c>
      <c r="D13" s="150" t="inlineStr"/>
      <c r="E13" s="150" t="n">
        <v>1190</v>
      </c>
      <c r="F13" s="150" t="n">
        <v>995</v>
      </c>
      <c r="G13" s="150" t="n">
        <v>5</v>
      </c>
      <c r="H13" s="276">
        <f>E13*F13*G13/1000000</f>
        <v/>
      </c>
      <c r="I13" s="276">
        <f>H13*40.4</f>
        <v/>
      </c>
      <c r="J13" s="150" t="n"/>
      <c r="K13" s="150" t="n"/>
      <c r="L13" s="178" t="n"/>
      <c r="M13" s="178" t="n"/>
      <c r="N13" s="178" t="n"/>
      <c r="Q13" s="150">
        <f>IF(Q$3="","",VLOOKUP(Q$3,'3-1技术要求'!Q:S,3,0))</f>
        <v/>
      </c>
      <c r="R13" s="150">
        <f>G13*Q13</f>
        <v/>
      </c>
      <c r="T13" s="178">
        <f>B13&amp;T$4&amp;C13&amp;D13</f>
        <v/>
      </c>
      <c r="U13" s="178">
        <f>D13</f>
        <v/>
      </c>
      <c r="V13" s="178">
        <f>E13</f>
        <v/>
      </c>
      <c r="W13" s="178">
        <f>F13</f>
        <v/>
      </c>
      <c r="X13" s="178">
        <f>G13</f>
        <v/>
      </c>
    </row>
    <row r="14">
      <c r="A14" s="102" t="n">
        <v>1</v>
      </c>
      <c r="B14" s="150" t="inlineStr">
        <is>
          <t>P01</t>
        </is>
      </c>
      <c r="C14" s="150" t="inlineStr">
        <is>
          <t>A-4</t>
        </is>
      </c>
      <c r="D14" s="150" t="inlineStr">
        <is>
          <t>#</t>
        </is>
      </c>
      <c r="E14" s="150" t="n">
        <v>1190</v>
      </c>
      <c r="F14" s="150" t="n">
        <v>995</v>
      </c>
      <c r="G14" s="150" t="n">
        <v>1</v>
      </c>
      <c r="H14" s="276">
        <f>E14*F14*G14/1000000</f>
        <v/>
      </c>
      <c r="I14" s="276">
        <f>H14*40.4</f>
        <v/>
      </c>
      <c r="J14" s="150" t="n"/>
      <c r="K14" s="150" t="n"/>
      <c r="L14" s="178" t="n"/>
      <c r="M14" s="178" t="n"/>
      <c r="N14" s="178" t="n"/>
      <c r="Q14" s="150">
        <f>VLOOKUP(T14,异形板分值匹配!B$1:C$2000,2,FALSE)</f>
        <v/>
      </c>
      <c r="R14" s="150">
        <f>Q14*G14</f>
        <v/>
      </c>
      <c r="T14" s="178">
        <f>B14&amp;T$4&amp;C14&amp;D14</f>
        <v/>
      </c>
      <c r="U14" s="178">
        <f>D14</f>
        <v/>
      </c>
      <c r="V14" s="178">
        <f>E14</f>
        <v/>
      </c>
      <c r="W14" s="178">
        <f>F14</f>
        <v/>
      </c>
      <c r="X14" s="178">
        <f>G14</f>
        <v/>
      </c>
    </row>
    <row r="15">
      <c r="A15" s="102" t="n">
        <v>1</v>
      </c>
      <c r="B15" s="150" t="inlineStr">
        <is>
          <t>P01</t>
        </is>
      </c>
      <c r="C15" s="150" t="inlineStr">
        <is>
          <t>A-5</t>
        </is>
      </c>
      <c r="D15" s="150" t="inlineStr">
        <is>
          <t>#</t>
        </is>
      </c>
      <c r="E15" s="150" t="n">
        <v>1190</v>
      </c>
      <c r="F15" s="150" t="n">
        <v>995</v>
      </c>
      <c r="G15" s="150" t="n">
        <v>1</v>
      </c>
      <c r="H15" s="276">
        <f>E15*F15*G15/1000000</f>
        <v/>
      </c>
      <c r="I15" s="276">
        <f>H15*40.4</f>
        <v/>
      </c>
      <c r="J15" s="150" t="n"/>
      <c r="K15" s="150" t="n"/>
      <c r="L15" s="178" t="n"/>
      <c r="M15" s="178" t="n"/>
      <c r="N15" s="178" t="n"/>
      <c r="Q15" s="150">
        <f>VLOOKUP(T15,异形板分值匹配!B$1:C$2000,2,FALSE)</f>
        <v/>
      </c>
      <c r="R15" s="150">
        <f>Q15*G15</f>
        <v/>
      </c>
      <c r="T15" s="178">
        <f>B15&amp;T$4&amp;C15&amp;D15</f>
        <v/>
      </c>
      <c r="U15" s="178">
        <f>D15</f>
        <v/>
      </c>
      <c r="V15" s="178">
        <f>E15</f>
        <v/>
      </c>
      <c r="W15" s="178">
        <f>F15</f>
        <v/>
      </c>
      <c r="X15" s="178">
        <f>G15</f>
        <v/>
      </c>
    </row>
    <row r="16">
      <c r="A16" s="102" t="n">
        <v>1</v>
      </c>
      <c r="B16" s="150" t="inlineStr">
        <is>
          <t>P01</t>
        </is>
      </c>
      <c r="C16" s="150" t="inlineStr">
        <is>
          <t>A-6</t>
        </is>
      </c>
      <c r="D16" s="150" t="inlineStr">
        <is>
          <t>#</t>
        </is>
      </c>
      <c r="E16" s="150" t="n">
        <v>1190</v>
      </c>
      <c r="F16" s="150" t="n">
        <v>995</v>
      </c>
      <c r="G16" s="150" t="n">
        <v>1</v>
      </c>
      <c r="H16" s="276">
        <f>E16*F16*G16/1000000</f>
        <v/>
      </c>
      <c r="I16" s="276">
        <f>H16*40.4</f>
        <v/>
      </c>
      <c r="J16" s="150" t="n"/>
      <c r="K16" s="150" t="n"/>
      <c r="L16" s="178" t="n"/>
      <c r="M16" s="178" t="n"/>
      <c r="N16" s="178" t="n"/>
      <c r="Q16" s="150">
        <f>VLOOKUP(T16,异形板分值匹配!B$1:C$2000,2,FALSE)</f>
        <v/>
      </c>
      <c r="R16" s="150">
        <f>Q16*G16</f>
        <v/>
      </c>
      <c r="T16" s="178">
        <f>B16&amp;T$4&amp;C16&amp;D16</f>
        <v/>
      </c>
      <c r="U16" s="178">
        <f>D16</f>
        <v/>
      </c>
      <c r="V16" s="178">
        <f>E16</f>
        <v/>
      </c>
      <c r="W16" s="178">
        <f>F16</f>
        <v/>
      </c>
      <c r="X16" s="178">
        <f>G16</f>
        <v/>
      </c>
    </row>
    <row r="17">
      <c r="A17" s="102" t="n">
        <v>1</v>
      </c>
      <c r="B17" s="150" t="inlineStr">
        <is>
          <t>P01</t>
        </is>
      </c>
      <c r="C17" s="150" t="inlineStr">
        <is>
          <t>A-13</t>
        </is>
      </c>
      <c r="D17" s="150" t="inlineStr">
        <is>
          <t>#</t>
        </is>
      </c>
      <c r="E17" s="150" t="n">
        <v>2365</v>
      </c>
      <c r="F17" s="150" t="n">
        <v>995</v>
      </c>
      <c r="G17" s="150" t="n">
        <v>1</v>
      </c>
      <c r="H17" s="276">
        <f>E17*F17*G17/1000000</f>
        <v/>
      </c>
      <c r="I17" s="276">
        <f>H17*40.4</f>
        <v/>
      </c>
      <c r="J17" s="150" t="n"/>
      <c r="K17" s="150" t="n"/>
      <c r="L17" s="178" t="n"/>
      <c r="M17" s="178" t="n"/>
      <c r="N17" s="178" t="n"/>
      <c r="Q17" s="150">
        <f>VLOOKUP(T17,异形板分值匹配!B$1:C$2000,2,FALSE)</f>
        <v/>
      </c>
      <c r="R17" s="150">
        <f>Q17*G17</f>
        <v/>
      </c>
      <c r="T17" s="178">
        <f>B17&amp;T$4&amp;C17&amp;D17</f>
        <v/>
      </c>
      <c r="U17" s="178">
        <f>D17</f>
        <v/>
      </c>
      <c r="V17" s="178">
        <f>E17</f>
        <v/>
      </c>
      <c r="W17" s="178">
        <f>F17</f>
        <v/>
      </c>
      <c r="X17" s="178">
        <f>G17</f>
        <v/>
      </c>
    </row>
    <row r="18">
      <c r="A18" s="102" t="n">
        <v>1</v>
      </c>
      <c r="B18" s="150" t="inlineStr">
        <is>
          <t>P01</t>
        </is>
      </c>
      <c r="C18" s="150" t="inlineStr">
        <is>
          <t>A-8</t>
        </is>
      </c>
      <c r="D18" s="150" t="inlineStr"/>
      <c r="E18" s="150" t="n">
        <v>2365</v>
      </c>
      <c r="F18" s="150" t="n">
        <v>995</v>
      </c>
      <c r="G18" s="150" t="n">
        <v>4</v>
      </c>
      <c r="H18" s="276">
        <f>E18*F18*G18/1000000</f>
        <v/>
      </c>
      <c r="I18" s="276">
        <f>H18*40.4</f>
        <v/>
      </c>
      <c r="J18" s="150" t="n"/>
      <c r="K18" s="150" t="n"/>
      <c r="L18" s="178" t="n"/>
      <c r="M18" s="178" t="n"/>
      <c r="N18" s="178" t="n"/>
      <c r="Q18" s="150">
        <f>IF(Q$3="","",VLOOKUP(Q$3,'3-1技术要求'!Q:S,3,0))</f>
        <v/>
      </c>
      <c r="R18" s="150">
        <f>G18*Q18</f>
        <v/>
      </c>
      <c r="T18" s="178">
        <f>B18&amp;T$4&amp;C18&amp;D18</f>
        <v/>
      </c>
      <c r="U18" s="178">
        <f>D18</f>
        <v/>
      </c>
      <c r="V18" s="178">
        <f>E18</f>
        <v/>
      </c>
      <c r="W18" s="178">
        <f>F18</f>
        <v/>
      </c>
      <c r="X18" s="178">
        <f>G18</f>
        <v/>
      </c>
    </row>
    <row r="19">
      <c r="A19" s="102" t="n">
        <v>1</v>
      </c>
      <c r="B19" s="150" t="inlineStr">
        <is>
          <t>P01</t>
        </is>
      </c>
      <c r="C19" s="150" t="inlineStr">
        <is>
          <t>A-9</t>
        </is>
      </c>
      <c r="D19" s="150" t="inlineStr">
        <is>
          <t>#</t>
        </is>
      </c>
      <c r="E19" s="150" t="n">
        <v>2365</v>
      </c>
      <c r="F19" s="150" t="n">
        <v>995</v>
      </c>
      <c r="G19" s="150" t="n">
        <v>1</v>
      </c>
      <c r="H19" s="276">
        <f>E19*F19*G19/1000000</f>
        <v/>
      </c>
      <c r="I19" s="276">
        <f>H19*40.4</f>
        <v/>
      </c>
      <c r="J19" s="150" t="n"/>
      <c r="K19" s="150" t="n"/>
      <c r="L19" s="178" t="n"/>
      <c r="M19" s="178" t="n"/>
      <c r="N19" s="178" t="n"/>
      <c r="Q19" s="150">
        <f>VLOOKUP(T19,异形板分值匹配!B$1:C$2000,2,FALSE)</f>
        <v/>
      </c>
      <c r="R19" s="150">
        <f>Q19*G19</f>
        <v/>
      </c>
      <c r="T19" s="178">
        <f>B19&amp;T$4&amp;C19&amp;D19</f>
        <v/>
      </c>
      <c r="U19" s="178">
        <f>D19</f>
        <v/>
      </c>
      <c r="V19" s="178">
        <f>E19</f>
        <v/>
      </c>
      <c r="W19" s="178">
        <f>F19</f>
        <v/>
      </c>
      <c r="X19" s="178">
        <f>G19</f>
        <v/>
      </c>
    </row>
    <row r="20">
      <c r="A20" s="102" t="n">
        <v>1</v>
      </c>
      <c r="B20" s="150" t="inlineStr">
        <is>
          <t>P01</t>
        </is>
      </c>
      <c r="C20" s="150" t="inlineStr">
        <is>
          <t>A-17</t>
        </is>
      </c>
      <c r="D20" s="150" t="inlineStr"/>
      <c r="E20" s="150" t="n">
        <v>2390</v>
      </c>
      <c r="F20" s="150" t="n">
        <v>995</v>
      </c>
      <c r="G20" s="150" t="n">
        <v>6</v>
      </c>
      <c r="H20" s="276">
        <f>E20*F20*G20/1000000</f>
        <v/>
      </c>
      <c r="I20" s="276">
        <f>H20*40.4</f>
        <v/>
      </c>
      <c r="J20" s="150" t="n"/>
      <c r="K20" s="150" t="n"/>
      <c r="L20" s="178" t="n"/>
      <c r="M20" s="178" t="n"/>
      <c r="N20" s="178" t="n"/>
      <c r="Q20" s="150">
        <f>IF(Q$3="","",VLOOKUP(Q$3,'3-1技术要求'!Q:S,3,0))</f>
        <v/>
      </c>
      <c r="R20" s="150">
        <f>G20*Q20</f>
        <v/>
      </c>
      <c r="T20" s="178">
        <f>B20&amp;T$4&amp;C20&amp;D20</f>
        <v/>
      </c>
      <c r="U20" s="178">
        <f>D20</f>
        <v/>
      </c>
      <c r="V20" s="178">
        <f>E20</f>
        <v/>
      </c>
      <c r="W20" s="178">
        <f>F20</f>
        <v/>
      </c>
      <c r="X20" s="178">
        <f>G20</f>
        <v/>
      </c>
    </row>
    <row r="21">
      <c r="A21" s="102" t="n">
        <v>1</v>
      </c>
      <c r="B21" s="107" t="inlineStr">
        <is>
          <t>小计</t>
        </is>
      </c>
      <c r="C21" s="107" t="inlineStr"/>
      <c r="D21" s="107" t="inlineStr"/>
      <c r="E21" s="107" t="inlineStr"/>
      <c r="F21" s="107" t="inlineStr"/>
      <c r="G21" s="107">
        <f>SUM(G5:G20)</f>
        <v/>
      </c>
      <c r="H21" s="107">
        <f>SUM(H5:H20)</f>
        <v/>
      </c>
      <c r="I21" s="107">
        <f>SUM(I5:I20)</f>
        <v/>
      </c>
      <c r="J21" s="107" t="n"/>
      <c r="K21" s="111" t="n"/>
      <c r="L21" s="115" t="n"/>
      <c r="M21" s="115" t="n"/>
      <c r="N21" s="116" t="n"/>
      <c r="O21" s="117" t="n"/>
      <c r="P21" s="117" t="n"/>
      <c r="Q21" s="150">
        <f>IF(Q$3="","",VLOOKUP(Q$3,'3-1技术要求'!Q:S,3,0))</f>
        <v/>
      </c>
      <c r="R21" s="150">
        <f>G21*Q21</f>
        <v/>
      </c>
      <c r="T21" s="178">
        <f>B21&amp;T$4&amp;C21&amp;D21</f>
        <v/>
      </c>
      <c r="U21" s="178">
        <f>D21</f>
        <v/>
      </c>
      <c r="V21" s="178">
        <f>E21</f>
        <v/>
      </c>
      <c r="W21" s="178">
        <f>F21</f>
        <v/>
      </c>
      <c r="X21" s="178">
        <f>G21</f>
        <v/>
      </c>
    </row>
    <row r="22">
      <c r="A22" s="102" t="n">
        <v>1</v>
      </c>
      <c r="B22" s="150" t="inlineStr">
        <is>
          <t>P02</t>
        </is>
      </c>
      <c r="C22" s="150" t="inlineStr">
        <is>
          <t>B-28</t>
        </is>
      </c>
      <c r="D22" s="150" t="inlineStr">
        <is>
          <t>#</t>
        </is>
      </c>
      <c r="E22" s="150" t="n">
        <v>690</v>
      </c>
      <c r="F22" s="150" t="n">
        <v>995</v>
      </c>
      <c r="G22" s="150" t="n">
        <v>1</v>
      </c>
      <c r="H22" s="276">
        <f>E22*F22*G22/1000000</f>
        <v/>
      </c>
      <c r="I22" s="276">
        <f>H22*40.4</f>
        <v/>
      </c>
      <c r="J22" s="150" t="n"/>
      <c r="K22" s="150" t="n"/>
      <c r="L22" s="178" t="n"/>
      <c r="M22" s="178" t="n"/>
      <c r="N22" s="178" t="n"/>
      <c r="Q22" s="150">
        <f>VLOOKUP(T22,异形板分值匹配!B$1:C$2000,2,FALSE)</f>
        <v/>
      </c>
      <c r="R22" s="150">
        <f>Q22*G22</f>
        <v/>
      </c>
      <c r="T22" s="178">
        <f>B22&amp;T$4&amp;C22&amp;D22</f>
        <v/>
      </c>
      <c r="U22" s="178">
        <f>D22</f>
        <v/>
      </c>
      <c r="V22" s="178">
        <f>E22</f>
        <v/>
      </c>
      <c r="W22" s="178">
        <f>F22</f>
        <v/>
      </c>
      <c r="X22" s="178">
        <f>G22</f>
        <v/>
      </c>
    </row>
    <row r="23">
      <c r="A23" s="102" t="n">
        <v>1</v>
      </c>
      <c r="B23" s="108" t="inlineStr">
        <is>
          <t>P02</t>
        </is>
      </c>
      <c r="C23" s="108" t="inlineStr">
        <is>
          <t>B-29</t>
        </is>
      </c>
      <c r="D23" s="108" t="inlineStr"/>
      <c r="E23" s="108" t="n">
        <v>690</v>
      </c>
      <c r="F23" s="108" t="n">
        <v>995</v>
      </c>
      <c r="G23" s="108" t="n">
        <v>4</v>
      </c>
      <c r="H23" s="292">
        <f>E23*F23*G23/1000000</f>
        <v/>
      </c>
      <c r="I23" s="292">
        <f>H23*40.4</f>
        <v/>
      </c>
      <c r="J23" s="108" t="n"/>
      <c r="K23" s="108" t="n"/>
      <c r="L23" s="178" t="n"/>
      <c r="M23" s="178" t="n"/>
      <c r="N23" s="178" t="n"/>
      <c r="Q23" s="150">
        <f>IF(Q$3="","",VLOOKUP(Q$3,'3-1技术要求'!Q:S,3,0))</f>
        <v/>
      </c>
      <c r="R23" s="150">
        <f>G23*Q23</f>
        <v/>
      </c>
      <c r="T23" s="178">
        <f>B23&amp;T$4&amp;C23&amp;D23</f>
        <v/>
      </c>
      <c r="U23" s="178">
        <f>D23</f>
        <v/>
      </c>
      <c r="V23" s="178">
        <f>E23</f>
        <v/>
      </c>
      <c r="W23" s="178">
        <f>F23</f>
        <v/>
      </c>
      <c r="X23" s="178">
        <f>G23</f>
        <v/>
      </c>
    </row>
    <row r="24">
      <c r="A24" s="102" t="n">
        <v>1</v>
      </c>
      <c r="B24" s="150" t="inlineStr">
        <is>
          <t>P02</t>
        </is>
      </c>
      <c r="C24" s="150" t="inlineStr">
        <is>
          <t>B-30</t>
        </is>
      </c>
      <c r="D24" s="150" t="inlineStr">
        <is>
          <t>#</t>
        </is>
      </c>
      <c r="E24" s="150" t="n">
        <v>690</v>
      </c>
      <c r="F24" s="150" t="n">
        <v>995</v>
      </c>
      <c r="G24" s="150" t="n">
        <v>1</v>
      </c>
      <c r="H24" s="276">
        <f>E24*F24*G24/1000000</f>
        <v/>
      </c>
      <c r="I24" s="276">
        <f>H24*40.4</f>
        <v/>
      </c>
      <c r="J24" s="150" t="n"/>
      <c r="K24" s="150" t="n"/>
      <c r="L24" s="178" t="n"/>
      <c r="M24" s="178" t="n"/>
      <c r="N24" s="178" t="n"/>
      <c r="Q24" s="150">
        <f>VLOOKUP(T24,异形板分值匹配!B$1:C$2000,2,FALSE)</f>
        <v/>
      </c>
      <c r="R24" s="150">
        <f>Q24*G24</f>
        <v/>
      </c>
      <c r="T24" s="178">
        <f>B24&amp;T$4&amp;C24&amp;D24</f>
        <v/>
      </c>
      <c r="U24" s="178">
        <f>D24</f>
        <v/>
      </c>
      <c r="V24" s="178">
        <f>E24</f>
        <v/>
      </c>
      <c r="W24" s="178">
        <f>F24</f>
        <v/>
      </c>
      <c r="X24" s="178">
        <f>G24</f>
        <v/>
      </c>
    </row>
    <row r="25">
      <c r="A25" s="102" t="n">
        <v>1</v>
      </c>
      <c r="B25" s="150" t="inlineStr">
        <is>
          <t>P02</t>
        </is>
      </c>
      <c r="C25" s="150" t="inlineStr">
        <is>
          <t>B-26</t>
        </is>
      </c>
      <c r="D25" s="150" t="inlineStr"/>
      <c r="E25" s="150" t="n">
        <v>990</v>
      </c>
      <c r="F25" s="150" t="n">
        <v>995</v>
      </c>
      <c r="G25" s="150" t="n">
        <v>3</v>
      </c>
      <c r="H25" s="276">
        <f>E25*F25*G25/1000000</f>
        <v/>
      </c>
      <c r="I25" s="276">
        <f>H25*40.4</f>
        <v/>
      </c>
      <c r="J25" s="150" t="n"/>
      <c r="K25" s="150" t="n"/>
      <c r="L25" s="178" t="n"/>
      <c r="M25" s="178" t="n"/>
      <c r="N25" s="178" t="n"/>
      <c r="Q25" s="150">
        <f>IF(Q$3="","",VLOOKUP(Q$3,'3-1技术要求'!Q:S,3,0))</f>
        <v/>
      </c>
      <c r="R25" s="150">
        <f>G25*Q25</f>
        <v/>
      </c>
      <c r="T25" s="178">
        <f>B25&amp;T$4&amp;C25&amp;D25</f>
        <v/>
      </c>
      <c r="U25" s="178">
        <f>D25</f>
        <v/>
      </c>
      <c r="V25" s="178">
        <f>E25</f>
        <v/>
      </c>
      <c r="W25" s="178">
        <f>F25</f>
        <v/>
      </c>
      <c r="X25" s="178">
        <f>G25</f>
        <v/>
      </c>
    </row>
    <row r="26">
      <c r="A26" s="102" t="n">
        <v>1</v>
      </c>
      <c r="B26" s="150" t="inlineStr">
        <is>
          <t>P02</t>
        </is>
      </c>
      <c r="C26" s="150" t="inlineStr">
        <is>
          <t>B-27</t>
        </is>
      </c>
      <c r="D26" s="150" t="inlineStr">
        <is>
          <t>#</t>
        </is>
      </c>
      <c r="E26" s="150" t="n">
        <v>990</v>
      </c>
      <c r="F26" s="150" t="n">
        <v>995</v>
      </c>
      <c r="G26" s="150" t="n">
        <v>1</v>
      </c>
      <c r="H26" s="276">
        <f>E26*F26*G26/1000000</f>
        <v/>
      </c>
      <c r="I26" s="276">
        <f>H26*40.4</f>
        <v/>
      </c>
      <c r="J26" s="150" t="n"/>
      <c r="K26" s="150" t="n"/>
      <c r="L26" s="178" t="n"/>
      <c r="M26" s="178" t="n"/>
      <c r="N26" s="178" t="n"/>
      <c r="Q26" s="150">
        <f>VLOOKUP(T26,异形板分值匹配!B$1:C$2000,2,FALSE)</f>
        <v/>
      </c>
      <c r="R26" s="150">
        <f>Q26*G26</f>
        <v/>
      </c>
      <c r="T26" s="178">
        <f>B26&amp;T$4&amp;C26&amp;D26</f>
        <v/>
      </c>
      <c r="U26" s="178">
        <f>D26</f>
        <v/>
      </c>
      <c r="V26" s="178">
        <f>E26</f>
        <v/>
      </c>
      <c r="W26" s="178">
        <f>F26</f>
        <v/>
      </c>
      <c r="X26" s="178">
        <f>G26</f>
        <v/>
      </c>
    </row>
    <row r="27">
      <c r="A27" s="102" t="n">
        <v>1</v>
      </c>
      <c r="B27" s="150" t="inlineStr">
        <is>
          <t>P02</t>
        </is>
      </c>
      <c r="C27" s="150" t="inlineStr">
        <is>
          <t>B-18</t>
        </is>
      </c>
      <c r="D27" s="150" t="inlineStr"/>
      <c r="E27" s="150" t="n">
        <v>1165</v>
      </c>
      <c r="F27" s="150" t="n">
        <v>995</v>
      </c>
      <c r="G27" s="150" t="n">
        <v>4</v>
      </c>
      <c r="H27" s="276">
        <f>E27*F27*G27/1000000</f>
        <v/>
      </c>
      <c r="I27" s="276">
        <f>H27*40.4</f>
        <v/>
      </c>
      <c r="J27" s="150" t="n"/>
      <c r="K27" s="150" t="n"/>
      <c r="L27" s="178" t="n"/>
      <c r="M27" s="178" t="n"/>
      <c r="N27" s="178" t="n"/>
      <c r="Q27" s="150">
        <f>IF(Q$3="","",VLOOKUP(Q$3,'3-1技术要求'!Q:S,3,0))</f>
        <v/>
      </c>
      <c r="R27" s="150">
        <f>G27*Q27</f>
        <v/>
      </c>
      <c r="T27" s="178">
        <f>B27&amp;T$4&amp;C27&amp;D27</f>
        <v/>
      </c>
      <c r="U27" s="178">
        <f>D27</f>
        <v/>
      </c>
      <c r="V27" s="178">
        <f>E27</f>
        <v/>
      </c>
      <c r="W27" s="178">
        <f>F27</f>
        <v/>
      </c>
      <c r="X27" s="178">
        <f>G27</f>
        <v/>
      </c>
    </row>
    <row r="28">
      <c r="A28" s="102" t="n">
        <v>1</v>
      </c>
      <c r="B28" s="150" t="inlineStr">
        <is>
          <t>P02</t>
        </is>
      </c>
      <c r="C28" s="150" t="inlineStr">
        <is>
          <t>B-19</t>
        </is>
      </c>
      <c r="D28" s="150" t="inlineStr">
        <is>
          <t>#</t>
        </is>
      </c>
      <c r="E28" s="150" t="n">
        <v>1165</v>
      </c>
      <c r="F28" s="150" t="n">
        <v>995</v>
      </c>
      <c r="G28" s="150" t="n">
        <v>1</v>
      </c>
      <c r="H28" s="276">
        <f>E28*F28*G28/1000000</f>
        <v/>
      </c>
      <c r="I28" s="276">
        <f>H28*40.4</f>
        <v/>
      </c>
      <c r="J28" s="150" t="n"/>
      <c r="K28" s="150" t="n"/>
      <c r="L28" s="178" t="n"/>
      <c r="M28" s="178" t="n"/>
      <c r="N28" s="178" t="n"/>
      <c r="Q28" s="150">
        <f>VLOOKUP(T28,异形板分值匹配!B$1:C$2000,2,FALSE)</f>
        <v/>
      </c>
      <c r="R28" s="150">
        <f>Q28*G28</f>
        <v/>
      </c>
      <c r="T28" s="178">
        <f>B28&amp;T$4&amp;C28&amp;D28</f>
        <v/>
      </c>
      <c r="U28" s="178">
        <f>D28</f>
        <v/>
      </c>
      <c r="V28" s="178">
        <f>E28</f>
        <v/>
      </c>
      <c r="W28" s="178">
        <f>F28</f>
        <v/>
      </c>
      <c r="X28" s="178">
        <f>G28</f>
        <v/>
      </c>
    </row>
    <row r="29">
      <c r="A29" s="102" t="n">
        <v>1</v>
      </c>
      <c r="B29" s="150" t="inlineStr">
        <is>
          <t>P02</t>
        </is>
      </c>
      <c r="C29" s="150" t="inlineStr">
        <is>
          <t>B-23</t>
        </is>
      </c>
      <c r="D29" s="150" t="inlineStr">
        <is>
          <t>#</t>
        </is>
      </c>
      <c r="E29" s="150" t="n">
        <v>1165</v>
      </c>
      <c r="F29" s="150" t="n">
        <v>995</v>
      </c>
      <c r="G29" s="150" t="n">
        <v>1</v>
      </c>
      <c r="H29" s="276">
        <f>E29*F29*G29/1000000</f>
        <v/>
      </c>
      <c r="I29" s="276">
        <f>H29*40.4</f>
        <v/>
      </c>
      <c r="J29" s="150" t="n"/>
      <c r="K29" s="150" t="n"/>
      <c r="L29" s="178" t="n"/>
      <c r="M29" s="178" t="n"/>
      <c r="N29" s="178" t="n"/>
      <c r="Q29" s="150">
        <f>VLOOKUP(T29,异形板分值匹配!B$1:C$2000,2,FALSE)</f>
        <v/>
      </c>
      <c r="R29" s="150">
        <f>Q29*G29</f>
        <v/>
      </c>
      <c r="T29" s="178">
        <f>B29&amp;T$4&amp;C29&amp;D29</f>
        <v/>
      </c>
      <c r="U29" s="178">
        <f>D29</f>
        <v/>
      </c>
      <c r="V29" s="178">
        <f>E29</f>
        <v/>
      </c>
      <c r="W29" s="178">
        <f>F29</f>
        <v/>
      </c>
      <c r="X29" s="178">
        <f>G29</f>
        <v/>
      </c>
    </row>
    <row r="30">
      <c r="A30" s="102" t="n">
        <v>1</v>
      </c>
      <c r="B30" s="150" t="inlineStr">
        <is>
          <t>P02</t>
        </is>
      </c>
      <c r="C30" s="150" t="inlineStr">
        <is>
          <t>B-3</t>
        </is>
      </c>
      <c r="D30" s="150" t="inlineStr"/>
      <c r="E30" s="150" t="n">
        <v>1190</v>
      </c>
      <c r="F30" s="150" t="n">
        <v>995</v>
      </c>
      <c r="G30" s="150" t="n">
        <v>7</v>
      </c>
      <c r="H30" s="276">
        <f>E30*F30*G30/1000000</f>
        <v/>
      </c>
      <c r="I30" s="276">
        <f>H30*40.4</f>
        <v/>
      </c>
      <c r="J30" s="150" t="n"/>
      <c r="K30" s="150" t="n"/>
      <c r="L30" s="178" t="n"/>
      <c r="M30" s="178" t="n"/>
      <c r="N30" s="178" t="n"/>
      <c r="Q30" s="150">
        <f>IF(Q$3="","",VLOOKUP(Q$3,'3-1技术要求'!Q:S,3,0))</f>
        <v/>
      </c>
      <c r="R30" s="150">
        <f>G30*Q30</f>
        <v/>
      </c>
      <c r="T30" s="178">
        <f>B30&amp;T$4&amp;C30&amp;D30</f>
        <v/>
      </c>
      <c r="U30" s="178">
        <f>D30</f>
        <v/>
      </c>
      <c r="V30" s="178">
        <f>E30</f>
        <v/>
      </c>
      <c r="W30" s="178">
        <f>F30</f>
        <v/>
      </c>
      <c r="X30" s="178">
        <f>G30</f>
        <v/>
      </c>
    </row>
    <row r="31">
      <c r="A31" s="102" t="n">
        <v>1</v>
      </c>
      <c r="B31" s="150" t="inlineStr">
        <is>
          <t>P02</t>
        </is>
      </c>
      <c r="C31" s="150" t="inlineStr">
        <is>
          <t>B-4</t>
        </is>
      </c>
      <c r="D31" s="150" t="inlineStr">
        <is>
          <t>#</t>
        </is>
      </c>
      <c r="E31" s="150" t="n">
        <v>1190</v>
      </c>
      <c r="F31" s="150" t="n">
        <v>995</v>
      </c>
      <c r="G31" s="150" t="n">
        <v>1</v>
      </c>
      <c r="H31" s="276">
        <f>E31*F31*G31/1000000</f>
        <v/>
      </c>
      <c r="I31" s="276">
        <f>H31*40.4</f>
        <v/>
      </c>
      <c r="J31" s="150" t="n"/>
      <c r="K31" s="150" t="n"/>
      <c r="L31" s="178" t="n"/>
      <c r="M31" s="178" t="n"/>
      <c r="N31" s="178" t="n"/>
      <c r="Q31" s="150">
        <f>VLOOKUP(T31,异形板分值匹配!B$1:C$2000,2,FALSE)</f>
        <v/>
      </c>
      <c r="R31" s="150">
        <f>Q31*G31</f>
        <v/>
      </c>
      <c r="T31" s="178">
        <f>B31&amp;T$4&amp;C31&amp;D31</f>
        <v/>
      </c>
      <c r="U31" s="178">
        <f>D31</f>
        <v/>
      </c>
      <c r="V31" s="178">
        <f>E31</f>
        <v/>
      </c>
      <c r="W31" s="178">
        <f>F31</f>
        <v/>
      </c>
      <c r="X31" s="178">
        <f>G31</f>
        <v/>
      </c>
    </row>
    <row r="32">
      <c r="A32" s="102" t="n">
        <v>1</v>
      </c>
      <c r="B32" s="150" t="inlineStr">
        <is>
          <t>P02</t>
        </is>
      </c>
      <c r="C32" s="150" t="inlineStr">
        <is>
          <t>B-11</t>
        </is>
      </c>
      <c r="D32" s="150" t="inlineStr">
        <is>
          <t>#</t>
        </is>
      </c>
      <c r="E32" s="150" t="n">
        <v>2365</v>
      </c>
      <c r="F32" s="150" t="n">
        <v>995</v>
      </c>
      <c r="G32" s="150" t="n">
        <v>1</v>
      </c>
      <c r="H32" s="276">
        <f>E32*F32*G32/1000000</f>
        <v/>
      </c>
      <c r="I32" s="276">
        <f>H32*40.4</f>
        <v/>
      </c>
      <c r="J32" s="150" t="n"/>
      <c r="K32" s="150" t="n"/>
      <c r="L32" s="178" t="n"/>
      <c r="M32" s="178" t="n"/>
      <c r="N32" s="178" t="n"/>
      <c r="Q32" s="150">
        <f>VLOOKUP(T32,异形板分值匹配!B$1:C$2000,2,FALSE)</f>
        <v/>
      </c>
      <c r="R32" s="150">
        <f>Q32*G32</f>
        <v/>
      </c>
      <c r="T32" s="178">
        <f>B32&amp;T$4&amp;C32&amp;D32</f>
        <v/>
      </c>
      <c r="U32" s="178">
        <f>D32</f>
        <v/>
      </c>
      <c r="V32" s="178">
        <f>E32</f>
        <v/>
      </c>
      <c r="W32" s="178">
        <f>F32</f>
        <v/>
      </c>
      <c r="X32" s="178">
        <f>G32</f>
        <v/>
      </c>
    </row>
    <row r="33">
      <c r="A33" s="102" t="n">
        <v>1</v>
      </c>
      <c r="B33" s="150" t="inlineStr">
        <is>
          <t>P02</t>
        </is>
      </c>
      <c r="C33" s="150" t="inlineStr">
        <is>
          <t>B-7</t>
        </is>
      </c>
      <c r="D33" s="150" t="inlineStr">
        <is>
          <t>#</t>
        </is>
      </c>
      <c r="E33" s="150" t="n">
        <v>2365</v>
      </c>
      <c r="F33" s="150" t="n">
        <v>995</v>
      </c>
      <c r="G33" s="150" t="n">
        <v>1</v>
      </c>
      <c r="H33" s="276">
        <f>E33*F33*G33/1000000</f>
        <v/>
      </c>
      <c r="I33" s="276">
        <f>H33*40.4</f>
        <v/>
      </c>
      <c r="J33" s="150" t="n"/>
      <c r="K33" s="150" t="n"/>
      <c r="L33" s="178" t="n"/>
      <c r="M33" s="178" t="n"/>
      <c r="N33" s="178" t="n"/>
      <c r="Q33" s="150">
        <f>VLOOKUP(T33,异形板分值匹配!B$1:C$2000,2,FALSE)</f>
        <v/>
      </c>
      <c r="R33" s="150">
        <f>Q33*G33</f>
        <v/>
      </c>
      <c r="T33" s="178">
        <f>B33&amp;T$4&amp;C33&amp;D33</f>
        <v/>
      </c>
      <c r="U33" s="178">
        <f>D33</f>
        <v/>
      </c>
      <c r="V33" s="178">
        <f>E33</f>
        <v/>
      </c>
      <c r="W33" s="178">
        <f>F33</f>
        <v/>
      </c>
      <c r="X33" s="178">
        <f>G33</f>
        <v/>
      </c>
    </row>
    <row r="34">
      <c r="A34" s="102" t="n">
        <v>1</v>
      </c>
      <c r="B34" s="150" t="inlineStr">
        <is>
          <t>P02</t>
        </is>
      </c>
      <c r="C34" s="150" t="inlineStr">
        <is>
          <t>B-9</t>
        </is>
      </c>
      <c r="D34" s="150" t="inlineStr"/>
      <c r="E34" s="150" t="n">
        <v>2365</v>
      </c>
      <c r="F34" s="150" t="n">
        <v>995</v>
      </c>
      <c r="G34" s="150" t="n">
        <v>4</v>
      </c>
      <c r="H34" s="276">
        <f>E34*F34*G34/1000000</f>
        <v/>
      </c>
      <c r="I34" s="276">
        <f>H34*40.4</f>
        <v/>
      </c>
      <c r="J34" s="150" t="n"/>
      <c r="K34" s="150" t="n"/>
      <c r="L34" s="178" t="n"/>
      <c r="M34" s="178" t="n"/>
      <c r="N34" s="178" t="n"/>
      <c r="Q34" s="150">
        <f>IF(Q$3="","",VLOOKUP(Q$3,'3-1技术要求'!Q:S,3,0))</f>
        <v/>
      </c>
      <c r="R34" s="150">
        <f>G34*Q34</f>
        <v/>
      </c>
      <c r="T34" s="178">
        <f>B34&amp;T$4&amp;C34&amp;D34</f>
        <v/>
      </c>
      <c r="U34" s="178">
        <f>D34</f>
        <v/>
      </c>
      <c r="V34" s="178">
        <f>E34</f>
        <v/>
      </c>
      <c r="W34" s="178">
        <f>F34</f>
        <v/>
      </c>
      <c r="X34" s="178">
        <f>G34</f>
        <v/>
      </c>
    </row>
    <row r="35">
      <c r="A35" s="102" t="n">
        <v>1</v>
      </c>
      <c r="B35" s="150" t="inlineStr">
        <is>
          <t>P02</t>
        </is>
      </c>
      <c r="C35" s="150" t="inlineStr">
        <is>
          <t>B-15</t>
        </is>
      </c>
      <c r="D35" s="150" t="inlineStr"/>
      <c r="E35" s="150" t="n">
        <v>2390</v>
      </c>
      <c r="F35" s="150" t="n">
        <v>995</v>
      </c>
      <c r="G35" s="150" t="n">
        <v>6</v>
      </c>
      <c r="H35" s="276">
        <f>E35*F35*G35/1000000</f>
        <v/>
      </c>
      <c r="I35" s="276">
        <f>H35*40.4</f>
        <v/>
      </c>
      <c r="J35" s="150" t="n"/>
      <c r="K35" s="150" t="n"/>
      <c r="L35" s="178" t="n"/>
      <c r="M35" s="178" t="n"/>
      <c r="N35" s="178" t="n"/>
      <c r="Q35" s="150">
        <f>IF(Q$3="","",VLOOKUP(Q$3,'3-1技术要求'!Q:S,3,0))</f>
        <v/>
      </c>
      <c r="R35" s="150">
        <f>G35*Q35</f>
        <v/>
      </c>
      <c r="T35" s="178">
        <f>B35&amp;T$4&amp;C35&amp;D35</f>
        <v/>
      </c>
      <c r="U35" s="178">
        <f>D35</f>
        <v/>
      </c>
      <c r="V35" s="178">
        <f>E35</f>
        <v/>
      </c>
      <c r="W35" s="178">
        <f>F35</f>
        <v/>
      </c>
      <c r="X35" s="178">
        <f>G35</f>
        <v/>
      </c>
    </row>
    <row r="36">
      <c r="A36" s="102" t="n">
        <v>1</v>
      </c>
      <c r="B36" s="107" t="inlineStr">
        <is>
          <t>小计</t>
        </is>
      </c>
      <c r="C36" s="107" t="inlineStr"/>
      <c r="D36" s="107" t="inlineStr"/>
      <c r="E36" s="107" t="inlineStr"/>
      <c r="F36" s="107" t="inlineStr"/>
      <c r="G36" s="107">
        <f>SUM(G22:G35)</f>
        <v/>
      </c>
      <c r="H36" s="107">
        <f>SUM(H22:H35)</f>
        <v/>
      </c>
      <c r="I36" s="107">
        <f>SUM(I22:I35)</f>
        <v/>
      </c>
      <c r="J36" s="107" t="n"/>
      <c r="K36" s="111" t="n"/>
      <c r="L36" s="116" t="n"/>
      <c r="M36" s="116" t="n"/>
      <c r="N36" s="116" t="n"/>
      <c r="O36" s="117" t="n"/>
      <c r="P36" s="117" t="n"/>
      <c r="Q36" s="150">
        <f>IF(Q$3="","",VLOOKUP(Q$3,'3-1技术要求'!Q:S,3,0))</f>
        <v/>
      </c>
      <c r="R36" s="150">
        <f>G36*Q36</f>
        <v/>
      </c>
      <c r="T36" s="178">
        <f>B36&amp;T$4&amp;C36&amp;D36</f>
        <v/>
      </c>
      <c r="U36" s="178">
        <f>D36</f>
        <v/>
      </c>
      <c r="V36" s="178">
        <f>E36</f>
        <v/>
      </c>
      <c r="W36" s="178">
        <f>F36</f>
        <v/>
      </c>
      <c r="X36" s="178">
        <f>G36</f>
        <v/>
      </c>
    </row>
    <row r="37">
      <c r="A37" s="102" t="n">
        <v>1</v>
      </c>
      <c r="B37" s="150" t="inlineStr">
        <is>
          <t>P04</t>
        </is>
      </c>
      <c r="C37" s="150" t="inlineStr">
        <is>
          <t>D-34</t>
        </is>
      </c>
      <c r="D37" s="150" t="inlineStr"/>
      <c r="E37" s="150" t="n">
        <v>690</v>
      </c>
      <c r="F37" s="150" t="n">
        <v>995</v>
      </c>
      <c r="G37" s="150" t="n">
        <v>4</v>
      </c>
      <c r="H37" s="276">
        <f>E37*F37*G37/1000000</f>
        <v/>
      </c>
      <c r="I37" s="276">
        <f>H37*40.4</f>
        <v/>
      </c>
      <c r="J37" s="150" t="n"/>
      <c r="K37" s="150" t="n"/>
      <c r="L37" s="178" t="n"/>
      <c r="M37" s="178" t="n"/>
      <c r="N37" s="178" t="n"/>
      <c r="Q37" s="150">
        <f>IF(Q$3="","",VLOOKUP(Q$3,'3-1技术要求'!Q:S,3,0))</f>
        <v/>
      </c>
      <c r="R37" s="150">
        <f>G37*Q37</f>
        <v/>
      </c>
      <c r="T37" s="178">
        <f>B37&amp;T$4&amp;C37&amp;D37</f>
        <v/>
      </c>
      <c r="U37" s="178">
        <f>D37</f>
        <v/>
      </c>
      <c r="V37" s="178">
        <f>E37</f>
        <v/>
      </c>
      <c r="W37" s="178">
        <f>F37</f>
        <v/>
      </c>
      <c r="X37" s="178">
        <f>G37</f>
        <v/>
      </c>
    </row>
    <row r="38">
      <c r="A38" s="102" t="n">
        <v>1</v>
      </c>
      <c r="B38" s="150" t="inlineStr">
        <is>
          <t>P04</t>
        </is>
      </c>
      <c r="C38" s="150" t="inlineStr">
        <is>
          <t>D-35</t>
        </is>
      </c>
      <c r="D38" s="150" t="inlineStr">
        <is>
          <t>#</t>
        </is>
      </c>
      <c r="E38" s="150" t="n">
        <v>690</v>
      </c>
      <c r="F38" s="150" t="n">
        <v>995</v>
      </c>
      <c r="G38" s="150" t="n">
        <v>1</v>
      </c>
      <c r="H38" s="276">
        <f>E38*F38*G38/1000000</f>
        <v/>
      </c>
      <c r="I38" s="276">
        <f>H38*40.4</f>
        <v/>
      </c>
      <c r="J38" s="150" t="n"/>
      <c r="K38" s="150" t="n"/>
      <c r="L38" s="178" t="n"/>
      <c r="M38" s="178" t="n"/>
      <c r="N38" s="178" t="n"/>
      <c r="Q38" s="150">
        <f>VLOOKUP(T38,异形板分值匹配!B$1:C$2000,2,FALSE)</f>
        <v/>
      </c>
      <c r="R38" s="150">
        <f>Q38*G38</f>
        <v/>
      </c>
      <c r="T38" s="178">
        <f>B38&amp;T$4&amp;C38&amp;D38</f>
        <v/>
      </c>
      <c r="U38" s="178">
        <f>D38</f>
        <v/>
      </c>
      <c r="V38" s="178">
        <f>E38</f>
        <v/>
      </c>
      <c r="W38" s="178">
        <f>F38</f>
        <v/>
      </c>
      <c r="X38" s="178">
        <f>G38</f>
        <v/>
      </c>
    </row>
    <row r="39">
      <c r="A39" s="102" t="n">
        <v>1</v>
      </c>
      <c r="B39" s="150" t="inlineStr">
        <is>
          <t>P04</t>
        </is>
      </c>
      <c r="C39" s="150" t="inlineStr">
        <is>
          <t>D-31</t>
        </is>
      </c>
      <c r="D39" s="150" t="inlineStr"/>
      <c r="E39" s="150" t="n">
        <v>990</v>
      </c>
      <c r="F39" s="150" t="n">
        <v>995</v>
      </c>
      <c r="G39" s="150" t="n">
        <v>2</v>
      </c>
      <c r="H39" s="276">
        <f>E39*F39*G39/1000000</f>
        <v/>
      </c>
      <c r="I39" s="276">
        <f>H39*40.4</f>
        <v/>
      </c>
      <c r="J39" s="150" t="n"/>
      <c r="K39" s="150" t="n"/>
      <c r="L39" s="178" t="n"/>
      <c r="M39" s="178" t="n"/>
      <c r="N39" s="178" t="n"/>
      <c r="Q39" s="150">
        <f>IF(Q$3="","",VLOOKUP(Q$3,'3-1技术要求'!Q:S,3,0))</f>
        <v/>
      </c>
      <c r="R39" s="150">
        <f>G39*Q39</f>
        <v/>
      </c>
      <c r="T39" s="178">
        <f>B39&amp;T$4&amp;C39&amp;D39</f>
        <v/>
      </c>
      <c r="U39" s="178">
        <f>D39</f>
        <v/>
      </c>
      <c r="V39" s="178">
        <f>E39</f>
        <v/>
      </c>
      <c r="W39" s="178">
        <f>F39</f>
        <v/>
      </c>
      <c r="X39" s="178">
        <f>G39</f>
        <v/>
      </c>
    </row>
    <row r="40">
      <c r="A40" s="102" t="n">
        <v>1</v>
      </c>
      <c r="B40" s="150" t="inlineStr">
        <is>
          <t>P04</t>
        </is>
      </c>
      <c r="C40" s="150" t="inlineStr">
        <is>
          <t>D-32</t>
        </is>
      </c>
      <c r="D40" s="150" t="inlineStr">
        <is>
          <t>#</t>
        </is>
      </c>
      <c r="E40" s="150" t="n">
        <v>990</v>
      </c>
      <c r="F40" s="150" t="n">
        <v>995</v>
      </c>
      <c r="G40" s="150" t="n">
        <v>1</v>
      </c>
      <c r="H40" s="276">
        <f>E40*F40*G40/1000000</f>
        <v/>
      </c>
      <c r="I40" s="276">
        <f>H40*40.4</f>
        <v/>
      </c>
      <c r="J40" s="150" t="n"/>
      <c r="K40" s="150" t="n"/>
      <c r="L40" s="178" t="n"/>
      <c r="M40" s="178" t="n"/>
      <c r="N40" s="178" t="n"/>
      <c r="Q40" s="150">
        <f>VLOOKUP(T40,异形板分值匹配!B$1:C$2000,2,FALSE)</f>
        <v/>
      </c>
      <c r="R40" s="150">
        <f>Q40*G40</f>
        <v/>
      </c>
      <c r="T40" s="178">
        <f>B40&amp;T$4&amp;C40&amp;D40</f>
        <v/>
      </c>
      <c r="U40" s="178">
        <f>D40</f>
        <v/>
      </c>
      <c r="V40" s="178">
        <f>E40</f>
        <v/>
      </c>
      <c r="W40" s="178">
        <f>F40</f>
        <v/>
      </c>
      <c r="X40" s="178">
        <f>G40</f>
        <v/>
      </c>
    </row>
    <row r="41">
      <c r="A41" s="102" t="n">
        <v>1</v>
      </c>
      <c r="B41" s="150" t="inlineStr">
        <is>
          <t>P04</t>
        </is>
      </c>
      <c r="C41" s="150" t="inlineStr">
        <is>
          <t>D-33</t>
        </is>
      </c>
      <c r="D41" s="150" t="inlineStr">
        <is>
          <t>#</t>
        </is>
      </c>
      <c r="E41" s="150" t="n">
        <v>990</v>
      </c>
      <c r="F41" s="150" t="n">
        <v>995</v>
      </c>
      <c r="G41" s="150" t="n">
        <v>1</v>
      </c>
      <c r="H41" s="276">
        <f>E41*F41*G41/1000000</f>
        <v/>
      </c>
      <c r="I41" s="276">
        <f>H41*40.4</f>
        <v/>
      </c>
      <c r="J41" s="150" t="n"/>
      <c r="K41" s="150" t="n"/>
      <c r="L41" s="178" t="n"/>
      <c r="M41" s="178" t="n"/>
      <c r="N41" s="178" t="n"/>
      <c r="Q41" s="150">
        <f>VLOOKUP(T41,异形板分值匹配!B$1:C$2000,2,FALSE)</f>
        <v/>
      </c>
      <c r="R41" s="150">
        <f>Q41*G41</f>
        <v/>
      </c>
      <c r="T41" s="178">
        <f>B41&amp;T$4&amp;C41&amp;D41</f>
        <v/>
      </c>
      <c r="U41" s="178">
        <f>D41</f>
        <v/>
      </c>
      <c r="V41" s="178">
        <f>E41</f>
        <v/>
      </c>
      <c r="W41" s="178">
        <f>F41</f>
        <v/>
      </c>
      <c r="X41" s="178">
        <f>G41</f>
        <v/>
      </c>
    </row>
    <row r="42">
      <c r="A42" s="102" t="n">
        <v>1</v>
      </c>
      <c r="B42" s="150" t="inlineStr">
        <is>
          <t>P04</t>
        </is>
      </c>
      <c r="C42" s="150" t="inlineStr">
        <is>
          <t>D-20</t>
        </is>
      </c>
      <c r="D42" s="150" t="inlineStr"/>
      <c r="E42" s="150" t="n">
        <v>1165</v>
      </c>
      <c r="F42" s="150" t="n">
        <v>995</v>
      </c>
      <c r="G42" s="150" t="n">
        <v>4</v>
      </c>
      <c r="H42" s="276">
        <f>E42*F42*G42/1000000</f>
        <v/>
      </c>
      <c r="I42" s="276">
        <f>H42*40.4</f>
        <v/>
      </c>
      <c r="J42" s="150" t="n"/>
      <c r="K42" s="150" t="n"/>
      <c r="L42" s="178" t="n"/>
      <c r="M42" s="178" t="n"/>
      <c r="N42" s="178" t="n"/>
      <c r="Q42" s="150">
        <f>IF(Q$3="","",VLOOKUP(Q$3,'3-1技术要求'!Q:S,3,0))</f>
        <v/>
      </c>
      <c r="R42" s="150">
        <f>G42*Q42</f>
        <v/>
      </c>
      <c r="T42" s="178">
        <f>B42&amp;T$4&amp;C42&amp;D42</f>
        <v/>
      </c>
      <c r="U42" s="178">
        <f>D42</f>
        <v/>
      </c>
      <c r="V42" s="178">
        <f>E42</f>
        <v/>
      </c>
      <c r="W42" s="178">
        <f>F42</f>
        <v/>
      </c>
      <c r="X42" s="178">
        <f>G42</f>
        <v/>
      </c>
    </row>
    <row r="43">
      <c r="A43" s="102" t="n">
        <v>1</v>
      </c>
      <c r="B43" s="150" t="inlineStr">
        <is>
          <t>P04</t>
        </is>
      </c>
      <c r="C43" s="150" t="inlineStr">
        <is>
          <t>D-21</t>
        </is>
      </c>
      <c r="D43" s="150" t="inlineStr">
        <is>
          <t>#</t>
        </is>
      </c>
      <c r="E43" s="150" t="n">
        <v>1165</v>
      </c>
      <c r="F43" s="150" t="n">
        <v>995</v>
      </c>
      <c r="G43" s="150" t="n">
        <v>1</v>
      </c>
      <c r="H43" s="276">
        <f>E43*F43*G43/1000000</f>
        <v/>
      </c>
      <c r="I43" s="276">
        <f>H43*40.4</f>
        <v/>
      </c>
      <c r="J43" s="150" t="n"/>
      <c r="K43" s="150" t="n"/>
      <c r="L43" s="178" t="n"/>
      <c r="M43" s="178" t="n"/>
      <c r="N43" s="178" t="n"/>
      <c r="Q43" s="150">
        <f>VLOOKUP(T43,异形板分值匹配!B$1:C$2000,2,FALSE)</f>
        <v/>
      </c>
      <c r="R43" s="150">
        <f>Q43*G43</f>
        <v/>
      </c>
      <c r="T43" s="178">
        <f>B43&amp;T$4&amp;C43&amp;D43</f>
        <v/>
      </c>
      <c r="U43" s="178">
        <f>D43</f>
        <v/>
      </c>
      <c r="V43" s="178">
        <f>E43</f>
        <v/>
      </c>
      <c r="W43" s="178">
        <f>F43</f>
        <v/>
      </c>
      <c r="X43" s="178">
        <f>G43</f>
        <v/>
      </c>
    </row>
    <row r="44">
      <c r="A44" s="102" t="n">
        <v>1</v>
      </c>
      <c r="B44" s="150" t="inlineStr">
        <is>
          <t>P04</t>
        </is>
      </c>
      <c r="C44" s="150" t="inlineStr">
        <is>
          <t>D-25</t>
        </is>
      </c>
      <c r="D44" s="150" t="inlineStr">
        <is>
          <t>#</t>
        </is>
      </c>
      <c r="E44" s="150" t="n">
        <v>1165</v>
      </c>
      <c r="F44" s="150" t="n">
        <v>995</v>
      </c>
      <c r="G44" s="150" t="n">
        <v>1</v>
      </c>
      <c r="H44" s="276">
        <f>E44*F44*G44/1000000</f>
        <v/>
      </c>
      <c r="I44" s="276">
        <f>H44*40.4</f>
        <v/>
      </c>
      <c r="J44" s="150" t="n"/>
      <c r="K44" s="150" t="n"/>
      <c r="L44" s="178" t="n"/>
      <c r="M44" s="178" t="n"/>
      <c r="N44" s="178" t="n"/>
      <c r="Q44" s="150">
        <f>VLOOKUP(T44,异形板分值匹配!B$1:C$2000,2,FALSE)</f>
        <v/>
      </c>
      <c r="R44" s="150">
        <f>Q44*G44</f>
        <v/>
      </c>
      <c r="T44" s="178">
        <f>B44&amp;T$4&amp;C44&amp;D44</f>
        <v/>
      </c>
      <c r="U44" s="178">
        <f>D44</f>
        <v/>
      </c>
      <c r="V44" s="178">
        <f>E44</f>
        <v/>
      </c>
      <c r="W44" s="178">
        <f>F44</f>
        <v/>
      </c>
      <c r="X44" s="178">
        <f>G44</f>
        <v/>
      </c>
    </row>
    <row r="45">
      <c r="A45" s="102" t="n">
        <v>1</v>
      </c>
      <c r="B45" s="150" t="inlineStr">
        <is>
          <t>P04</t>
        </is>
      </c>
      <c r="C45" s="150" t="inlineStr">
        <is>
          <t>D-3</t>
        </is>
      </c>
      <c r="D45" s="150" t="inlineStr"/>
      <c r="E45" s="150" t="n">
        <v>1190</v>
      </c>
      <c r="F45" s="150" t="n">
        <v>995</v>
      </c>
      <c r="G45" s="150" t="n">
        <v>5</v>
      </c>
      <c r="H45" s="276">
        <f>E45*F45*G45/1000000</f>
        <v/>
      </c>
      <c r="I45" s="276">
        <f>H45*40.4</f>
        <v/>
      </c>
      <c r="J45" s="150" t="n"/>
      <c r="K45" s="150" t="n"/>
      <c r="L45" s="178" t="n"/>
      <c r="M45" s="178" t="n"/>
      <c r="N45" s="178" t="n"/>
      <c r="Q45" s="150">
        <f>IF(Q$3="","",VLOOKUP(Q$3,'3-1技术要求'!Q:S,3,0))</f>
        <v/>
      </c>
      <c r="R45" s="150">
        <f>G45*Q45</f>
        <v/>
      </c>
      <c r="T45" s="178">
        <f>B45&amp;T$4&amp;C45&amp;D45</f>
        <v/>
      </c>
      <c r="U45" s="178">
        <f>D45</f>
        <v/>
      </c>
      <c r="V45" s="178">
        <f>E45</f>
        <v/>
      </c>
      <c r="W45" s="178">
        <f>F45</f>
        <v/>
      </c>
      <c r="X45" s="178">
        <f>G45</f>
        <v/>
      </c>
    </row>
    <row r="46">
      <c r="A46" s="102" t="n">
        <v>1</v>
      </c>
      <c r="B46" s="150" t="inlineStr">
        <is>
          <t>P04</t>
        </is>
      </c>
      <c r="C46" s="150" t="inlineStr">
        <is>
          <t>D-4</t>
        </is>
      </c>
      <c r="D46" s="150" t="inlineStr">
        <is>
          <t>#</t>
        </is>
      </c>
      <c r="E46" s="150" t="n">
        <v>1190</v>
      </c>
      <c r="F46" s="150" t="n">
        <v>995</v>
      </c>
      <c r="G46" s="150" t="n">
        <v>1</v>
      </c>
      <c r="H46" s="276">
        <f>E46*F46*G46/1000000</f>
        <v/>
      </c>
      <c r="I46" s="276">
        <f>H46*40.4</f>
        <v/>
      </c>
      <c r="J46" s="150" t="n"/>
      <c r="K46" s="150" t="n"/>
      <c r="L46" s="178" t="n"/>
      <c r="M46" s="178" t="n"/>
      <c r="N46" s="178" t="n"/>
      <c r="Q46" s="150">
        <f>VLOOKUP(T46,异形板分值匹配!B$1:C$2000,2,FALSE)</f>
        <v/>
      </c>
      <c r="R46" s="150">
        <f>Q46*G46</f>
        <v/>
      </c>
      <c r="T46" s="178">
        <f>B46&amp;T$4&amp;C46&amp;D46</f>
        <v/>
      </c>
      <c r="U46" s="178">
        <f>D46</f>
        <v/>
      </c>
      <c r="V46" s="178">
        <f>E46</f>
        <v/>
      </c>
      <c r="W46" s="178">
        <f>F46</f>
        <v/>
      </c>
      <c r="X46" s="178">
        <f>G46</f>
        <v/>
      </c>
    </row>
    <row r="47">
      <c r="A47" s="102" t="n">
        <v>1</v>
      </c>
      <c r="B47" s="150" t="inlineStr">
        <is>
          <t>P04</t>
        </is>
      </c>
      <c r="C47" s="150" t="inlineStr">
        <is>
          <t>D-5</t>
        </is>
      </c>
      <c r="D47" s="150" t="inlineStr">
        <is>
          <t>#</t>
        </is>
      </c>
      <c r="E47" s="150" t="n">
        <v>1190</v>
      </c>
      <c r="F47" s="150" t="n">
        <v>995</v>
      </c>
      <c r="G47" s="150" t="n">
        <v>1</v>
      </c>
      <c r="H47" s="276">
        <f>E47*F47*G47/1000000</f>
        <v/>
      </c>
      <c r="I47" s="276">
        <f>H47*40.4</f>
        <v/>
      </c>
      <c r="J47" s="150" t="n"/>
      <c r="K47" s="150" t="n"/>
      <c r="L47" s="178" t="n"/>
      <c r="M47" s="178" t="n"/>
      <c r="N47" s="178" t="n"/>
      <c r="Q47" s="150">
        <f>VLOOKUP(T47,异形板分值匹配!B$1:C$2000,2,FALSE)</f>
        <v/>
      </c>
      <c r="R47" s="150">
        <f>Q47*G47</f>
        <v/>
      </c>
      <c r="T47" s="178">
        <f>B47&amp;T$4&amp;C47&amp;D47</f>
        <v/>
      </c>
      <c r="U47" s="178">
        <f>D47</f>
        <v/>
      </c>
      <c r="V47" s="178">
        <f>E47</f>
        <v/>
      </c>
      <c r="W47" s="178">
        <f>F47</f>
        <v/>
      </c>
      <c r="X47" s="178">
        <f>G47</f>
        <v/>
      </c>
    </row>
    <row r="48">
      <c r="A48" s="102" t="n">
        <v>1</v>
      </c>
      <c r="B48" s="150" t="inlineStr">
        <is>
          <t>P04</t>
        </is>
      </c>
      <c r="C48" s="150" t="inlineStr">
        <is>
          <t>D-6</t>
        </is>
      </c>
      <c r="D48" s="150" t="inlineStr">
        <is>
          <t>#</t>
        </is>
      </c>
      <c r="E48" s="150" t="n">
        <v>1190</v>
      </c>
      <c r="F48" s="150" t="n">
        <v>995</v>
      </c>
      <c r="G48" s="150" t="n">
        <v>1</v>
      </c>
      <c r="H48" s="276">
        <f>E48*F48*G48/1000000</f>
        <v/>
      </c>
      <c r="I48" s="276">
        <f>H48*40.4</f>
        <v/>
      </c>
      <c r="J48" s="150" t="n"/>
      <c r="K48" s="150" t="n"/>
      <c r="L48" s="178" t="n"/>
      <c r="M48" s="178" t="n"/>
      <c r="N48" s="178" t="n"/>
      <c r="Q48" s="150">
        <f>VLOOKUP(T48,异形板分值匹配!B$1:C$2000,2,FALSE)</f>
        <v/>
      </c>
      <c r="R48" s="150">
        <f>Q48*G48</f>
        <v/>
      </c>
      <c r="T48" s="178">
        <f>B48&amp;T$4&amp;C48&amp;D48</f>
        <v/>
      </c>
      <c r="U48" s="178">
        <f>D48</f>
        <v/>
      </c>
      <c r="V48" s="178">
        <f>E48</f>
        <v/>
      </c>
      <c r="W48" s="178">
        <f>F48</f>
        <v/>
      </c>
      <c r="X48" s="178">
        <f>G48</f>
        <v/>
      </c>
    </row>
    <row r="49">
      <c r="A49" s="102" t="n">
        <v>1</v>
      </c>
      <c r="B49" s="150" t="inlineStr">
        <is>
          <t>P04</t>
        </is>
      </c>
      <c r="C49" s="150" t="inlineStr">
        <is>
          <t>D-28</t>
        </is>
      </c>
      <c r="D49" s="150" t="inlineStr"/>
      <c r="E49" s="150" t="n">
        <v>1790</v>
      </c>
      <c r="F49" s="150" t="n">
        <v>995</v>
      </c>
      <c r="G49" s="150" t="n">
        <v>5</v>
      </c>
      <c r="H49" s="276">
        <f>E49*F49*G49/1000000</f>
        <v/>
      </c>
      <c r="I49" s="276">
        <f>H49*40.4</f>
        <v/>
      </c>
      <c r="J49" s="150" t="n"/>
      <c r="K49" s="150" t="n"/>
      <c r="L49" s="178" t="n"/>
      <c r="M49" s="178" t="n"/>
      <c r="N49" s="178" t="n"/>
      <c r="Q49" s="150">
        <f>IF(Q$3="","",VLOOKUP(Q$3,'3-1技术要求'!Q:S,3,0))</f>
        <v/>
      </c>
      <c r="R49" s="150">
        <f>G49*Q49</f>
        <v/>
      </c>
      <c r="T49" s="178">
        <f>B49&amp;T$4&amp;C49&amp;D49</f>
        <v/>
      </c>
      <c r="U49" s="178">
        <f>D49</f>
        <v/>
      </c>
      <c r="V49" s="178">
        <f>E49</f>
        <v/>
      </c>
      <c r="W49" s="178">
        <f>F49</f>
        <v/>
      </c>
      <c r="X49" s="178">
        <f>G49</f>
        <v/>
      </c>
    </row>
    <row r="50">
      <c r="A50" s="102" t="n">
        <v>1</v>
      </c>
      <c r="B50" s="150" t="inlineStr">
        <is>
          <t>P04</t>
        </is>
      </c>
      <c r="C50" s="150" t="inlineStr">
        <is>
          <t>D-29</t>
        </is>
      </c>
      <c r="D50" s="150" t="inlineStr">
        <is>
          <t>#</t>
        </is>
      </c>
      <c r="E50" s="150" t="n">
        <v>1790</v>
      </c>
      <c r="F50" s="150" t="n">
        <v>995</v>
      </c>
      <c r="G50" s="150" t="n">
        <v>1</v>
      </c>
      <c r="H50" s="276">
        <f>E50*F50*G50/1000000</f>
        <v/>
      </c>
      <c r="I50" s="276">
        <f>H50*40.4</f>
        <v/>
      </c>
      <c r="J50" s="150" t="n"/>
      <c r="K50" s="150" t="n"/>
      <c r="L50" s="178" t="n"/>
      <c r="M50" s="178" t="n"/>
      <c r="N50" s="178" t="n"/>
      <c r="Q50" s="150">
        <f>VLOOKUP(T50,异形板分值匹配!B$1:C$2000,2,FALSE)</f>
        <v/>
      </c>
      <c r="R50" s="150">
        <f>Q50*G50</f>
        <v/>
      </c>
      <c r="T50" s="178">
        <f>B50&amp;T$4&amp;C50&amp;D50</f>
        <v/>
      </c>
      <c r="U50" s="178">
        <f>D50</f>
        <v/>
      </c>
      <c r="V50" s="178">
        <f>E50</f>
        <v/>
      </c>
      <c r="W50" s="178">
        <f>F50</f>
        <v/>
      </c>
      <c r="X50" s="178">
        <f>G50</f>
        <v/>
      </c>
    </row>
    <row r="51">
      <c r="A51" s="102" t="n">
        <v>1</v>
      </c>
      <c r="B51" s="150" t="inlineStr">
        <is>
          <t>P04</t>
        </is>
      </c>
      <c r="C51" s="150" t="inlineStr">
        <is>
          <t>D-30</t>
        </is>
      </c>
      <c r="D51" s="150" t="inlineStr">
        <is>
          <t>#</t>
        </is>
      </c>
      <c r="E51" s="150" t="n">
        <v>1790</v>
      </c>
      <c r="F51" s="150" t="n">
        <v>995</v>
      </c>
      <c r="G51" s="150" t="n">
        <v>1</v>
      </c>
      <c r="H51" s="276">
        <f>E51*F51*G51/1000000</f>
        <v/>
      </c>
      <c r="I51" s="276">
        <f>H51*40.4</f>
        <v/>
      </c>
      <c r="J51" s="150" t="n"/>
      <c r="K51" s="150" t="n"/>
      <c r="L51" s="178" t="n"/>
      <c r="M51" s="178" t="n"/>
      <c r="N51" s="178" t="n"/>
      <c r="Q51" s="150">
        <f>VLOOKUP(T51,异形板分值匹配!B$1:C$2000,2,FALSE)</f>
        <v/>
      </c>
      <c r="R51" s="150">
        <f>Q51*G51</f>
        <v/>
      </c>
      <c r="T51" s="178">
        <f>B51&amp;T$4&amp;C51&amp;D51</f>
        <v/>
      </c>
      <c r="U51" s="178">
        <f>D51</f>
        <v/>
      </c>
      <c r="V51" s="178">
        <f>E51</f>
        <v/>
      </c>
      <c r="W51" s="178">
        <f>F51</f>
        <v/>
      </c>
      <c r="X51" s="178">
        <f>G51</f>
        <v/>
      </c>
    </row>
    <row r="52">
      <c r="A52" s="102" t="n">
        <v>1</v>
      </c>
      <c r="B52" s="150" t="inlineStr">
        <is>
          <t>P04</t>
        </is>
      </c>
      <c r="C52" s="150" t="inlineStr">
        <is>
          <t>D-13</t>
        </is>
      </c>
      <c r="D52" s="150" t="inlineStr">
        <is>
          <t>#</t>
        </is>
      </c>
      <c r="E52" s="150" t="n">
        <v>2365</v>
      </c>
      <c r="F52" s="150" t="n">
        <v>995</v>
      </c>
      <c r="G52" s="150" t="n">
        <v>1</v>
      </c>
      <c r="H52" s="276">
        <f>E52*F52*G52/1000000</f>
        <v/>
      </c>
      <c r="I52" s="276">
        <f>H52*40.4</f>
        <v/>
      </c>
      <c r="J52" s="150" t="n"/>
      <c r="K52" s="150" t="n"/>
      <c r="L52" s="178" t="n"/>
      <c r="M52" s="178" t="n"/>
      <c r="N52" s="178" t="n"/>
      <c r="Q52" s="150">
        <f>VLOOKUP(T52,异形板分值匹配!B$1:C$2000,2,FALSE)</f>
        <v/>
      </c>
      <c r="R52" s="150">
        <f>Q52*G52</f>
        <v/>
      </c>
      <c r="T52" s="178">
        <f>B52&amp;T$4&amp;C52&amp;D52</f>
        <v/>
      </c>
      <c r="U52" s="178">
        <f>D52</f>
        <v/>
      </c>
      <c r="V52" s="178">
        <f>E52</f>
        <v/>
      </c>
      <c r="W52" s="178">
        <f>F52</f>
        <v/>
      </c>
      <c r="X52" s="178">
        <f>G52</f>
        <v/>
      </c>
    </row>
    <row r="53">
      <c r="A53" s="102" t="n">
        <v>1</v>
      </c>
      <c r="B53" s="150" t="inlineStr">
        <is>
          <t>P04</t>
        </is>
      </c>
      <c r="C53" s="150" t="inlineStr">
        <is>
          <t>D-8</t>
        </is>
      </c>
      <c r="D53" s="150" t="inlineStr"/>
      <c r="E53" s="150" t="n">
        <v>2365</v>
      </c>
      <c r="F53" s="150" t="n">
        <v>995</v>
      </c>
      <c r="G53" s="150" t="n">
        <v>4</v>
      </c>
      <c r="H53" s="276">
        <f>E53*F53*G53/1000000</f>
        <v/>
      </c>
      <c r="I53" s="276">
        <f>H53*40.4</f>
        <v/>
      </c>
      <c r="J53" s="150" t="n"/>
      <c r="K53" s="150" t="n"/>
      <c r="L53" s="178" t="n"/>
      <c r="M53" s="178" t="n"/>
      <c r="N53" s="178" t="n"/>
      <c r="Q53" s="150">
        <f>IF(Q$3="","",VLOOKUP(Q$3,'3-1技术要求'!Q:S,3,0))</f>
        <v/>
      </c>
      <c r="R53" s="150">
        <f>G53*Q53</f>
        <v/>
      </c>
      <c r="T53" s="178">
        <f>B53&amp;T$4&amp;C53&amp;D53</f>
        <v/>
      </c>
      <c r="U53" s="178">
        <f>D53</f>
        <v/>
      </c>
      <c r="V53" s="178">
        <f>E53</f>
        <v/>
      </c>
      <c r="W53" s="178">
        <f>F53</f>
        <v/>
      </c>
      <c r="X53" s="178">
        <f>G53</f>
        <v/>
      </c>
    </row>
    <row r="54">
      <c r="A54" s="102" t="n">
        <v>1</v>
      </c>
      <c r="B54" s="150" t="inlineStr">
        <is>
          <t>P04</t>
        </is>
      </c>
      <c r="C54" s="150" t="inlineStr">
        <is>
          <t>D-9</t>
        </is>
      </c>
      <c r="D54" s="150" t="inlineStr">
        <is>
          <t>#</t>
        </is>
      </c>
      <c r="E54" s="150" t="n">
        <v>2365</v>
      </c>
      <c r="F54" s="150" t="n">
        <v>995</v>
      </c>
      <c r="G54" s="150" t="n">
        <v>1</v>
      </c>
      <c r="H54" s="276">
        <f>E54*F54*G54/1000000</f>
        <v/>
      </c>
      <c r="I54" s="276">
        <f>H54*40.4</f>
        <v/>
      </c>
      <c r="J54" s="150" t="n"/>
      <c r="K54" s="150" t="n"/>
      <c r="L54" s="178" t="n"/>
      <c r="M54" s="178" t="n"/>
      <c r="N54" s="178" t="n"/>
      <c r="Q54" s="150">
        <f>VLOOKUP(T54,异形板分值匹配!B$1:C$2000,2,FALSE)</f>
        <v/>
      </c>
      <c r="R54" s="150">
        <f>Q54*G54</f>
        <v/>
      </c>
      <c r="T54" s="178">
        <f>B54&amp;T$4&amp;C54&amp;D54</f>
        <v/>
      </c>
      <c r="U54" s="178">
        <f>D54</f>
        <v/>
      </c>
      <c r="V54" s="178">
        <f>E54</f>
        <v/>
      </c>
      <c r="W54" s="178">
        <f>F54</f>
        <v/>
      </c>
      <c r="X54" s="178">
        <f>G54</f>
        <v/>
      </c>
    </row>
    <row r="55">
      <c r="A55" s="102" t="n">
        <v>1</v>
      </c>
      <c r="B55" s="150" t="inlineStr">
        <is>
          <t>P04</t>
        </is>
      </c>
      <c r="C55" s="150" t="inlineStr">
        <is>
          <t>D-17</t>
        </is>
      </c>
      <c r="D55" s="150" t="inlineStr"/>
      <c r="E55" s="150" t="n">
        <v>2390</v>
      </c>
      <c r="F55" s="150" t="n">
        <v>995</v>
      </c>
      <c r="G55" s="150" t="n">
        <v>2</v>
      </c>
      <c r="H55" s="276">
        <f>E55*F55*G55/1000000</f>
        <v/>
      </c>
      <c r="I55" s="276">
        <f>H55*40.4</f>
        <v/>
      </c>
      <c r="J55" s="150" t="n"/>
      <c r="K55" s="150" t="n"/>
      <c r="L55" s="178" t="n"/>
      <c r="M55" s="178" t="n"/>
      <c r="N55" s="178" t="n"/>
      <c r="Q55" s="150">
        <f>IF(Q$3="","",VLOOKUP(Q$3,'3-1技术要求'!Q:S,3,0))</f>
        <v/>
      </c>
      <c r="R55" s="150">
        <f>G55*Q55</f>
        <v/>
      </c>
      <c r="T55" s="178">
        <f>B55&amp;T$4&amp;C55&amp;D55</f>
        <v/>
      </c>
      <c r="U55" s="178">
        <f>D55</f>
        <v/>
      </c>
      <c r="V55" s="178">
        <f>E55</f>
        <v/>
      </c>
      <c r="W55" s="178">
        <f>F55</f>
        <v/>
      </c>
      <c r="X55" s="178">
        <f>G55</f>
        <v/>
      </c>
    </row>
    <row r="56">
      <c r="A56" s="102" t="n">
        <v>1</v>
      </c>
      <c r="B56" s="107" t="inlineStr">
        <is>
          <t>小计</t>
        </is>
      </c>
      <c r="C56" s="107" t="inlineStr"/>
      <c r="D56" s="107" t="inlineStr"/>
      <c r="E56" s="107" t="inlineStr"/>
      <c r="F56" s="107" t="inlineStr"/>
      <c r="G56" s="107">
        <f>SUM(G37:G55)</f>
        <v/>
      </c>
      <c r="H56" s="107">
        <f>SUM(H37:H55)</f>
        <v/>
      </c>
      <c r="I56" s="107">
        <f>SUM(I37:I55)</f>
        <v/>
      </c>
      <c r="J56" s="107" t="n"/>
      <c r="K56" s="111" t="n"/>
      <c r="L56" s="116" t="n"/>
      <c r="M56" s="116" t="n"/>
      <c r="N56" s="116" t="n"/>
      <c r="O56" s="117" t="n"/>
      <c r="P56" s="117" t="n"/>
      <c r="Q56" s="150">
        <f>IF(Q$3="","",VLOOKUP(Q$3,'3-1技术要求'!Q:S,3,0))</f>
        <v/>
      </c>
      <c r="R56" s="150">
        <f>G56*Q56</f>
        <v/>
      </c>
      <c r="T56" s="178">
        <f>B56&amp;T$4&amp;C56&amp;D56</f>
        <v/>
      </c>
      <c r="U56" s="178">
        <f>D56</f>
        <v/>
      </c>
      <c r="V56" s="178">
        <f>E56</f>
        <v/>
      </c>
      <c r="W56" s="178">
        <f>F56</f>
        <v/>
      </c>
      <c r="X56" s="178">
        <f>G56</f>
        <v/>
      </c>
    </row>
    <row r="57">
      <c r="A57" s="102" t="n">
        <v>1</v>
      </c>
      <c r="B57" s="150" t="inlineStr">
        <is>
          <t>P23</t>
        </is>
      </c>
      <c r="C57" s="150" t="inlineStr">
        <is>
          <t>A-27</t>
        </is>
      </c>
      <c r="D57" s="150" t="inlineStr">
        <is>
          <t>#</t>
        </is>
      </c>
      <c r="E57" s="150" t="n">
        <v>990</v>
      </c>
      <c r="F57" s="150" t="n">
        <v>455</v>
      </c>
      <c r="G57" s="150" t="n">
        <v>1</v>
      </c>
      <c r="H57" s="276">
        <f>E57*F57*G57/1000000</f>
        <v/>
      </c>
      <c r="I57" s="276">
        <f>H57*40.4</f>
        <v/>
      </c>
      <c r="J57" s="150" t="n"/>
      <c r="K57" s="150" t="n"/>
      <c r="L57" s="178" t="n"/>
      <c r="M57" s="178" t="n"/>
      <c r="N57" s="178" t="n"/>
      <c r="Q57" s="150">
        <f>VLOOKUP(T57,异形板分值匹配!B$1:C$2000,2,FALSE)</f>
        <v/>
      </c>
      <c r="R57" s="150">
        <f>Q57*G57</f>
        <v/>
      </c>
      <c r="T57" s="178">
        <f>B57&amp;T$4&amp;C57&amp;D57</f>
        <v/>
      </c>
      <c r="U57" s="178">
        <f>D57</f>
        <v/>
      </c>
      <c r="V57" s="178">
        <f>E57</f>
        <v/>
      </c>
      <c r="W57" s="178">
        <f>F57</f>
        <v/>
      </c>
      <c r="X57" s="178">
        <f>G57</f>
        <v/>
      </c>
    </row>
    <row r="58">
      <c r="A58" s="102" t="n">
        <v>1</v>
      </c>
      <c r="B58" s="150" t="inlineStr">
        <is>
          <t>P23</t>
        </is>
      </c>
      <c r="C58" s="150" t="inlineStr">
        <is>
          <t>A-19</t>
        </is>
      </c>
      <c r="D58" s="150" t="inlineStr"/>
      <c r="E58" s="150" t="n">
        <v>1165</v>
      </c>
      <c r="F58" s="150" t="n">
        <v>935</v>
      </c>
      <c r="G58" s="150" t="n">
        <v>1</v>
      </c>
      <c r="H58" s="276">
        <f>E58*F58*G58/1000000</f>
        <v/>
      </c>
      <c r="I58" s="276">
        <f>H58*40.4</f>
        <v/>
      </c>
      <c r="J58" s="150" t="n"/>
      <c r="K58" s="150" t="n"/>
      <c r="L58" s="178" t="n"/>
      <c r="M58" s="178" t="n"/>
      <c r="N58" s="178" t="n"/>
      <c r="Q58" s="150">
        <f>IF(Q$3="","",VLOOKUP(Q$3,'3-1技术要求'!Q:S,3,0))</f>
        <v/>
      </c>
      <c r="R58" s="150">
        <f>G58*Q58</f>
        <v/>
      </c>
      <c r="T58" s="178">
        <f>B58&amp;T$4&amp;C58&amp;D58</f>
        <v/>
      </c>
      <c r="U58" s="178">
        <f>D58</f>
        <v/>
      </c>
      <c r="V58" s="178">
        <f>E58</f>
        <v/>
      </c>
      <c r="W58" s="178">
        <f>F58</f>
        <v/>
      </c>
      <c r="X58" s="178">
        <f>G58</f>
        <v/>
      </c>
    </row>
    <row r="59">
      <c r="A59" s="102" t="n">
        <v>1</v>
      </c>
      <c r="B59" s="150" t="inlineStr">
        <is>
          <t>P23</t>
        </is>
      </c>
      <c r="C59" s="150" t="inlineStr">
        <is>
          <t>A-22</t>
        </is>
      </c>
      <c r="D59" s="150" t="inlineStr">
        <is>
          <t>#</t>
        </is>
      </c>
      <c r="E59" s="150" t="n">
        <v>1165</v>
      </c>
      <c r="F59" s="150" t="n">
        <v>935</v>
      </c>
      <c r="G59" s="150" t="n">
        <v>1</v>
      </c>
      <c r="H59" s="276">
        <f>E59*F59*G59/1000000</f>
        <v/>
      </c>
      <c r="I59" s="276">
        <f>H59*40.4</f>
        <v/>
      </c>
      <c r="J59" s="150" t="n"/>
      <c r="K59" s="150" t="n"/>
      <c r="L59" s="178" t="n"/>
      <c r="M59" s="178" t="n"/>
      <c r="N59" s="178" t="n"/>
      <c r="Q59" s="150">
        <f>VLOOKUP(T59,异形板分值匹配!B$1:C$2000,2,FALSE)</f>
        <v/>
      </c>
      <c r="R59" s="150">
        <f>Q59*G59</f>
        <v/>
      </c>
      <c r="T59" s="178">
        <f>B59&amp;T$4&amp;C59&amp;D59</f>
        <v/>
      </c>
      <c r="U59" s="178">
        <f>D59</f>
        <v/>
      </c>
      <c r="V59" s="178">
        <f>E59</f>
        <v/>
      </c>
      <c r="W59" s="178">
        <f>F59</f>
        <v/>
      </c>
      <c r="X59" s="178">
        <f>G59</f>
        <v/>
      </c>
    </row>
    <row r="60">
      <c r="A60" s="102" t="n">
        <v>1</v>
      </c>
      <c r="B60" s="150" t="inlineStr">
        <is>
          <t>P23</t>
        </is>
      </c>
      <c r="C60" s="150" t="inlineStr">
        <is>
          <t>A-23</t>
        </is>
      </c>
      <c r="D60" s="150" t="inlineStr"/>
      <c r="E60" s="150" t="n">
        <v>1165</v>
      </c>
      <c r="F60" s="150" t="n">
        <v>575</v>
      </c>
      <c r="G60" s="150" t="n">
        <v>1</v>
      </c>
      <c r="H60" s="276">
        <f>E60*F60*G60/1000000</f>
        <v/>
      </c>
      <c r="I60" s="276">
        <f>H60*40.4</f>
        <v/>
      </c>
      <c r="J60" s="150" t="n"/>
      <c r="K60" s="150" t="n"/>
      <c r="L60" s="178" t="n"/>
      <c r="M60" s="178" t="n"/>
      <c r="N60" s="178" t="n"/>
      <c r="Q60" s="150">
        <f>IF(Q$3="","",VLOOKUP(Q$3,'3-1技术要求'!Q:S,3,0))</f>
        <v/>
      </c>
      <c r="R60" s="150">
        <f>G60*Q60</f>
        <v/>
      </c>
      <c r="T60" s="178">
        <f>B60&amp;T$4&amp;C60&amp;D60</f>
        <v/>
      </c>
      <c r="U60" s="178">
        <f>D60</f>
        <v/>
      </c>
      <c r="V60" s="178">
        <f>E60</f>
        <v/>
      </c>
      <c r="W60" s="178">
        <f>F60</f>
        <v/>
      </c>
      <c r="X60" s="178">
        <f>G60</f>
        <v/>
      </c>
    </row>
    <row r="61">
      <c r="A61" s="102" t="n">
        <v>1</v>
      </c>
      <c r="B61" s="150" t="inlineStr">
        <is>
          <t>P23</t>
        </is>
      </c>
      <c r="C61" s="150" t="inlineStr">
        <is>
          <t>A-24</t>
        </is>
      </c>
      <c r="D61" s="150" t="inlineStr"/>
      <c r="E61" s="150" t="n">
        <v>1165</v>
      </c>
      <c r="F61" s="150" t="n">
        <v>605</v>
      </c>
      <c r="G61" s="150" t="n">
        <v>2</v>
      </c>
      <c r="H61" s="276">
        <f>E61*F61*G61/1000000</f>
        <v/>
      </c>
      <c r="I61" s="276">
        <f>H61*40.4</f>
        <v/>
      </c>
      <c r="J61" s="150" t="n"/>
      <c r="K61" s="150" t="n"/>
      <c r="L61" s="178" t="n"/>
      <c r="M61" s="178" t="n"/>
      <c r="N61" s="178" t="n"/>
      <c r="Q61" s="150">
        <f>IF(Q$3="","",VLOOKUP(Q$3,'3-1技术要求'!Q:S,3,0))</f>
        <v/>
      </c>
      <c r="R61" s="150">
        <f>G61*Q61</f>
        <v/>
      </c>
      <c r="T61" s="178">
        <f>B61&amp;T$4&amp;C61&amp;D61</f>
        <v/>
      </c>
      <c r="U61" s="178">
        <f>D61</f>
        <v/>
      </c>
      <c r="V61" s="178">
        <f>E61</f>
        <v/>
      </c>
      <c r="W61" s="178">
        <f>F61</f>
        <v/>
      </c>
      <c r="X61" s="178">
        <f>G61</f>
        <v/>
      </c>
    </row>
    <row r="62">
      <c r="A62" s="102" t="n">
        <v>1</v>
      </c>
      <c r="B62" s="150" t="inlineStr">
        <is>
          <t>P23</t>
        </is>
      </c>
      <c r="C62" s="150" t="inlineStr">
        <is>
          <t>A-26</t>
        </is>
      </c>
      <c r="D62" s="150" t="inlineStr">
        <is>
          <t>#</t>
        </is>
      </c>
      <c r="E62" s="150" t="n">
        <v>1165</v>
      </c>
      <c r="F62" s="150" t="n">
        <v>575</v>
      </c>
      <c r="G62" s="150" t="n">
        <v>1</v>
      </c>
      <c r="H62" s="276">
        <f>E62*F62*G62/1000000</f>
        <v/>
      </c>
      <c r="I62" s="276">
        <f>H62*40.4</f>
        <v/>
      </c>
      <c r="J62" s="150" t="n"/>
      <c r="K62" s="150" t="n"/>
      <c r="L62" s="178" t="n"/>
      <c r="M62" s="178" t="n"/>
      <c r="N62" s="178" t="n"/>
      <c r="Q62" s="150">
        <f>VLOOKUP(T62,异形板分值匹配!B$1:C$2000,2,FALSE)</f>
        <v/>
      </c>
      <c r="R62" s="150">
        <f>Q62*G62</f>
        <v/>
      </c>
      <c r="T62" s="178">
        <f>B62&amp;T$4&amp;C62&amp;D62</f>
        <v/>
      </c>
      <c r="U62" s="178">
        <f>D62</f>
        <v/>
      </c>
      <c r="V62" s="178">
        <f>E62</f>
        <v/>
      </c>
      <c r="W62" s="178">
        <f>F62</f>
        <v/>
      </c>
      <c r="X62" s="178">
        <f>G62</f>
        <v/>
      </c>
    </row>
    <row r="63">
      <c r="A63" s="102" t="n">
        <v>1</v>
      </c>
      <c r="B63" s="150" t="inlineStr">
        <is>
          <t>P23</t>
        </is>
      </c>
      <c r="C63" s="150" t="inlineStr">
        <is>
          <t>A-1</t>
        </is>
      </c>
      <c r="D63" s="150" t="inlineStr"/>
      <c r="E63" s="150" t="n">
        <v>1190</v>
      </c>
      <c r="F63" s="150" t="n">
        <v>605</v>
      </c>
      <c r="G63" s="150" t="n">
        <v>1</v>
      </c>
      <c r="H63" s="276">
        <f>E63*F63*G63/1000000</f>
        <v/>
      </c>
      <c r="I63" s="276">
        <f>H63*40.4</f>
        <v/>
      </c>
      <c r="J63" s="150" t="n"/>
      <c r="K63" s="150" t="n"/>
      <c r="L63" s="178" t="n"/>
      <c r="M63" s="178" t="n"/>
      <c r="N63" s="178" t="n"/>
      <c r="Q63" s="150">
        <f>IF(Q$3="","",VLOOKUP(Q$3,'3-1技术要求'!Q:S,3,0))</f>
        <v/>
      </c>
      <c r="R63" s="150">
        <f>G63*Q63</f>
        <v/>
      </c>
      <c r="T63" s="178">
        <f>B63&amp;T$4&amp;C63&amp;D63</f>
        <v/>
      </c>
      <c r="U63" s="178">
        <f>D63</f>
        <v/>
      </c>
      <c r="V63" s="178">
        <f>E63</f>
        <v/>
      </c>
      <c r="W63" s="178">
        <f>F63</f>
        <v/>
      </c>
      <c r="X63" s="178">
        <f>G63</f>
        <v/>
      </c>
    </row>
    <row r="64">
      <c r="A64" s="102" t="n">
        <v>1</v>
      </c>
      <c r="B64" s="150" t="inlineStr">
        <is>
          <t>P23</t>
        </is>
      </c>
      <c r="C64" s="150" t="inlineStr">
        <is>
          <t>A-2</t>
        </is>
      </c>
      <c r="D64" s="150" t="inlineStr"/>
      <c r="E64" s="150" t="n">
        <v>1190</v>
      </c>
      <c r="F64" s="150" t="n">
        <v>635</v>
      </c>
      <c r="G64" s="150" t="n">
        <v>1</v>
      </c>
      <c r="H64" s="276">
        <f>E64*F64*G64/1000000</f>
        <v/>
      </c>
      <c r="I64" s="276">
        <f>H64*40.4</f>
        <v/>
      </c>
      <c r="J64" s="150" t="n"/>
      <c r="K64" s="150" t="n"/>
      <c r="L64" s="178" t="n"/>
      <c r="M64" s="178" t="n"/>
      <c r="N64" s="178" t="n"/>
      <c r="Q64" s="150">
        <f>IF(Q$3="","",VLOOKUP(Q$3,'3-1技术要求'!Q:S,3,0))</f>
        <v/>
      </c>
      <c r="R64" s="150">
        <f>G64*Q64</f>
        <v/>
      </c>
      <c r="T64" s="178">
        <f>B64&amp;T$4&amp;C64&amp;D64</f>
        <v/>
      </c>
      <c r="U64" s="178">
        <f>D64</f>
        <v/>
      </c>
      <c r="V64" s="178">
        <f>E64</f>
        <v/>
      </c>
      <c r="W64" s="178">
        <f>F64</f>
        <v/>
      </c>
      <c r="X64" s="178">
        <f>G64</f>
        <v/>
      </c>
    </row>
    <row r="65">
      <c r="A65" s="102" t="n">
        <v>1</v>
      </c>
      <c r="B65" s="150" t="inlineStr">
        <is>
          <t>P23</t>
        </is>
      </c>
      <c r="C65" s="150" t="inlineStr">
        <is>
          <t>A-10</t>
        </is>
      </c>
      <c r="D65" s="150" t="inlineStr">
        <is>
          <t>#</t>
        </is>
      </c>
      <c r="E65" s="150" t="n">
        <v>2365</v>
      </c>
      <c r="F65" s="150" t="n">
        <v>935</v>
      </c>
      <c r="G65" s="150" t="n">
        <v>1</v>
      </c>
      <c r="H65" s="276">
        <f>E65*F65*G65/1000000</f>
        <v/>
      </c>
      <c r="I65" s="276">
        <f>H65*40.4</f>
        <v/>
      </c>
      <c r="J65" s="150" t="n"/>
      <c r="K65" s="150" t="n"/>
      <c r="L65" s="178" t="n"/>
      <c r="M65" s="178" t="n"/>
      <c r="N65" s="178" t="n"/>
      <c r="Q65" s="150">
        <f>VLOOKUP(T65,异形板分值匹配!B$1:C$2000,2,FALSE)</f>
        <v/>
      </c>
      <c r="R65" s="150">
        <f>Q65*G65</f>
        <v/>
      </c>
      <c r="T65" s="178">
        <f>B65&amp;T$4&amp;C65&amp;D65</f>
        <v/>
      </c>
      <c r="U65" s="178">
        <f>D65</f>
        <v/>
      </c>
      <c r="V65" s="178">
        <f>E65</f>
        <v/>
      </c>
      <c r="W65" s="178">
        <f>F65</f>
        <v/>
      </c>
      <c r="X65" s="178">
        <f>G65</f>
        <v/>
      </c>
    </row>
    <row r="66">
      <c r="A66" s="102" t="n">
        <v>1</v>
      </c>
      <c r="B66" s="150" t="inlineStr">
        <is>
          <t>P23</t>
        </is>
      </c>
      <c r="C66" s="150" t="inlineStr">
        <is>
          <t>A-11</t>
        </is>
      </c>
      <c r="D66" s="150" t="inlineStr"/>
      <c r="E66" s="150" t="n">
        <v>2365</v>
      </c>
      <c r="F66" s="150" t="n">
        <v>575</v>
      </c>
      <c r="G66" s="150" t="n">
        <v>1</v>
      </c>
      <c r="H66" s="276">
        <f>E66*F66*G66/1000000</f>
        <v/>
      </c>
      <c r="I66" s="276">
        <f>H66*40.4</f>
        <v/>
      </c>
      <c r="J66" s="150" t="n"/>
      <c r="K66" s="150" t="n"/>
      <c r="L66" s="178" t="n"/>
      <c r="M66" s="178" t="n"/>
      <c r="N66" s="178" t="n"/>
      <c r="Q66" s="150">
        <f>IF(Q$3="","",VLOOKUP(Q$3,'3-1技术要求'!Q:S,3,0))</f>
        <v/>
      </c>
      <c r="R66" s="150">
        <f>G66*Q66</f>
        <v/>
      </c>
      <c r="T66" s="178">
        <f>B66&amp;T$4&amp;C66&amp;D66</f>
        <v/>
      </c>
      <c r="U66" s="178">
        <f>D66</f>
        <v/>
      </c>
      <c r="V66" s="178">
        <f>E66</f>
        <v/>
      </c>
      <c r="W66" s="178">
        <f>F66</f>
        <v/>
      </c>
      <c r="X66" s="178">
        <f>G66</f>
        <v/>
      </c>
    </row>
    <row r="67">
      <c r="A67" s="102" t="n">
        <v>1</v>
      </c>
      <c r="B67" s="150" t="inlineStr">
        <is>
          <t>P23</t>
        </is>
      </c>
      <c r="C67" s="150" t="inlineStr">
        <is>
          <t>A-12</t>
        </is>
      </c>
      <c r="D67" s="150" t="inlineStr"/>
      <c r="E67" s="150" t="n">
        <v>2365</v>
      </c>
      <c r="F67" s="150" t="n">
        <v>605</v>
      </c>
      <c r="G67" s="150" t="n">
        <v>2</v>
      </c>
      <c r="H67" s="276">
        <f>E67*F67*G67/1000000</f>
        <v/>
      </c>
      <c r="I67" s="276">
        <f>H67*40.4</f>
        <v/>
      </c>
      <c r="J67" s="150" t="n"/>
      <c r="K67" s="150" t="n"/>
      <c r="L67" s="178" t="n"/>
      <c r="M67" s="178" t="n"/>
      <c r="N67" s="178" t="n"/>
      <c r="Q67" s="150">
        <f>IF(Q$3="","",VLOOKUP(Q$3,'3-1技术要求'!Q:S,3,0))</f>
        <v/>
      </c>
      <c r="R67" s="150">
        <f>G67*Q67</f>
        <v/>
      </c>
      <c r="T67" s="178">
        <f>B67&amp;T$4&amp;C67&amp;D67</f>
        <v/>
      </c>
      <c r="U67" s="178">
        <f>D67</f>
        <v/>
      </c>
      <c r="V67" s="178">
        <f>E67</f>
        <v/>
      </c>
      <c r="W67" s="178">
        <f>F67</f>
        <v/>
      </c>
      <c r="X67" s="178">
        <f>G67</f>
        <v/>
      </c>
    </row>
    <row r="68">
      <c r="A68" s="102" t="n">
        <v>1</v>
      </c>
      <c r="B68" s="150" t="inlineStr">
        <is>
          <t>P23</t>
        </is>
      </c>
      <c r="C68" s="150" t="inlineStr">
        <is>
          <t>A-14</t>
        </is>
      </c>
      <c r="D68" s="150" t="inlineStr">
        <is>
          <t>#</t>
        </is>
      </c>
      <c r="E68" s="150" t="n">
        <v>2365</v>
      </c>
      <c r="F68" s="150" t="n">
        <v>575</v>
      </c>
      <c r="G68" s="150" t="n">
        <v>1</v>
      </c>
      <c r="H68" s="276">
        <f>E68*F68*G68/1000000</f>
        <v/>
      </c>
      <c r="I68" s="276">
        <f>H68*40.4</f>
        <v/>
      </c>
      <c r="J68" s="150" t="n"/>
      <c r="K68" s="150" t="n"/>
      <c r="L68" s="178" t="n"/>
      <c r="M68" s="178" t="n"/>
      <c r="N68" s="178" t="n"/>
      <c r="Q68" s="150">
        <f>VLOOKUP(T68,异形板分值匹配!B$1:C$2000,2,FALSE)</f>
        <v/>
      </c>
      <c r="R68" s="150">
        <f>Q68*G68</f>
        <v/>
      </c>
      <c r="T68" s="178">
        <f>B68&amp;T$4&amp;C68&amp;D68</f>
        <v/>
      </c>
      <c r="U68" s="178">
        <f>D68</f>
        <v/>
      </c>
      <c r="V68" s="178">
        <f>E68</f>
        <v/>
      </c>
      <c r="W68" s="178">
        <f>F68</f>
        <v/>
      </c>
      <c r="X68" s="178">
        <f>G68</f>
        <v/>
      </c>
    </row>
    <row r="69">
      <c r="A69" s="102" t="n">
        <v>1</v>
      </c>
      <c r="B69" s="150" t="inlineStr">
        <is>
          <t>P23</t>
        </is>
      </c>
      <c r="C69" s="150" t="inlineStr">
        <is>
          <t>A-7</t>
        </is>
      </c>
      <c r="D69" s="150" t="inlineStr"/>
      <c r="E69" s="150" t="n">
        <v>2365</v>
      </c>
      <c r="F69" s="150" t="n">
        <v>935</v>
      </c>
      <c r="G69" s="150" t="n">
        <v>1</v>
      </c>
      <c r="H69" s="276">
        <f>E69*F69*G69/1000000</f>
        <v/>
      </c>
      <c r="I69" s="276">
        <f>H69*40.4</f>
        <v/>
      </c>
      <c r="J69" s="150" t="n"/>
      <c r="K69" s="150" t="n"/>
      <c r="L69" s="178" t="n"/>
      <c r="M69" s="178" t="n"/>
      <c r="N69" s="178" t="n"/>
      <c r="Q69" s="150">
        <f>IF(Q$3="","",VLOOKUP(Q$3,'3-1技术要求'!Q:S,3,0))</f>
        <v/>
      </c>
      <c r="R69" s="150">
        <f>G69*Q69</f>
        <v/>
      </c>
      <c r="T69" s="178">
        <f>B69&amp;T$4&amp;C69&amp;D69</f>
        <v/>
      </c>
      <c r="U69" s="178">
        <f>D69</f>
        <v/>
      </c>
      <c r="V69" s="178">
        <f>E69</f>
        <v/>
      </c>
      <c r="W69" s="178">
        <f>F69</f>
        <v/>
      </c>
      <c r="X69" s="178">
        <f>G69</f>
        <v/>
      </c>
    </row>
    <row r="70">
      <c r="A70" s="102" t="n">
        <v>1</v>
      </c>
      <c r="B70" s="150" t="inlineStr">
        <is>
          <t>P23</t>
        </is>
      </c>
      <c r="C70" s="150" t="inlineStr">
        <is>
          <t>A-15</t>
        </is>
      </c>
      <c r="D70" s="150" t="inlineStr"/>
      <c r="E70" s="150" t="n">
        <v>2390</v>
      </c>
      <c r="F70" s="150" t="n">
        <v>575</v>
      </c>
      <c r="G70" s="150" t="n">
        <v>2</v>
      </c>
      <c r="H70" s="276">
        <f>E70*F70*G70/1000000</f>
        <v/>
      </c>
      <c r="I70" s="276">
        <f>H70*40.4</f>
        <v/>
      </c>
      <c r="J70" s="150" t="n"/>
      <c r="K70" s="150" t="n"/>
      <c r="L70" s="178" t="n"/>
      <c r="M70" s="178" t="n"/>
      <c r="N70" s="178" t="n"/>
      <c r="Q70" s="150">
        <f>IF(Q$3="","",VLOOKUP(Q$3,'3-1技术要求'!Q:S,3,0))</f>
        <v/>
      </c>
      <c r="R70" s="150">
        <f>G70*Q70</f>
        <v/>
      </c>
      <c r="T70" s="178">
        <f>B70&amp;T$4&amp;C70&amp;D70</f>
        <v/>
      </c>
      <c r="U70" s="178">
        <f>D70</f>
        <v/>
      </c>
      <c r="V70" s="178">
        <f>E70</f>
        <v/>
      </c>
      <c r="W70" s="178">
        <f>F70</f>
        <v/>
      </c>
      <c r="X70" s="178">
        <f>G70</f>
        <v/>
      </c>
    </row>
    <row r="71">
      <c r="A71" s="102" t="n">
        <v>1</v>
      </c>
      <c r="B71" s="150" t="inlineStr">
        <is>
          <t>P23</t>
        </is>
      </c>
      <c r="C71" s="150" t="inlineStr">
        <is>
          <t>A-16</t>
        </is>
      </c>
      <c r="D71" s="150" t="inlineStr"/>
      <c r="E71" s="150" t="n">
        <v>2390</v>
      </c>
      <c r="F71" s="150" t="n">
        <v>605</v>
      </c>
      <c r="G71" s="150" t="n">
        <v>2</v>
      </c>
      <c r="H71" s="276">
        <f>E71*F71*G71/1000000</f>
        <v/>
      </c>
      <c r="I71" s="276">
        <f>H71*40.4</f>
        <v/>
      </c>
      <c r="J71" s="150" t="n"/>
      <c r="K71" s="150" t="n"/>
      <c r="L71" s="178" t="n"/>
      <c r="M71" s="178" t="n"/>
      <c r="N71" s="178" t="n"/>
      <c r="Q71" s="150">
        <f>IF(Q$3="","",VLOOKUP(Q$3,'3-1技术要求'!Q:S,3,0))</f>
        <v/>
      </c>
      <c r="R71" s="150">
        <f>G71*Q71</f>
        <v/>
      </c>
      <c r="T71" s="178">
        <f>B71&amp;T$4&amp;C71&amp;D71</f>
        <v/>
      </c>
      <c r="U71" s="178">
        <f>D71</f>
        <v/>
      </c>
      <c r="V71" s="178">
        <f>E71</f>
        <v/>
      </c>
      <c r="W71" s="178">
        <f>F71</f>
        <v/>
      </c>
      <c r="X71" s="178">
        <f>G71</f>
        <v/>
      </c>
    </row>
    <row r="72">
      <c r="A72" s="102" t="n">
        <v>1</v>
      </c>
      <c r="B72" s="150" t="inlineStr">
        <is>
          <t>P23</t>
        </is>
      </c>
      <c r="C72" s="150" t="inlineStr">
        <is>
          <t>A-18</t>
        </is>
      </c>
      <c r="D72" s="150" t="inlineStr"/>
      <c r="E72" s="150" t="n">
        <v>2390</v>
      </c>
      <c r="F72" s="150" t="n">
        <v>935</v>
      </c>
      <c r="G72" s="150" t="n">
        <v>2</v>
      </c>
      <c r="H72" s="276">
        <f>E72*F72*G72/1000000</f>
        <v/>
      </c>
      <c r="I72" s="276">
        <f>H72*40.4</f>
        <v/>
      </c>
      <c r="J72" s="150" t="n"/>
      <c r="K72" s="150" t="n"/>
      <c r="L72" s="178" t="n"/>
      <c r="M72" s="178" t="n"/>
      <c r="N72" s="178" t="n"/>
      <c r="Q72" s="150">
        <f>IF(Q$3="","",VLOOKUP(Q$3,'3-1技术要求'!Q:S,3,0))</f>
        <v/>
      </c>
      <c r="R72" s="150">
        <f>G72*Q72</f>
        <v/>
      </c>
      <c r="T72" s="178">
        <f>B72&amp;T$4&amp;C72&amp;D72</f>
        <v/>
      </c>
      <c r="U72" s="178">
        <f>D72</f>
        <v/>
      </c>
      <c r="V72" s="178">
        <f>E72</f>
        <v/>
      </c>
      <c r="W72" s="178">
        <f>F72</f>
        <v/>
      </c>
      <c r="X72" s="178">
        <f>G72</f>
        <v/>
      </c>
    </row>
    <row r="73">
      <c r="A73" s="102" t="n">
        <v>1</v>
      </c>
      <c r="B73" s="107" t="inlineStr">
        <is>
          <t>小计</t>
        </is>
      </c>
      <c r="C73" s="107" t="inlineStr"/>
      <c r="D73" s="107" t="inlineStr"/>
      <c r="E73" s="107" t="inlineStr"/>
      <c r="F73" s="107" t="inlineStr"/>
      <c r="G73" s="107">
        <f>SUM(G57:G72)</f>
        <v/>
      </c>
      <c r="H73" s="107">
        <f>SUM(H57:H72)</f>
        <v/>
      </c>
      <c r="I73" s="107">
        <f>SUM(I57:I72)</f>
        <v/>
      </c>
      <c r="J73" s="107" t="n"/>
      <c r="K73" s="111" t="n"/>
      <c r="L73" s="116" t="n"/>
      <c r="M73" s="116" t="n"/>
      <c r="N73" s="116" t="n"/>
      <c r="O73" s="117" t="n"/>
      <c r="P73" s="117" t="n"/>
      <c r="Q73" s="150">
        <f>IF(Q$3="","",VLOOKUP(Q$3,'3-1技术要求'!Q:S,3,0))</f>
        <v/>
      </c>
      <c r="R73" s="150">
        <f>G73*Q73</f>
        <v/>
      </c>
      <c r="T73" s="178">
        <f>B73&amp;T$4&amp;C73&amp;D73</f>
        <v/>
      </c>
      <c r="U73" s="178">
        <f>D73</f>
        <v/>
      </c>
      <c r="V73" s="178">
        <f>E73</f>
        <v/>
      </c>
      <c r="W73" s="178">
        <f>F73</f>
        <v/>
      </c>
      <c r="X73" s="178">
        <f>G73</f>
        <v/>
      </c>
    </row>
    <row r="74">
      <c r="A74" s="102" t="n">
        <v>1</v>
      </c>
      <c r="B74" s="150" t="inlineStr">
        <is>
          <t>P24</t>
        </is>
      </c>
      <c r="C74" s="150" t="inlineStr">
        <is>
          <t>B-25</t>
        </is>
      </c>
      <c r="D74" s="150" t="inlineStr">
        <is>
          <t>#</t>
        </is>
      </c>
      <c r="E74" s="150" t="n">
        <v>990</v>
      </c>
      <c r="F74" s="150" t="n">
        <v>455</v>
      </c>
      <c r="G74" s="150" t="n">
        <v>1</v>
      </c>
      <c r="H74" s="276">
        <f>E74*F74*G74/1000000</f>
        <v/>
      </c>
      <c r="I74" s="276">
        <f>H74*40.4</f>
        <v/>
      </c>
      <c r="J74" s="150" t="n"/>
      <c r="K74" s="150" t="n"/>
      <c r="L74" s="178" t="n"/>
      <c r="M74" s="178" t="n"/>
      <c r="N74" s="178" t="n"/>
      <c r="Q74" s="150">
        <f>VLOOKUP(T74,异形板分值匹配!B$1:C$2000,2,FALSE)</f>
        <v/>
      </c>
      <c r="R74" s="150">
        <f>Q74*G74</f>
        <v/>
      </c>
      <c r="T74" s="178">
        <f>B74&amp;T$4&amp;C74&amp;D74</f>
        <v/>
      </c>
      <c r="U74" s="178">
        <f>D74</f>
        <v/>
      </c>
      <c r="V74" s="178">
        <f>E74</f>
        <v/>
      </c>
      <c r="W74" s="178">
        <f>F74</f>
        <v/>
      </c>
      <c r="X74" s="178">
        <f>G74</f>
        <v/>
      </c>
    </row>
    <row r="75">
      <c r="A75" s="102" t="n">
        <v>1</v>
      </c>
      <c r="B75" s="150" t="inlineStr">
        <is>
          <t>P24</t>
        </is>
      </c>
      <c r="C75" s="150" t="inlineStr">
        <is>
          <t>B-17</t>
        </is>
      </c>
      <c r="D75" s="150" t="inlineStr"/>
      <c r="E75" s="150" t="n">
        <v>1165</v>
      </c>
      <c r="F75" s="150" t="n">
        <v>935</v>
      </c>
      <c r="G75" s="150" t="n">
        <v>1</v>
      </c>
      <c r="H75" s="276">
        <f>E75*F75*G75/1000000</f>
        <v/>
      </c>
      <c r="I75" s="276">
        <f>H75*40.4</f>
        <v/>
      </c>
      <c r="J75" s="150" t="n"/>
      <c r="K75" s="150" t="n"/>
      <c r="L75" s="178" t="n"/>
      <c r="M75" s="178" t="n"/>
      <c r="N75" s="178" t="n"/>
      <c r="Q75" s="150">
        <f>IF(Q$3="","",VLOOKUP(Q$3,'3-1技术要求'!Q:S,3,0))</f>
        <v/>
      </c>
      <c r="R75" s="150">
        <f>G75*Q75</f>
        <v/>
      </c>
      <c r="T75" s="178">
        <f>B75&amp;T$4&amp;C75&amp;D75</f>
        <v/>
      </c>
      <c r="U75" s="178">
        <f>D75</f>
        <v/>
      </c>
      <c r="V75" s="178">
        <f>E75</f>
        <v/>
      </c>
      <c r="W75" s="178">
        <f>F75</f>
        <v/>
      </c>
      <c r="X75" s="178">
        <f>G75</f>
        <v/>
      </c>
    </row>
    <row r="76">
      <c r="A76" s="102" t="n">
        <v>1</v>
      </c>
      <c r="B76" s="150" t="inlineStr">
        <is>
          <t>P24</t>
        </is>
      </c>
      <c r="C76" s="150" t="inlineStr">
        <is>
          <t>B-20</t>
        </is>
      </c>
      <c r="D76" s="150" t="inlineStr">
        <is>
          <t>#</t>
        </is>
      </c>
      <c r="E76" s="150" t="n">
        <v>1165</v>
      </c>
      <c r="F76" s="150" t="n">
        <v>935</v>
      </c>
      <c r="G76" s="150" t="n">
        <v>1</v>
      </c>
      <c r="H76" s="276">
        <f>E76*F76*G76/1000000</f>
        <v/>
      </c>
      <c r="I76" s="276">
        <f>H76*40.4</f>
        <v/>
      </c>
      <c r="J76" s="150" t="n"/>
      <c r="K76" s="150" t="n"/>
      <c r="L76" s="178" t="n"/>
      <c r="M76" s="178" t="n"/>
      <c r="N76" s="178" t="n"/>
      <c r="Q76" s="150">
        <f>VLOOKUP(T76,异形板分值匹配!B$1:C$2000,2,FALSE)</f>
        <v/>
      </c>
      <c r="R76" s="150">
        <f>Q76*G76</f>
        <v/>
      </c>
      <c r="T76" s="178">
        <f>B76&amp;T$4&amp;C76&amp;D76</f>
        <v/>
      </c>
      <c r="U76" s="178">
        <f>D76</f>
        <v/>
      </c>
      <c r="V76" s="178">
        <f>E76</f>
        <v/>
      </c>
      <c r="W76" s="178">
        <f>F76</f>
        <v/>
      </c>
      <c r="X76" s="178">
        <f>G76</f>
        <v/>
      </c>
    </row>
    <row r="77">
      <c r="A77" s="102" t="n">
        <v>1</v>
      </c>
      <c r="B77" s="150" t="inlineStr">
        <is>
          <t>P24</t>
        </is>
      </c>
      <c r="C77" s="150" t="inlineStr">
        <is>
          <t>B-21</t>
        </is>
      </c>
      <c r="D77" s="150" t="inlineStr"/>
      <c r="E77" s="150" t="n">
        <v>1165</v>
      </c>
      <c r="F77" s="150" t="n">
        <v>575</v>
      </c>
      <c r="G77" s="150" t="n">
        <v>1</v>
      </c>
      <c r="H77" s="276">
        <f>E77*F77*G77/1000000</f>
        <v/>
      </c>
      <c r="I77" s="276">
        <f>H77*40.4</f>
        <v/>
      </c>
      <c r="J77" s="150" t="n"/>
      <c r="K77" s="150" t="n"/>
      <c r="L77" s="178" t="n"/>
      <c r="M77" s="178" t="n"/>
      <c r="N77" s="178" t="n"/>
      <c r="Q77" s="150">
        <f>IF(Q$3="","",VLOOKUP(Q$3,'3-1技术要求'!Q:S,3,0))</f>
        <v/>
      </c>
      <c r="R77" s="150">
        <f>G77*Q77</f>
        <v/>
      </c>
      <c r="T77" s="178">
        <f>B77&amp;T$4&amp;C77&amp;D77</f>
        <v/>
      </c>
      <c r="U77" s="178">
        <f>D77</f>
        <v/>
      </c>
      <c r="V77" s="178">
        <f>E77</f>
        <v/>
      </c>
      <c r="W77" s="178">
        <f>F77</f>
        <v/>
      </c>
      <c r="X77" s="178">
        <f>G77</f>
        <v/>
      </c>
    </row>
    <row r="78">
      <c r="A78" s="102" t="n">
        <v>1</v>
      </c>
      <c r="B78" s="150" t="inlineStr">
        <is>
          <t>P24</t>
        </is>
      </c>
      <c r="C78" s="150" t="inlineStr">
        <is>
          <t>B-22</t>
        </is>
      </c>
      <c r="D78" s="150" t="inlineStr"/>
      <c r="E78" s="150" t="n">
        <v>1165</v>
      </c>
      <c r="F78" s="150" t="n">
        <v>605</v>
      </c>
      <c r="G78" s="150" t="n">
        <v>2</v>
      </c>
      <c r="H78" s="276">
        <f>E78*F78*G78/1000000</f>
        <v/>
      </c>
      <c r="I78" s="276">
        <f>H78*40.4</f>
        <v/>
      </c>
      <c r="J78" s="150" t="n"/>
      <c r="K78" s="150" t="n"/>
      <c r="L78" s="178" t="n"/>
      <c r="M78" s="178" t="n"/>
      <c r="N78" s="178" t="n"/>
      <c r="Q78" s="150">
        <f>IF(Q$3="","",VLOOKUP(Q$3,'3-1技术要求'!Q:S,3,0))</f>
        <v/>
      </c>
      <c r="R78" s="150">
        <f>G78*Q78</f>
        <v/>
      </c>
      <c r="T78" s="178">
        <f>B78&amp;T$4&amp;C78&amp;D78</f>
        <v/>
      </c>
      <c r="U78" s="178">
        <f>D78</f>
        <v/>
      </c>
      <c r="V78" s="178">
        <f>E78</f>
        <v/>
      </c>
      <c r="W78" s="178">
        <f>F78</f>
        <v/>
      </c>
      <c r="X78" s="178">
        <f>G78</f>
        <v/>
      </c>
    </row>
    <row r="79">
      <c r="A79" s="102" t="n">
        <v>1</v>
      </c>
      <c r="B79" s="150" t="inlineStr">
        <is>
          <t>P24</t>
        </is>
      </c>
      <c r="C79" s="150" t="inlineStr">
        <is>
          <t>B-24</t>
        </is>
      </c>
      <c r="D79" s="150" t="inlineStr">
        <is>
          <t>#</t>
        </is>
      </c>
      <c r="E79" s="150" t="n">
        <v>1165</v>
      </c>
      <c r="F79" s="150" t="n">
        <v>575</v>
      </c>
      <c r="G79" s="150" t="n">
        <v>1</v>
      </c>
      <c r="H79" s="276">
        <f>E79*F79*G79/1000000</f>
        <v/>
      </c>
      <c r="I79" s="276">
        <f>H79*40.4</f>
        <v/>
      </c>
      <c r="J79" s="150" t="n"/>
      <c r="K79" s="150" t="n"/>
      <c r="L79" s="178" t="n"/>
      <c r="M79" s="178" t="n"/>
      <c r="N79" s="178" t="n"/>
      <c r="Q79" s="150">
        <f>VLOOKUP(T79,异形板分值匹配!B$1:C$2000,2,FALSE)</f>
        <v/>
      </c>
      <c r="R79" s="150">
        <f>Q79*G79</f>
        <v/>
      </c>
      <c r="T79" s="178">
        <f>B79&amp;T$4&amp;C79&amp;D79</f>
        <v/>
      </c>
      <c r="U79" s="178">
        <f>D79</f>
        <v/>
      </c>
      <c r="V79" s="178">
        <f>E79</f>
        <v/>
      </c>
      <c r="W79" s="178">
        <f>F79</f>
        <v/>
      </c>
      <c r="X79" s="178">
        <f>G79</f>
        <v/>
      </c>
    </row>
    <row r="80">
      <c r="A80" s="102" t="n">
        <v>1</v>
      </c>
      <c r="B80" s="150" t="inlineStr">
        <is>
          <t>P24</t>
        </is>
      </c>
      <c r="C80" s="150" t="inlineStr">
        <is>
          <t>B-1</t>
        </is>
      </c>
      <c r="D80" s="150" t="inlineStr">
        <is>
          <t>#</t>
        </is>
      </c>
      <c r="E80" s="150" t="n">
        <v>1190</v>
      </c>
      <c r="F80" s="150" t="n">
        <v>605</v>
      </c>
      <c r="G80" s="150" t="n">
        <v>1</v>
      </c>
      <c r="H80" s="276">
        <f>E80*F80*G80/1000000</f>
        <v/>
      </c>
      <c r="I80" s="276">
        <f>H80*40.4</f>
        <v/>
      </c>
      <c r="J80" s="150" t="n"/>
      <c r="K80" s="150" t="n"/>
      <c r="L80" s="178" t="n"/>
      <c r="M80" s="178" t="n"/>
      <c r="N80" s="178" t="n"/>
      <c r="Q80" s="150">
        <f>VLOOKUP(T80,异形板分值匹配!B$1:C$2000,2,FALSE)</f>
        <v/>
      </c>
      <c r="R80" s="150">
        <f>Q80*G80</f>
        <v/>
      </c>
      <c r="T80" s="178">
        <f>B80&amp;T$4&amp;C80&amp;D80</f>
        <v/>
      </c>
      <c r="U80" s="178">
        <f>D80</f>
        <v/>
      </c>
      <c r="V80" s="178">
        <f>E80</f>
        <v/>
      </c>
      <c r="W80" s="178">
        <f>F80</f>
        <v/>
      </c>
      <c r="X80" s="178">
        <f>G80</f>
        <v/>
      </c>
    </row>
    <row r="81">
      <c r="A81" s="102" t="n">
        <v>1</v>
      </c>
      <c r="B81" s="150" t="inlineStr">
        <is>
          <t>P24</t>
        </is>
      </c>
      <c r="C81" s="150" t="inlineStr">
        <is>
          <t>B-2</t>
        </is>
      </c>
      <c r="D81" s="150" t="inlineStr"/>
      <c r="E81" s="150" t="n">
        <v>1190</v>
      </c>
      <c r="F81" s="150" t="n">
        <v>635</v>
      </c>
      <c r="G81" s="150" t="n">
        <v>1</v>
      </c>
      <c r="H81" s="276">
        <f>E81*F81*G81/1000000</f>
        <v/>
      </c>
      <c r="I81" s="276">
        <f>H81*40.4</f>
        <v/>
      </c>
      <c r="J81" s="150" t="n"/>
      <c r="K81" s="150" t="n"/>
      <c r="L81" s="178" t="n"/>
      <c r="M81" s="178" t="n"/>
      <c r="N81" s="178" t="n"/>
      <c r="Q81" s="150">
        <f>IF(Q$3="","",VLOOKUP(Q$3,'3-1技术要求'!Q:S,3,0))</f>
        <v/>
      </c>
      <c r="R81" s="150">
        <f>G81*Q81</f>
        <v/>
      </c>
      <c r="T81" s="178">
        <f>B81&amp;T$4&amp;C81&amp;D81</f>
        <v/>
      </c>
      <c r="U81" s="178">
        <f>D81</f>
        <v/>
      </c>
      <c r="V81" s="178">
        <f>E81</f>
        <v/>
      </c>
      <c r="W81" s="178">
        <f>F81</f>
        <v/>
      </c>
      <c r="X81" s="178">
        <f>G81</f>
        <v/>
      </c>
    </row>
    <row r="82">
      <c r="A82" s="102" t="n">
        <v>1</v>
      </c>
      <c r="B82" s="150" t="inlineStr">
        <is>
          <t>P24</t>
        </is>
      </c>
      <c r="C82" s="150" t="inlineStr">
        <is>
          <t>B-10</t>
        </is>
      </c>
      <c r="D82" s="150" t="inlineStr"/>
      <c r="E82" s="150" t="n">
        <v>2365</v>
      </c>
      <c r="F82" s="150" t="n">
        <v>935</v>
      </c>
      <c r="G82" s="150" t="n">
        <v>1</v>
      </c>
      <c r="H82" s="276">
        <f>E82*F82*G82/1000000</f>
        <v/>
      </c>
      <c r="I82" s="276">
        <f>H82*40.4</f>
        <v/>
      </c>
      <c r="J82" s="150" t="n"/>
      <c r="K82" s="150" t="n"/>
      <c r="L82" s="178" t="n"/>
      <c r="M82" s="178" t="n"/>
      <c r="N82" s="178" t="n"/>
      <c r="Q82" s="150">
        <f>IF(Q$3="","",VLOOKUP(Q$3,'3-1技术要求'!Q:S,3,0))</f>
        <v/>
      </c>
      <c r="R82" s="150">
        <f>G82*Q82</f>
        <v/>
      </c>
      <c r="T82" s="178">
        <f>B82&amp;T$4&amp;C82&amp;D82</f>
        <v/>
      </c>
      <c r="U82" s="178">
        <f>D82</f>
        <v/>
      </c>
      <c r="V82" s="178">
        <f>E82</f>
        <v/>
      </c>
      <c r="W82" s="178">
        <f>F82</f>
        <v/>
      </c>
      <c r="X82" s="178">
        <f>G82</f>
        <v/>
      </c>
    </row>
    <row r="83">
      <c r="A83" s="102" t="n">
        <v>1</v>
      </c>
      <c r="B83" s="150" t="inlineStr">
        <is>
          <t>P24</t>
        </is>
      </c>
      <c r="C83" s="150" t="inlineStr">
        <is>
          <t>B-12</t>
        </is>
      </c>
      <c r="D83" s="150" t="inlineStr">
        <is>
          <t>#</t>
        </is>
      </c>
      <c r="E83" s="150" t="n">
        <v>2365</v>
      </c>
      <c r="F83" s="150" t="n">
        <v>575</v>
      </c>
      <c r="G83" s="150" t="n">
        <v>1</v>
      </c>
      <c r="H83" s="276">
        <f>E83*F83*G83/1000000</f>
        <v/>
      </c>
      <c r="I83" s="276">
        <f>H83*40.4</f>
        <v/>
      </c>
      <c r="J83" s="150" t="n"/>
      <c r="K83" s="150" t="n"/>
      <c r="L83" s="178" t="n"/>
      <c r="M83" s="178" t="n"/>
      <c r="N83" s="178" t="n"/>
      <c r="Q83" s="150">
        <f>VLOOKUP(T83,异形板分值匹配!B$1:C$2000,2,FALSE)</f>
        <v/>
      </c>
      <c r="R83" s="150">
        <f>Q83*G83</f>
        <v/>
      </c>
      <c r="T83" s="178">
        <f>B83&amp;T$4&amp;C83&amp;D83</f>
        <v/>
      </c>
      <c r="U83" s="178">
        <f>D83</f>
        <v/>
      </c>
      <c r="V83" s="178">
        <f>E83</f>
        <v/>
      </c>
      <c r="W83" s="178">
        <f>F83</f>
        <v/>
      </c>
      <c r="X83" s="178">
        <f>G83</f>
        <v/>
      </c>
    </row>
    <row r="84">
      <c r="A84" s="102" t="n">
        <v>1</v>
      </c>
      <c r="B84" s="150" t="inlineStr">
        <is>
          <t>P24</t>
        </is>
      </c>
      <c r="C84" s="150" t="inlineStr">
        <is>
          <t>B-5</t>
        </is>
      </c>
      <c r="D84" s="150" t="inlineStr"/>
      <c r="E84" s="150" t="n">
        <v>2365</v>
      </c>
      <c r="F84" s="150" t="n">
        <v>575</v>
      </c>
      <c r="G84" s="150" t="n">
        <v>1</v>
      </c>
      <c r="H84" s="276">
        <f>E84*F84*G84/1000000</f>
        <v/>
      </c>
      <c r="I84" s="276">
        <f>H84*40.4</f>
        <v/>
      </c>
      <c r="J84" s="150" t="n"/>
      <c r="K84" s="150" t="n"/>
      <c r="L84" s="178" t="n"/>
      <c r="M84" s="178" t="n"/>
      <c r="N84" s="178" t="n"/>
      <c r="Q84" s="150">
        <f>IF(Q$3="","",VLOOKUP(Q$3,'3-1技术要求'!Q:S,3,0))</f>
        <v/>
      </c>
      <c r="R84" s="150">
        <f>G84*Q84</f>
        <v/>
      </c>
      <c r="T84" s="178">
        <f>B84&amp;T$4&amp;C84&amp;D84</f>
        <v/>
      </c>
      <c r="U84" s="178">
        <f>D84</f>
        <v/>
      </c>
      <c r="V84" s="178">
        <f>E84</f>
        <v/>
      </c>
      <c r="W84" s="178">
        <f>F84</f>
        <v/>
      </c>
      <c r="X84" s="178">
        <f>G84</f>
        <v/>
      </c>
    </row>
    <row r="85">
      <c r="A85" s="102" t="n">
        <v>1</v>
      </c>
      <c r="B85" s="150" t="inlineStr">
        <is>
          <t>P24</t>
        </is>
      </c>
      <c r="C85" s="150" t="inlineStr">
        <is>
          <t>B-6</t>
        </is>
      </c>
      <c r="D85" s="150" t="inlineStr"/>
      <c r="E85" s="150" t="n">
        <v>2365</v>
      </c>
      <c r="F85" s="150" t="n">
        <v>605</v>
      </c>
      <c r="G85" s="150" t="n">
        <v>2</v>
      </c>
      <c r="H85" s="276">
        <f>E85*F85*G85/1000000</f>
        <v/>
      </c>
      <c r="I85" s="276">
        <f>H85*40.4</f>
        <v/>
      </c>
      <c r="J85" s="150" t="n"/>
      <c r="K85" s="150" t="n"/>
      <c r="L85" s="178" t="n"/>
      <c r="M85" s="178" t="n"/>
      <c r="N85" s="178" t="n"/>
      <c r="Q85" s="150">
        <f>IF(Q$3="","",VLOOKUP(Q$3,'3-1技术要求'!Q:S,3,0))</f>
        <v/>
      </c>
      <c r="R85" s="150">
        <f>G85*Q85</f>
        <v/>
      </c>
      <c r="T85" s="178">
        <f>B85&amp;T$4&amp;C85&amp;D85</f>
        <v/>
      </c>
      <c r="U85" s="178">
        <f>D85</f>
        <v/>
      </c>
      <c r="V85" s="178">
        <f>E85</f>
        <v/>
      </c>
      <c r="W85" s="178">
        <f>F85</f>
        <v/>
      </c>
      <c r="X85" s="178">
        <f>G85</f>
        <v/>
      </c>
    </row>
    <row r="86">
      <c r="A86" s="102" t="n">
        <v>1</v>
      </c>
      <c r="B86" s="150" t="inlineStr">
        <is>
          <t>P24</t>
        </is>
      </c>
      <c r="C86" s="150" t="inlineStr">
        <is>
          <t>B-8</t>
        </is>
      </c>
      <c r="D86" s="150" t="inlineStr">
        <is>
          <t>#</t>
        </is>
      </c>
      <c r="E86" s="150" t="n">
        <v>2365</v>
      </c>
      <c r="F86" s="150" t="n">
        <v>935</v>
      </c>
      <c r="G86" s="150" t="n">
        <v>1</v>
      </c>
      <c r="H86" s="276">
        <f>E86*F86*G86/1000000</f>
        <v/>
      </c>
      <c r="I86" s="276">
        <f>H86*40.4</f>
        <v/>
      </c>
      <c r="J86" s="150" t="n"/>
      <c r="K86" s="150" t="n"/>
      <c r="L86" s="178" t="n"/>
      <c r="M86" s="178" t="n"/>
      <c r="N86" s="178" t="n"/>
      <c r="Q86" s="150">
        <f>VLOOKUP(T86,异形板分值匹配!B$1:C$2000,2,FALSE)</f>
        <v/>
      </c>
      <c r="R86" s="150">
        <f>Q86*G86</f>
        <v/>
      </c>
      <c r="T86" s="178">
        <f>B86&amp;T$4&amp;C86&amp;D86</f>
        <v/>
      </c>
      <c r="U86" s="178">
        <f>D86</f>
        <v/>
      </c>
      <c r="V86" s="178">
        <f>E86</f>
        <v/>
      </c>
      <c r="W86" s="178">
        <f>F86</f>
        <v/>
      </c>
      <c r="X86" s="178">
        <f>G86</f>
        <v/>
      </c>
    </row>
    <row r="87">
      <c r="A87" s="102" t="n">
        <v>1</v>
      </c>
      <c r="B87" s="150" t="inlineStr">
        <is>
          <t>P24</t>
        </is>
      </c>
      <c r="C87" s="150" t="inlineStr">
        <is>
          <t>B-13</t>
        </is>
      </c>
      <c r="D87" s="150" t="inlineStr"/>
      <c r="E87" s="150" t="n">
        <v>2390</v>
      </c>
      <c r="F87" s="150" t="n">
        <v>575</v>
      </c>
      <c r="G87" s="150" t="n">
        <v>2</v>
      </c>
      <c r="H87" s="276">
        <f>E87*F87*G87/1000000</f>
        <v/>
      </c>
      <c r="I87" s="276">
        <f>H87*40.4</f>
        <v/>
      </c>
      <c r="J87" s="150" t="n"/>
      <c r="K87" s="150" t="n"/>
      <c r="L87" s="178" t="n"/>
      <c r="M87" s="178" t="n"/>
      <c r="N87" s="178" t="n"/>
      <c r="Q87" s="150">
        <f>IF(Q$3="","",VLOOKUP(Q$3,'3-1技术要求'!Q:S,3,0))</f>
        <v/>
      </c>
      <c r="R87" s="150">
        <f>G87*Q87</f>
        <v/>
      </c>
      <c r="T87" s="178">
        <f>B87&amp;T$4&amp;C87&amp;D87</f>
        <v/>
      </c>
      <c r="U87" s="178">
        <f>D87</f>
        <v/>
      </c>
      <c r="V87" s="178">
        <f>E87</f>
        <v/>
      </c>
      <c r="W87" s="178">
        <f>F87</f>
        <v/>
      </c>
      <c r="X87" s="178">
        <f>G87</f>
        <v/>
      </c>
    </row>
    <row r="88">
      <c r="A88" s="102" t="n">
        <v>1</v>
      </c>
      <c r="B88" s="150" t="inlineStr">
        <is>
          <t>P24</t>
        </is>
      </c>
      <c r="C88" s="150" t="inlineStr">
        <is>
          <t>B-14</t>
        </is>
      </c>
      <c r="D88" s="150" t="inlineStr"/>
      <c r="E88" s="150" t="n">
        <v>2390</v>
      </c>
      <c r="F88" s="150" t="n">
        <v>605</v>
      </c>
      <c r="G88" s="150" t="n">
        <v>2</v>
      </c>
      <c r="H88" s="276">
        <f>E88*F88*G88/1000000</f>
        <v/>
      </c>
      <c r="I88" s="276">
        <f>H88*40.4</f>
        <v/>
      </c>
      <c r="J88" s="150" t="n"/>
      <c r="K88" s="150" t="n"/>
      <c r="L88" s="178" t="n"/>
      <c r="M88" s="178" t="n"/>
      <c r="N88" s="178" t="n"/>
      <c r="Q88" s="150">
        <f>IF(Q$3="","",VLOOKUP(Q$3,'3-1技术要求'!Q:S,3,0))</f>
        <v/>
      </c>
      <c r="R88" s="150">
        <f>G88*Q88</f>
        <v/>
      </c>
      <c r="T88" s="178">
        <f>B88&amp;T$4&amp;C88&amp;D88</f>
        <v/>
      </c>
      <c r="U88" s="178">
        <f>D88</f>
        <v/>
      </c>
      <c r="V88" s="178">
        <f>E88</f>
        <v/>
      </c>
      <c r="W88" s="178">
        <f>F88</f>
        <v/>
      </c>
      <c r="X88" s="178">
        <f>G88</f>
        <v/>
      </c>
    </row>
    <row r="89">
      <c r="A89" s="102" t="n">
        <v>1</v>
      </c>
      <c r="B89" s="150" t="inlineStr">
        <is>
          <t>P24</t>
        </is>
      </c>
      <c r="C89" s="150" t="inlineStr">
        <is>
          <t>B-16</t>
        </is>
      </c>
      <c r="D89" s="150" t="inlineStr"/>
      <c r="E89" s="150" t="n">
        <v>2390</v>
      </c>
      <c r="F89" s="150" t="n">
        <v>935</v>
      </c>
      <c r="G89" s="150" t="n">
        <v>2</v>
      </c>
      <c r="H89" s="276">
        <f>E89*F89*G89/1000000</f>
        <v/>
      </c>
      <c r="I89" s="276">
        <f>H89*40.4</f>
        <v/>
      </c>
      <c r="J89" s="150" t="n"/>
      <c r="K89" s="150" t="n"/>
      <c r="L89" s="178" t="n"/>
      <c r="M89" s="178" t="n"/>
      <c r="N89" s="178" t="n"/>
      <c r="Q89" s="150">
        <f>IF(Q$3="","",VLOOKUP(Q$3,'3-1技术要求'!Q:S,3,0))</f>
        <v/>
      </c>
      <c r="R89" s="150">
        <f>G89*Q89</f>
        <v/>
      </c>
      <c r="T89" s="178">
        <f>B89&amp;T$4&amp;C89&amp;D89</f>
        <v/>
      </c>
      <c r="U89" s="178">
        <f>D89</f>
        <v/>
      </c>
      <c r="V89" s="178">
        <f>E89</f>
        <v/>
      </c>
      <c r="W89" s="178">
        <f>F89</f>
        <v/>
      </c>
      <c r="X89" s="178">
        <f>G89</f>
        <v/>
      </c>
    </row>
    <row r="90">
      <c r="A90" s="102" t="n">
        <v>1</v>
      </c>
      <c r="B90" s="150" t="inlineStr">
        <is>
          <t>P24</t>
        </is>
      </c>
      <c r="C90" s="150" t="inlineStr">
        <is>
          <t>C-1</t>
        </is>
      </c>
      <c r="D90" s="150" t="inlineStr"/>
      <c r="E90" s="150" t="n">
        <v>790</v>
      </c>
      <c r="F90" s="150" t="n">
        <v>965</v>
      </c>
      <c r="G90" s="150" t="n">
        <v>1</v>
      </c>
      <c r="H90" s="276">
        <f>E90*F90*G90/1000000</f>
        <v/>
      </c>
      <c r="I90" s="276">
        <f>H90*40.4</f>
        <v/>
      </c>
      <c r="J90" s="150" t="n"/>
      <c r="K90" s="150" t="n"/>
      <c r="L90" s="178" t="n"/>
      <c r="M90" s="178" t="n"/>
      <c r="N90" s="178" t="n"/>
      <c r="Q90" s="150">
        <f>IF(Q$3="","",VLOOKUP(Q$3,'3-1技术要求'!Q:S,3,0))</f>
        <v/>
      </c>
      <c r="R90" s="150">
        <f>G90*Q90</f>
        <v/>
      </c>
      <c r="T90" s="178">
        <f>B90&amp;T$4&amp;C90&amp;D90</f>
        <v/>
      </c>
      <c r="U90" s="178">
        <f>D90</f>
        <v/>
      </c>
      <c r="V90" s="178">
        <f>E90</f>
        <v/>
      </c>
      <c r="W90" s="178">
        <f>F90</f>
        <v/>
      </c>
      <c r="X90" s="178">
        <f>G90</f>
        <v/>
      </c>
    </row>
    <row r="91">
      <c r="A91" s="102" t="n">
        <v>1</v>
      </c>
      <c r="B91" s="107" t="inlineStr">
        <is>
          <t>小计</t>
        </is>
      </c>
      <c r="C91" s="107" t="inlineStr"/>
      <c r="D91" s="107" t="inlineStr"/>
      <c r="E91" s="107" t="inlineStr"/>
      <c r="F91" s="107" t="inlineStr"/>
      <c r="G91" s="107">
        <f>SUM(G74:G90)</f>
        <v/>
      </c>
      <c r="H91" s="107">
        <f>SUM(H74:H90)</f>
        <v/>
      </c>
      <c r="I91" s="107">
        <f>SUM(I74:I90)</f>
        <v/>
      </c>
      <c r="J91" s="107" t="n"/>
      <c r="K91" s="111" t="n"/>
      <c r="L91" s="116" t="n"/>
      <c r="M91" s="116" t="n"/>
      <c r="N91" s="116" t="n"/>
      <c r="O91" s="117" t="n"/>
      <c r="P91" s="117" t="n"/>
      <c r="Q91" s="150">
        <f>IF(Q$3="","",VLOOKUP(Q$3,'3-1技术要求'!Q:S,3,0))</f>
        <v/>
      </c>
      <c r="R91" s="150">
        <f>G91*Q91</f>
        <v/>
      </c>
      <c r="T91" s="178">
        <f>B91&amp;T$4&amp;C91&amp;D91</f>
        <v/>
      </c>
      <c r="U91" s="178">
        <f>D91</f>
        <v/>
      </c>
      <c r="V91" s="178">
        <f>E91</f>
        <v/>
      </c>
      <c r="W91" s="178">
        <f>F91</f>
        <v/>
      </c>
      <c r="X91" s="178">
        <f>G91</f>
        <v/>
      </c>
    </row>
    <row r="92">
      <c r="A92" s="102" t="n">
        <v>1</v>
      </c>
      <c r="B92" s="150" t="inlineStr">
        <is>
          <t>P26</t>
        </is>
      </c>
      <c r="C92" s="150" t="inlineStr">
        <is>
          <t>D-19</t>
        </is>
      </c>
      <c r="D92" s="150" t="inlineStr"/>
      <c r="E92" s="150" t="n">
        <v>1165</v>
      </c>
      <c r="F92" s="150" t="n">
        <v>935</v>
      </c>
      <c r="G92" s="150" t="n">
        <v>1</v>
      </c>
      <c r="H92" s="276">
        <f>E92*F92*G92/1000000</f>
        <v/>
      </c>
      <c r="I92" s="276">
        <f>H92*40.4</f>
        <v/>
      </c>
      <c r="J92" s="150" t="n"/>
      <c r="K92" s="150" t="n"/>
      <c r="L92" s="178" t="n"/>
      <c r="M92" s="178" t="n"/>
      <c r="N92" s="178" t="n"/>
      <c r="Q92" s="150">
        <f>IF(Q$3="","",VLOOKUP(Q$3,'3-1技术要求'!Q:S,3,0))</f>
        <v/>
      </c>
      <c r="R92" s="150">
        <f>G92*Q92</f>
        <v/>
      </c>
      <c r="T92" s="178">
        <f>B92&amp;T$4&amp;C92&amp;D92</f>
        <v/>
      </c>
      <c r="U92" s="178">
        <f>D92</f>
        <v/>
      </c>
      <c r="V92" s="178">
        <f>E92</f>
        <v/>
      </c>
      <c r="W92" s="178">
        <f>F92</f>
        <v/>
      </c>
      <c r="X92" s="178">
        <f>G92</f>
        <v/>
      </c>
    </row>
    <row r="93">
      <c r="A93" s="102" t="n">
        <v>1</v>
      </c>
      <c r="B93" s="150" t="inlineStr">
        <is>
          <t>P26</t>
        </is>
      </c>
      <c r="C93" s="150" t="inlineStr">
        <is>
          <t>D-22</t>
        </is>
      </c>
      <c r="D93" s="150" t="inlineStr">
        <is>
          <t>#</t>
        </is>
      </c>
      <c r="E93" s="150" t="n">
        <v>1165</v>
      </c>
      <c r="F93" s="150" t="n">
        <v>935</v>
      </c>
      <c r="G93" s="150" t="n">
        <v>1</v>
      </c>
      <c r="H93" s="276">
        <f>E93*F93*G93/1000000</f>
        <v/>
      </c>
      <c r="I93" s="276">
        <f>H93*40.4</f>
        <v/>
      </c>
      <c r="J93" s="150" t="n"/>
      <c r="K93" s="150" t="n"/>
      <c r="L93" s="178" t="n"/>
      <c r="M93" s="178" t="n"/>
      <c r="N93" s="178" t="n"/>
      <c r="Q93" s="150">
        <f>VLOOKUP(T93,异形板分值匹配!B$1:C$2000,2,FALSE)</f>
        <v/>
      </c>
      <c r="R93" s="150">
        <f>Q93*G93</f>
        <v/>
      </c>
      <c r="T93" s="178">
        <f>B93&amp;T$4&amp;C93&amp;D93</f>
        <v/>
      </c>
      <c r="U93" s="178">
        <f>D93</f>
        <v/>
      </c>
      <c r="V93" s="178">
        <f>E93</f>
        <v/>
      </c>
      <c r="W93" s="178">
        <f>F93</f>
        <v/>
      </c>
      <c r="X93" s="178">
        <f>G93</f>
        <v/>
      </c>
    </row>
    <row r="94">
      <c r="A94" s="102" t="n">
        <v>1</v>
      </c>
      <c r="B94" s="150" t="inlineStr">
        <is>
          <t>P26</t>
        </is>
      </c>
      <c r="C94" s="150" t="inlineStr">
        <is>
          <t>D-23</t>
        </is>
      </c>
      <c r="D94" s="150" t="inlineStr"/>
      <c r="E94" s="150" t="n">
        <v>1165</v>
      </c>
      <c r="F94" s="150" t="n">
        <v>575</v>
      </c>
      <c r="G94" s="150" t="n">
        <v>1</v>
      </c>
      <c r="H94" s="276">
        <f>E94*F94*G94/1000000</f>
        <v/>
      </c>
      <c r="I94" s="276">
        <f>H94*40.4</f>
        <v/>
      </c>
      <c r="J94" s="150" t="n"/>
      <c r="K94" s="150" t="n"/>
      <c r="L94" s="178" t="n"/>
      <c r="M94" s="178" t="n"/>
      <c r="N94" s="178" t="n"/>
      <c r="Q94" s="150">
        <f>IF(Q$3="","",VLOOKUP(Q$3,'3-1技术要求'!Q:S,3,0))</f>
        <v/>
      </c>
      <c r="R94" s="150">
        <f>G94*Q94</f>
        <v/>
      </c>
      <c r="T94" s="178">
        <f>B94&amp;T$4&amp;C94&amp;D94</f>
        <v/>
      </c>
      <c r="U94" s="178">
        <f>D94</f>
        <v/>
      </c>
      <c r="V94" s="178">
        <f>E94</f>
        <v/>
      </c>
      <c r="W94" s="178">
        <f>F94</f>
        <v/>
      </c>
      <c r="X94" s="178">
        <f>G94</f>
        <v/>
      </c>
    </row>
    <row r="95">
      <c r="A95" s="102" t="n">
        <v>1</v>
      </c>
      <c r="B95" s="150" t="inlineStr">
        <is>
          <t>P26</t>
        </is>
      </c>
      <c r="C95" s="150" t="inlineStr">
        <is>
          <t>D-24</t>
        </is>
      </c>
      <c r="D95" s="150" t="inlineStr"/>
      <c r="E95" s="150" t="n">
        <v>1165</v>
      </c>
      <c r="F95" s="150" t="n">
        <v>605</v>
      </c>
      <c r="G95" s="150" t="n">
        <v>2</v>
      </c>
      <c r="H95" s="276">
        <f>E95*F95*G95/1000000</f>
        <v/>
      </c>
      <c r="I95" s="276">
        <f>H95*40.4</f>
        <v/>
      </c>
      <c r="J95" s="150" t="n"/>
      <c r="K95" s="150" t="n"/>
      <c r="L95" s="178" t="n"/>
      <c r="M95" s="178" t="n"/>
      <c r="N95" s="178" t="n"/>
      <c r="Q95" s="150">
        <f>IF(Q$3="","",VLOOKUP(Q$3,'3-1技术要求'!Q:S,3,0))</f>
        <v/>
      </c>
      <c r="R95" s="150">
        <f>G95*Q95</f>
        <v/>
      </c>
      <c r="T95" s="178">
        <f>B95&amp;T$4&amp;C95&amp;D95</f>
        <v/>
      </c>
      <c r="U95" s="178">
        <f>D95</f>
        <v/>
      </c>
      <c r="V95" s="178">
        <f>E95</f>
        <v/>
      </c>
      <c r="W95" s="178">
        <f>F95</f>
        <v/>
      </c>
      <c r="X95" s="178">
        <f>G95</f>
        <v/>
      </c>
    </row>
    <row r="96">
      <c r="A96" s="102" t="n">
        <v>1</v>
      </c>
      <c r="B96" s="150" t="inlineStr">
        <is>
          <t>P26</t>
        </is>
      </c>
      <c r="C96" s="150" t="inlineStr">
        <is>
          <t>D-26</t>
        </is>
      </c>
      <c r="D96" s="150" t="inlineStr">
        <is>
          <t>#</t>
        </is>
      </c>
      <c r="E96" s="150" t="n">
        <v>1165</v>
      </c>
      <c r="F96" s="150" t="n">
        <v>575</v>
      </c>
      <c r="G96" s="150" t="n">
        <v>1</v>
      </c>
      <c r="H96" s="276">
        <f>E96*F96*G96/1000000</f>
        <v/>
      </c>
      <c r="I96" s="276">
        <f>H96*40.4</f>
        <v/>
      </c>
      <c r="J96" s="150" t="n"/>
      <c r="K96" s="150" t="n"/>
      <c r="L96" s="178" t="n"/>
      <c r="M96" s="178" t="n"/>
      <c r="N96" s="178" t="n"/>
      <c r="Q96" s="150">
        <f>VLOOKUP(T96,异形板分值匹配!B$1:C$2000,2,FALSE)</f>
        <v/>
      </c>
      <c r="R96" s="150">
        <f>Q96*G96</f>
        <v/>
      </c>
      <c r="T96" s="178">
        <f>B96&amp;T$4&amp;C96&amp;D96</f>
        <v/>
      </c>
      <c r="U96" s="178">
        <f>D96</f>
        <v/>
      </c>
      <c r="V96" s="178">
        <f>E96</f>
        <v/>
      </c>
      <c r="W96" s="178">
        <f>F96</f>
        <v/>
      </c>
      <c r="X96" s="178">
        <f>G96</f>
        <v/>
      </c>
    </row>
    <row r="97">
      <c r="A97" s="102" t="n">
        <v>1</v>
      </c>
      <c r="B97" s="150" t="inlineStr">
        <is>
          <t>P26</t>
        </is>
      </c>
      <c r="C97" s="150" t="inlineStr">
        <is>
          <t>D-1</t>
        </is>
      </c>
      <c r="D97" s="150" t="inlineStr"/>
      <c r="E97" s="150" t="n">
        <v>1190</v>
      </c>
      <c r="F97" s="150" t="n">
        <v>605</v>
      </c>
      <c r="G97" s="150" t="n">
        <v>1</v>
      </c>
      <c r="H97" s="276">
        <f>E97*F97*G97/1000000</f>
        <v/>
      </c>
      <c r="I97" s="276">
        <f>H97*40.4</f>
        <v/>
      </c>
      <c r="J97" s="150" t="n"/>
      <c r="K97" s="150" t="n"/>
      <c r="L97" s="178" t="n"/>
      <c r="M97" s="178" t="n"/>
      <c r="N97" s="178" t="n"/>
      <c r="Q97" s="150">
        <f>IF(Q$3="","",VLOOKUP(Q$3,'3-1技术要求'!Q:S,3,0))</f>
        <v/>
      </c>
      <c r="R97" s="150">
        <f>G97*Q97</f>
        <v/>
      </c>
      <c r="T97" s="178">
        <f>B97&amp;T$4&amp;C97&amp;D97</f>
        <v/>
      </c>
      <c r="U97" s="178">
        <f>D97</f>
        <v/>
      </c>
      <c r="V97" s="178">
        <f>E97</f>
        <v/>
      </c>
      <c r="W97" s="178">
        <f>F97</f>
        <v/>
      </c>
      <c r="X97" s="178">
        <f>G97</f>
        <v/>
      </c>
    </row>
    <row r="98">
      <c r="A98" s="102" t="n">
        <v>1</v>
      </c>
      <c r="B98" s="150" t="inlineStr">
        <is>
          <t>P26</t>
        </is>
      </c>
      <c r="C98" s="150" t="inlineStr">
        <is>
          <t>D-2</t>
        </is>
      </c>
      <c r="D98" s="150" t="inlineStr"/>
      <c r="E98" s="150" t="n">
        <v>1190</v>
      </c>
      <c r="F98" s="150" t="n">
        <v>635</v>
      </c>
      <c r="G98" s="150" t="n">
        <v>1</v>
      </c>
      <c r="H98" s="276">
        <f>E98*F98*G98/1000000</f>
        <v/>
      </c>
      <c r="I98" s="276">
        <f>H98*40.4</f>
        <v/>
      </c>
      <c r="J98" s="150" t="n"/>
      <c r="K98" s="150" t="n"/>
      <c r="L98" s="178" t="n"/>
      <c r="M98" s="178" t="n"/>
      <c r="N98" s="178" t="n"/>
      <c r="Q98" s="150">
        <f>IF(Q$3="","",VLOOKUP(Q$3,'3-1技术要求'!Q:S,3,0))</f>
        <v/>
      </c>
      <c r="R98" s="150">
        <f>G98*Q98</f>
        <v/>
      </c>
      <c r="T98" s="178">
        <f>B98&amp;T$4&amp;C98&amp;D98</f>
        <v/>
      </c>
      <c r="U98" s="178">
        <f>D98</f>
        <v/>
      </c>
      <c r="V98" s="178">
        <f>E98</f>
        <v/>
      </c>
      <c r="W98" s="178">
        <f>F98</f>
        <v/>
      </c>
      <c r="X98" s="178">
        <f>G98</f>
        <v/>
      </c>
    </row>
    <row r="99">
      <c r="A99" s="102" t="n">
        <v>1</v>
      </c>
      <c r="B99" s="150" t="inlineStr">
        <is>
          <t>P26</t>
        </is>
      </c>
      <c r="C99" s="150" t="inlineStr">
        <is>
          <t>D-27</t>
        </is>
      </c>
      <c r="D99" s="150" t="inlineStr">
        <is>
          <t>#</t>
        </is>
      </c>
      <c r="E99" s="150" t="n">
        <v>1790</v>
      </c>
      <c r="F99" s="150" t="n">
        <v>425</v>
      </c>
      <c r="G99" s="150" t="n">
        <v>1</v>
      </c>
      <c r="H99" s="276">
        <f>E99*F99*G99/1000000</f>
        <v/>
      </c>
      <c r="I99" s="276">
        <f>H99*40.4</f>
        <v/>
      </c>
      <c r="J99" s="150" t="n"/>
      <c r="K99" s="150" t="n"/>
      <c r="L99" s="178" t="n"/>
      <c r="M99" s="178" t="n"/>
      <c r="N99" s="178" t="n"/>
      <c r="Q99" s="150">
        <f>VLOOKUP(T99,异形板分值匹配!B$1:C$2000,2,FALSE)</f>
        <v/>
      </c>
      <c r="R99" s="150">
        <f>Q99*G99</f>
        <v/>
      </c>
      <c r="T99" s="178">
        <f>B99&amp;T$4&amp;C99&amp;D99</f>
        <v/>
      </c>
      <c r="U99" s="178">
        <f>D99</f>
        <v/>
      </c>
      <c r="V99" s="178">
        <f>E99</f>
        <v/>
      </c>
      <c r="W99" s="178">
        <f>F99</f>
        <v/>
      </c>
      <c r="X99" s="178">
        <f>G99</f>
        <v/>
      </c>
    </row>
    <row r="100">
      <c r="A100" s="102" t="n">
        <v>1</v>
      </c>
      <c r="B100" s="150" t="inlineStr">
        <is>
          <t>P26</t>
        </is>
      </c>
      <c r="C100" s="150" t="inlineStr">
        <is>
          <t>D-10</t>
        </is>
      </c>
      <c r="D100" s="150" t="inlineStr">
        <is>
          <t>#</t>
        </is>
      </c>
      <c r="E100" s="150" t="n">
        <v>2365</v>
      </c>
      <c r="F100" s="150" t="n">
        <v>935</v>
      </c>
      <c r="G100" s="150" t="n">
        <v>1</v>
      </c>
      <c r="H100" s="276">
        <f>E100*F100*G100/1000000</f>
        <v/>
      </c>
      <c r="I100" s="276">
        <f>H100*40.4</f>
        <v/>
      </c>
      <c r="J100" s="150" t="n"/>
      <c r="K100" s="150" t="n"/>
      <c r="L100" s="178" t="n"/>
      <c r="M100" s="178" t="n"/>
      <c r="N100" s="178" t="n"/>
      <c r="Q100" s="150">
        <f>VLOOKUP(T100,异形板分值匹配!B$1:C$2000,2,FALSE)</f>
        <v/>
      </c>
      <c r="R100" s="150">
        <f>Q100*G100</f>
        <v/>
      </c>
      <c r="T100" s="178">
        <f>B100&amp;T$4&amp;C100&amp;D100</f>
        <v/>
      </c>
      <c r="U100" s="178">
        <f>D100</f>
        <v/>
      </c>
      <c r="V100" s="178">
        <f>E100</f>
        <v/>
      </c>
      <c r="W100" s="178">
        <f>F100</f>
        <v/>
      </c>
      <c r="X100" s="178">
        <f>G100</f>
        <v/>
      </c>
    </row>
    <row r="101">
      <c r="A101" s="102" t="n">
        <v>1</v>
      </c>
      <c r="B101" s="150" t="inlineStr">
        <is>
          <t>P26</t>
        </is>
      </c>
      <c r="C101" s="150" t="inlineStr">
        <is>
          <t>D-11</t>
        </is>
      </c>
      <c r="D101" s="150" t="inlineStr"/>
      <c r="E101" s="150" t="n">
        <v>2365</v>
      </c>
      <c r="F101" s="150" t="n">
        <v>575</v>
      </c>
      <c r="G101" s="150" t="n">
        <v>1</v>
      </c>
      <c r="H101" s="276">
        <f>E101*F101*G101/1000000</f>
        <v/>
      </c>
      <c r="I101" s="276">
        <f>H101*40.4</f>
        <v/>
      </c>
      <c r="J101" s="150" t="n"/>
      <c r="K101" s="150" t="n"/>
      <c r="L101" s="178" t="n"/>
      <c r="M101" s="178" t="n"/>
      <c r="N101" s="178" t="n"/>
      <c r="Q101" s="150">
        <f>IF(Q$3="","",VLOOKUP(Q$3,'3-1技术要求'!Q:S,3,0))</f>
        <v/>
      </c>
      <c r="R101" s="150">
        <f>G101*Q101</f>
        <v/>
      </c>
      <c r="T101" s="178">
        <f>B101&amp;T$4&amp;C101&amp;D101</f>
        <v/>
      </c>
      <c r="U101" s="178">
        <f>D101</f>
        <v/>
      </c>
      <c r="V101" s="178">
        <f>E101</f>
        <v/>
      </c>
      <c r="W101" s="178">
        <f>F101</f>
        <v/>
      </c>
      <c r="X101" s="178">
        <f>G101</f>
        <v/>
      </c>
    </row>
    <row r="102">
      <c r="A102" s="102" t="n">
        <v>1</v>
      </c>
      <c r="B102" s="150" t="inlineStr">
        <is>
          <t>P26</t>
        </is>
      </c>
      <c r="C102" s="150" t="inlineStr">
        <is>
          <t>D-12</t>
        </is>
      </c>
      <c r="D102" s="150" t="inlineStr"/>
      <c r="E102" s="150" t="n">
        <v>2365</v>
      </c>
      <c r="F102" s="150" t="n">
        <v>605</v>
      </c>
      <c r="G102" s="150" t="n">
        <v>2</v>
      </c>
      <c r="H102" s="276">
        <f>E102*F102*G102/1000000</f>
        <v/>
      </c>
      <c r="I102" s="276">
        <f>H102*40.4</f>
        <v/>
      </c>
      <c r="J102" s="150" t="n"/>
      <c r="K102" s="150" t="n"/>
      <c r="L102" s="178" t="n"/>
      <c r="M102" s="178" t="n"/>
      <c r="N102" s="178" t="n"/>
      <c r="Q102" s="150">
        <f>IF(Q$3="","",VLOOKUP(Q$3,'3-1技术要求'!Q:S,3,0))</f>
        <v/>
      </c>
      <c r="R102" s="150">
        <f>G102*Q102</f>
        <v/>
      </c>
      <c r="T102" s="178">
        <f>B102&amp;T$4&amp;C102&amp;D102</f>
        <v/>
      </c>
      <c r="U102" s="178">
        <f>D102</f>
        <v/>
      </c>
      <c r="V102" s="178">
        <f>E102</f>
        <v/>
      </c>
      <c r="W102" s="178">
        <f>F102</f>
        <v/>
      </c>
      <c r="X102" s="178">
        <f>G102</f>
        <v/>
      </c>
    </row>
    <row r="103">
      <c r="A103" s="102" t="n">
        <v>1</v>
      </c>
      <c r="B103" s="150" t="inlineStr">
        <is>
          <t>P26</t>
        </is>
      </c>
      <c r="C103" s="150" t="inlineStr">
        <is>
          <t>D-14</t>
        </is>
      </c>
      <c r="D103" s="150" t="inlineStr">
        <is>
          <t>#</t>
        </is>
      </c>
      <c r="E103" s="150" t="n">
        <v>2365</v>
      </c>
      <c r="F103" s="150" t="n">
        <v>575</v>
      </c>
      <c r="G103" s="150" t="n">
        <v>1</v>
      </c>
      <c r="H103" s="276">
        <f>E103*F103*G103/1000000</f>
        <v/>
      </c>
      <c r="I103" s="276">
        <f>H103*40.4</f>
        <v/>
      </c>
      <c r="J103" s="150" t="n"/>
      <c r="K103" s="150" t="n"/>
      <c r="L103" s="178" t="n"/>
      <c r="M103" s="178" t="n"/>
      <c r="N103" s="178" t="n"/>
      <c r="Q103" s="150">
        <f>VLOOKUP(T103,异形板分值匹配!B$1:C$2000,2,FALSE)</f>
        <v/>
      </c>
      <c r="R103" s="150">
        <f>Q103*G103</f>
        <v/>
      </c>
      <c r="T103" s="178">
        <f>B103&amp;T$4&amp;C103&amp;D103</f>
        <v/>
      </c>
      <c r="U103" s="178">
        <f>D103</f>
        <v/>
      </c>
      <c r="V103" s="178">
        <f>E103</f>
        <v/>
      </c>
      <c r="W103" s="178">
        <f>F103</f>
        <v/>
      </c>
      <c r="X103" s="178">
        <f>G103</f>
        <v/>
      </c>
    </row>
    <row r="104">
      <c r="A104" s="102" t="n">
        <v>1</v>
      </c>
      <c r="B104" s="150" t="inlineStr">
        <is>
          <t>P26</t>
        </is>
      </c>
      <c r="C104" s="150" t="inlineStr">
        <is>
          <t>D-7</t>
        </is>
      </c>
      <c r="D104" s="150" t="inlineStr"/>
      <c r="E104" s="150" t="n">
        <v>2365</v>
      </c>
      <c r="F104" s="150" t="n">
        <v>935</v>
      </c>
      <c r="G104" s="150" t="n">
        <v>1</v>
      </c>
      <c r="H104" s="276">
        <f>E104*F104*G104/1000000</f>
        <v/>
      </c>
      <c r="I104" s="276">
        <f>H104*40.4</f>
        <v/>
      </c>
      <c r="J104" s="150" t="n"/>
      <c r="K104" s="150" t="n"/>
      <c r="L104" s="178" t="n"/>
      <c r="M104" s="178" t="n"/>
      <c r="N104" s="178" t="n"/>
      <c r="Q104" s="150">
        <f>IF(Q$3="","",VLOOKUP(Q$3,'3-1技术要求'!Q:S,3,0))</f>
        <v/>
      </c>
      <c r="R104" s="150">
        <f>G104*Q104</f>
        <v/>
      </c>
      <c r="T104" s="178">
        <f>B104&amp;T$4&amp;C104&amp;D104</f>
        <v/>
      </c>
      <c r="U104" s="178">
        <f>D104</f>
        <v/>
      </c>
      <c r="V104" s="178">
        <f>E104</f>
        <v/>
      </c>
      <c r="W104" s="178">
        <f>F104</f>
        <v/>
      </c>
      <c r="X104" s="178">
        <f>G104</f>
        <v/>
      </c>
    </row>
    <row r="105">
      <c r="A105" s="102" t="n">
        <v>1</v>
      </c>
      <c r="B105" s="150" t="inlineStr">
        <is>
          <t>P26</t>
        </is>
      </c>
      <c r="C105" s="150" t="inlineStr">
        <is>
          <t>D-15</t>
        </is>
      </c>
      <c r="D105" s="150" t="inlineStr"/>
      <c r="E105" s="150" t="n">
        <v>2390</v>
      </c>
      <c r="F105" s="150" t="n">
        <v>575</v>
      </c>
      <c r="G105" s="150" t="n">
        <v>2</v>
      </c>
      <c r="H105" s="276">
        <f>E105*F105*G105/1000000</f>
        <v/>
      </c>
      <c r="I105" s="276">
        <f>H105*40.4</f>
        <v/>
      </c>
      <c r="J105" s="150" t="n"/>
      <c r="K105" s="150" t="n"/>
      <c r="L105" s="178" t="n"/>
      <c r="M105" s="178" t="n"/>
      <c r="N105" s="178" t="n"/>
      <c r="Q105" s="150">
        <f>IF(Q$3="","",VLOOKUP(Q$3,'3-1技术要求'!Q:S,3,0))</f>
        <v/>
      </c>
      <c r="R105" s="150">
        <f>G105*Q105</f>
        <v/>
      </c>
      <c r="T105" s="178">
        <f>B105&amp;T$4&amp;C105&amp;D105</f>
        <v/>
      </c>
      <c r="U105" s="178">
        <f>D105</f>
        <v/>
      </c>
      <c r="V105" s="178">
        <f>E105</f>
        <v/>
      </c>
      <c r="W105" s="178">
        <f>F105</f>
        <v/>
      </c>
      <c r="X105" s="178">
        <f>G105</f>
        <v/>
      </c>
    </row>
    <row r="106">
      <c r="A106" s="102" t="n">
        <v>1</v>
      </c>
      <c r="B106" s="150" t="inlineStr">
        <is>
          <t>P26</t>
        </is>
      </c>
      <c r="C106" s="150" t="inlineStr">
        <is>
          <t>D-16</t>
        </is>
      </c>
      <c r="D106" s="150" t="inlineStr"/>
      <c r="E106" s="150" t="n">
        <v>2390</v>
      </c>
      <c r="F106" s="150" t="n">
        <v>605</v>
      </c>
      <c r="G106" s="150" t="n">
        <v>2</v>
      </c>
      <c r="H106" s="276">
        <f>E106*F106*G106/1000000</f>
        <v/>
      </c>
      <c r="I106" s="276">
        <f>H106*40.4</f>
        <v/>
      </c>
      <c r="J106" s="150" t="n"/>
      <c r="K106" s="150" t="n"/>
      <c r="L106" s="178" t="n"/>
      <c r="M106" s="178" t="n"/>
      <c r="N106" s="178" t="n"/>
      <c r="Q106" s="150">
        <f>IF(Q$3="","",VLOOKUP(Q$3,'3-1技术要求'!Q:S,3,0))</f>
        <v/>
      </c>
      <c r="R106" s="150">
        <f>G106*Q106</f>
        <v/>
      </c>
      <c r="T106" s="178">
        <f>B106&amp;T$4&amp;C106&amp;D106</f>
        <v/>
      </c>
      <c r="U106" s="178">
        <f>D106</f>
        <v/>
      </c>
      <c r="V106" s="178">
        <f>E106</f>
        <v/>
      </c>
      <c r="W106" s="178">
        <f>F106</f>
        <v/>
      </c>
      <c r="X106" s="178">
        <f>G106</f>
        <v/>
      </c>
    </row>
    <row r="107">
      <c r="A107" s="102" t="n">
        <v>1</v>
      </c>
      <c r="B107" s="150" t="inlineStr">
        <is>
          <t>P26</t>
        </is>
      </c>
      <c r="C107" s="150" t="inlineStr">
        <is>
          <t>D-18</t>
        </is>
      </c>
      <c r="D107" s="150" t="inlineStr"/>
      <c r="E107" s="150" t="n">
        <v>2390</v>
      </c>
      <c r="F107" s="150" t="n">
        <v>935</v>
      </c>
      <c r="G107" s="150" t="n">
        <v>2</v>
      </c>
      <c r="H107" s="276">
        <f>E107*F107*G107/1000000</f>
        <v/>
      </c>
      <c r="I107" s="276">
        <f>H107*40.4</f>
        <v/>
      </c>
      <c r="J107" s="150" t="n"/>
      <c r="K107" s="150" t="n"/>
      <c r="L107" s="178" t="n"/>
      <c r="M107" s="178" t="n"/>
      <c r="N107" s="178" t="n"/>
      <c r="Q107" s="150">
        <f>IF(Q$3="","",VLOOKUP(Q$3,'3-1技术要求'!Q:S,3,0))</f>
        <v/>
      </c>
      <c r="R107" s="150">
        <f>G107*Q107</f>
        <v/>
      </c>
      <c r="T107" s="178">
        <f>B107&amp;T$4&amp;C107&amp;D107</f>
        <v/>
      </c>
      <c r="U107" s="178">
        <f>D107</f>
        <v/>
      </c>
      <c r="V107" s="178">
        <f>E107</f>
        <v/>
      </c>
      <c r="W107" s="178">
        <f>F107</f>
        <v/>
      </c>
      <c r="X107" s="178">
        <f>G107</f>
        <v/>
      </c>
    </row>
    <row r="108">
      <c r="A108" s="102" t="n">
        <v>1</v>
      </c>
      <c r="B108" s="107" t="inlineStr">
        <is>
          <t>小计</t>
        </is>
      </c>
      <c r="C108" s="107" t="inlineStr"/>
      <c r="D108" s="107" t="inlineStr"/>
      <c r="E108" s="107" t="inlineStr"/>
      <c r="F108" s="107" t="inlineStr"/>
      <c r="G108" s="107">
        <f>SUM(G92:G107)</f>
        <v/>
      </c>
      <c r="H108" s="107">
        <f>SUM(H92:H107)</f>
        <v/>
      </c>
      <c r="I108" s="107">
        <f>SUM(I92:I107)</f>
        <v/>
      </c>
      <c r="J108" s="107" t="n"/>
      <c r="K108" s="111" t="n"/>
      <c r="L108" s="116" t="n"/>
      <c r="M108" s="116" t="n"/>
      <c r="N108" s="116" t="n"/>
      <c r="O108" s="117" t="n"/>
      <c r="P108" s="117" t="n"/>
      <c r="Q108" s="150">
        <f>IF(Q$3="","",VLOOKUP(Q$3,'3-1技术要求'!Q:S,3,0))</f>
        <v/>
      </c>
      <c r="R108" s="150">
        <f>G108*Q108</f>
        <v/>
      </c>
      <c r="T108" s="178">
        <f>B108&amp;T$4&amp;C108&amp;D108</f>
        <v/>
      </c>
      <c r="U108" s="178">
        <f>D108</f>
        <v/>
      </c>
      <c r="V108" s="178">
        <f>E108</f>
        <v/>
      </c>
      <c r="W108" s="178">
        <f>F108</f>
        <v/>
      </c>
      <c r="X108" s="178">
        <f>G108</f>
        <v/>
      </c>
    </row>
    <row r="109">
      <c r="A109" s="102" t="n">
        <v>1</v>
      </c>
      <c r="B109" s="150" t="inlineStr">
        <is>
          <t>P33</t>
        </is>
      </c>
      <c r="C109" s="150" t="inlineStr">
        <is>
          <t>L-11</t>
        </is>
      </c>
      <c r="D109" s="150" t="inlineStr">
        <is>
          <t>#</t>
        </is>
      </c>
      <c r="E109" s="150" t="n">
        <v>990</v>
      </c>
      <c r="F109" s="150" t="n">
        <v>485</v>
      </c>
      <c r="G109" s="150" t="n">
        <v>1</v>
      </c>
      <c r="H109" s="276">
        <f>E109*F109*G109/1000000</f>
        <v/>
      </c>
      <c r="I109" s="276">
        <f>H109*40.4</f>
        <v/>
      </c>
      <c r="J109" s="150" t="n"/>
      <c r="K109" s="150" t="n"/>
      <c r="L109" s="178" t="n"/>
      <c r="M109" s="178" t="n"/>
      <c r="N109" s="178" t="n"/>
      <c r="Q109" s="150">
        <f>VLOOKUP(T109,异形板分值匹配!B$1:C$2000,2,FALSE)</f>
        <v/>
      </c>
      <c r="R109" s="150">
        <f>Q109*G109</f>
        <v/>
      </c>
      <c r="T109" s="178">
        <f>B109&amp;T$4&amp;C109&amp;D109</f>
        <v/>
      </c>
      <c r="U109" s="178">
        <f>D109</f>
        <v/>
      </c>
      <c r="V109" s="178">
        <f>E109</f>
        <v/>
      </c>
      <c r="W109" s="178">
        <f>F109</f>
        <v/>
      </c>
      <c r="X109" s="178">
        <f>G109</f>
        <v/>
      </c>
    </row>
    <row r="110">
      <c r="A110" s="102" t="n">
        <v>1</v>
      </c>
      <c r="B110" s="150" t="inlineStr">
        <is>
          <t>P33</t>
        </is>
      </c>
      <c r="C110" s="150" t="inlineStr">
        <is>
          <t>L-14</t>
        </is>
      </c>
      <c r="D110" s="150" t="inlineStr">
        <is>
          <t>#</t>
        </is>
      </c>
      <c r="E110" s="150" t="n">
        <v>1165</v>
      </c>
      <c r="F110" s="150" t="n">
        <v>935</v>
      </c>
      <c r="G110" s="150" t="n">
        <v>2</v>
      </c>
      <c r="H110" s="276">
        <f>E110*F110*G110/1000000</f>
        <v/>
      </c>
      <c r="I110" s="276">
        <f>H110*40.4</f>
        <v/>
      </c>
      <c r="J110" s="150" t="n"/>
      <c r="K110" s="150" t="n"/>
      <c r="L110" s="178" t="n"/>
      <c r="M110" s="178" t="n"/>
      <c r="N110" s="178" t="n"/>
      <c r="Q110" s="150">
        <f>VLOOKUP(T110,异形板分值匹配!B$1:C$2000,2,FALSE)</f>
        <v/>
      </c>
      <c r="R110" s="150">
        <f>Q110*G110</f>
        <v/>
      </c>
      <c r="T110" s="178">
        <f>B110&amp;T$4&amp;C110&amp;D110</f>
        <v/>
      </c>
      <c r="U110" s="178">
        <f>D110</f>
        <v/>
      </c>
      <c r="V110" s="178">
        <f>E110</f>
        <v/>
      </c>
      <c r="W110" s="178">
        <f>F110</f>
        <v/>
      </c>
      <c r="X110" s="178">
        <f>G110</f>
        <v/>
      </c>
    </row>
    <row r="111">
      <c r="A111" s="102" t="n">
        <v>1</v>
      </c>
      <c r="B111" s="150" t="inlineStr">
        <is>
          <t>P33</t>
        </is>
      </c>
      <c r="C111" s="150" t="inlineStr">
        <is>
          <t>L-15</t>
        </is>
      </c>
      <c r="D111" s="150" t="inlineStr"/>
      <c r="E111" s="150" t="n">
        <v>1165</v>
      </c>
      <c r="F111" s="150" t="n">
        <v>425</v>
      </c>
      <c r="G111" s="150" t="n">
        <v>1</v>
      </c>
      <c r="H111" s="276">
        <f>E111*F111*G111/1000000</f>
        <v/>
      </c>
      <c r="I111" s="276">
        <f>H111*40.4</f>
        <v/>
      </c>
      <c r="J111" s="150" t="n"/>
      <c r="K111" s="150" t="n"/>
      <c r="L111" s="178" t="n"/>
      <c r="M111" s="178" t="n"/>
      <c r="N111" s="178" t="n"/>
      <c r="Q111" s="150">
        <f>IF(Q$3="","",VLOOKUP(Q$3,'3-1技术要求'!Q:S,3,0))</f>
        <v/>
      </c>
      <c r="R111" s="150">
        <f>G111*Q111</f>
        <v/>
      </c>
      <c r="T111" s="178">
        <f>B111&amp;T$4&amp;C111&amp;D111</f>
        <v/>
      </c>
      <c r="U111" s="178">
        <f>D111</f>
        <v/>
      </c>
      <c r="V111" s="178">
        <f>E111</f>
        <v/>
      </c>
      <c r="W111" s="178">
        <f>F111</f>
        <v/>
      </c>
      <c r="X111" s="178">
        <f>G111</f>
        <v/>
      </c>
    </row>
    <row r="112">
      <c r="A112" s="102" t="n">
        <v>1</v>
      </c>
      <c r="B112" s="150" t="inlineStr">
        <is>
          <t>P33</t>
        </is>
      </c>
      <c r="C112" s="150" t="inlineStr">
        <is>
          <t>L-19</t>
        </is>
      </c>
      <c r="D112" s="150" t="inlineStr">
        <is>
          <t>#</t>
        </is>
      </c>
      <c r="E112" s="150" t="n">
        <v>1165</v>
      </c>
      <c r="F112" s="150" t="n">
        <v>425</v>
      </c>
      <c r="G112" s="150" t="n">
        <v>1</v>
      </c>
      <c r="H112" s="276">
        <f>E112*F112*G112/1000000</f>
        <v/>
      </c>
      <c r="I112" s="276">
        <f>H112*40.4</f>
        <v/>
      </c>
      <c r="J112" s="150" t="n"/>
      <c r="K112" s="150" t="n"/>
      <c r="L112" s="178" t="n"/>
      <c r="M112" s="178" t="n"/>
      <c r="N112" s="178" t="n"/>
      <c r="Q112" s="150">
        <f>VLOOKUP(T112,异形板分值匹配!B$1:C$2000,2,FALSE)</f>
        <v/>
      </c>
      <c r="R112" s="150">
        <f>Q112*G112</f>
        <v/>
      </c>
      <c r="T112" s="178">
        <f>B112&amp;T$4&amp;C112&amp;D112</f>
        <v/>
      </c>
      <c r="U112" s="178">
        <f>D112</f>
        <v/>
      </c>
      <c r="V112" s="178">
        <f>E112</f>
        <v/>
      </c>
      <c r="W112" s="178">
        <f>F112</f>
        <v/>
      </c>
      <c r="X112" s="178">
        <f>G112</f>
        <v/>
      </c>
    </row>
    <row r="113">
      <c r="A113" s="102" t="n">
        <v>1</v>
      </c>
      <c r="B113" s="150" t="inlineStr">
        <is>
          <t>P33</t>
        </is>
      </c>
      <c r="C113" s="150" t="inlineStr">
        <is>
          <t>L-8</t>
        </is>
      </c>
      <c r="D113" s="150" t="inlineStr"/>
      <c r="E113" s="150" t="n">
        <v>1165</v>
      </c>
      <c r="F113" s="150" t="n">
        <v>935</v>
      </c>
      <c r="G113" s="150" t="n">
        <v>3</v>
      </c>
      <c r="H113" s="276">
        <f>E113*F113*G113/1000000</f>
        <v/>
      </c>
      <c r="I113" s="276">
        <f>H113*40.4</f>
        <v/>
      </c>
      <c r="J113" s="150" t="n"/>
      <c r="K113" s="150" t="n"/>
      <c r="L113" s="178" t="n"/>
      <c r="M113" s="178" t="n"/>
      <c r="N113" s="178" t="n"/>
      <c r="Q113" s="150">
        <f>IF(Q$3="","",VLOOKUP(Q$3,'3-1技术要求'!Q:S,3,0))</f>
        <v/>
      </c>
      <c r="R113" s="150">
        <f>G113*Q113</f>
        <v/>
      </c>
      <c r="T113" s="178">
        <f>B113&amp;T$4&amp;C113&amp;D113</f>
        <v/>
      </c>
      <c r="U113" s="178">
        <f>D113</f>
        <v/>
      </c>
      <c r="V113" s="178">
        <f>E113</f>
        <v/>
      </c>
      <c r="W113" s="178">
        <f>F113</f>
        <v/>
      </c>
      <c r="X113" s="178">
        <f>G113</f>
        <v/>
      </c>
    </row>
    <row r="114">
      <c r="A114" s="102" t="n">
        <v>1</v>
      </c>
      <c r="B114" s="150" t="inlineStr">
        <is>
          <t>P33</t>
        </is>
      </c>
      <c r="C114" s="150" t="inlineStr">
        <is>
          <t>L-1</t>
        </is>
      </c>
      <c r="D114" s="150" t="inlineStr"/>
      <c r="E114" s="150" t="n">
        <v>1190</v>
      </c>
      <c r="F114" s="150" t="n">
        <v>575</v>
      </c>
      <c r="G114" s="150" t="n">
        <v>1</v>
      </c>
      <c r="H114" s="276">
        <f>E114*F114*G114/1000000</f>
        <v/>
      </c>
      <c r="I114" s="276">
        <f>H114*40.4</f>
        <v/>
      </c>
      <c r="J114" s="150" t="n"/>
      <c r="K114" s="150" t="n"/>
      <c r="L114" s="178" t="n"/>
      <c r="M114" s="178" t="n"/>
      <c r="N114" s="178" t="n"/>
      <c r="Q114" s="150">
        <f>IF(Q$3="","",VLOOKUP(Q$3,'3-1技术要求'!Q:S,3,0))</f>
        <v/>
      </c>
      <c r="R114" s="150">
        <f>G114*Q114</f>
        <v/>
      </c>
      <c r="T114" s="178">
        <f>B114&amp;T$4&amp;C114&amp;D114</f>
        <v/>
      </c>
      <c r="U114" s="178">
        <f>D114</f>
        <v/>
      </c>
      <c r="V114" s="178">
        <f>E114</f>
        <v/>
      </c>
      <c r="W114" s="178">
        <f>F114</f>
        <v/>
      </c>
      <c r="X114" s="178">
        <f>G114</f>
        <v/>
      </c>
    </row>
    <row r="115">
      <c r="A115" s="102" t="n">
        <v>1</v>
      </c>
      <c r="B115" s="150" t="inlineStr">
        <is>
          <t>P33</t>
        </is>
      </c>
      <c r="C115" s="150" t="inlineStr">
        <is>
          <t>L-2</t>
        </is>
      </c>
      <c r="D115" s="150" t="inlineStr"/>
      <c r="E115" s="150" t="n">
        <v>1190</v>
      </c>
      <c r="F115" s="150" t="n">
        <v>605</v>
      </c>
      <c r="G115" s="150" t="n">
        <v>1</v>
      </c>
      <c r="H115" s="276">
        <f>E115*F115*G115/1000000</f>
        <v/>
      </c>
      <c r="I115" s="276">
        <f>H115*40.4</f>
        <v/>
      </c>
      <c r="J115" s="150" t="n"/>
      <c r="K115" s="150" t="n"/>
      <c r="L115" s="178" t="n"/>
      <c r="M115" s="178" t="n"/>
      <c r="N115" s="178" t="n"/>
      <c r="Q115" s="150">
        <f>IF(Q$3="","",VLOOKUP(Q$3,'3-1技术要求'!Q:S,3,0))</f>
        <v/>
      </c>
      <c r="R115" s="150">
        <f>G115*Q115</f>
        <v/>
      </c>
      <c r="T115" s="178">
        <f>B115&amp;T$4&amp;C115&amp;D115</f>
        <v/>
      </c>
      <c r="U115" s="178">
        <f>D115</f>
        <v/>
      </c>
      <c r="V115" s="178">
        <f>E115</f>
        <v/>
      </c>
      <c r="W115" s="178">
        <f>F115</f>
        <v/>
      </c>
      <c r="X115" s="178">
        <f>G115</f>
        <v/>
      </c>
    </row>
    <row r="116">
      <c r="A116" s="102" t="n">
        <v>1</v>
      </c>
      <c r="B116" s="150" t="inlineStr">
        <is>
          <t>P33</t>
        </is>
      </c>
      <c r="C116" s="150" t="inlineStr">
        <is>
          <t>L-13</t>
        </is>
      </c>
      <c r="D116" s="150" t="inlineStr">
        <is>
          <t>#</t>
        </is>
      </c>
      <c r="E116" s="150" t="n">
        <v>2365</v>
      </c>
      <c r="F116" s="150" t="n">
        <v>935</v>
      </c>
      <c r="G116" s="150" t="n">
        <v>1</v>
      </c>
      <c r="H116" s="276">
        <f>E116*F116*G116/1000000</f>
        <v/>
      </c>
      <c r="I116" s="276">
        <f>H116*40.4</f>
        <v/>
      </c>
      <c r="J116" s="150" t="n"/>
      <c r="K116" s="150" t="n"/>
      <c r="L116" s="178" t="n"/>
      <c r="M116" s="178" t="n"/>
      <c r="N116" s="178" t="n"/>
      <c r="Q116" s="150">
        <f>VLOOKUP(T116,异形板分值匹配!B$1:C$2000,2,FALSE)</f>
        <v/>
      </c>
      <c r="R116" s="150">
        <f>Q116*G116</f>
        <v/>
      </c>
      <c r="T116" s="178">
        <f>B116&amp;T$4&amp;C116&amp;D116</f>
        <v/>
      </c>
      <c r="U116" s="178">
        <f>D116</f>
        <v/>
      </c>
      <c r="V116" s="178">
        <f>E116</f>
        <v/>
      </c>
      <c r="W116" s="178">
        <f>F116</f>
        <v/>
      </c>
      <c r="X116" s="178">
        <f>G116</f>
        <v/>
      </c>
    </row>
    <row r="117">
      <c r="A117" s="102" t="n">
        <v>1</v>
      </c>
      <c r="B117" s="150" t="inlineStr">
        <is>
          <t>P33</t>
        </is>
      </c>
      <c r="C117" s="150" t="inlineStr">
        <is>
          <t>L-17</t>
        </is>
      </c>
      <c r="D117" s="150" t="inlineStr"/>
      <c r="E117" s="150" t="n">
        <v>2365</v>
      </c>
      <c r="F117" s="150" t="n">
        <v>425</v>
      </c>
      <c r="G117" s="150" t="n">
        <v>1</v>
      </c>
      <c r="H117" s="276">
        <f>E117*F117*G117/1000000</f>
        <v/>
      </c>
      <c r="I117" s="276">
        <f>H117*40.4</f>
        <v/>
      </c>
      <c r="J117" s="150" t="n"/>
      <c r="K117" s="150" t="n"/>
      <c r="L117" s="178" t="n"/>
      <c r="M117" s="178" t="n"/>
      <c r="N117" s="178" t="n"/>
      <c r="Q117" s="150">
        <f>IF(Q$3="","",VLOOKUP(Q$3,'3-1技术要求'!Q:S,3,0))</f>
        <v/>
      </c>
      <c r="R117" s="150">
        <f>G117*Q117</f>
        <v/>
      </c>
      <c r="T117" s="178">
        <f>B117&amp;T$4&amp;C117&amp;D117</f>
        <v/>
      </c>
      <c r="U117" s="178">
        <f>D117</f>
        <v/>
      </c>
      <c r="V117" s="178">
        <f>E117</f>
        <v/>
      </c>
      <c r="W117" s="178">
        <f>F117</f>
        <v/>
      </c>
      <c r="X117" s="178">
        <f>G117</f>
        <v/>
      </c>
    </row>
    <row r="118">
      <c r="A118" s="102" t="n">
        <v>1</v>
      </c>
      <c r="B118" s="150" t="inlineStr">
        <is>
          <t>P33</t>
        </is>
      </c>
      <c r="C118" s="150" t="inlineStr">
        <is>
          <t>L-18</t>
        </is>
      </c>
      <c r="D118" s="150" t="inlineStr">
        <is>
          <t>#</t>
        </is>
      </c>
      <c r="E118" s="150" t="n">
        <v>2365</v>
      </c>
      <c r="F118" s="150" t="n">
        <v>425</v>
      </c>
      <c r="G118" s="150" t="n">
        <v>1</v>
      </c>
      <c r="H118" s="276">
        <f>E118*F118*G118/1000000</f>
        <v/>
      </c>
      <c r="I118" s="276">
        <f>H118*40.4</f>
        <v/>
      </c>
      <c r="J118" s="150" t="n"/>
      <c r="K118" s="150" t="n"/>
      <c r="L118" s="178" t="n"/>
      <c r="M118" s="178" t="n"/>
      <c r="N118" s="178" t="n"/>
      <c r="Q118" s="150">
        <f>VLOOKUP(T118,异形板分值匹配!B$1:C$2000,2,FALSE)</f>
        <v/>
      </c>
      <c r="R118" s="150">
        <f>Q118*G118</f>
        <v/>
      </c>
      <c r="T118" s="178">
        <f>B118&amp;T$4&amp;C118&amp;D118</f>
        <v/>
      </c>
      <c r="U118" s="178">
        <f>D118</f>
        <v/>
      </c>
      <c r="V118" s="178">
        <f>E118</f>
        <v/>
      </c>
      <c r="W118" s="178">
        <f>F118</f>
        <v/>
      </c>
      <c r="X118" s="178">
        <f>G118</f>
        <v/>
      </c>
    </row>
    <row r="119">
      <c r="A119" s="102" t="n">
        <v>1</v>
      </c>
      <c r="B119" s="150" t="inlineStr">
        <is>
          <t>P33</t>
        </is>
      </c>
      <c r="C119" s="150" t="inlineStr">
        <is>
          <t>L-20</t>
        </is>
      </c>
      <c r="D119" s="150" t="inlineStr"/>
      <c r="E119" s="150" t="n">
        <v>2365</v>
      </c>
      <c r="F119" s="150" t="n">
        <v>695</v>
      </c>
      <c r="G119" s="150" t="n">
        <v>1</v>
      </c>
      <c r="H119" s="276">
        <f>E119*F119*G119/1000000</f>
        <v/>
      </c>
      <c r="I119" s="276">
        <f>H119*40.4</f>
        <v/>
      </c>
      <c r="J119" s="150" t="n"/>
      <c r="K119" s="150" t="n"/>
      <c r="L119" s="178" t="n"/>
      <c r="M119" s="178" t="n"/>
      <c r="N119" s="178" t="n"/>
      <c r="Q119" s="150">
        <f>IF(Q$3="","",VLOOKUP(Q$3,'3-1技术要求'!Q:S,3,0))</f>
        <v/>
      </c>
      <c r="R119" s="150">
        <f>G119*Q119</f>
        <v/>
      </c>
      <c r="T119" s="178">
        <f>B119&amp;T$4&amp;C119&amp;D119</f>
        <v/>
      </c>
      <c r="U119" s="178">
        <f>D119</f>
        <v/>
      </c>
      <c r="V119" s="178">
        <f>E119</f>
        <v/>
      </c>
      <c r="W119" s="178">
        <f>F119</f>
        <v/>
      </c>
      <c r="X119" s="178">
        <f>G119</f>
        <v/>
      </c>
    </row>
    <row r="120">
      <c r="A120" s="102" t="n">
        <v>1</v>
      </c>
      <c r="B120" s="150" t="inlineStr">
        <is>
          <t>P33</t>
        </is>
      </c>
      <c r="C120" s="150" t="inlineStr">
        <is>
          <t>L-21</t>
        </is>
      </c>
      <c r="D120" s="150" t="inlineStr">
        <is>
          <t>#</t>
        </is>
      </c>
      <c r="E120" s="150" t="n">
        <v>2365</v>
      </c>
      <c r="F120" s="150" t="n">
        <v>665</v>
      </c>
      <c r="G120" s="150" t="n">
        <v>1</v>
      </c>
      <c r="H120" s="276">
        <f>E120*F120*G120/1000000</f>
        <v/>
      </c>
      <c r="I120" s="276">
        <f>H120*40.4</f>
        <v/>
      </c>
      <c r="J120" s="150" t="n"/>
      <c r="K120" s="150" t="n"/>
      <c r="L120" s="178" t="n"/>
      <c r="M120" s="178" t="n"/>
      <c r="N120" s="178" t="n"/>
      <c r="Q120" s="150">
        <f>VLOOKUP(T120,异形板分值匹配!B$1:C$2000,2,FALSE)</f>
        <v/>
      </c>
      <c r="R120" s="150">
        <f>Q120*G120</f>
        <v/>
      </c>
      <c r="T120" s="178">
        <f>B120&amp;T$4&amp;C120&amp;D120</f>
        <v/>
      </c>
      <c r="U120" s="178">
        <f>D120</f>
        <v/>
      </c>
      <c r="V120" s="178">
        <f>E120</f>
        <v/>
      </c>
      <c r="W120" s="178">
        <f>F120</f>
        <v/>
      </c>
      <c r="X120" s="178">
        <f>G120</f>
        <v/>
      </c>
    </row>
    <row r="121">
      <c r="A121" s="102" t="n">
        <v>1</v>
      </c>
      <c r="B121" s="150" t="inlineStr">
        <is>
          <t>P33</t>
        </is>
      </c>
      <c r="C121" s="150" t="inlineStr">
        <is>
          <t>L-22</t>
        </is>
      </c>
      <c r="D121" s="150" t="inlineStr">
        <is>
          <t>#</t>
        </is>
      </c>
      <c r="E121" s="150" t="n">
        <v>2365</v>
      </c>
      <c r="F121" s="150" t="n">
        <v>575</v>
      </c>
      <c r="G121" s="150" t="n">
        <v>1</v>
      </c>
      <c r="H121" s="276">
        <f>E121*F121*G121/1000000</f>
        <v/>
      </c>
      <c r="I121" s="276">
        <f>H121*40.4</f>
        <v/>
      </c>
      <c r="J121" s="150" t="n"/>
      <c r="K121" s="150" t="n"/>
      <c r="L121" s="178" t="n"/>
      <c r="M121" s="178" t="n"/>
      <c r="N121" s="178" t="n"/>
      <c r="Q121" s="150">
        <f>VLOOKUP(T121,异形板分值匹配!B$1:C$2000,2,FALSE)</f>
        <v/>
      </c>
      <c r="R121" s="150">
        <f>Q121*G121</f>
        <v/>
      </c>
      <c r="T121" s="178">
        <f>B121&amp;T$4&amp;C121&amp;D121</f>
        <v/>
      </c>
      <c r="U121" s="178">
        <f>D121</f>
        <v/>
      </c>
      <c r="V121" s="178">
        <f>E121</f>
        <v/>
      </c>
      <c r="W121" s="178">
        <f>F121</f>
        <v/>
      </c>
      <c r="X121" s="178">
        <f>G121</f>
        <v/>
      </c>
    </row>
    <row r="122">
      <c r="A122" s="102" t="n">
        <v>1</v>
      </c>
      <c r="B122" s="150" t="inlineStr">
        <is>
          <t>P33</t>
        </is>
      </c>
      <c r="C122" s="150" t="inlineStr">
        <is>
          <t>L-23</t>
        </is>
      </c>
      <c r="D122" s="150" t="inlineStr">
        <is>
          <t>#</t>
        </is>
      </c>
      <c r="E122" s="150" t="n">
        <v>2365</v>
      </c>
      <c r="F122" s="150" t="n">
        <v>635</v>
      </c>
      <c r="G122" s="150" t="n">
        <v>1</v>
      </c>
      <c r="H122" s="276">
        <f>E122*F122*G122/1000000</f>
        <v/>
      </c>
      <c r="I122" s="276">
        <f>H122*40.4</f>
        <v/>
      </c>
      <c r="J122" s="150" t="n"/>
      <c r="K122" s="150" t="n"/>
      <c r="L122" s="178" t="n"/>
      <c r="M122" s="178" t="n"/>
      <c r="N122" s="178" t="n"/>
      <c r="Q122" s="150">
        <f>VLOOKUP(T122,异形板分值匹配!B$1:C$2000,2,FALSE)</f>
        <v/>
      </c>
      <c r="R122" s="150">
        <f>Q122*G122</f>
        <v/>
      </c>
      <c r="T122" s="178">
        <f>B122&amp;T$4&amp;C122&amp;D122</f>
        <v/>
      </c>
      <c r="U122" s="178">
        <f>D122</f>
        <v/>
      </c>
      <c r="V122" s="178">
        <f>E122</f>
        <v/>
      </c>
      <c r="W122" s="178">
        <f>F122</f>
        <v/>
      </c>
      <c r="X122" s="178">
        <f>G122</f>
        <v/>
      </c>
    </row>
    <row r="123">
      <c r="A123" s="102" t="n">
        <v>1</v>
      </c>
      <c r="B123" s="150" t="inlineStr">
        <is>
          <t>P33</t>
        </is>
      </c>
      <c r="C123" s="150" t="inlineStr">
        <is>
          <t>L-24</t>
        </is>
      </c>
      <c r="D123" s="150" t="inlineStr"/>
      <c r="E123" s="150" t="n">
        <v>2365</v>
      </c>
      <c r="F123" s="150" t="n">
        <v>635</v>
      </c>
      <c r="G123" s="150" t="n">
        <v>1</v>
      </c>
      <c r="H123" s="276">
        <f>E123*F123*G123/1000000</f>
        <v/>
      </c>
      <c r="I123" s="276">
        <f>H123*40.4</f>
        <v/>
      </c>
      <c r="J123" s="150" t="n"/>
      <c r="K123" s="150" t="n"/>
      <c r="L123" s="178" t="n"/>
      <c r="M123" s="178" t="n"/>
      <c r="N123" s="178" t="n"/>
      <c r="Q123" s="150">
        <f>IF(Q$3="","",VLOOKUP(Q$3,'3-1技术要求'!Q:S,3,0))</f>
        <v/>
      </c>
      <c r="R123" s="150">
        <f>G123*Q123</f>
        <v/>
      </c>
      <c r="T123" s="178">
        <f>B123&amp;T$4&amp;C123&amp;D123</f>
        <v/>
      </c>
      <c r="U123" s="178">
        <f>D123</f>
        <v/>
      </c>
      <c r="V123" s="178">
        <f>E123</f>
        <v/>
      </c>
      <c r="W123" s="178">
        <f>F123</f>
        <v/>
      </c>
      <c r="X123" s="178">
        <f>G123</f>
        <v/>
      </c>
    </row>
    <row r="124">
      <c r="A124" s="102" t="n">
        <v>1</v>
      </c>
      <c r="B124" s="150" t="inlineStr">
        <is>
          <t>P33</t>
        </is>
      </c>
      <c r="C124" s="150" t="inlineStr">
        <is>
          <t>L-26</t>
        </is>
      </c>
      <c r="D124" s="150" t="inlineStr">
        <is>
          <t>#</t>
        </is>
      </c>
      <c r="E124" s="150" t="n">
        <v>2365</v>
      </c>
      <c r="F124" s="150" t="n">
        <v>665</v>
      </c>
      <c r="G124" s="150" t="n">
        <v>1</v>
      </c>
      <c r="H124" s="276">
        <f>E124*F124*G124/1000000</f>
        <v/>
      </c>
      <c r="I124" s="276">
        <f>H124*40.4</f>
        <v/>
      </c>
      <c r="J124" s="150" t="n"/>
      <c r="K124" s="150" t="n"/>
      <c r="L124" s="178" t="n"/>
      <c r="M124" s="178" t="n"/>
      <c r="N124" s="178" t="n"/>
      <c r="Q124" s="150">
        <f>VLOOKUP(T124,异形板分值匹配!B$1:C$2000,2,FALSE)</f>
        <v/>
      </c>
      <c r="R124" s="150">
        <f>Q124*G124</f>
        <v/>
      </c>
      <c r="T124" s="178">
        <f>B124&amp;T$4&amp;C124&amp;D124</f>
        <v/>
      </c>
      <c r="U124" s="178">
        <f>D124</f>
        <v/>
      </c>
      <c r="V124" s="178">
        <f>E124</f>
        <v/>
      </c>
      <c r="W124" s="178">
        <f>F124</f>
        <v/>
      </c>
      <c r="X124" s="178">
        <f>G124</f>
        <v/>
      </c>
    </row>
    <row r="125">
      <c r="A125" s="102" t="n">
        <v>1</v>
      </c>
      <c r="B125" s="150" t="inlineStr">
        <is>
          <t>P33</t>
        </is>
      </c>
      <c r="C125" s="150" t="inlineStr">
        <is>
          <t>L-3</t>
        </is>
      </c>
      <c r="D125" s="150" t="inlineStr"/>
      <c r="E125" s="150" t="n">
        <v>2365</v>
      </c>
      <c r="F125" s="150" t="n">
        <v>935</v>
      </c>
      <c r="G125" s="150" t="n">
        <v>2</v>
      </c>
      <c r="H125" s="276">
        <f>E125*F125*G125/1000000</f>
        <v/>
      </c>
      <c r="I125" s="276">
        <f>H125*40.4</f>
        <v/>
      </c>
      <c r="J125" s="150" t="n"/>
      <c r="K125" s="150" t="n"/>
      <c r="L125" s="178" t="n"/>
      <c r="M125" s="178" t="n"/>
      <c r="N125" s="178" t="n"/>
      <c r="Q125" s="150">
        <f>IF(Q$3="","",VLOOKUP(Q$3,'3-1技术要求'!Q:S,3,0))</f>
        <v/>
      </c>
      <c r="R125" s="150">
        <f>G125*Q125</f>
        <v/>
      </c>
      <c r="T125" s="178">
        <f>B125&amp;T$4&amp;C125&amp;D125</f>
        <v/>
      </c>
      <c r="U125" s="178">
        <f>D125</f>
        <v/>
      </c>
      <c r="V125" s="178">
        <f>E125</f>
        <v/>
      </c>
      <c r="W125" s="178">
        <f>F125</f>
        <v/>
      </c>
      <c r="X125" s="178">
        <f>G125</f>
        <v/>
      </c>
    </row>
    <row r="126">
      <c r="A126" s="102" t="n">
        <v>1</v>
      </c>
      <c r="B126" s="150" t="inlineStr">
        <is>
          <t>P33</t>
        </is>
      </c>
      <c r="C126" s="150" t="inlineStr">
        <is>
          <t>L-16</t>
        </is>
      </c>
      <c r="D126" s="150" t="inlineStr"/>
      <c r="E126" s="150" t="n">
        <v>2390</v>
      </c>
      <c r="F126" s="150" t="n">
        <v>425</v>
      </c>
      <c r="G126" s="150" t="n">
        <v>2</v>
      </c>
      <c r="H126" s="276">
        <f>E126*F126*G126/1000000</f>
        <v/>
      </c>
      <c r="I126" s="276">
        <f>H126*40.4</f>
        <v/>
      </c>
      <c r="J126" s="150" t="n"/>
      <c r="K126" s="150" t="n"/>
      <c r="L126" s="178" t="n"/>
      <c r="M126" s="178" t="n"/>
      <c r="N126" s="178" t="n"/>
      <c r="Q126" s="150">
        <f>IF(Q$3="","",VLOOKUP(Q$3,'3-1技术要求'!Q:S,3,0))</f>
        <v/>
      </c>
      <c r="R126" s="150">
        <f>G126*Q126</f>
        <v/>
      </c>
      <c r="T126" s="178">
        <f>B126&amp;T$4&amp;C126&amp;D126</f>
        <v/>
      </c>
      <c r="U126" s="178">
        <f>D126</f>
        <v/>
      </c>
      <c r="V126" s="178">
        <f>E126</f>
        <v/>
      </c>
      <c r="W126" s="178">
        <f>F126</f>
        <v/>
      </c>
      <c r="X126" s="178">
        <f>G126</f>
        <v/>
      </c>
    </row>
    <row r="127">
      <c r="A127" s="102" t="n">
        <v>1</v>
      </c>
      <c r="B127" s="150" t="inlineStr">
        <is>
          <t>P33</t>
        </is>
      </c>
      <c r="C127" s="150" t="inlineStr">
        <is>
          <t>L-6</t>
        </is>
      </c>
      <c r="D127" s="150" t="inlineStr"/>
      <c r="E127" s="150" t="n">
        <v>2390</v>
      </c>
      <c r="F127" s="150" t="n">
        <v>935</v>
      </c>
      <c r="G127" s="150" t="n">
        <v>5</v>
      </c>
      <c r="H127" s="276">
        <f>E127*F127*G127/1000000</f>
        <v/>
      </c>
      <c r="I127" s="276">
        <f>H127*40.4</f>
        <v/>
      </c>
      <c r="J127" s="150" t="n"/>
      <c r="K127" s="150" t="n"/>
      <c r="L127" s="178" t="n"/>
      <c r="M127" s="178" t="n"/>
      <c r="N127" s="178" t="n"/>
      <c r="Q127" s="150">
        <f>IF(Q$3="","",VLOOKUP(Q$3,'3-1技术要求'!Q:S,3,0))</f>
        <v/>
      </c>
      <c r="R127" s="150">
        <f>G127*Q127</f>
        <v/>
      </c>
      <c r="T127" s="178">
        <f>B127&amp;T$4&amp;C127&amp;D127</f>
        <v/>
      </c>
      <c r="U127" s="178">
        <f>D127</f>
        <v/>
      </c>
      <c r="V127" s="178">
        <f>E127</f>
        <v/>
      </c>
      <c r="W127" s="178">
        <f>F127</f>
        <v/>
      </c>
      <c r="X127" s="178">
        <f>G127</f>
        <v/>
      </c>
    </row>
    <row r="128">
      <c r="A128" s="102" t="n">
        <v>1</v>
      </c>
      <c r="B128" s="107" t="inlineStr">
        <is>
          <t>小计</t>
        </is>
      </c>
      <c r="C128" s="107" t="inlineStr"/>
      <c r="D128" s="107" t="inlineStr"/>
      <c r="E128" s="107" t="inlineStr"/>
      <c r="F128" s="107" t="inlineStr"/>
      <c r="G128" s="107">
        <f>SUM(G109:G127)</f>
        <v/>
      </c>
      <c r="H128" s="107">
        <f>SUM(H109:H127)</f>
        <v/>
      </c>
      <c r="I128" s="107">
        <f>SUM(I109:I127)</f>
        <v/>
      </c>
      <c r="J128" s="107" t="n"/>
      <c r="K128" s="111" t="n"/>
      <c r="L128" s="116" t="n"/>
      <c r="M128" s="116" t="n"/>
      <c r="N128" s="116" t="n"/>
      <c r="O128" s="117" t="n"/>
      <c r="P128" s="117" t="n"/>
      <c r="T128" s="178">
        <f>B128&amp;T$4&amp;C128&amp;D128</f>
        <v/>
      </c>
      <c r="U128" s="178">
        <f>D128</f>
        <v/>
      </c>
      <c r="V128" s="178">
        <f>E128</f>
        <v/>
      </c>
      <c r="W128" s="178">
        <f>F128</f>
        <v/>
      </c>
      <c r="X128" s="178">
        <f>G128</f>
        <v/>
      </c>
    </row>
    <row r="129" ht="10.05" customHeight="1" s="272">
      <c r="B129" s="12" t="n"/>
      <c r="C129" s="12" t="n"/>
      <c r="D129" s="12" t="n"/>
      <c r="E129" s="12" t="n"/>
      <c r="F129" s="12" t="n"/>
      <c r="G129" s="12" t="n"/>
      <c r="H129" s="277" t="n"/>
      <c r="I129" s="277" t="n"/>
      <c r="J129" s="277" t="n"/>
      <c r="K129" s="277" t="n"/>
      <c r="T129" s="178">
        <f>B129&amp;T$4&amp;C129&amp;D129</f>
        <v/>
      </c>
      <c r="U129" s="178" t="n"/>
      <c r="V129" s="178" t="n"/>
      <c r="W129" s="178" t="n"/>
      <c r="X129" s="178" t="n"/>
    </row>
    <row r="130" ht="12.9" customHeight="1" s="272">
      <c r="B130" s="111" t="inlineStr">
        <is>
          <t>合计</t>
        </is>
      </c>
      <c r="C130" s="111" t="n"/>
      <c r="D130" s="112" t="n"/>
      <c r="E130" s="111" t="n"/>
      <c r="F130" s="111" t="n"/>
      <c r="G130" s="111">
        <f>SUM(G5:G129)/2</f>
        <v/>
      </c>
      <c r="H130" s="111">
        <f>SUM(H5:H129)/2</f>
        <v/>
      </c>
      <c r="I130" s="111">
        <f>SUM(I5:I129)/2</f>
        <v/>
      </c>
      <c r="J130" s="111">
        <f>SUM(J5:J129)/2</f>
        <v/>
      </c>
      <c r="K130" s="111">
        <f>SUM(K5:K129)/2</f>
        <v/>
      </c>
      <c r="L130" s="111">
        <f>SUM(L5:L129)/2</f>
        <v/>
      </c>
      <c r="M130" s="111">
        <f>SUM(M5:M129)/2</f>
        <v/>
      </c>
      <c r="N130" s="117" t="n"/>
      <c r="O130" s="117" t="n"/>
      <c r="P130" s="117" t="n"/>
      <c r="T130" s="178">
        <f>B130&amp;T$4&amp;C130&amp;D130</f>
        <v/>
      </c>
      <c r="U130" s="178" t="n"/>
      <c r="V130" s="178" t="n"/>
      <c r="W130" s="178" t="n"/>
      <c r="X130" s="178" t="n"/>
    </row>
    <row r="131" ht="20.1" customHeight="1" s="272">
      <c r="H131" s="181" t="n"/>
      <c r="I131" s="181" t="n"/>
      <c r="J131" s="181" t="n"/>
      <c r="K131" s="181" t="n"/>
    </row>
    <row r="132" ht="27" customHeight="1" s="272">
      <c r="C132" s="181" t="inlineStr">
        <is>
          <t>编制 FILLED BY:</t>
        </is>
      </c>
      <c r="E132" s="181" t="inlineStr">
        <is>
          <t>竺乘波</t>
        </is>
      </c>
      <c r="H132" s="181" t="inlineStr">
        <is>
          <t>审核 CHECK：</t>
        </is>
      </c>
      <c r="J132" s="181" t="n"/>
      <c r="K132" s="181" t="n"/>
    </row>
  </sheetData>
  <autoFilter ref="A4:AB133"/>
  <mergeCells count="14">
    <mergeCell ref="F3:G3"/>
    <mergeCell ref="C2:E2"/>
    <mergeCell ref="F2:G2"/>
    <mergeCell ref="H2:I2"/>
    <mergeCell ref="M2:N3"/>
    <mergeCell ref="Q3:R3"/>
    <mergeCell ref="B1:N1"/>
    <mergeCell ref="K2:L2"/>
    <mergeCell ref="U3:X3"/>
    <mergeCell ref="C3:E3"/>
    <mergeCell ref="C132:D132"/>
    <mergeCell ref="H132:I132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90" fitToHeight="0"/>
  <headerFooter>
    <oddHeader/>
    <oddFooter>&amp;C第 &amp;P 页，共 &amp;N 页</oddFooter>
    <evenHeader/>
    <evenFooter/>
    <firstHeader/>
    <firstFooter/>
  </headerFooter>
  <rowBreaks count="2" manualBreakCount="2">
    <brk id="49" min="0" max="13" man="1"/>
    <brk id="95" min="0" max="13" man="1"/>
  </rowBreaks>
</worksheet>
</file>

<file path=xl/worksheets/sheet5.xml><?xml version="1.0" encoding="utf-8"?>
<worksheet xmlns="http://schemas.openxmlformats.org/spreadsheetml/2006/main">
  <sheetPr codeName="Sheet5">
    <outlinePr summaryBelow="1" summaryRight="1"/>
    <pageSetUpPr fitToPage="1"/>
  </sheetPr>
  <dimension ref="A1:Z112"/>
  <sheetViews>
    <sheetView view="pageBreakPreview" zoomScaleNormal="100" workbookViewId="0">
      <selection activeCell="K3" sqref="K3:L3"/>
    </sheetView>
  </sheetViews>
  <sheetFormatPr baseColWidth="8" defaultColWidth="9" defaultRowHeight="14.4"/>
  <cols>
    <col width="7.88671875" customWidth="1" style="102" min="1" max="1"/>
    <col width="8.109375" customWidth="1" style="181" min="2" max="3"/>
    <col width="6" customWidth="1" style="181" min="4" max="4"/>
    <col width="6.88671875" customWidth="1" style="181" min="5" max="5"/>
    <col width="6.109375" customWidth="1" style="181" min="6" max="6"/>
    <col width="7.77734375" customWidth="1" style="181" min="7" max="7"/>
    <col width="8.77734375" customWidth="1" style="283" min="8" max="8"/>
    <col width="9.88671875" customWidth="1" style="283" min="9" max="10"/>
    <col width="9.44140625" customWidth="1" style="283" min="11" max="11"/>
    <col width="9" customWidth="1" style="181" min="12" max="16"/>
    <col width="7.109375" customWidth="1" style="12" min="17" max="18"/>
    <col width="9" customWidth="1" style="181" min="19" max="19"/>
    <col width="11.77734375" customWidth="1" style="181" min="20" max="20"/>
    <col width="9" customWidth="1" style="181" min="21" max="25"/>
    <col hidden="1" width="8.88671875" customWidth="1" style="181" min="26" max="26"/>
    <col width="9" customWidth="1" style="181" min="27" max="16384"/>
  </cols>
  <sheetData>
    <row r="1" ht="36" customHeight="1" s="272">
      <c r="B1" s="177">
        <f>'3工艺执行单'!B6&amp;Z1</f>
        <v/>
      </c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4" t="n"/>
      <c r="O1" s="113" t="n"/>
      <c r="P1" s="113" t="n"/>
      <c r="Z1" s="181" t="inlineStr">
        <is>
          <t>箱件清单  PACKING LIST</t>
        </is>
      </c>
    </row>
    <row r="2" ht="28.95" customFormat="1" customHeight="1" s="2">
      <c r="A2" s="103" t="n"/>
      <c r="B2" s="186" t="inlineStr">
        <is>
          <t>客户名称
CLIENT</t>
        </is>
      </c>
      <c r="C2" s="178">
        <f>'3工艺执行单'!F2</f>
        <v/>
      </c>
      <c r="D2" s="273" t="n"/>
      <c r="E2" s="274" t="n"/>
      <c r="F2" s="178" t="inlineStr">
        <is>
          <t>工作单号 JOB NO.</t>
        </is>
      </c>
      <c r="G2" s="274" t="n"/>
      <c r="H2" s="284">
        <f>'3工艺执行单'!C2</f>
        <v/>
      </c>
      <c r="I2" s="274" t="n"/>
      <c r="J2" s="285" t="inlineStr">
        <is>
          <t>日期
DATE</t>
        </is>
      </c>
      <c r="K2" s="180">
        <f>TODAY()</f>
        <v/>
      </c>
      <c r="L2" s="274" t="n"/>
      <c r="M2" s="286" t="inlineStr">
        <is>
          <t>成品二</t>
        </is>
      </c>
      <c r="N2" s="287" t="n"/>
      <c r="O2" s="114" t="n"/>
      <c r="P2" s="114" t="n"/>
      <c r="Q2" s="150" t="n"/>
      <c r="R2" s="150" t="n"/>
    </row>
    <row r="3" ht="31.05" customHeight="1" s="272">
      <c r="B3" s="186" t="inlineStr">
        <is>
          <t>项目名称
PROJECT</t>
        </is>
      </c>
      <c r="C3" s="186">
        <f>'3工艺执行单'!C3</f>
        <v/>
      </c>
      <c r="D3" s="273" t="n"/>
      <c r="E3" s="274" t="n"/>
      <c r="F3" s="178" t="inlineStr">
        <is>
          <t>品名 ITEM</t>
        </is>
      </c>
      <c r="G3" s="274" t="n"/>
      <c r="H3" s="285" t="inlineStr">
        <is>
          <t>镀锌钢格板</t>
        </is>
      </c>
      <c r="I3" s="274" t="n"/>
      <c r="J3" s="285" t="inlineStr">
        <is>
          <t>规格型号
MODEL</t>
        </is>
      </c>
      <c r="K3" s="285">
        <f>'3工艺执行单'!D6</f>
        <v/>
      </c>
      <c r="L3" s="274" t="n"/>
      <c r="M3" s="288" t="n"/>
      <c r="N3" s="289" t="n"/>
      <c r="O3" s="114" t="n"/>
      <c r="P3" s="114" t="n"/>
      <c r="Q3" s="290" t="inlineStr">
        <is>
          <t>隔一焊一</t>
        </is>
      </c>
      <c r="R3" s="274" t="n"/>
      <c r="U3" s="178" t="inlineStr">
        <is>
          <t>算料用</t>
        </is>
      </c>
      <c r="V3" s="273" t="n"/>
      <c r="W3" s="273" t="n"/>
      <c r="X3" s="274" t="n"/>
    </row>
    <row r="4" ht="40.05" customFormat="1" customHeight="1" s="3">
      <c r="A4" s="104" t="inlineStr">
        <is>
          <t>班组编号</t>
        </is>
      </c>
      <c r="B4" s="105" t="inlineStr">
        <is>
          <t>包号
PACKAGE NO</t>
        </is>
      </c>
      <c r="C4" s="105" t="inlineStr">
        <is>
          <t>图号
DRAWING NO</t>
        </is>
      </c>
      <c r="D4" s="105" t="inlineStr">
        <is>
          <t>注
DRAWING</t>
        </is>
      </c>
      <c r="E4" s="105" t="inlineStr">
        <is>
          <t>长度
LENGTH（mm）</t>
        </is>
      </c>
      <c r="F4" s="105" t="inlineStr">
        <is>
          <t>宽度
WIDTH（mm）</t>
        </is>
      </c>
      <c r="G4" s="105" t="inlineStr">
        <is>
          <t>数量
QTY（件）</t>
        </is>
      </c>
      <c r="H4" s="291" t="inlineStr">
        <is>
          <t>面积
AREA（㎡）</t>
        </is>
      </c>
      <c r="I4" s="291" t="inlineStr">
        <is>
          <t>重量
WEIGHT（kg）</t>
        </is>
      </c>
      <c r="J4" s="291" t="inlineStr">
        <is>
          <t>踢脚板
长度LENGTH（mm）</t>
        </is>
      </c>
      <c r="K4" s="291" t="inlineStr">
        <is>
          <t>踢脚板
重量WEIGHT（kg）</t>
        </is>
      </c>
      <c r="L4" s="105" t="inlineStr">
        <is>
          <t>标高</t>
        </is>
      </c>
      <c r="M4" s="105" t="inlineStr">
        <is>
          <t>备注</t>
        </is>
      </c>
      <c r="N4" s="105" t="n"/>
      <c r="Q4" s="150" t="inlineStr">
        <is>
          <t>单块分值</t>
        </is>
      </c>
      <c r="R4" s="150" t="inlineStr">
        <is>
          <t>总分值</t>
        </is>
      </c>
      <c r="T4" s="3" t="inlineStr">
        <is>
          <t>-</t>
        </is>
      </c>
    </row>
    <row r="5">
      <c r="A5" s="102" t="n">
        <v>1</v>
      </c>
      <c r="B5" s="150" t="inlineStr">
        <is>
          <t>P01</t>
        </is>
      </c>
      <c r="C5" s="150" t="inlineStr">
        <is>
          <t>A-31</t>
        </is>
      </c>
      <c r="D5" s="150" t="inlineStr"/>
      <c r="E5" s="150" t="n">
        <v>690</v>
      </c>
      <c r="F5" s="150" t="n">
        <v>995</v>
      </c>
      <c r="G5" s="150" t="n">
        <v>4</v>
      </c>
      <c r="H5" s="276">
        <f>E5*F5*G5/1000000</f>
        <v/>
      </c>
      <c r="I5" s="276">
        <f>H5*40.4</f>
        <v/>
      </c>
      <c r="J5" s="150" t="n"/>
      <c r="K5" s="150" t="n"/>
      <c r="L5" s="178" t="n"/>
      <c r="M5" s="178" t="n"/>
      <c r="N5" s="178" t="n"/>
      <c r="Q5" s="150">
        <f>IF(Q$3="","",VLOOKUP(Q$3,'3-1技术要求'!Q:S,3,0))</f>
        <v/>
      </c>
      <c r="R5" s="150">
        <f>G5*Q5</f>
        <v/>
      </c>
      <c r="T5" s="178">
        <f>B5&amp;T$4&amp;C5&amp;D5</f>
        <v/>
      </c>
      <c r="U5" s="178">
        <f>D5</f>
        <v/>
      </c>
      <c r="V5" s="178">
        <f>E5</f>
        <v/>
      </c>
      <c r="W5" s="178">
        <f>F5</f>
        <v/>
      </c>
      <c r="X5" s="178">
        <f>G5</f>
        <v/>
      </c>
    </row>
    <row r="6">
      <c r="A6" s="102" t="n">
        <v>1</v>
      </c>
      <c r="B6" s="150" t="inlineStr">
        <is>
          <t>P01</t>
        </is>
      </c>
      <c r="C6" s="150" t="inlineStr">
        <is>
          <t>A-32</t>
        </is>
      </c>
      <c r="D6" s="150" t="inlineStr">
        <is>
          <t>#</t>
        </is>
      </c>
      <c r="E6" s="150" t="n">
        <v>690</v>
      </c>
      <c r="F6" s="150" t="n">
        <v>995</v>
      </c>
      <c r="G6" s="150" t="n">
        <v>1</v>
      </c>
      <c r="H6" s="276">
        <f>E6*F6*G6/1000000</f>
        <v/>
      </c>
      <c r="I6" s="276">
        <f>H6*40.4</f>
        <v/>
      </c>
      <c r="J6" s="150" t="n"/>
      <c r="K6" s="150" t="n"/>
      <c r="L6" s="178" t="n"/>
      <c r="M6" s="178" t="n"/>
      <c r="N6" s="178" t="n"/>
      <c r="Q6" s="150">
        <f>VLOOKUP(T6,异形板分值匹配!B$1:C$2000,2,FALSE)</f>
        <v/>
      </c>
      <c r="R6" s="150">
        <f>Q6*G6</f>
        <v/>
      </c>
      <c r="T6" s="178">
        <f>B6&amp;T$4&amp;C6&amp;D6</f>
        <v/>
      </c>
      <c r="U6" s="178">
        <f>D6</f>
        <v/>
      </c>
      <c r="V6" s="178">
        <f>E6</f>
        <v/>
      </c>
      <c r="W6" s="178">
        <f>F6</f>
        <v/>
      </c>
      <c r="X6" s="178">
        <f>G6</f>
        <v/>
      </c>
    </row>
    <row r="7">
      <c r="A7" s="102" t="n">
        <v>1</v>
      </c>
      <c r="B7" s="150" t="inlineStr">
        <is>
          <t>P01</t>
        </is>
      </c>
      <c r="C7" s="150" t="inlineStr">
        <is>
          <t>A-28</t>
        </is>
      </c>
      <c r="D7" s="150" t="inlineStr"/>
      <c r="E7" s="150" t="n">
        <v>990</v>
      </c>
      <c r="F7" s="150" t="n">
        <v>995</v>
      </c>
      <c r="G7" s="150" t="n">
        <v>3</v>
      </c>
      <c r="H7" s="276">
        <f>E7*F7*G7/1000000</f>
        <v/>
      </c>
      <c r="I7" s="276">
        <f>H7*40.4</f>
        <v/>
      </c>
      <c r="J7" s="150" t="n"/>
      <c r="K7" s="150" t="n"/>
      <c r="L7" s="178" t="n"/>
      <c r="M7" s="178" t="n"/>
      <c r="N7" s="178" t="n"/>
      <c r="Q7" s="150">
        <f>IF(Q$3="","",VLOOKUP(Q$3,'3-1技术要求'!Q:S,3,0))</f>
        <v/>
      </c>
      <c r="R7" s="150">
        <f>G7*Q7</f>
        <v/>
      </c>
      <c r="T7" s="178">
        <f>B7&amp;T$4&amp;C7&amp;D7</f>
        <v/>
      </c>
      <c r="U7" s="178">
        <f>D7</f>
        <v/>
      </c>
      <c r="V7" s="178">
        <f>E7</f>
        <v/>
      </c>
      <c r="W7" s="178">
        <f>F7</f>
        <v/>
      </c>
      <c r="X7" s="178">
        <f>G7</f>
        <v/>
      </c>
    </row>
    <row r="8">
      <c r="A8" s="102" t="n">
        <v>1</v>
      </c>
      <c r="B8" s="150" t="inlineStr">
        <is>
          <t>P01</t>
        </is>
      </c>
      <c r="C8" s="150" t="inlineStr">
        <is>
          <t>A-29</t>
        </is>
      </c>
      <c r="D8" s="150" t="inlineStr">
        <is>
          <t>#</t>
        </is>
      </c>
      <c r="E8" s="150" t="n">
        <v>990</v>
      </c>
      <c r="F8" s="150" t="n">
        <v>995</v>
      </c>
      <c r="G8" s="150" t="n">
        <v>1</v>
      </c>
      <c r="H8" s="276">
        <f>E8*F8*G8/1000000</f>
        <v/>
      </c>
      <c r="I8" s="276">
        <f>H8*40.4</f>
        <v/>
      </c>
      <c r="J8" s="150" t="n"/>
      <c r="K8" s="150" t="n"/>
      <c r="L8" s="178" t="n"/>
      <c r="M8" s="178" t="n"/>
      <c r="N8" s="178" t="n"/>
      <c r="Q8" s="150">
        <f>VLOOKUP(T8,异形板分值匹配!B$1:C$2000,2,FALSE)</f>
        <v/>
      </c>
      <c r="R8" s="150">
        <f>Q8*G8</f>
        <v/>
      </c>
      <c r="T8" s="178">
        <f>B8&amp;T$4&amp;C8&amp;D8</f>
        <v/>
      </c>
      <c r="U8" s="178">
        <f>D8</f>
        <v/>
      </c>
      <c r="V8" s="178">
        <f>E8</f>
        <v/>
      </c>
      <c r="W8" s="178">
        <f>F8</f>
        <v/>
      </c>
      <c r="X8" s="178">
        <f>G8</f>
        <v/>
      </c>
    </row>
    <row r="9">
      <c r="A9" s="102" t="n">
        <v>1</v>
      </c>
      <c r="B9" s="150" t="inlineStr">
        <is>
          <t>P01</t>
        </is>
      </c>
      <c r="C9" s="150" t="inlineStr">
        <is>
          <t>A-30</t>
        </is>
      </c>
      <c r="D9" s="150" t="inlineStr">
        <is>
          <t>#</t>
        </is>
      </c>
      <c r="E9" s="150" t="n">
        <v>990</v>
      </c>
      <c r="F9" s="150" t="n">
        <v>995</v>
      </c>
      <c r="G9" s="150" t="n">
        <v>1</v>
      </c>
      <c r="H9" s="276">
        <f>E9*F9*G9/1000000</f>
        <v/>
      </c>
      <c r="I9" s="276">
        <f>H9*40.4</f>
        <v/>
      </c>
      <c r="J9" s="150" t="n"/>
      <c r="K9" s="150" t="n"/>
      <c r="L9" s="178" t="n"/>
      <c r="M9" s="178" t="n"/>
      <c r="N9" s="178" t="n"/>
      <c r="Q9" s="150">
        <f>VLOOKUP(T9,异形板分值匹配!B$1:C$2000,2,FALSE)</f>
        <v/>
      </c>
      <c r="R9" s="150">
        <f>Q9*G9</f>
        <v/>
      </c>
      <c r="T9" s="178">
        <f>B9&amp;T$4&amp;C9&amp;D9</f>
        <v/>
      </c>
      <c r="U9" s="178">
        <f>D9</f>
        <v/>
      </c>
      <c r="V9" s="178">
        <f>E9</f>
        <v/>
      </c>
      <c r="W9" s="178">
        <f>F9</f>
        <v/>
      </c>
      <c r="X9" s="178">
        <f>G9</f>
        <v/>
      </c>
    </row>
    <row r="10">
      <c r="A10" s="102" t="n">
        <v>1</v>
      </c>
      <c r="B10" s="150" t="inlineStr">
        <is>
          <t>P01</t>
        </is>
      </c>
      <c r="C10" s="150" t="inlineStr">
        <is>
          <t>A-20</t>
        </is>
      </c>
      <c r="D10" s="150" t="inlineStr"/>
      <c r="E10" s="150" t="n">
        <v>1165</v>
      </c>
      <c r="F10" s="150" t="n">
        <v>995</v>
      </c>
      <c r="G10" s="150" t="n">
        <v>4</v>
      </c>
      <c r="H10" s="276">
        <f>E10*F10*G10/1000000</f>
        <v/>
      </c>
      <c r="I10" s="276">
        <f>H10*40.4</f>
        <v/>
      </c>
      <c r="J10" s="150" t="n"/>
      <c r="K10" s="150" t="n"/>
      <c r="L10" s="178" t="n"/>
      <c r="M10" s="178" t="n"/>
      <c r="N10" s="178" t="n"/>
      <c r="Q10" s="150">
        <f>IF(Q$3="","",VLOOKUP(Q$3,'3-1技术要求'!Q:S,3,0))</f>
        <v/>
      </c>
      <c r="R10" s="150">
        <f>G10*Q10</f>
        <v/>
      </c>
      <c r="T10" s="178">
        <f>B10&amp;T$4&amp;C10&amp;D10</f>
        <v/>
      </c>
      <c r="U10" s="178">
        <f>D10</f>
        <v/>
      </c>
      <c r="V10" s="178">
        <f>E10</f>
        <v/>
      </c>
      <c r="W10" s="178">
        <f>F10</f>
        <v/>
      </c>
      <c r="X10" s="178">
        <f>G10</f>
        <v/>
      </c>
    </row>
    <row r="11">
      <c r="A11" s="102" t="n">
        <v>1</v>
      </c>
      <c r="B11" s="150" t="inlineStr">
        <is>
          <t>P01</t>
        </is>
      </c>
      <c r="C11" s="150" t="inlineStr">
        <is>
          <t>A-21</t>
        </is>
      </c>
      <c r="D11" s="150" t="inlineStr">
        <is>
          <t>#</t>
        </is>
      </c>
      <c r="E11" s="150" t="n">
        <v>1165</v>
      </c>
      <c r="F11" s="150" t="n">
        <v>995</v>
      </c>
      <c r="G11" s="150" t="n">
        <v>1</v>
      </c>
      <c r="H11" s="276">
        <f>E11*F11*G11/1000000</f>
        <v/>
      </c>
      <c r="I11" s="276">
        <f>H11*40.4</f>
        <v/>
      </c>
      <c r="J11" s="150" t="n"/>
      <c r="K11" s="150" t="n"/>
      <c r="L11" s="178" t="n"/>
      <c r="M11" s="178" t="n"/>
      <c r="N11" s="178" t="n"/>
      <c r="Q11" s="150">
        <f>VLOOKUP(T11,异形板分值匹配!B$1:C$2000,2,FALSE)</f>
        <v/>
      </c>
      <c r="R11" s="150">
        <f>Q11*G11</f>
        <v/>
      </c>
      <c r="T11" s="178">
        <f>B11&amp;T$4&amp;C11&amp;D11</f>
        <v/>
      </c>
      <c r="U11" s="178">
        <f>D11</f>
        <v/>
      </c>
      <c r="V11" s="178">
        <f>E11</f>
        <v/>
      </c>
      <c r="W11" s="178">
        <f>F11</f>
        <v/>
      </c>
      <c r="X11" s="178">
        <f>G11</f>
        <v/>
      </c>
    </row>
    <row r="12">
      <c r="A12" s="102" t="n">
        <v>1</v>
      </c>
      <c r="B12" s="150" t="inlineStr">
        <is>
          <t>P01</t>
        </is>
      </c>
      <c r="C12" s="150" t="inlineStr">
        <is>
          <t>A-25</t>
        </is>
      </c>
      <c r="D12" s="150" t="inlineStr">
        <is>
          <t>#</t>
        </is>
      </c>
      <c r="E12" s="150" t="n">
        <v>1165</v>
      </c>
      <c r="F12" s="150" t="n">
        <v>995</v>
      </c>
      <c r="G12" s="150" t="n">
        <v>1</v>
      </c>
      <c r="H12" s="276">
        <f>E12*F12*G12/1000000</f>
        <v/>
      </c>
      <c r="I12" s="276">
        <f>H12*40.4</f>
        <v/>
      </c>
      <c r="J12" s="150" t="n"/>
      <c r="K12" s="150" t="n"/>
      <c r="L12" s="178" t="n"/>
      <c r="M12" s="178" t="n"/>
      <c r="N12" s="178" t="n"/>
      <c r="Q12" s="150">
        <f>VLOOKUP(T12,异形板分值匹配!B$1:C$2000,2,FALSE)</f>
        <v/>
      </c>
      <c r="R12" s="150">
        <f>Q12*G12</f>
        <v/>
      </c>
      <c r="T12" s="178">
        <f>B12&amp;T$4&amp;C12&amp;D12</f>
        <v/>
      </c>
      <c r="U12" s="178">
        <f>D12</f>
        <v/>
      </c>
      <c r="V12" s="178">
        <f>E12</f>
        <v/>
      </c>
      <c r="W12" s="178">
        <f>F12</f>
        <v/>
      </c>
      <c r="X12" s="178">
        <f>G12</f>
        <v/>
      </c>
    </row>
    <row r="13">
      <c r="A13" s="102" t="n">
        <v>1</v>
      </c>
      <c r="B13" s="150" t="inlineStr">
        <is>
          <t>P01</t>
        </is>
      </c>
      <c r="C13" s="150" t="inlineStr">
        <is>
          <t>A-3</t>
        </is>
      </c>
      <c r="D13" s="150" t="inlineStr"/>
      <c r="E13" s="150" t="n">
        <v>1190</v>
      </c>
      <c r="F13" s="150" t="n">
        <v>995</v>
      </c>
      <c r="G13" s="150" t="n">
        <v>5</v>
      </c>
      <c r="H13" s="276">
        <f>E13*F13*G13/1000000</f>
        <v/>
      </c>
      <c r="I13" s="276">
        <f>H13*40.4</f>
        <v/>
      </c>
      <c r="J13" s="150" t="n"/>
      <c r="K13" s="150" t="n"/>
      <c r="L13" s="178" t="n"/>
      <c r="M13" s="178" t="n"/>
      <c r="N13" s="178" t="n"/>
      <c r="Q13" s="150">
        <f>IF(Q$3="","",VLOOKUP(Q$3,'3-1技术要求'!Q:S,3,0))</f>
        <v/>
      </c>
      <c r="R13" s="150">
        <f>G13*Q13</f>
        <v/>
      </c>
      <c r="T13" s="178">
        <f>B13&amp;T$4&amp;C13&amp;D13</f>
        <v/>
      </c>
      <c r="U13" s="178">
        <f>D13</f>
        <v/>
      </c>
      <c r="V13" s="178">
        <f>E13</f>
        <v/>
      </c>
      <c r="W13" s="178">
        <f>F13</f>
        <v/>
      </c>
      <c r="X13" s="178">
        <f>G13</f>
        <v/>
      </c>
    </row>
    <row r="14">
      <c r="A14" s="102" t="n">
        <v>1</v>
      </c>
      <c r="B14" s="150" t="inlineStr">
        <is>
          <t>P01</t>
        </is>
      </c>
      <c r="C14" s="150" t="inlineStr">
        <is>
          <t>A-4</t>
        </is>
      </c>
      <c r="D14" s="150" t="inlineStr">
        <is>
          <t>#</t>
        </is>
      </c>
      <c r="E14" s="150" t="n">
        <v>1190</v>
      </c>
      <c r="F14" s="150" t="n">
        <v>995</v>
      </c>
      <c r="G14" s="150" t="n">
        <v>1</v>
      </c>
      <c r="H14" s="276">
        <f>E14*F14*G14/1000000</f>
        <v/>
      </c>
      <c r="I14" s="276">
        <f>H14*40.4</f>
        <v/>
      </c>
      <c r="J14" s="150" t="n"/>
      <c r="K14" s="150" t="n"/>
      <c r="L14" s="178" t="n"/>
      <c r="M14" s="178" t="n"/>
      <c r="N14" s="178" t="n"/>
      <c r="Q14" s="150">
        <f>VLOOKUP(T14,异形板分值匹配!B$1:C$2000,2,FALSE)</f>
        <v/>
      </c>
      <c r="R14" s="150">
        <f>Q14*G14</f>
        <v/>
      </c>
      <c r="T14" s="178">
        <f>B14&amp;T$4&amp;C14&amp;D14</f>
        <v/>
      </c>
      <c r="U14" s="178">
        <f>D14</f>
        <v/>
      </c>
      <c r="V14" s="178">
        <f>E14</f>
        <v/>
      </c>
      <c r="W14" s="178">
        <f>F14</f>
        <v/>
      </c>
      <c r="X14" s="178">
        <f>G14</f>
        <v/>
      </c>
    </row>
    <row r="15">
      <c r="A15" s="102" t="n">
        <v>1</v>
      </c>
      <c r="B15" s="150" t="inlineStr">
        <is>
          <t>P01</t>
        </is>
      </c>
      <c r="C15" s="150" t="inlineStr">
        <is>
          <t>A-5</t>
        </is>
      </c>
      <c r="D15" s="150" t="inlineStr">
        <is>
          <t>#</t>
        </is>
      </c>
      <c r="E15" s="150" t="n">
        <v>1190</v>
      </c>
      <c r="F15" s="150" t="n">
        <v>995</v>
      </c>
      <c r="G15" s="150" t="n">
        <v>1</v>
      </c>
      <c r="H15" s="276">
        <f>E15*F15*G15/1000000</f>
        <v/>
      </c>
      <c r="I15" s="276">
        <f>H15*40.4</f>
        <v/>
      </c>
      <c r="J15" s="150" t="n"/>
      <c r="K15" s="150" t="n"/>
      <c r="L15" s="178" t="n"/>
      <c r="M15" s="178" t="n"/>
      <c r="N15" s="178" t="n"/>
      <c r="Q15" s="150">
        <f>VLOOKUP(T15,异形板分值匹配!B$1:C$2000,2,FALSE)</f>
        <v/>
      </c>
      <c r="R15" s="150">
        <f>Q15*G15</f>
        <v/>
      </c>
      <c r="T15" s="178">
        <f>B15&amp;T$4&amp;C15&amp;D15</f>
        <v/>
      </c>
      <c r="U15" s="178">
        <f>D15</f>
        <v/>
      </c>
      <c r="V15" s="178">
        <f>E15</f>
        <v/>
      </c>
      <c r="W15" s="178">
        <f>F15</f>
        <v/>
      </c>
      <c r="X15" s="178">
        <f>G15</f>
        <v/>
      </c>
    </row>
    <row r="16">
      <c r="A16" s="102" t="n">
        <v>1</v>
      </c>
      <c r="B16" s="150" t="inlineStr">
        <is>
          <t>P01</t>
        </is>
      </c>
      <c r="C16" s="150" t="inlineStr">
        <is>
          <t>A-6</t>
        </is>
      </c>
      <c r="D16" s="150" t="inlineStr">
        <is>
          <t>#</t>
        </is>
      </c>
      <c r="E16" s="150" t="n">
        <v>1190</v>
      </c>
      <c r="F16" s="150" t="n">
        <v>995</v>
      </c>
      <c r="G16" s="150" t="n">
        <v>1</v>
      </c>
      <c r="H16" s="276">
        <f>E16*F16*G16/1000000</f>
        <v/>
      </c>
      <c r="I16" s="276">
        <f>H16*40.4</f>
        <v/>
      </c>
      <c r="J16" s="150" t="n"/>
      <c r="K16" s="150" t="n"/>
      <c r="L16" s="178" t="n"/>
      <c r="M16" s="178" t="n"/>
      <c r="N16" s="178" t="n"/>
      <c r="Q16" s="150">
        <f>VLOOKUP(T16,异形板分值匹配!B$1:C$2000,2,FALSE)</f>
        <v/>
      </c>
      <c r="R16" s="150">
        <f>Q16*G16</f>
        <v/>
      </c>
      <c r="T16" s="178">
        <f>B16&amp;T$4&amp;C16&amp;D16</f>
        <v/>
      </c>
      <c r="U16" s="178">
        <f>D16</f>
        <v/>
      </c>
      <c r="V16" s="178">
        <f>E16</f>
        <v/>
      </c>
      <c r="W16" s="178">
        <f>F16</f>
        <v/>
      </c>
      <c r="X16" s="178">
        <f>G16</f>
        <v/>
      </c>
    </row>
    <row r="17">
      <c r="A17" s="102" t="n">
        <v>1</v>
      </c>
      <c r="B17" s="150" t="inlineStr">
        <is>
          <t>P01</t>
        </is>
      </c>
      <c r="C17" s="150" t="inlineStr">
        <is>
          <t>A-13</t>
        </is>
      </c>
      <c r="D17" s="150" t="inlineStr">
        <is>
          <t>#</t>
        </is>
      </c>
      <c r="E17" s="150" t="n">
        <v>2365</v>
      </c>
      <c r="F17" s="150" t="n">
        <v>995</v>
      </c>
      <c r="G17" s="150" t="n">
        <v>1</v>
      </c>
      <c r="H17" s="276">
        <f>E17*F17*G17/1000000</f>
        <v/>
      </c>
      <c r="I17" s="276">
        <f>H17*40.4</f>
        <v/>
      </c>
      <c r="J17" s="150" t="n"/>
      <c r="K17" s="150" t="n"/>
      <c r="L17" s="178" t="n"/>
      <c r="M17" s="178" t="n"/>
      <c r="N17" s="178" t="n"/>
      <c r="Q17" s="150">
        <f>VLOOKUP(T17,异形板分值匹配!B$1:C$2000,2,FALSE)</f>
        <v/>
      </c>
      <c r="R17" s="150">
        <f>Q17*G17</f>
        <v/>
      </c>
      <c r="T17" s="178">
        <f>B17&amp;T$4&amp;C17&amp;D17</f>
        <v/>
      </c>
      <c r="U17" s="178">
        <f>D17</f>
        <v/>
      </c>
      <c r="V17" s="178">
        <f>E17</f>
        <v/>
      </c>
      <c r="W17" s="178">
        <f>F17</f>
        <v/>
      </c>
      <c r="X17" s="178">
        <f>G17</f>
        <v/>
      </c>
    </row>
    <row r="18">
      <c r="A18" s="102" t="n">
        <v>1</v>
      </c>
      <c r="B18" s="150" t="inlineStr">
        <is>
          <t>P01</t>
        </is>
      </c>
      <c r="C18" s="150" t="inlineStr">
        <is>
          <t>A-8</t>
        </is>
      </c>
      <c r="D18" s="150" t="inlineStr"/>
      <c r="E18" s="150" t="n">
        <v>2365</v>
      </c>
      <c r="F18" s="150" t="n">
        <v>995</v>
      </c>
      <c r="G18" s="150" t="n">
        <v>4</v>
      </c>
      <c r="H18" s="276">
        <f>E18*F18*G18/1000000</f>
        <v/>
      </c>
      <c r="I18" s="276">
        <f>H18*40.4</f>
        <v/>
      </c>
      <c r="J18" s="150" t="n"/>
      <c r="K18" s="150" t="n"/>
      <c r="L18" s="178" t="n"/>
      <c r="M18" s="178" t="n"/>
      <c r="N18" s="178" t="n"/>
      <c r="Q18" s="150">
        <f>IF(Q$3="","",VLOOKUP(Q$3,'3-1技术要求'!Q:S,3,0))</f>
        <v/>
      </c>
      <c r="R18" s="150">
        <f>G18*Q18</f>
        <v/>
      </c>
      <c r="T18" s="178">
        <f>B18&amp;T$4&amp;C18&amp;D18</f>
        <v/>
      </c>
      <c r="U18" s="178">
        <f>D18</f>
        <v/>
      </c>
      <c r="V18" s="178">
        <f>E18</f>
        <v/>
      </c>
      <c r="W18" s="178">
        <f>F18</f>
        <v/>
      </c>
      <c r="X18" s="178">
        <f>G18</f>
        <v/>
      </c>
    </row>
    <row r="19">
      <c r="A19" s="102" t="n">
        <v>1</v>
      </c>
      <c r="B19" s="150" t="inlineStr">
        <is>
          <t>P01</t>
        </is>
      </c>
      <c r="C19" s="150" t="inlineStr">
        <is>
          <t>A-9</t>
        </is>
      </c>
      <c r="D19" s="150" t="inlineStr">
        <is>
          <t>#</t>
        </is>
      </c>
      <c r="E19" s="150" t="n">
        <v>2365</v>
      </c>
      <c r="F19" s="150" t="n">
        <v>995</v>
      </c>
      <c r="G19" s="150" t="n">
        <v>1</v>
      </c>
      <c r="H19" s="276">
        <f>E19*F19*G19/1000000</f>
        <v/>
      </c>
      <c r="I19" s="276">
        <f>H19*40.4</f>
        <v/>
      </c>
      <c r="J19" s="150" t="n"/>
      <c r="K19" s="150" t="n"/>
      <c r="L19" s="178" t="n"/>
      <c r="M19" s="178" t="n"/>
      <c r="N19" s="178" t="n"/>
      <c r="Q19" s="150">
        <f>VLOOKUP(T19,异形板分值匹配!B$1:C$2000,2,FALSE)</f>
        <v/>
      </c>
      <c r="R19" s="150">
        <f>Q19*G19</f>
        <v/>
      </c>
      <c r="T19" s="178">
        <f>B19&amp;T$4&amp;C19&amp;D19</f>
        <v/>
      </c>
      <c r="U19" s="178">
        <f>D19</f>
        <v/>
      </c>
      <c r="V19" s="178">
        <f>E19</f>
        <v/>
      </c>
      <c r="W19" s="178">
        <f>F19</f>
        <v/>
      </c>
      <c r="X19" s="178">
        <f>G19</f>
        <v/>
      </c>
    </row>
    <row r="20">
      <c r="A20" s="102" t="n">
        <v>1</v>
      </c>
      <c r="B20" s="150" t="inlineStr">
        <is>
          <t>P01</t>
        </is>
      </c>
      <c r="C20" s="150" t="inlineStr">
        <is>
          <t>A-17</t>
        </is>
      </c>
      <c r="D20" s="150" t="inlineStr"/>
      <c r="E20" s="150" t="n">
        <v>2390</v>
      </c>
      <c r="F20" s="150" t="n">
        <v>995</v>
      </c>
      <c r="G20" s="150" t="n">
        <v>6</v>
      </c>
      <c r="H20" s="276">
        <f>E20*F20*G20/1000000</f>
        <v/>
      </c>
      <c r="I20" s="276">
        <f>H20*40.4</f>
        <v/>
      </c>
      <c r="J20" s="150" t="n"/>
      <c r="K20" s="150" t="n"/>
      <c r="L20" s="178" t="n"/>
      <c r="M20" s="178" t="n"/>
      <c r="N20" s="178" t="n"/>
      <c r="Q20" s="150">
        <f>IF(Q$3="","",VLOOKUP(Q$3,'3-1技术要求'!Q:S,3,0))</f>
        <v/>
      </c>
      <c r="R20" s="150">
        <f>G20*Q20</f>
        <v/>
      </c>
      <c r="T20" s="178">
        <f>B20&amp;T$4&amp;C20&amp;D20</f>
        <v/>
      </c>
      <c r="U20" s="178">
        <f>D20</f>
        <v/>
      </c>
      <c r="V20" s="178">
        <f>E20</f>
        <v/>
      </c>
      <c r="W20" s="178">
        <f>F20</f>
        <v/>
      </c>
      <c r="X20" s="178">
        <f>G20</f>
        <v/>
      </c>
    </row>
    <row r="21">
      <c r="A21" s="102" t="n">
        <v>1</v>
      </c>
      <c r="B21" s="107" t="inlineStr">
        <is>
          <t>小计</t>
        </is>
      </c>
      <c r="C21" s="107" t="inlineStr"/>
      <c r="D21" s="107" t="inlineStr"/>
      <c r="E21" s="107" t="inlineStr"/>
      <c r="F21" s="107" t="inlineStr"/>
      <c r="G21" s="107">
        <f>SUM(G5:G20)</f>
        <v/>
      </c>
      <c r="H21" s="107">
        <f>SUM(H5:H20)</f>
        <v/>
      </c>
      <c r="I21" s="107">
        <f>SUM(I5:I20)</f>
        <v/>
      </c>
      <c r="J21" s="107" t="n"/>
      <c r="K21" s="111" t="n"/>
      <c r="L21" s="115" t="n"/>
      <c r="M21" s="115" t="n"/>
      <c r="N21" s="116" t="n"/>
      <c r="O21" s="117" t="n"/>
      <c r="P21" s="117" t="n"/>
      <c r="Q21" s="150">
        <f>IF(Q$3="","",VLOOKUP(Q$3,'3-1技术要求'!Q:S,3,0))</f>
        <v/>
      </c>
      <c r="R21" s="150">
        <f>G21*Q21</f>
        <v/>
      </c>
      <c r="T21" s="178">
        <f>B21&amp;T$4&amp;C21&amp;D21</f>
        <v/>
      </c>
      <c r="U21" s="178">
        <f>D21</f>
        <v/>
      </c>
      <c r="V21" s="178">
        <f>E21</f>
        <v/>
      </c>
      <c r="W21" s="178">
        <f>F21</f>
        <v/>
      </c>
      <c r="X21" s="178">
        <f>G21</f>
        <v/>
      </c>
    </row>
    <row r="22">
      <c r="A22" s="102" t="n">
        <v>1</v>
      </c>
      <c r="B22" s="150" t="inlineStr">
        <is>
          <t>P02</t>
        </is>
      </c>
      <c r="C22" s="150" t="inlineStr">
        <is>
          <t>B-28</t>
        </is>
      </c>
      <c r="D22" s="150" t="inlineStr">
        <is>
          <t>#</t>
        </is>
      </c>
      <c r="E22" s="150" t="n">
        <v>690</v>
      </c>
      <c r="F22" s="150" t="n">
        <v>995</v>
      </c>
      <c r="G22" s="150" t="n">
        <v>1</v>
      </c>
      <c r="H22" s="276">
        <f>E22*F22*G22/1000000</f>
        <v/>
      </c>
      <c r="I22" s="276">
        <f>H22*40.4</f>
        <v/>
      </c>
      <c r="J22" s="150" t="n"/>
      <c r="K22" s="150" t="n"/>
      <c r="L22" s="178" t="n"/>
      <c r="M22" s="178" t="n"/>
      <c r="N22" s="178" t="n"/>
      <c r="Q22" s="150">
        <f>VLOOKUP(T22,异形板分值匹配!B$1:C$2000,2,FALSE)</f>
        <v/>
      </c>
      <c r="R22" s="150">
        <f>Q22*G22</f>
        <v/>
      </c>
      <c r="T22" s="178">
        <f>B22&amp;T$4&amp;C22&amp;D22</f>
        <v/>
      </c>
      <c r="U22" s="178">
        <f>D22</f>
        <v/>
      </c>
      <c r="V22" s="178">
        <f>E22</f>
        <v/>
      </c>
      <c r="W22" s="178">
        <f>F22</f>
        <v/>
      </c>
      <c r="X22" s="178">
        <f>G22</f>
        <v/>
      </c>
    </row>
    <row r="23">
      <c r="A23" s="102" t="n">
        <v>1</v>
      </c>
      <c r="B23" s="108" t="inlineStr">
        <is>
          <t>P02</t>
        </is>
      </c>
      <c r="C23" s="108" t="inlineStr">
        <is>
          <t>B-29</t>
        </is>
      </c>
      <c r="D23" s="108" t="inlineStr"/>
      <c r="E23" s="108" t="n">
        <v>690</v>
      </c>
      <c r="F23" s="108" t="n">
        <v>995</v>
      </c>
      <c r="G23" s="108" t="n">
        <v>4</v>
      </c>
      <c r="H23" s="292">
        <f>E23*F23*G23/1000000</f>
        <v/>
      </c>
      <c r="I23" s="292">
        <f>H23*40.4</f>
        <v/>
      </c>
      <c r="J23" s="108" t="n"/>
      <c r="K23" s="108" t="n"/>
      <c r="L23" s="178" t="n"/>
      <c r="M23" s="178" t="n"/>
      <c r="N23" s="178" t="n"/>
      <c r="Q23" s="150">
        <f>IF(Q$3="","",VLOOKUP(Q$3,'3-1技术要求'!Q:S,3,0))</f>
        <v/>
      </c>
      <c r="R23" s="150">
        <f>G23*Q23</f>
        <v/>
      </c>
      <c r="T23" s="178">
        <f>B23&amp;T$4&amp;C23&amp;D23</f>
        <v/>
      </c>
      <c r="U23" s="178">
        <f>D23</f>
        <v/>
      </c>
      <c r="V23" s="178">
        <f>E23</f>
        <v/>
      </c>
      <c r="W23" s="178">
        <f>F23</f>
        <v/>
      </c>
      <c r="X23" s="178">
        <f>G23</f>
        <v/>
      </c>
    </row>
    <row r="24">
      <c r="A24" s="102" t="n">
        <v>1</v>
      </c>
      <c r="B24" s="150" t="inlineStr">
        <is>
          <t>P02</t>
        </is>
      </c>
      <c r="C24" s="150" t="inlineStr">
        <is>
          <t>B-30</t>
        </is>
      </c>
      <c r="D24" s="150" t="inlineStr">
        <is>
          <t>#</t>
        </is>
      </c>
      <c r="E24" s="150" t="n">
        <v>690</v>
      </c>
      <c r="F24" s="150" t="n">
        <v>995</v>
      </c>
      <c r="G24" s="150" t="n">
        <v>1</v>
      </c>
      <c r="H24" s="276">
        <f>E24*F24*G24/1000000</f>
        <v/>
      </c>
      <c r="I24" s="276">
        <f>H24*40.4</f>
        <v/>
      </c>
      <c r="J24" s="150" t="n"/>
      <c r="K24" s="150" t="n"/>
      <c r="L24" s="178" t="n"/>
      <c r="M24" s="178" t="n"/>
      <c r="N24" s="178" t="n"/>
      <c r="Q24" s="150">
        <f>VLOOKUP(T24,异形板分值匹配!B$1:C$2000,2,FALSE)</f>
        <v/>
      </c>
      <c r="R24" s="150">
        <f>Q24*G24</f>
        <v/>
      </c>
      <c r="T24" s="178">
        <f>B24&amp;T$4&amp;C24&amp;D24</f>
        <v/>
      </c>
      <c r="U24" s="178">
        <f>D24</f>
        <v/>
      </c>
      <c r="V24" s="178">
        <f>E24</f>
        <v/>
      </c>
      <c r="W24" s="178">
        <f>F24</f>
        <v/>
      </c>
      <c r="X24" s="178">
        <f>G24</f>
        <v/>
      </c>
    </row>
    <row r="25">
      <c r="A25" s="102" t="n">
        <v>1</v>
      </c>
      <c r="B25" s="150" t="inlineStr">
        <is>
          <t>P02</t>
        </is>
      </c>
      <c r="C25" s="150" t="inlineStr">
        <is>
          <t>B-26</t>
        </is>
      </c>
      <c r="D25" s="150" t="inlineStr"/>
      <c r="E25" s="150" t="n">
        <v>990</v>
      </c>
      <c r="F25" s="150" t="n">
        <v>995</v>
      </c>
      <c r="G25" s="150" t="n">
        <v>3</v>
      </c>
      <c r="H25" s="276">
        <f>E25*F25*G25/1000000</f>
        <v/>
      </c>
      <c r="I25" s="276">
        <f>H25*40.4</f>
        <v/>
      </c>
      <c r="J25" s="150" t="n"/>
      <c r="K25" s="150" t="n"/>
      <c r="L25" s="178" t="n"/>
      <c r="M25" s="178" t="n"/>
      <c r="N25" s="178" t="n"/>
      <c r="Q25" s="150">
        <f>IF(Q$3="","",VLOOKUP(Q$3,'3-1技术要求'!Q:S,3,0))</f>
        <v/>
      </c>
      <c r="R25" s="150">
        <f>G25*Q25</f>
        <v/>
      </c>
      <c r="T25" s="178">
        <f>B25&amp;T$4&amp;C25&amp;D25</f>
        <v/>
      </c>
      <c r="U25" s="178">
        <f>D25</f>
        <v/>
      </c>
      <c r="V25" s="178">
        <f>E25</f>
        <v/>
      </c>
      <c r="W25" s="178">
        <f>F25</f>
        <v/>
      </c>
      <c r="X25" s="178">
        <f>G25</f>
        <v/>
      </c>
    </row>
    <row r="26">
      <c r="A26" s="102" t="n">
        <v>1</v>
      </c>
      <c r="B26" s="150" t="inlineStr">
        <is>
          <t>P02</t>
        </is>
      </c>
      <c r="C26" s="150" t="inlineStr">
        <is>
          <t>B-27</t>
        </is>
      </c>
      <c r="D26" s="150" t="inlineStr">
        <is>
          <t>#</t>
        </is>
      </c>
      <c r="E26" s="150" t="n">
        <v>990</v>
      </c>
      <c r="F26" s="150" t="n">
        <v>995</v>
      </c>
      <c r="G26" s="150" t="n">
        <v>1</v>
      </c>
      <c r="H26" s="276">
        <f>E26*F26*G26/1000000</f>
        <v/>
      </c>
      <c r="I26" s="276">
        <f>H26*40.4</f>
        <v/>
      </c>
      <c r="J26" s="150" t="n"/>
      <c r="K26" s="150" t="n"/>
      <c r="L26" s="178" t="n"/>
      <c r="M26" s="178" t="n"/>
      <c r="N26" s="178" t="n"/>
      <c r="Q26" s="150">
        <f>VLOOKUP(T26,异形板分值匹配!B$1:C$2000,2,FALSE)</f>
        <v/>
      </c>
      <c r="R26" s="150">
        <f>Q26*G26</f>
        <v/>
      </c>
      <c r="T26" s="178">
        <f>B26&amp;T$4&amp;C26&amp;D26</f>
        <v/>
      </c>
      <c r="U26" s="178">
        <f>D26</f>
        <v/>
      </c>
      <c r="V26" s="178">
        <f>E26</f>
        <v/>
      </c>
      <c r="W26" s="178">
        <f>F26</f>
        <v/>
      </c>
      <c r="X26" s="178">
        <f>G26</f>
        <v/>
      </c>
    </row>
    <row r="27">
      <c r="A27" s="102" t="n">
        <v>1</v>
      </c>
      <c r="B27" s="150" t="inlineStr">
        <is>
          <t>P02</t>
        </is>
      </c>
      <c r="C27" s="150" t="inlineStr">
        <is>
          <t>B-18</t>
        </is>
      </c>
      <c r="D27" s="150" t="inlineStr"/>
      <c r="E27" s="150" t="n">
        <v>1165</v>
      </c>
      <c r="F27" s="150" t="n">
        <v>995</v>
      </c>
      <c r="G27" s="150" t="n">
        <v>4</v>
      </c>
      <c r="H27" s="276">
        <f>E27*F27*G27/1000000</f>
        <v/>
      </c>
      <c r="I27" s="276">
        <f>H27*40.4</f>
        <v/>
      </c>
      <c r="J27" s="150" t="n"/>
      <c r="K27" s="150" t="n"/>
      <c r="L27" s="178" t="n"/>
      <c r="M27" s="178" t="n"/>
      <c r="N27" s="178" t="n"/>
      <c r="Q27" s="150">
        <f>IF(Q$3="","",VLOOKUP(Q$3,'3-1技术要求'!Q:S,3,0))</f>
        <v/>
      </c>
      <c r="R27" s="150">
        <f>G27*Q27</f>
        <v/>
      </c>
      <c r="T27" s="178">
        <f>B27&amp;T$4&amp;C27&amp;D27</f>
        <v/>
      </c>
      <c r="U27" s="178">
        <f>D27</f>
        <v/>
      </c>
      <c r="V27" s="178">
        <f>E27</f>
        <v/>
      </c>
      <c r="W27" s="178">
        <f>F27</f>
        <v/>
      </c>
      <c r="X27" s="178">
        <f>G27</f>
        <v/>
      </c>
    </row>
    <row r="28">
      <c r="A28" s="102" t="n">
        <v>1</v>
      </c>
      <c r="B28" s="150" t="inlineStr">
        <is>
          <t>P02</t>
        </is>
      </c>
      <c r="C28" s="150" t="inlineStr">
        <is>
          <t>B-19</t>
        </is>
      </c>
      <c r="D28" s="150" t="inlineStr">
        <is>
          <t>#</t>
        </is>
      </c>
      <c r="E28" s="150" t="n">
        <v>1165</v>
      </c>
      <c r="F28" s="150" t="n">
        <v>995</v>
      </c>
      <c r="G28" s="150" t="n">
        <v>1</v>
      </c>
      <c r="H28" s="276">
        <f>E28*F28*G28/1000000</f>
        <v/>
      </c>
      <c r="I28" s="276">
        <f>H28*40.4</f>
        <v/>
      </c>
      <c r="J28" s="150" t="n"/>
      <c r="K28" s="150" t="n"/>
      <c r="L28" s="178" t="n"/>
      <c r="M28" s="178" t="n"/>
      <c r="N28" s="178" t="n"/>
      <c r="Q28" s="150">
        <f>VLOOKUP(T28,异形板分值匹配!B$1:C$2000,2,FALSE)</f>
        <v/>
      </c>
      <c r="R28" s="150">
        <f>Q28*G28</f>
        <v/>
      </c>
      <c r="T28" s="178">
        <f>B28&amp;T$4&amp;C28&amp;D28</f>
        <v/>
      </c>
      <c r="U28" s="178">
        <f>D28</f>
        <v/>
      </c>
      <c r="V28" s="178">
        <f>E28</f>
        <v/>
      </c>
      <c r="W28" s="178">
        <f>F28</f>
        <v/>
      </c>
      <c r="X28" s="178">
        <f>G28</f>
        <v/>
      </c>
    </row>
    <row r="29">
      <c r="A29" s="102" t="n">
        <v>1</v>
      </c>
      <c r="B29" s="150" t="inlineStr">
        <is>
          <t>P02</t>
        </is>
      </c>
      <c r="C29" s="150" t="inlineStr">
        <is>
          <t>B-23</t>
        </is>
      </c>
      <c r="D29" s="150" t="inlineStr">
        <is>
          <t>#</t>
        </is>
      </c>
      <c r="E29" s="150" t="n">
        <v>1165</v>
      </c>
      <c r="F29" s="150" t="n">
        <v>995</v>
      </c>
      <c r="G29" s="150" t="n">
        <v>1</v>
      </c>
      <c r="H29" s="276">
        <f>E29*F29*G29/1000000</f>
        <v/>
      </c>
      <c r="I29" s="276">
        <f>H29*40.4</f>
        <v/>
      </c>
      <c r="J29" s="150" t="n"/>
      <c r="K29" s="150" t="n"/>
      <c r="L29" s="178" t="n"/>
      <c r="M29" s="178" t="n"/>
      <c r="N29" s="178" t="n"/>
      <c r="Q29" s="150">
        <f>VLOOKUP(T29,异形板分值匹配!B$1:C$2000,2,FALSE)</f>
        <v/>
      </c>
      <c r="R29" s="150">
        <f>Q29*G29</f>
        <v/>
      </c>
      <c r="T29" s="178">
        <f>B29&amp;T$4&amp;C29&amp;D29</f>
        <v/>
      </c>
      <c r="U29" s="178">
        <f>D29</f>
        <v/>
      </c>
      <c r="V29" s="178">
        <f>E29</f>
        <v/>
      </c>
      <c r="W29" s="178">
        <f>F29</f>
        <v/>
      </c>
      <c r="X29" s="178">
        <f>G29</f>
        <v/>
      </c>
    </row>
    <row r="30">
      <c r="A30" s="102" t="n">
        <v>1</v>
      </c>
      <c r="B30" s="150" t="inlineStr">
        <is>
          <t>P02</t>
        </is>
      </c>
      <c r="C30" s="150" t="inlineStr">
        <is>
          <t>B-3</t>
        </is>
      </c>
      <c r="D30" s="150" t="inlineStr"/>
      <c r="E30" s="150" t="n">
        <v>1190</v>
      </c>
      <c r="F30" s="150" t="n">
        <v>995</v>
      </c>
      <c r="G30" s="150" t="n">
        <v>7</v>
      </c>
      <c r="H30" s="276">
        <f>E30*F30*G30/1000000</f>
        <v/>
      </c>
      <c r="I30" s="276">
        <f>H30*40.4</f>
        <v/>
      </c>
      <c r="J30" s="150" t="n"/>
      <c r="K30" s="150" t="n"/>
      <c r="L30" s="178" t="n"/>
      <c r="M30" s="178" t="n"/>
      <c r="N30" s="178" t="n"/>
      <c r="Q30" s="150">
        <f>IF(Q$3="","",VLOOKUP(Q$3,'3-1技术要求'!Q:S,3,0))</f>
        <v/>
      </c>
      <c r="R30" s="150">
        <f>G30*Q30</f>
        <v/>
      </c>
      <c r="T30" s="178">
        <f>B30&amp;T$4&amp;C30&amp;D30</f>
        <v/>
      </c>
      <c r="U30" s="178">
        <f>D30</f>
        <v/>
      </c>
      <c r="V30" s="178">
        <f>E30</f>
        <v/>
      </c>
      <c r="W30" s="178">
        <f>F30</f>
        <v/>
      </c>
      <c r="X30" s="178">
        <f>G30</f>
        <v/>
      </c>
    </row>
    <row r="31">
      <c r="A31" s="102" t="n">
        <v>1</v>
      </c>
      <c r="B31" s="150" t="inlineStr">
        <is>
          <t>P02</t>
        </is>
      </c>
      <c r="C31" s="150" t="inlineStr">
        <is>
          <t>B-4</t>
        </is>
      </c>
      <c r="D31" s="150" t="inlineStr">
        <is>
          <t>#</t>
        </is>
      </c>
      <c r="E31" s="150" t="n">
        <v>1190</v>
      </c>
      <c r="F31" s="150" t="n">
        <v>995</v>
      </c>
      <c r="G31" s="150" t="n">
        <v>1</v>
      </c>
      <c r="H31" s="276">
        <f>E31*F31*G31/1000000</f>
        <v/>
      </c>
      <c r="I31" s="276">
        <f>H31*40.4</f>
        <v/>
      </c>
      <c r="J31" s="150" t="n"/>
      <c r="K31" s="150" t="n"/>
      <c r="L31" s="178" t="n"/>
      <c r="M31" s="178" t="n"/>
      <c r="N31" s="178" t="n"/>
      <c r="Q31" s="150">
        <f>VLOOKUP(T31,异形板分值匹配!B$1:C$2000,2,FALSE)</f>
        <v/>
      </c>
      <c r="R31" s="150">
        <f>Q31*G31</f>
        <v/>
      </c>
      <c r="T31" s="178">
        <f>B31&amp;T$4&amp;C31&amp;D31</f>
        <v/>
      </c>
      <c r="U31" s="178">
        <f>D31</f>
        <v/>
      </c>
      <c r="V31" s="178">
        <f>E31</f>
        <v/>
      </c>
      <c r="W31" s="178">
        <f>F31</f>
        <v/>
      </c>
      <c r="X31" s="178">
        <f>G31</f>
        <v/>
      </c>
    </row>
    <row r="32">
      <c r="A32" s="102" t="n">
        <v>1</v>
      </c>
      <c r="B32" s="150" t="inlineStr">
        <is>
          <t>P02</t>
        </is>
      </c>
      <c r="C32" s="150" t="inlineStr">
        <is>
          <t>B-11</t>
        </is>
      </c>
      <c r="D32" s="150" t="inlineStr">
        <is>
          <t>#</t>
        </is>
      </c>
      <c r="E32" s="150" t="n">
        <v>2365</v>
      </c>
      <c r="F32" s="150" t="n">
        <v>995</v>
      </c>
      <c r="G32" s="150" t="n">
        <v>1</v>
      </c>
      <c r="H32" s="276">
        <f>E32*F32*G32/1000000</f>
        <v/>
      </c>
      <c r="I32" s="276">
        <f>H32*40.4</f>
        <v/>
      </c>
      <c r="J32" s="150" t="n"/>
      <c r="K32" s="150" t="n"/>
      <c r="L32" s="178" t="n"/>
      <c r="M32" s="178" t="n"/>
      <c r="N32" s="178" t="n"/>
      <c r="Q32" s="150">
        <f>VLOOKUP(T32,异形板分值匹配!B$1:C$2000,2,FALSE)</f>
        <v/>
      </c>
      <c r="R32" s="150">
        <f>Q32*G32</f>
        <v/>
      </c>
      <c r="T32" s="178">
        <f>B32&amp;T$4&amp;C32&amp;D32</f>
        <v/>
      </c>
      <c r="U32" s="178">
        <f>D32</f>
        <v/>
      </c>
      <c r="V32" s="178">
        <f>E32</f>
        <v/>
      </c>
      <c r="W32" s="178">
        <f>F32</f>
        <v/>
      </c>
      <c r="X32" s="178">
        <f>G32</f>
        <v/>
      </c>
    </row>
    <row r="33">
      <c r="A33" s="102" t="n">
        <v>1</v>
      </c>
      <c r="B33" s="150" t="inlineStr">
        <is>
          <t>P02</t>
        </is>
      </c>
      <c r="C33" s="150" t="inlineStr">
        <is>
          <t>B-7</t>
        </is>
      </c>
      <c r="D33" s="150" t="inlineStr">
        <is>
          <t>#</t>
        </is>
      </c>
      <c r="E33" s="150" t="n">
        <v>2365</v>
      </c>
      <c r="F33" s="150" t="n">
        <v>995</v>
      </c>
      <c r="G33" s="150" t="n">
        <v>1</v>
      </c>
      <c r="H33" s="276">
        <f>E33*F33*G33/1000000</f>
        <v/>
      </c>
      <c r="I33" s="276">
        <f>H33*40.4</f>
        <v/>
      </c>
      <c r="J33" s="150" t="n"/>
      <c r="K33" s="150" t="n"/>
      <c r="L33" s="178" t="n"/>
      <c r="M33" s="178" t="n"/>
      <c r="N33" s="178" t="n"/>
      <c r="Q33" s="150">
        <f>VLOOKUP(T33,异形板分值匹配!B$1:C$2000,2,FALSE)</f>
        <v/>
      </c>
      <c r="R33" s="150">
        <f>Q33*G33</f>
        <v/>
      </c>
      <c r="T33" s="178">
        <f>B33&amp;T$4&amp;C33&amp;D33</f>
        <v/>
      </c>
      <c r="U33" s="178">
        <f>D33</f>
        <v/>
      </c>
      <c r="V33" s="178">
        <f>E33</f>
        <v/>
      </c>
      <c r="W33" s="178">
        <f>F33</f>
        <v/>
      </c>
      <c r="X33" s="178">
        <f>G33</f>
        <v/>
      </c>
    </row>
    <row r="34">
      <c r="A34" s="102" t="n">
        <v>1</v>
      </c>
      <c r="B34" s="150" t="inlineStr">
        <is>
          <t>P02</t>
        </is>
      </c>
      <c r="C34" s="150" t="inlineStr">
        <is>
          <t>B-9</t>
        </is>
      </c>
      <c r="D34" s="150" t="inlineStr"/>
      <c r="E34" s="150" t="n">
        <v>2365</v>
      </c>
      <c r="F34" s="150" t="n">
        <v>995</v>
      </c>
      <c r="G34" s="150" t="n">
        <v>4</v>
      </c>
      <c r="H34" s="276">
        <f>E34*F34*G34/1000000</f>
        <v/>
      </c>
      <c r="I34" s="276">
        <f>H34*40.4</f>
        <v/>
      </c>
      <c r="J34" s="150" t="n"/>
      <c r="K34" s="150" t="n"/>
      <c r="L34" s="178" t="n"/>
      <c r="M34" s="178" t="n"/>
      <c r="N34" s="178" t="n"/>
      <c r="Q34" s="150">
        <f>IF(Q$3="","",VLOOKUP(Q$3,'3-1技术要求'!Q:S,3,0))</f>
        <v/>
      </c>
      <c r="R34" s="150">
        <f>G34*Q34</f>
        <v/>
      </c>
      <c r="T34" s="178">
        <f>B34&amp;T$4&amp;C34&amp;D34</f>
        <v/>
      </c>
      <c r="U34" s="178">
        <f>D34</f>
        <v/>
      </c>
      <c r="V34" s="178">
        <f>E34</f>
        <v/>
      </c>
      <c r="W34" s="178">
        <f>F34</f>
        <v/>
      </c>
      <c r="X34" s="178">
        <f>G34</f>
        <v/>
      </c>
    </row>
    <row r="35">
      <c r="A35" s="102" t="n">
        <v>1</v>
      </c>
      <c r="B35" s="150" t="inlineStr">
        <is>
          <t>P02</t>
        </is>
      </c>
      <c r="C35" s="150" t="inlineStr">
        <is>
          <t>B-15</t>
        </is>
      </c>
      <c r="D35" s="150" t="inlineStr"/>
      <c r="E35" s="150" t="n">
        <v>2390</v>
      </c>
      <c r="F35" s="150" t="n">
        <v>995</v>
      </c>
      <c r="G35" s="150" t="n">
        <v>6</v>
      </c>
      <c r="H35" s="276">
        <f>E35*F35*G35/1000000</f>
        <v/>
      </c>
      <c r="I35" s="276">
        <f>H35*40.4</f>
        <v/>
      </c>
      <c r="J35" s="150" t="n"/>
      <c r="K35" s="150" t="n"/>
      <c r="L35" s="178" t="n"/>
      <c r="M35" s="178" t="n"/>
      <c r="N35" s="178" t="n"/>
      <c r="Q35" s="150">
        <f>IF(Q$3="","",VLOOKUP(Q$3,'3-1技术要求'!Q:S,3,0))</f>
        <v/>
      </c>
      <c r="R35" s="150">
        <f>G35*Q35</f>
        <v/>
      </c>
      <c r="T35" s="178">
        <f>B35&amp;T$4&amp;C35&amp;D35</f>
        <v/>
      </c>
      <c r="U35" s="178">
        <f>D35</f>
        <v/>
      </c>
      <c r="V35" s="178">
        <f>E35</f>
        <v/>
      </c>
      <c r="W35" s="178">
        <f>F35</f>
        <v/>
      </c>
      <c r="X35" s="178">
        <f>G35</f>
        <v/>
      </c>
    </row>
    <row r="36">
      <c r="A36" s="102" t="n">
        <v>1</v>
      </c>
      <c r="B36" s="107" t="inlineStr">
        <is>
          <t>小计</t>
        </is>
      </c>
      <c r="C36" s="107" t="inlineStr"/>
      <c r="D36" s="107" t="inlineStr"/>
      <c r="E36" s="107" t="inlineStr"/>
      <c r="F36" s="107" t="inlineStr"/>
      <c r="G36" s="107">
        <f>SUM(G22:G35)</f>
        <v/>
      </c>
      <c r="H36" s="107">
        <f>SUM(H22:H35)</f>
        <v/>
      </c>
      <c r="I36" s="107">
        <f>SUM(I22:I35)</f>
        <v/>
      </c>
      <c r="J36" s="107" t="n"/>
      <c r="K36" s="111" t="n"/>
      <c r="L36" s="116" t="n"/>
      <c r="M36" s="116" t="n"/>
      <c r="N36" s="116" t="n"/>
      <c r="O36" s="117" t="n"/>
      <c r="P36" s="117" t="n"/>
      <c r="Q36" s="150">
        <f>IF(Q$3="","",VLOOKUP(Q$3,'3-1技术要求'!Q:S,3,0))</f>
        <v/>
      </c>
      <c r="R36" s="150">
        <f>G36*Q36</f>
        <v/>
      </c>
      <c r="T36" s="178">
        <f>B36&amp;T$4&amp;C36&amp;D36</f>
        <v/>
      </c>
      <c r="U36" s="178">
        <f>D36</f>
        <v/>
      </c>
      <c r="V36" s="178">
        <f>E36</f>
        <v/>
      </c>
      <c r="W36" s="178">
        <f>F36</f>
        <v/>
      </c>
      <c r="X36" s="178">
        <f>G36</f>
        <v/>
      </c>
    </row>
    <row r="37">
      <c r="A37" s="102" t="n">
        <v>1</v>
      </c>
      <c r="B37" s="150" t="inlineStr">
        <is>
          <t>P04</t>
        </is>
      </c>
      <c r="C37" s="150" t="inlineStr">
        <is>
          <t>D-34</t>
        </is>
      </c>
      <c r="D37" s="150" t="inlineStr"/>
      <c r="E37" s="150" t="n">
        <v>690</v>
      </c>
      <c r="F37" s="150" t="n">
        <v>995</v>
      </c>
      <c r="G37" s="150" t="n">
        <v>4</v>
      </c>
      <c r="H37" s="276">
        <f>E37*F37*G37/1000000</f>
        <v/>
      </c>
      <c r="I37" s="276">
        <f>H37*40.4</f>
        <v/>
      </c>
      <c r="J37" s="150" t="n"/>
      <c r="K37" s="150" t="n"/>
      <c r="L37" s="178" t="n"/>
      <c r="M37" s="178" t="n"/>
      <c r="N37" s="178" t="n"/>
      <c r="Q37" s="150">
        <f>IF(Q$3="","",VLOOKUP(Q$3,'3-1技术要求'!Q:S,3,0))</f>
        <v/>
      </c>
      <c r="R37" s="150">
        <f>G37*Q37</f>
        <v/>
      </c>
      <c r="T37" s="178">
        <f>B37&amp;T$4&amp;C37&amp;D37</f>
        <v/>
      </c>
      <c r="U37" s="178">
        <f>D37</f>
        <v/>
      </c>
      <c r="V37" s="178">
        <f>E37</f>
        <v/>
      </c>
      <c r="W37" s="178">
        <f>F37</f>
        <v/>
      </c>
      <c r="X37" s="178">
        <f>G37</f>
        <v/>
      </c>
    </row>
    <row r="38">
      <c r="A38" s="102" t="n">
        <v>1</v>
      </c>
      <c r="B38" s="150" t="inlineStr">
        <is>
          <t>P04</t>
        </is>
      </c>
      <c r="C38" s="150" t="inlineStr">
        <is>
          <t>D-35</t>
        </is>
      </c>
      <c r="D38" s="150" t="inlineStr">
        <is>
          <t>#</t>
        </is>
      </c>
      <c r="E38" s="150" t="n">
        <v>690</v>
      </c>
      <c r="F38" s="150" t="n">
        <v>995</v>
      </c>
      <c r="G38" s="150" t="n">
        <v>1</v>
      </c>
      <c r="H38" s="276">
        <f>E38*F38*G38/1000000</f>
        <v/>
      </c>
      <c r="I38" s="276">
        <f>H38*40.4</f>
        <v/>
      </c>
      <c r="J38" s="150" t="n"/>
      <c r="K38" s="150" t="n"/>
      <c r="L38" s="178" t="n"/>
      <c r="M38" s="178" t="n"/>
      <c r="N38" s="178" t="n"/>
      <c r="Q38" s="150">
        <f>VLOOKUP(T38,异形板分值匹配!B$1:C$2000,2,FALSE)</f>
        <v/>
      </c>
      <c r="R38" s="150">
        <f>Q38*G38</f>
        <v/>
      </c>
      <c r="T38" s="178">
        <f>B38&amp;T$4&amp;C38&amp;D38</f>
        <v/>
      </c>
      <c r="U38" s="178">
        <f>D38</f>
        <v/>
      </c>
      <c r="V38" s="178">
        <f>E38</f>
        <v/>
      </c>
      <c r="W38" s="178">
        <f>F38</f>
        <v/>
      </c>
      <c r="X38" s="178">
        <f>G38</f>
        <v/>
      </c>
    </row>
    <row r="39">
      <c r="A39" s="102" t="n">
        <v>1</v>
      </c>
      <c r="B39" s="150" t="inlineStr">
        <is>
          <t>P04</t>
        </is>
      </c>
      <c r="C39" s="150" t="inlineStr">
        <is>
          <t>D-31</t>
        </is>
      </c>
      <c r="D39" s="150" t="inlineStr"/>
      <c r="E39" s="150" t="n">
        <v>990</v>
      </c>
      <c r="F39" s="150" t="n">
        <v>995</v>
      </c>
      <c r="G39" s="150" t="n">
        <v>2</v>
      </c>
      <c r="H39" s="276">
        <f>E39*F39*G39/1000000</f>
        <v/>
      </c>
      <c r="I39" s="276">
        <f>H39*40.4</f>
        <v/>
      </c>
      <c r="J39" s="150" t="n"/>
      <c r="K39" s="150" t="n"/>
      <c r="L39" s="178" t="n"/>
      <c r="M39" s="178" t="n"/>
      <c r="N39" s="178" t="n"/>
      <c r="Q39" s="150">
        <f>IF(Q$3="","",VLOOKUP(Q$3,'3-1技术要求'!Q:S,3,0))</f>
        <v/>
      </c>
      <c r="R39" s="150">
        <f>G39*Q39</f>
        <v/>
      </c>
      <c r="T39" s="178">
        <f>B39&amp;T$4&amp;C39&amp;D39</f>
        <v/>
      </c>
      <c r="U39" s="178">
        <f>D39</f>
        <v/>
      </c>
      <c r="V39" s="178">
        <f>E39</f>
        <v/>
      </c>
      <c r="W39" s="178">
        <f>F39</f>
        <v/>
      </c>
      <c r="X39" s="178">
        <f>G39</f>
        <v/>
      </c>
    </row>
    <row r="40">
      <c r="A40" s="102" t="n">
        <v>1</v>
      </c>
      <c r="B40" s="150" t="inlineStr">
        <is>
          <t>P04</t>
        </is>
      </c>
      <c r="C40" s="150" t="inlineStr">
        <is>
          <t>D-32</t>
        </is>
      </c>
      <c r="D40" s="150" t="inlineStr">
        <is>
          <t>#</t>
        </is>
      </c>
      <c r="E40" s="150" t="n">
        <v>990</v>
      </c>
      <c r="F40" s="150" t="n">
        <v>995</v>
      </c>
      <c r="G40" s="150" t="n">
        <v>1</v>
      </c>
      <c r="H40" s="276">
        <f>E40*F40*G40/1000000</f>
        <v/>
      </c>
      <c r="I40" s="276">
        <f>H40*40.4</f>
        <v/>
      </c>
      <c r="J40" s="150" t="n"/>
      <c r="K40" s="150" t="n"/>
      <c r="L40" s="178" t="n"/>
      <c r="M40" s="178" t="n"/>
      <c r="N40" s="178" t="n"/>
      <c r="Q40" s="150">
        <f>VLOOKUP(T40,异形板分值匹配!B$1:C$2000,2,FALSE)</f>
        <v/>
      </c>
      <c r="R40" s="150">
        <f>Q40*G40</f>
        <v/>
      </c>
      <c r="T40" s="178">
        <f>B40&amp;T$4&amp;C40&amp;D40</f>
        <v/>
      </c>
      <c r="U40" s="178">
        <f>D40</f>
        <v/>
      </c>
      <c r="V40" s="178">
        <f>E40</f>
        <v/>
      </c>
      <c r="W40" s="178">
        <f>F40</f>
        <v/>
      </c>
      <c r="X40" s="178">
        <f>G40</f>
        <v/>
      </c>
    </row>
    <row r="41">
      <c r="A41" s="102" t="n">
        <v>1</v>
      </c>
      <c r="B41" s="150" t="inlineStr">
        <is>
          <t>P04</t>
        </is>
      </c>
      <c r="C41" s="150" t="inlineStr">
        <is>
          <t>D-33</t>
        </is>
      </c>
      <c r="D41" s="150" t="inlineStr">
        <is>
          <t>#</t>
        </is>
      </c>
      <c r="E41" s="150" t="n">
        <v>990</v>
      </c>
      <c r="F41" s="150" t="n">
        <v>995</v>
      </c>
      <c r="G41" s="150" t="n">
        <v>1</v>
      </c>
      <c r="H41" s="276">
        <f>E41*F41*G41/1000000</f>
        <v/>
      </c>
      <c r="I41" s="276">
        <f>H41*40.4</f>
        <v/>
      </c>
      <c r="J41" s="150" t="n"/>
      <c r="K41" s="150" t="n"/>
      <c r="L41" s="178" t="n"/>
      <c r="M41" s="178" t="n"/>
      <c r="N41" s="178" t="n"/>
      <c r="Q41" s="150">
        <f>VLOOKUP(T41,异形板分值匹配!B$1:C$2000,2,FALSE)</f>
        <v/>
      </c>
      <c r="R41" s="150">
        <f>Q41*G41</f>
        <v/>
      </c>
      <c r="T41" s="178">
        <f>B41&amp;T$4&amp;C41&amp;D41</f>
        <v/>
      </c>
      <c r="U41" s="178">
        <f>D41</f>
        <v/>
      </c>
      <c r="V41" s="178">
        <f>E41</f>
        <v/>
      </c>
      <c r="W41" s="178">
        <f>F41</f>
        <v/>
      </c>
      <c r="X41" s="178">
        <f>G41</f>
        <v/>
      </c>
    </row>
    <row r="42">
      <c r="A42" s="102" t="n">
        <v>1</v>
      </c>
      <c r="B42" s="150" t="inlineStr">
        <is>
          <t>P04</t>
        </is>
      </c>
      <c r="C42" s="150" t="inlineStr">
        <is>
          <t>D-20</t>
        </is>
      </c>
      <c r="D42" s="150" t="inlineStr"/>
      <c r="E42" s="150" t="n">
        <v>1165</v>
      </c>
      <c r="F42" s="150" t="n">
        <v>995</v>
      </c>
      <c r="G42" s="150" t="n">
        <v>4</v>
      </c>
      <c r="H42" s="276">
        <f>E42*F42*G42/1000000</f>
        <v/>
      </c>
      <c r="I42" s="276">
        <f>H42*40.4</f>
        <v/>
      </c>
      <c r="J42" s="150" t="n"/>
      <c r="K42" s="150" t="n"/>
      <c r="L42" s="178" t="n"/>
      <c r="M42" s="178" t="n"/>
      <c r="N42" s="178" t="n"/>
      <c r="Q42" s="150">
        <f>IF(Q$3="","",VLOOKUP(Q$3,'3-1技术要求'!Q:S,3,0))</f>
        <v/>
      </c>
      <c r="R42" s="150">
        <f>G42*Q42</f>
        <v/>
      </c>
      <c r="T42" s="178">
        <f>B42&amp;T$4&amp;C42&amp;D42</f>
        <v/>
      </c>
      <c r="U42" s="178">
        <f>D42</f>
        <v/>
      </c>
      <c r="V42" s="178">
        <f>E42</f>
        <v/>
      </c>
      <c r="W42" s="178">
        <f>F42</f>
        <v/>
      </c>
      <c r="X42" s="178">
        <f>G42</f>
        <v/>
      </c>
    </row>
    <row r="43">
      <c r="A43" s="102" t="n">
        <v>1</v>
      </c>
      <c r="B43" s="150" t="inlineStr">
        <is>
          <t>P04</t>
        </is>
      </c>
      <c r="C43" s="150" t="inlineStr">
        <is>
          <t>D-21</t>
        </is>
      </c>
      <c r="D43" s="150" t="inlineStr">
        <is>
          <t>#</t>
        </is>
      </c>
      <c r="E43" s="150" t="n">
        <v>1165</v>
      </c>
      <c r="F43" s="150" t="n">
        <v>995</v>
      </c>
      <c r="G43" s="150" t="n">
        <v>1</v>
      </c>
      <c r="H43" s="276">
        <f>E43*F43*G43/1000000</f>
        <v/>
      </c>
      <c r="I43" s="276">
        <f>H43*40.4</f>
        <v/>
      </c>
      <c r="J43" s="150" t="n"/>
      <c r="K43" s="150" t="n"/>
      <c r="L43" s="178" t="n"/>
      <c r="M43" s="178" t="n"/>
      <c r="N43" s="178" t="n"/>
      <c r="Q43" s="150">
        <f>VLOOKUP(T43,异形板分值匹配!B$1:C$2000,2,FALSE)</f>
        <v/>
      </c>
      <c r="R43" s="150">
        <f>Q43*G43</f>
        <v/>
      </c>
      <c r="T43" s="178">
        <f>B43&amp;T$4&amp;C43&amp;D43</f>
        <v/>
      </c>
      <c r="U43" s="178">
        <f>D43</f>
        <v/>
      </c>
      <c r="V43" s="178">
        <f>E43</f>
        <v/>
      </c>
      <c r="W43" s="178">
        <f>F43</f>
        <v/>
      </c>
      <c r="X43" s="178">
        <f>G43</f>
        <v/>
      </c>
    </row>
    <row r="44">
      <c r="A44" s="102" t="n">
        <v>1</v>
      </c>
      <c r="B44" s="150" t="inlineStr">
        <is>
          <t>P04</t>
        </is>
      </c>
      <c r="C44" s="150" t="inlineStr">
        <is>
          <t>D-25</t>
        </is>
      </c>
      <c r="D44" s="150" t="inlineStr">
        <is>
          <t>#</t>
        </is>
      </c>
      <c r="E44" s="150" t="n">
        <v>1165</v>
      </c>
      <c r="F44" s="150" t="n">
        <v>995</v>
      </c>
      <c r="G44" s="150" t="n">
        <v>1</v>
      </c>
      <c r="H44" s="276">
        <f>E44*F44*G44/1000000</f>
        <v/>
      </c>
      <c r="I44" s="276">
        <f>H44*40.4</f>
        <v/>
      </c>
      <c r="J44" s="150" t="n"/>
      <c r="K44" s="150" t="n"/>
      <c r="L44" s="178" t="n"/>
      <c r="M44" s="178" t="n"/>
      <c r="N44" s="178" t="n"/>
      <c r="Q44" s="150">
        <f>VLOOKUP(T44,异形板分值匹配!B$1:C$2000,2,FALSE)</f>
        <v/>
      </c>
      <c r="R44" s="150">
        <f>Q44*G44</f>
        <v/>
      </c>
      <c r="T44" s="178">
        <f>B44&amp;T$4&amp;C44&amp;D44</f>
        <v/>
      </c>
      <c r="U44" s="178">
        <f>D44</f>
        <v/>
      </c>
      <c r="V44" s="178">
        <f>E44</f>
        <v/>
      </c>
      <c r="W44" s="178">
        <f>F44</f>
        <v/>
      </c>
      <c r="X44" s="178">
        <f>G44</f>
        <v/>
      </c>
    </row>
    <row r="45">
      <c r="A45" s="102" t="n">
        <v>1</v>
      </c>
      <c r="B45" s="150" t="inlineStr">
        <is>
          <t>P04</t>
        </is>
      </c>
      <c r="C45" s="150" t="inlineStr">
        <is>
          <t>D-3</t>
        </is>
      </c>
      <c r="D45" s="150" t="inlineStr"/>
      <c r="E45" s="150" t="n">
        <v>1190</v>
      </c>
      <c r="F45" s="150" t="n">
        <v>995</v>
      </c>
      <c r="G45" s="150" t="n">
        <v>5</v>
      </c>
      <c r="H45" s="276">
        <f>E45*F45*G45/1000000</f>
        <v/>
      </c>
      <c r="I45" s="276">
        <f>H45*40.4</f>
        <v/>
      </c>
      <c r="J45" s="150" t="n"/>
      <c r="K45" s="150" t="n"/>
      <c r="L45" s="178" t="n"/>
      <c r="M45" s="178" t="n"/>
      <c r="N45" s="178" t="n"/>
      <c r="Q45" s="150">
        <f>IF(Q$3="","",VLOOKUP(Q$3,'3-1技术要求'!Q:S,3,0))</f>
        <v/>
      </c>
      <c r="R45" s="150">
        <f>G45*Q45</f>
        <v/>
      </c>
      <c r="T45" s="178">
        <f>B45&amp;T$4&amp;C45&amp;D45</f>
        <v/>
      </c>
      <c r="U45" s="178">
        <f>D45</f>
        <v/>
      </c>
      <c r="V45" s="178">
        <f>E45</f>
        <v/>
      </c>
      <c r="W45" s="178">
        <f>F45</f>
        <v/>
      </c>
      <c r="X45" s="178">
        <f>G45</f>
        <v/>
      </c>
    </row>
    <row r="46">
      <c r="A46" s="102" t="n">
        <v>1</v>
      </c>
      <c r="B46" s="150" t="inlineStr">
        <is>
          <t>P04</t>
        </is>
      </c>
      <c r="C46" s="150" t="inlineStr">
        <is>
          <t>D-4</t>
        </is>
      </c>
      <c r="D46" s="150" t="inlineStr">
        <is>
          <t>#</t>
        </is>
      </c>
      <c r="E46" s="150" t="n">
        <v>1190</v>
      </c>
      <c r="F46" s="150" t="n">
        <v>995</v>
      </c>
      <c r="G46" s="150" t="n">
        <v>1</v>
      </c>
      <c r="H46" s="276">
        <f>E46*F46*G46/1000000</f>
        <v/>
      </c>
      <c r="I46" s="276">
        <f>H46*40.4</f>
        <v/>
      </c>
      <c r="J46" s="150" t="n"/>
      <c r="K46" s="150" t="n"/>
      <c r="L46" s="178" t="n"/>
      <c r="M46" s="178" t="n"/>
      <c r="N46" s="178" t="n"/>
      <c r="Q46" s="150">
        <f>VLOOKUP(T46,异形板分值匹配!B$1:C$2000,2,FALSE)</f>
        <v/>
      </c>
      <c r="R46" s="150">
        <f>Q46*G46</f>
        <v/>
      </c>
      <c r="T46" s="178">
        <f>B46&amp;T$4&amp;C46&amp;D46</f>
        <v/>
      </c>
      <c r="U46" s="178">
        <f>D46</f>
        <v/>
      </c>
      <c r="V46" s="178">
        <f>E46</f>
        <v/>
      </c>
      <c r="W46" s="178">
        <f>F46</f>
        <v/>
      </c>
      <c r="X46" s="178">
        <f>G46</f>
        <v/>
      </c>
    </row>
    <row r="47">
      <c r="A47" s="102" t="n">
        <v>1</v>
      </c>
      <c r="B47" s="150" t="inlineStr">
        <is>
          <t>P04</t>
        </is>
      </c>
      <c r="C47" s="150" t="inlineStr">
        <is>
          <t>D-5</t>
        </is>
      </c>
      <c r="D47" s="150" t="inlineStr">
        <is>
          <t>#</t>
        </is>
      </c>
      <c r="E47" s="150" t="n">
        <v>1190</v>
      </c>
      <c r="F47" s="150" t="n">
        <v>995</v>
      </c>
      <c r="G47" s="150" t="n">
        <v>1</v>
      </c>
      <c r="H47" s="276">
        <f>E47*F47*G47/1000000</f>
        <v/>
      </c>
      <c r="I47" s="276">
        <f>H47*40.4</f>
        <v/>
      </c>
      <c r="J47" s="150" t="n"/>
      <c r="K47" s="150" t="n"/>
      <c r="L47" s="178" t="n"/>
      <c r="M47" s="178" t="n"/>
      <c r="N47" s="178" t="n"/>
      <c r="Q47" s="150">
        <f>VLOOKUP(T47,异形板分值匹配!B$1:C$2000,2,FALSE)</f>
        <v/>
      </c>
      <c r="R47" s="150">
        <f>Q47*G47</f>
        <v/>
      </c>
      <c r="T47" s="178">
        <f>B47&amp;T$4&amp;C47&amp;D47</f>
        <v/>
      </c>
      <c r="U47" s="178">
        <f>D47</f>
        <v/>
      </c>
      <c r="V47" s="178">
        <f>E47</f>
        <v/>
      </c>
      <c r="W47" s="178">
        <f>F47</f>
        <v/>
      </c>
      <c r="X47" s="178">
        <f>G47</f>
        <v/>
      </c>
    </row>
    <row r="48">
      <c r="A48" s="102" t="n">
        <v>1</v>
      </c>
      <c r="B48" s="150" t="inlineStr">
        <is>
          <t>P04</t>
        </is>
      </c>
      <c r="C48" s="150" t="inlineStr">
        <is>
          <t>D-6</t>
        </is>
      </c>
      <c r="D48" s="150" t="inlineStr">
        <is>
          <t>#</t>
        </is>
      </c>
      <c r="E48" s="150" t="n">
        <v>1190</v>
      </c>
      <c r="F48" s="150" t="n">
        <v>995</v>
      </c>
      <c r="G48" s="150" t="n">
        <v>1</v>
      </c>
      <c r="H48" s="276">
        <f>E48*F48*G48/1000000</f>
        <v/>
      </c>
      <c r="I48" s="276">
        <f>H48*40.4</f>
        <v/>
      </c>
      <c r="J48" s="150" t="n"/>
      <c r="K48" s="150" t="n"/>
      <c r="L48" s="178" t="n"/>
      <c r="M48" s="178" t="n"/>
      <c r="N48" s="178" t="n"/>
      <c r="Q48" s="150">
        <f>VLOOKUP(T48,异形板分值匹配!B$1:C$2000,2,FALSE)</f>
        <v/>
      </c>
      <c r="R48" s="150">
        <f>Q48*G48</f>
        <v/>
      </c>
      <c r="T48" s="178">
        <f>B48&amp;T$4&amp;C48&amp;D48</f>
        <v/>
      </c>
      <c r="U48" s="178">
        <f>D48</f>
        <v/>
      </c>
      <c r="V48" s="178">
        <f>E48</f>
        <v/>
      </c>
      <c r="W48" s="178">
        <f>F48</f>
        <v/>
      </c>
      <c r="X48" s="178">
        <f>G48</f>
        <v/>
      </c>
    </row>
    <row r="49">
      <c r="A49" s="102" t="n">
        <v>1</v>
      </c>
      <c r="B49" s="150" t="inlineStr">
        <is>
          <t>P04</t>
        </is>
      </c>
      <c r="C49" s="150" t="inlineStr">
        <is>
          <t>D-28</t>
        </is>
      </c>
      <c r="D49" s="150" t="inlineStr"/>
      <c r="E49" s="150" t="n">
        <v>1790</v>
      </c>
      <c r="F49" s="150" t="n">
        <v>995</v>
      </c>
      <c r="G49" s="150" t="n">
        <v>5</v>
      </c>
      <c r="H49" s="276">
        <f>E49*F49*G49/1000000</f>
        <v/>
      </c>
      <c r="I49" s="276">
        <f>H49*40.4</f>
        <v/>
      </c>
      <c r="J49" s="150" t="n"/>
      <c r="K49" s="150" t="n"/>
      <c r="L49" s="178" t="n"/>
      <c r="M49" s="178" t="n"/>
      <c r="N49" s="178" t="n"/>
      <c r="Q49" s="150">
        <f>IF(Q$3="","",VLOOKUP(Q$3,'3-1技术要求'!Q:S,3,0))</f>
        <v/>
      </c>
      <c r="R49" s="150">
        <f>G49*Q49</f>
        <v/>
      </c>
      <c r="T49" s="178">
        <f>B49&amp;T$4&amp;C49&amp;D49</f>
        <v/>
      </c>
      <c r="U49" s="178">
        <f>D49</f>
        <v/>
      </c>
      <c r="V49" s="178">
        <f>E49</f>
        <v/>
      </c>
      <c r="W49" s="178">
        <f>F49</f>
        <v/>
      </c>
      <c r="X49" s="178">
        <f>G49</f>
        <v/>
      </c>
    </row>
    <row r="50">
      <c r="A50" s="102" t="n">
        <v>1</v>
      </c>
      <c r="B50" s="150" t="inlineStr">
        <is>
          <t>P04</t>
        </is>
      </c>
      <c r="C50" s="150" t="inlineStr">
        <is>
          <t>D-29</t>
        </is>
      </c>
      <c r="D50" s="150" t="inlineStr">
        <is>
          <t>#</t>
        </is>
      </c>
      <c r="E50" s="150" t="n">
        <v>1790</v>
      </c>
      <c r="F50" s="150" t="n">
        <v>995</v>
      </c>
      <c r="G50" s="150" t="n">
        <v>1</v>
      </c>
      <c r="H50" s="276">
        <f>E50*F50*G50/1000000</f>
        <v/>
      </c>
      <c r="I50" s="276">
        <f>H50*40.4</f>
        <v/>
      </c>
      <c r="J50" s="150" t="n"/>
      <c r="K50" s="150" t="n"/>
      <c r="L50" s="178" t="n"/>
      <c r="M50" s="178" t="n"/>
      <c r="N50" s="178" t="n"/>
      <c r="Q50" s="150">
        <f>VLOOKUP(T50,异形板分值匹配!B$1:C$2000,2,FALSE)</f>
        <v/>
      </c>
      <c r="R50" s="150">
        <f>Q50*G50</f>
        <v/>
      </c>
      <c r="T50" s="178">
        <f>B50&amp;T$4&amp;C50&amp;D50</f>
        <v/>
      </c>
      <c r="U50" s="178">
        <f>D50</f>
        <v/>
      </c>
      <c r="V50" s="178">
        <f>E50</f>
        <v/>
      </c>
      <c r="W50" s="178">
        <f>F50</f>
        <v/>
      </c>
      <c r="X50" s="178">
        <f>G50</f>
        <v/>
      </c>
    </row>
    <row r="51">
      <c r="A51" s="102" t="n">
        <v>1</v>
      </c>
      <c r="B51" s="150" t="inlineStr">
        <is>
          <t>P04</t>
        </is>
      </c>
      <c r="C51" s="150" t="inlineStr">
        <is>
          <t>D-30</t>
        </is>
      </c>
      <c r="D51" s="150" t="inlineStr">
        <is>
          <t>#</t>
        </is>
      </c>
      <c r="E51" s="150" t="n">
        <v>1790</v>
      </c>
      <c r="F51" s="150" t="n">
        <v>995</v>
      </c>
      <c r="G51" s="150" t="n">
        <v>1</v>
      </c>
      <c r="H51" s="276">
        <f>E51*F51*G51/1000000</f>
        <v/>
      </c>
      <c r="I51" s="276">
        <f>H51*40.4</f>
        <v/>
      </c>
      <c r="J51" s="150" t="n"/>
      <c r="K51" s="150" t="n"/>
      <c r="L51" s="178" t="n"/>
      <c r="M51" s="178" t="n"/>
      <c r="N51" s="178" t="n"/>
      <c r="Q51" s="150">
        <f>VLOOKUP(T51,异形板分值匹配!B$1:C$2000,2,FALSE)</f>
        <v/>
      </c>
      <c r="R51" s="150">
        <f>Q51*G51</f>
        <v/>
      </c>
      <c r="T51" s="178">
        <f>B51&amp;T$4&amp;C51&amp;D51</f>
        <v/>
      </c>
      <c r="U51" s="178">
        <f>D51</f>
        <v/>
      </c>
      <c r="V51" s="178">
        <f>E51</f>
        <v/>
      </c>
      <c r="W51" s="178">
        <f>F51</f>
        <v/>
      </c>
      <c r="X51" s="178">
        <f>G51</f>
        <v/>
      </c>
    </row>
    <row r="52">
      <c r="A52" s="102" t="n">
        <v>1</v>
      </c>
      <c r="B52" s="150" t="inlineStr">
        <is>
          <t>P04</t>
        </is>
      </c>
      <c r="C52" s="150" t="inlineStr">
        <is>
          <t>D-13</t>
        </is>
      </c>
      <c r="D52" s="150" t="inlineStr">
        <is>
          <t>#</t>
        </is>
      </c>
      <c r="E52" s="150" t="n">
        <v>2365</v>
      </c>
      <c r="F52" s="150" t="n">
        <v>995</v>
      </c>
      <c r="G52" s="150" t="n">
        <v>1</v>
      </c>
      <c r="H52" s="276">
        <f>E52*F52*G52/1000000</f>
        <v/>
      </c>
      <c r="I52" s="276">
        <f>H52*40.4</f>
        <v/>
      </c>
      <c r="J52" s="150" t="n"/>
      <c r="K52" s="150" t="n"/>
      <c r="L52" s="178" t="n"/>
      <c r="M52" s="178" t="n"/>
      <c r="N52" s="178" t="n"/>
      <c r="Q52" s="150">
        <f>VLOOKUP(T52,异形板分值匹配!B$1:C$2000,2,FALSE)</f>
        <v/>
      </c>
      <c r="R52" s="150">
        <f>Q52*G52</f>
        <v/>
      </c>
      <c r="T52" s="178">
        <f>B52&amp;T$4&amp;C52&amp;D52</f>
        <v/>
      </c>
      <c r="U52" s="178">
        <f>D52</f>
        <v/>
      </c>
      <c r="V52" s="178">
        <f>E52</f>
        <v/>
      </c>
      <c r="W52" s="178">
        <f>F52</f>
        <v/>
      </c>
      <c r="X52" s="178">
        <f>G52</f>
        <v/>
      </c>
    </row>
    <row r="53">
      <c r="A53" s="102" t="n">
        <v>1</v>
      </c>
      <c r="B53" s="150" t="inlineStr">
        <is>
          <t>P04</t>
        </is>
      </c>
      <c r="C53" s="150" t="inlineStr">
        <is>
          <t>D-8</t>
        </is>
      </c>
      <c r="D53" s="150" t="inlineStr"/>
      <c r="E53" s="150" t="n">
        <v>2365</v>
      </c>
      <c r="F53" s="150" t="n">
        <v>995</v>
      </c>
      <c r="G53" s="150" t="n">
        <v>4</v>
      </c>
      <c r="H53" s="276">
        <f>E53*F53*G53/1000000</f>
        <v/>
      </c>
      <c r="I53" s="276">
        <f>H53*40.4</f>
        <v/>
      </c>
      <c r="J53" s="150" t="n"/>
      <c r="K53" s="150" t="n"/>
      <c r="L53" s="178" t="n"/>
      <c r="M53" s="178" t="n"/>
      <c r="N53" s="178" t="n"/>
      <c r="Q53" s="150">
        <f>IF(Q$3="","",VLOOKUP(Q$3,'3-1技术要求'!Q:S,3,0))</f>
        <v/>
      </c>
      <c r="R53" s="150">
        <f>G53*Q53</f>
        <v/>
      </c>
      <c r="T53" s="178">
        <f>B53&amp;T$4&amp;C53&amp;D53</f>
        <v/>
      </c>
      <c r="U53" s="178">
        <f>D53</f>
        <v/>
      </c>
      <c r="V53" s="178">
        <f>E53</f>
        <v/>
      </c>
      <c r="W53" s="178">
        <f>F53</f>
        <v/>
      </c>
      <c r="X53" s="178">
        <f>G53</f>
        <v/>
      </c>
    </row>
    <row r="54">
      <c r="A54" s="102" t="n">
        <v>1</v>
      </c>
      <c r="B54" s="150" t="inlineStr">
        <is>
          <t>P04</t>
        </is>
      </c>
      <c r="C54" s="150" t="inlineStr">
        <is>
          <t>D-9</t>
        </is>
      </c>
      <c r="D54" s="150" t="inlineStr">
        <is>
          <t>#</t>
        </is>
      </c>
      <c r="E54" s="150" t="n">
        <v>2365</v>
      </c>
      <c r="F54" s="150" t="n">
        <v>995</v>
      </c>
      <c r="G54" s="150" t="n">
        <v>1</v>
      </c>
      <c r="H54" s="276">
        <f>E54*F54*G54/1000000</f>
        <v/>
      </c>
      <c r="I54" s="276">
        <f>H54*40.4</f>
        <v/>
      </c>
      <c r="J54" s="150" t="n"/>
      <c r="K54" s="150" t="n"/>
      <c r="L54" s="178" t="n"/>
      <c r="M54" s="178" t="n"/>
      <c r="N54" s="178" t="n"/>
      <c r="Q54" s="150">
        <f>VLOOKUP(T54,异形板分值匹配!B$1:C$2000,2,FALSE)</f>
        <v/>
      </c>
      <c r="R54" s="150">
        <f>Q54*G54</f>
        <v/>
      </c>
      <c r="T54" s="178">
        <f>B54&amp;T$4&amp;C54&amp;D54</f>
        <v/>
      </c>
      <c r="U54" s="178">
        <f>D54</f>
        <v/>
      </c>
      <c r="V54" s="178">
        <f>E54</f>
        <v/>
      </c>
      <c r="W54" s="178">
        <f>F54</f>
        <v/>
      </c>
      <c r="X54" s="178">
        <f>G54</f>
        <v/>
      </c>
    </row>
    <row r="55">
      <c r="A55" s="102" t="n">
        <v>1</v>
      </c>
      <c r="B55" s="150" t="inlineStr">
        <is>
          <t>P04</t>
        </is>
      </c>
      <c r="C55" s="150" t="inlineStr">
        <is>
          <t>D-17</t>
        </is>
      </c>
      <c r="D55" s="150" t="inlineStr"/>
      <c r="E55" s="150" t="n">
        <v>2390</v>
      </c>
      <c r="F55" s="150" t="n">
        <v>995</v>
      </c>
      <c r="G55" s="150" t="n">
        <v>2</v>
      </c>
      <c r="H55" s="276">
        <f>E55*F55*G55/1000000</f>
        <v/>
      </c>
      <c r="I55" s="276">
        <f>H55*40.4</f>
        <v/>
      </c>
      <c r="J55" s="150" t="n"/>
      <c r="K55" s="150" t="n"/>
      <c r="L55" s="178" t="n"/>
      <c r="M55" s="178" t="n"/>
      <c r="N55" s="178" t="n"/>
      <c r="Q55" s="150">
        <f>IF(Q$3="","",VLOOKUP(Q$3,'3-1技术要求'!Q:S,3,0))</f>
        <v/>
      </c>
      <c r="R55" s="150">
        <f>G55*Q55</f>
        <v/>
      </c>
      <c r="T55" s="178">
        <f>B55&amp;T$4&amp;C55&amp;D55</f>
        <v/>
      </c>
      <c r="U55" s="178">
        <f>D55</f>
        <v/>
      </c>
      <c r="V55" s="178">
        <f>E55</f>
        <v/>
      </c>
      <c r="W55" s="178">
        <f>F55</f>
        <v/>
      </c>
      <c r="X55" s="178">
        <f>G55</f>
        <v/>
      </c>
    </row>
    <row r="56">
      <c r="A56" s="102" t="n">
        <v>1</v>
      </c>
      <c r="B56" s="107" t="inlineStr">
        <is>
          <t>小计</t>
        </is>
      </c>
      <c r="C56" s="107" t="inlineStr"/>
      <c r="D56" s="107" t="inlineStr"/>
      <c r="E56" s="107" t="inlineStr"/>
      <c r="F56" s="107" t="inlineStr"/>
      <c r="G56" s="107">
        <f>SUM(G37:G55)</f>
        <v/>
      </c>
      <c r="H56" s="107">
        <f>SUM(H37:H55)</f>
        <v/>
      </c>
      <c r="I56" s="107">
        <f>SUM(I37:I55)</f>
        <v/>
      </c>
      <c r="J56" s="107" t="n"/>
      <c r="K56" s="111" t="n"/>
      <c r="L56" s="116" t="n"/>
      <c r="M56" s="116" t="n"/>
      <c r="N56" s="116" t="n"/>
      <c r="O56" s="117" t="n"/>
      <c r="P56" s="117" t="n"/>
      <c r="Q56" s="150">
        <f>IF(Q$3="","",VLOOKUP(Q$3,'3-1技术要求'!Q:S,3,0))</f>
        <v/>
      </c>
      <c r="R56" s="150">
        <f>G56*Q56</f>
        <v/>
      </c>
      <c r="T56" s="178">
        <f>B56&amp;T$4&amp;C56&amp;D56</f>
        <v/>
      </c>
      <c r="U56" s="178">
        <f>D56</f>
        <v/>
      </c>
      <c r="V56" s="178">
        <f>E56</f>
        <v/>
      </c>
      <c r="W56" s="178">
        <f>F56</f>
        <v/>
      </c>
      <c r="X56" s="178">
        <f>G56</f>
        <v/>
      </c>
    </row>
    <row r="57">
      <c r="A57" s="102" t="n">
        <v>1</v>
      </c>
      <c r="B57" s="150" t="inlineStr">
        <is>
          <t>P23</t>
        </is>
      </c>
      <c r="C57" s="150" t="inlineStr">
        <is>
          <t>A-27</t>
        </is>
      </c>
      <c r="D57" s="150" t="inlineStr">
        <is>
          <t>#</t>
        </is>
      </c>
      <c r="E57" s="150" t="n">
        <v>990</v>
      </c>
      <c r="F57" s="150" t="n">
        <v>455</v>
      </c>
      <c r="G57" s="150" t="n">
        <v>1</v>
      </c>
      <c r="H57" s="276">
        <f>E57*F57*G57/1000000</f>
        <v/>
      </c>
      <c r="I57" s="276">
        <f>H57*40.4</f>
        <v/>
      </c>
      <c r="J57" s="150" t="n"/>
      <c r="K57" s="150" t="n"/>
      <c r="L57" s="178" t="n"/>
      <c r="M57" s="178" t="n"/>
      <c r="N57" s="178" t="n"/>
      <c r="Q57" s="150">
        <f>VLOOKUP(T57,异形板分值匹配!B$1:C$2000,2,FALSE)</f>
        <v/>
      </c>
      <c r="R57" s="150">
        <f>Q57*G57</f>
        <v/>
      </c>
      <c r="T57" s="178">
        <f>B57&amp;T$4&amp;C57&amp;D57</f>
        <v/>
      </c>
      <c r="U57" s="178">
        <f>D57</f>
        <v/>
      </c>
      <c r="V57" s="178">
        <f>E57</f>
        <v/>
      </c>
      <c r="W57" s="178">
        <f>F57</f>
        <v/>
      </c>
      <c r="X57" s="178">
        <f>G57</f>
        <v/>
      </c>
    </row>
    <row r="58">
      <c r="A58" s="102" t="n">
        <v>1</v>
      </c>
      <c r="B58" s="150" t="inlineStr">
        <is>
          <t>P23</t>
        </is>
      </c>
      <c r="C58" s="150" t="inlineStr">
        <is>
          <t>A-19</t>
        </is>
      </c>
      <c r="D58" s="150" t="inlineStr"/>
      <c r="E58" s="150" t="n">
        <v>1165</v>
      </c>
      <c r="F58" s="150" t="n">
        <v>935</v>
      </c>
      <c r="G58" s="150" t="n">
        <v>1</v>
      </c>
      <c r="H58" s="276">
        <f>E58*F58*G58/1000000</f>
        <v/>
      </c>
      <c r="I58" s="276">
        <f>H58*40.4</f>
        <v/>
      </c>
      <c r="J58" s="150" t="n"/>
      <c r="K58" s="150" t="n"/>
      <c r="L58" s="178" t="n"/>
      <c r="M58" s="178" t="n"/>
      <c r="N58" s="178" t="n"/>
      <c r="Q58" s="150">
        <f>IF(Q$3="","",VLOOKUP(Q$3,'3-1技术要求'!Q:S,3,0))</f>
        <v/>
      </c>
      <c r="R58" s="150">
        <f>G58*Q58</f>
        <v/>
      </c>
      <c r="T58" s="178">
        <f>B58&amp;T$4&amp;C58&amp;D58</f>
        <v/>
      </c>
      <c r="U58" s="178">
        <f>D58</f>
        <v/>
      </c>
      <c r="V58" s="178">
        <f>E58</f>
        <v/>
      </c>
      <c r="W58" s="178">
        <f>F58</f>
        <v/>
      </c>
      <c r="X58" s="178">
        <f>G58</f>
        <v/>
      </c>
    </row>
    <row r="59">
      <c r="A59" s="102" t="n">
        <v>1</v>
      </c>
      <c r="B59" s="150" t="inlineStr">
        <is>
          <t>P23</t>
        </is>
      </c>
      <c r="C59" s="150" t="inlineStr">
        <is>
          <t>A-22</t>
        </is>
      </c>
      <c r="D59" s="150" t="inlineStr">
        <is>
          <t>#</t>
        </is>
      </c>
      <c r="E59" s="150" t="n">
        <v>1165</v>
      </c>
      <c r="F59" s="150" t="n">
        <v>935</v>
      </c>
      <c r="G59" s="150" t="n">
        <v>1</v>
      </c>
      <c r="H59" s="276">
        <f>E59*F59*G59/1000000</f>
        <v/>
      </c>
      <c r="I59" s="276">
        <f>H59*40.4</f>
        <v/>
      </c>
      <c r="J59" s="150" t="n"/>
      <c r="K59" s="150" t="n"/>
      <c r="L59" s="178" t="n"/>
      <c r="M59" s="178" t="n"/>
      <c r="N59" s="178" t="n"/>
      <c r="Q59" s="150">
        <f>VLOOKUP(T59,异形板分值匹配!B$1:C$2000,2,FALSE)</f>
        <v/>
      </c>
      <c r="R59" s="150">
        <f>Q59*G59</f>
        <v/>
      </c>
      <c r="T59" s="178">
        <f>B59&amp;T$4&amp;C59&amp;D59</f>
        <v/>
      </c>
      <c r="U59" s="178">
        <f>D59</f>
        <v/>
      </c>
      <c r="V59" s="178">
        <f>E59</f>
        <v/>
      </c>
      <c r="W59" s="178">
        <f>F59</f>
        <v/>
      </c>
      <c r="X59" s="178">
        <f>G59</f>
        <v/>
      </c>
    </row>
    <row r="60">
      <c r="A60" s="102" t="n">
        <v>1</v>
      </c>
      <c r="B60" s="150" t="inlineStr">
        <is>
          <t>P23</t>
        </is>
      </c>
      <c r="C60" s="150" t="inlineStr">
        <is>
          <t>A-23</t>
        </is>
      </c>
      <c r="D60" s="150" t="inlineStr"/>
      <c r="E60" s="150" t="n">
        <v>1165</v>
      </c>
      <c r="F60" s="150" t="n">
        <v>575</v>
      </c>
      <c r="G60" s="150" t="n">
        <v>1</v>
      </c>
      <c r="H60" s="276">
        <f>E60*F60*G60/1000000</f>
        <v/>
      </c>
      <c r="I60" s="276">
        <f>H60*40.4</f>
        <v/>
      </c>
      <c r="J60" s="150" t="n"/>
      <c r="K60" s="150" t="n"/>
      <c r="L60" s="178" t="n"/>
      <c r="M60" s="178" t="n"/>
      <c r="N60" s="178" t="n"/>
      <c r="Q60" s="150">
        <f>IF(Q$3="","",VLOOKUP(Q$3,'3-1技术要求'!Q:S,3,0))</f>
        <v/>
      </c>
      <c r="R60" s="150">
        <f>G60*Q60</f>
        <v/>
      </c>
      <c r="T60" s="178">
        <f>B60&amp;T$4&amp;C60&amp;D60</f>
        <v/>
      </c>
      <c r="U60" s="178">
        <f>D60</f>
        <v/>
      </c>
      <c r="V60" s="178">
        <f>E60</f>
        <v/>
      </c>
      <c r="W60" s="178">
        <f>F60</f>
        <v/>
      </c>
      <c r="X60" s="178">
        <f>G60</f>
        <v/>
      </c>
    </row>
    <row r="61">
      <c r="A61" s="102" t="n">
        <v>1</v>
      </c>
      <c r="B61" s="150" t="inlineStr">
        <is>
          <t>P23</t>
        </is>
      </c>
      <c r="C61" s="150" t="inlineStr">
        <is>
          <t>A-24</t>
        </is>
      </c>
      <c r="D61" s="150" t="inlineStr"/>
      <c r="E61" s="150" t="n">
        <v>1165</v>
      </c>
      <c r="F61" s="150" t="n">
        <v>605</v>
      </c>
      <c r="G61" s="150" t="n">
        <v>2</v>
      </c>
      <c r="H61" s="276">
        <f>E61*F61*G61/1000000</f>
        <v/>
      </c>
      <c r="I61" s="276">
        <f>H61*40.4</f>
        <v/>
      </c>
      <c r="J61" s="150" t="n"/>
      <c r="K61" s="150" t="n"/>
      <c r="L61" s="178" t="n"/>
      <c r="M61" s="178" t="n"/>
      <c r="N61" s="178" t="n"/>
      <c r="Q61" s="150">
        <f>IF(Q$3="","",VLOOKUP(Q$3,'3-1技术要求'!Q:S,3,0))</f>
        <v/>
      </c>
      <c r="R61" s="150">
        <f>G61*Q61</f>
        <v/>
      </c>
      <c r="T61" s="178">
        <f>B61&amp;T$4&amp;C61&amp;D61</f>
        <v/>
      </c>
      <c r="U61" s="178">
        <f>D61</f>
        <v/>
      </c>
      <c r="V61" s="178">
        <f>E61</f>
        <v/>
      </c>
      <c r="W61" s="178">
        <f>F61</f>
        <v/>
      </c>
      <c r="X61" s="178">
        <f>G61</f>
        <v/>
      </c>
    </row>
    <row r="62">
      <c r="A62" s="102" t="n">
        <v>1</v>
      </c>
      <c r="B62" s="150" t="inlineStr">
        <is>
          <t>P23</t>
        </is>
      </c>
      <c r="C62" s="150" t="inlineStr">
        <is>
          <t>A-26</t>
        </is>
      </c>
      <c r="D62" s="150" t="inlineStr">
        <is>
          <t>#</t>
        </is>
      </c>
      <c r="E62" s="150" t="n">
        <v>1165</v>
      </c>
      <c r="F62" s="150" t="n">
        <v>575</v>
      </c>
      <c r="G62" s="150" t="n">
        <v>1</v>
      </c>
      <c r="H62" s="276">
        <f>E62*F62*G62/1000000</f>
        <v/>
      </c>
      <c r="I62" s="276">
        <f>H62*40.4</f>
        <v/>
      </c>
      <c r="J62" s="150" t="n"/>
      <c r="K62" s="150" t="n"/>
      <c r="L62" s="178" t="n"/>
      <c r="M62" s="178" t="n"/>
      <c r="N62" s="178" t="n"/>
      <c r="Q62" s="150">
        <f>VLOOKUP(T62,异形板分值匹配!B$1:C$2000,2,FALSE)</f>
        <v/>
      </c>
      <c r="R62" s="150">
        <f>Q62*G62</f>
        <v/>
      </c>
      <c r="T62" s="178">
        <f>B62&amp;T$4&amp;C62&amp;D62</f>
        <v/>
      </c>
      <c r="U62" s="178">
        <f>D62</f>
        <v/>
      </c>
      <c r="V62" s="178">
        <f>E62</f>
        <v/>
      </c>
      <c r="W62" s="178">
        <f>F62</f>
        <v/>
      </c>
      <c r="X62" s="178">
        <f>G62</f>
        <v/>
      </c>
    </row>
    <row r="63">
      <c r="A63" s="102" t="n">
        <v>1</v>
      </c>
      <c r="B63" s="150" t="inlineStr">
        <is>
          <t>P23</t>
        </is>
      </c>
      <c r="C63" s="150" t="inlineStr">
        <is>
          <t>A-1</t>
        </is>
      </c>
      <c r="D63" s="150" t="inlineStr"/>
      <c r="E63" s="150" t="n">
        <v>1190</v>
      </c>
      <c r="F63" s="150" t="n">
        <v>605</v>
      </c>
      <c r="G63" s="150" t="n">
        <v>1</v>
      </c>
      <c r="H63" s="276">
        <f>E63*F63*G63/1000000</f>
        <v/>
      </c>
      <c r="I63" s="276">
        <f>H63*40.4</f>
        <v/>
      </c>
      <c r="J63" s="150" t="n"/>
      <c r="K63" s="150" t="n"/>
      <c r="L63" s="178" t="n"/>
      <c r="M63" s="178" t="n"/>
      <c r="N63" s="178" t="n"/>
      <c r="Q63" s="150">
        <f>IF(Q$3="","",VLOOKUP(Q$3,'3-1技术要求'!Q:S,3,0))</f>
        <v/>
      </c>
      <c r="R63" s="150">
        <f>G63*Q63</f>
        <v/>
      </c>
      <c r="T63" s="178">
        <f>B63&amp;T$4&amp;C63&amp;D63</f>
        <v/>
      </c>
      <c r="U63" s="178">
        <f>D63</f>
        <v/>
      </c>
      <c r="V63" s="178">
        <f>E63</f>
        <v/>
      </c>
      <c r="W63" s="178">
        <f>F63</f>
        <v/>
      </c>
      <c r="X63" s="178">
        <f>G63</f>
        <v/>
      </c>
    </row>
    <row r="64">
      <c r="A64" s="102" t="n">
        <v>1</v>
      </c>
      <c r="B64" s="150" t="inlineStr">
        <is>
          <t>P23</t>
        </is>
      </c>
      <c r="C64" s="150" t="inlineStr">
        <is>
          <t>A-2</t>
        </is>
      </c>
      <c r="D64" s="150" t="inlineStr"/>
      <c r="E64" s="150" t="n">
        <v>1190</v>
      </c>
      <c r="F64" s="150" t="n">
        <v>635</v>
      </c>
      <c r="G64" s="150" t="n">
        <v>1</v>
      </c>
      <c r="H64" s="276">
        <f>E64*F64*G64/1000000</f>
        <v/>
      </c>
      <c r="I64" s="276">
        <f>H64*40.4</f>
        <v/>
      </c>
      <c r="J64" s="150" t="n"/>
      <c r="K64" s="150" t="n"/>
      <c r="L64" s="178" t="n"/>
      <c r="M64" s="178" t="n"/>
      <c r="N64" s="178" t="n"/>
      <c r="Q64" s="150">
        <f>IF(Q$3="","",VLOOKUP(Q$3,'3-1技术要求'!Q:S,3,0))</f>
        <v/>
      </c>
      <c r="R64" s="150">
        <f>G64*Q64</f>
        <v/>
      </c>
      <c r="T64" s="178">
        <f>B64&amp;T$4&amp;C64&amp;D64</f>
        <v/>
      </c>
      <c r="U64" s="178">
        <f>D64</f>
        <v/>
      </c>
      <c r="V64" s="178">
        <f>E64</f>
        <v/>
      </c>
      <c r="W64" s="178">
        <f>F64</f>
        <v/>
      </c>
      <c r="X64" s="178">
        <f>G64</f>
        <v/>
      </c>
    </row>
    <row r="65">
      <c r="A65" s="102" t="n">
        <v>1</v>
      </c>
      <c r="B65" s="150" t="inlineStr">
        <is>
          <t>P23</t>
        </is>
      </c>
      <c r="C65" s="150" t="inlineStr">
        <is>
          <t>A-10</t>
        </is>
      </c>
      <c r="D65" s="150" t="inlineStr">
        <is>
          <t>#</t>
        </is>
      </c>
      <c r="E65" s="150" t="n">
        <v>2365</v>
      </c>
      <c r="F65" s="150" t="n">
        <v>935</v>
      </c>
      <c r="G65" s="150" t="n">
        <v>1</v>
      </c>
      <c r="H65" s="276">
        <f>E65*F65*G65/1000000</f>
        <v/>
      </c>
      <c r="I65" s="276">
        <f>H65*40.4</f>
        <v/>
      </c>
      <c r="J65" s="150" t="n"/>
      <c r="K65" s="150" t="n"/>
      <c r="L65" s="178" t="n"/>
      <c r="M65" s="178" t="n"/>
      <c r="N65" s="178" t="n"/>
      <c r="Q65" s="150">
        <f>VLOOKUP(T65,异形板分值匹配!B$1:C$2000,2,FALSE)</f>
        <v/>
      </c>
      <c r="R65" s="150">
        <f>Q65*G65</f>
        <v/>
      </c>
      <c r="T65" s="178">
        <f>B65&amp;T$4&amp;C65&amp;D65</f>
        <v/>
      </c>
      <c r="U65" s="178">
        <f>D65</f>
        <v/>
      </c>
      <c r="V65" s="178">
        <f>E65</f>
        <v/>
      </c>
      <c r="W65" s="178">
        <f>F65</f>
        <v/>
      </c>
      <c r="X65" s="178">
        <f>G65</f>
        <v/>
      </c>
    </row>
    <row r="66">
      <c r="A66" s="102" t="n">
        <v>1</v>
      </c>
      <c r="B66" s="150" t="inlineStr">
        <is>
          <t>P23</t>
        </is>
      </c>
      <c r="C66" s="150" t="inlineStr">
        <is>
          <t>A-11</t>
        </is>
      </c>
      <c r="D66" s="150" t="inlineStr"/>
      <c r="E66" s="150" t="n">
        <v>2365</v>
      </c>
      <c r="F66" s="150" t="n">
        <v>575</v>
      </c>
      <c r="G66" s="150" t="n">
        <v>1</v>
      </c>
      <c r="H66" s="276">
        <f>E66*F66*G66/1000000</f>
        <v/>
      </c>
      <c r="I66" s="276">
        <f>H66*40.4</f>
        <v/>
      </c>
      <c r="J66" s="150" t="n"/>
      <c r="K66" s="150" t="n"/>
      <c r="L66" s="178" t="n"/>
      <c r="M66" s="178" t="n"/>
      <c r="N66" s="178" t="n"/>
      <c r="Q66" s="150">
        <f>IF(Q$3="","",VLOOKUP(Q$3,'3-1技术要求'!Q:S,3,0))</f>
        <v/>
      </c>
      <c r="R66" s="150">
        <f>G66*Q66</f>
        <v/>
      </c>
      <c r="T66" s="178">
        <f>B66&amp;T$4&amp;C66&amp;D66</f>
        <v/>
      </c>
      <c r="U66" s="178">
        <f>D66</f>
        <v/>
      </c>
      <c r="V66" s="178">
        <f>E66</f>
        <v/>
      </c>
      <c r="W66" s="178">
        <f>F66</f>
        <v/>
      </c>
      <c r="X66" s="178">
        <f>G66</f>
        <v/>
      </c>
    </row>
    <row r="67">
      <c r="A67" s="102" t="n">
        <v>1</v>
      </c>
      <c r="B67" s="150" t="inlineStr">
        <is>
          <t>P23</t>
        </is>
      </c>
      <c r="C67" s="150" t="inlineStr">
        <is>
          <t>A-12</t>
        </is>
      </c>
      <c r="D67" s="150" t="inlineStr"/>
      <c r="E67" s="150" t="n">
        <v>2365</v>
      </c>
      <c r="F67" s="150" t="n">
        <v>605</v>
      </c>
      <c r="G67" s="150" t="n">
        <v>2</v>
      </c>
      <c r="H67" s="276">
        <f>E67*F67*G67/1000000</f>
        <v/>
      </c>
      <c r="I67" s="276">
        <f>H67*40.4</f>
        <v/>
      </c>
      <c r="J67" s="150" t="n"/>
      <c r="K67" s="150" t="n"/>
      <c r="L67" s="178" t="n"/>
      <c r="M67" s="178" t="n"/>
      <c r="N67" s="178" t="n"/>
      <c r="Q67" s="150">
        <f>IF(Q$3="","",VLOOKUP(Q$3,'3-1技术要求'!Q:S,3,0))</f>
        <v/>
      </c>
      <c r="R67" s="150">
        <f>G67*Q67</f>
        <v/>
      </c>
      <c r="T67" s="178">
        <f>B67&amp;T$4&amp;C67&amp;D67</f>
        <v/>
      </c>
      <c r="U67" s="178">
        <f>D67</f>
        <v/>
      </c>
      <c r="V67" s="178">
        <f>E67</f>
        <v/>
      </c>
      <c r="W67" s="178">
        <f>F67</f>
        <v/>
      </c>
      <c r="X67" s="178">
        <f>G67</f>
        <v/>
      </c>
    </row>
    <row r="68">
      <c r="A68" s="102" t="n">
        <v>1</v>
      </c>
      <c r="B68" s="150" t="inlineStr">
        <is>
          <t>P23</t>
        </is>
      </c>
      <c r="C68" s="150" t="inlineStr">
        <is>
          <t>A-14</t>
        </is>
      </c>
      <c r="D68" s="150" t="inlineStr">
        <is>
          <t>#</t>
        </is>
      </c>
      <c r="E68" s="150" t="n">
        <v>2365</v>
      </c>
      <c r="F68" s="150" t="n">
        <v>575</v>
      </c>
      <c r="G68" s="150" t="n">
        <v>1</v>
      </c>
      <c r="H68" s="276">
        <f>E68*F68*G68/1000000</f>
        <v/>
      </c>
      <c r="I68" s="276">
        <f>H68*40.4</f>
        <v/>
      </c>
      <c r="J68" s="150" t="n"/>
      <c r="K68" s="150" t="n"/>
      <c r="L68" s="178" t="n"/>
      <c r="M68" s="178" t="n"/>
      <c r="N68" s="178" t="n"/>
      <c r="Q68" s="150">
        <f>VLOOKUP(T68,异形板分值匹配!B$1:C$2000,2,FALSE)</f>
        <v/>
      </c>
      <c r="R68" s="150">
        <f>Q68*G68</f>
        <v/>
      </c>
      <c r="T68" s="178">
        <f>B68&amp;T$4&amp;C68&amp;D68</f>
        <v/>
      </c>
      <c r="U68" s="178">
        <f>D68</f>
        <v/>
      </c>
      <c r="V68" s="178">
        <f>E68</f>
        <v/>
      </c>
      <c r="W68" s="178">
        <f>F68</f>
        <v/>
      </c>
      <c r="X68" s="178">
        <f>G68</f>
        <v/>
      </c>
    </row>
    <row r="69">
      <c r="A69" s="102" t="n">
        <v>1</v>
      </c>
      <c r="B69" s="150" t="inlineStr">
        <is>
          <t>P23</t>
        </is>
      </c>
      <c r="C69" s="150" t="inlineStr">
        <is>
          <t>A-7</t>
        </is>
      </c>
      <c r="D69" s="150" t="inlineStr"/>
      <c r="E69" s="150" t="n">
        <v>2365</v>
      </c>
      <c r="F69" s="150" t="n">
        <v>935</v>
      </c>
      <c r="G69" s="150" t="n">
        <v>1</v>
      </c>
      <c r="H69" s="276">
        <f>E69*F69*G69/1000000</f>
        <v/>
      </c>
      <c r="I69" s="276">
        <f>H69*40.4</f>
        <v/>
      </c>
      <c r="J69" s="150" t="n"/>
      <c r="K69" s="150" t="n"/>
      <c r="L69" s="178" t="n"/>
      <c r="M69" s="178" t="n"/>
      <c r="N69" s="178" t="n"/>
      <c r="Q69" s="150">
        <f>IF(Q$3="","",VLOOKUP(Q$3,'3-1技术要求'!Q:S,3,0))</f>
        <v/>
      </c>
      <c r="R69" s="150">
        <f>G69*Q69</f>
        <v/>
      </c>
      <c r="T69" s="178">
        <f>B69&amp;T$4&amp;C69&amp;D69</f>
        <v/>
      </c>
      <c r="U69" s="178">
        <f>D69</f>
        <v/>
      </c>
      <c r="V69" s="178">
        <f>E69</f>
        <v/>
      </c>
      <c r="W69" s="178">
        <f>F69</f>
        <v/>
      </c>
      <c r="X69" s="178">
        <f>G69</f>
        <v/>
      </c>
    </row>
    <row r="70">
      <c r="A70" s="102" t="n">
        <v>1</v>
      </c>
      <c r="B70" s="150" t="inlineStr">
        <is>
          <t>P23</t>
        </is>
      </c>
      <c r="C70" s="150" t="inlineStr">
        <is>
          <t>A-15</t>
        </is>
      </c>
      <c r="D70" s="150" t="inlineStr"/>
      <c r="E70" s="150" t="n">
        <v>2390</v>
      </c>
      <c r="F70" s="150" t="n">
        <v>575</v>
      </c>
      <c r="G70" s="150" t="n">
        <v>2</v>
      </c>
      <c r="H70" s="276">
        <f>E70*F70*G70/1000000</f>
        <v/>
      </c>
      <c r="I70" s="276">
        <f>H70*40.4</f>
        <v/>
      </c>
      <c r="J70" s="150" t="n"/>
      <c r="K70" s="150" t="n"/>
      <c r="L70" s="178" t="n"/>
      <c r="M70" s="178" t="n"/>
      <c r="N70" s="178" t="n"/>
      <c r="Q70" s="150">
        <f>IF(Q$3="","",VLOOKUP(Q$3,'3-1技术要求'!Q:S,3,0))</f>
        <v/>
      </c>
      <c r="R70" s="150">
        <f>G70*Q70</f>
        <v/>
      </c>
      <c r="T70" s="178">
        <f>B70&amp;T$4&amp;C70&amp;D70</f>
        <v/>
      </c>
      <c r="U70" s="178">
        <f>D70</f>
        <v/>
      </c>
      <c r="V70" s="178">
        <f>E70</f>
        <v/>
      </c>
      <c r="W70" s="178">
        <f>F70</f>
        <v/>
      </c>
      <c r="X70" s="178">
        <f>G70</f>
        <v/>
      </c>
    </row>
    <row r="71">
      <c r="A71" s="102" t="n">
        <v>1</v>
      </c>
      <c r="B71" s="150" t="inlineStr">
        <is>
          <t>P23</t>
        </is>
      </c>
      <c r="C71" s="150" t="inlineStr">
        <is>
          <t>A-16</t>
        </is>
      </c>
      <c r="D71" s="150" t="inlineStr"/>
      <c r="E71" s="150" t="n">
        <v>2390</v>
      </c>
      <c r="F71" s="150" t="n">
        <v>605</v>
      </c>
      <c r="G71" s="150" t="n">
        <v>2</v>
      </c>
      <c r="H71" s="276">
        <f>E71*F71*G71/1000000</f>
        <v/>
      </c>
      <c r="I71" s="276">
        <f>H71*40.4</f>
        <v/>
      </c>
      <c r="J71" s="150" t="n"/>
      <c r="K71" s="150" t="n"/>
      <c r="L71" s="178" t="n"/>
      <c r="M71" s="178" t="n"/>
      <c r="N71" s="178" t="n"/>
      <c r="Q71" s="150">
        <f>IF(Q$3="","",VLOOKUP(Q$3,'3-1技术要求'!Q:S,3,0))</f>
        <v/>
      </c>
      <c r="R71" s="150">
        <f>G71*Q71</f>
        <v/>
      </c>
      <c r="T71" s="178">
        <f>B71&amp;T$4&amp;C71&amp;D71</f>
        <v/>
      </c>
      <c r="U71" s="178">
        <f>D71</f>
        <v/>
      </c>
      <c r="V71" s="178">
        <f>E71</f>
        <v/>
      </c>
      <c r="W71" s="178">
        <f>F71</f>
        <v/>
      </c>
      <c r="X71" s="178">
        <f>G71</f>
        <v/>
      </c>
    </row>
    <row r="72">
      <c r="A72" s="102" t="n">
        <v>1</v>
      </c>
      <c r="B72" s="150" t="inlineStr">
        <is>
          <t>P23</t>
        </is>
      </c>
      <c r="C72" s="150" t="inlineStr">
        <is>
          <t>A-18</t>
        </is>
      </c>
      <c r="D72" s="150" t="inlineStr"/>
      <c r="E72" s="150" t="n">
        <v>2390</v>
      </c>
      <c r="F72" s="150" t="n">
        <v>935</v>
      </c>
      <c r="G72" s="150" t="n">
        <v>2</v>
      </c>
      <c r="H72" s="276">
        <f>E72*F72*G72/1000000</f>
        <v/>
      </c>
      <c r="I72" s="276">
        <f>H72*40.4</f>
        <v/>
      </c>
      <c r="J72" s="150" t="n"/>
      <c r="K72" s="150" t="n"/>
      <c r="L72" s="178" t="n"/>
      <c r="M72" s="178" t="n"/>
      <c r="N72" s="178" t="n"/>
      <c r="Q72" s="150">
        <f>IF(Q$3="","",VLOOKUP(Q$3,'3-1技术要求'!Q:S,3,0))</f>
        <v/>
      </c>
      <c r="R72" s="150">
        <f>G72*Q72</f>
        <v/>
      </c>
      <c r="T72" s="178">
        <f>B72&amp;T$4&amp;C72&amp;D72</f>
        <v/>
      </c>
      <c r="U72" s="178">
        <f>D72</f>
        <v/>
      </c>
      <c r="V72" s="178">
        <f>E72</f>
        <v/>
      </c>
      <c r="W72" s="178">
        <f>F72</f>
        <v/>
      </c>
      <c r="X72" s="178">
        <f>G72</f>
        <v/>
      </c>
    </row>
    <row r="73">
      <c r="A73" s="102" t="n">
        <v>1</v>
      </c>
      <c r="B73" s="107" t="inlineStr">
        <is>
          <t>小计</t>
        </is>
      </c>
      <c r="C73" s="107" t="inlineStr"/>
      <c r="D73" s="107" t="inlineStr"/>
      <c r="E73" s="107" t="inlineStr"/>
      <c r="F73" s="107" t="inlineStr"/>
      <c r="G73" s="107">
        <f>SUM(G57:G72)</f>
        <v/>
      </c>
      <c r="H73" s="107">
        <f>SUM(H57:H72)</f>
        <v/>
      </c>
      <c r="I73" s="107">
        <f>SUM(I57:I72)</f>
        <v/>
      </c>
      <c r="J73" s="107" t="n"/>
      <c r="K73" s="111" t="n"/>
      <c r="L73" s="116" t="n"/>
      <c r="M73" s="116" t="n"/>
      <c r="N73" s="116" t="n"/>
      <c r="O73" s="117" t="n"/>
      <c r="P73" s="117" t="n"/>
      <c r="Q73" s="150">
        <f>IF(Q$3="","",VLOOKUP(Q$3,'3-1技术要求'!Q:S,3,0))</f>
        <v/>
      </c>
      <c r="R73" s="150">
        <f>G73*Q73</f>
        <v/>
      </c>
      <c r="T73" s="178">
        <f>B73&amp;T$4&amp;C73&amp;D73</f>
        <v/>
      </c>
      <c r="U73" s="178">
        <f>D73</f>
        <v/>
      </c>
      <c r="V73" s="178">
        <f>E73</f>
        <v/>
      </c>
      <c r="W73" s="178">
        <f>F73</f>
        <v/>
      </c>
      <c r="X73" s="178">
        <f>G73</f>
        <v/>
      </c>
    </row>
    <row r="74">
      <c r="A74" s="102" t="n">
        <v>1</v>
      </c>
      <c r="B74" s="150" t="inlineStr">
        <is>
          <t>P24</t>
        </is>
      </c>
      <c r="C74" s="150" t="inlineStr">
        <is>
          <t>B-25</t>
        </is>
      </c>
      <c r="D74" s="150" t="inlineStr">
        <is>
          <t>#</t>
        </is>
      </c>
      <c r="E74" s="150" t="n">
        <v>990</v>
      </c>
      <c r="F74" s="150" t="n">
        <v>455</v>
      </c>
      <c r="G74" s="150" t="n">
        <v>1</v>
      </c>
      <c r="H74" s="276">
        <f>E74*F74*G74/1000000</f>
        <v/>
      </c>
      <c r="I74" s="276">
        <f>H74*40.4</f>
        <v/>
      </c>
      <c r="J74" s="150" t="n"/>
      <c r="K74" s="150" t="n"/>
      <c r="L74" s="178" t="n"/>
      <c r="M74" s="178" t="n"/>
      <c r="N74" s="178" t="n"/>
      <c r="Q74" s="150">
        <f>VLOOKUP(T74,异形板分值匹配!B$1:C$2000,2,FALSE)</f>
        <v/>
      </c>
      <c r="R74" s="150">
        <f>Q74*G74</f>
        <v/>
      </c>
      <c r="T74" s="178">
        <f>B74&amp;T$4&amp;C74&amp;D74</f>
        <v/>
      </c>
      <c r="U74" s="178">
        <f>D74</f>
        <v/>
      </c>
      <c r="V74" s="178">
        <f>E74</f>
        <v/>
      </c>
      <c r="W74" s="178">
        <f>F74</f>
        <v/>
      </c>
      <c r="X74" s="178">
        <f>G74</f>
        <v/>
      </c>
    </row>
    <row r="75">
      <c r="A75" s="102" t="n">
        <v>1</v>
      </c>
      <c r="B75" s="150" t="inlineStr">
        <is>
          <t>P24</t>
        </is>
      </c>
      <c r="C75" s="150" t="inlineStr">
        <is>
          <t>B-17</t>
        </is>
      </c>
      <c r="D75" s="150" t="inlineStr"/>
      <c r="E75" s="150" t="n">
        <v>1165</v>
      </c>
      <c r="F75" s="150" t="n">
        <v>935</v>
      </c>
      <c r="G75" s="150" t="n">
        <v>1</v>
      </c>
      <c r="H75" s="276">
        <f>E75*F75*G75/1000000</f>
        <v/>
      </c>
      <c r="I75" s="276">
        <f>H75*40.4</f>
        <v/>
      </c>
      <c r="J75" s="150" t="n"/>
      <c r="K75" s="150" t="n"/>
      <c r="L75" s="178" t="n"/>
      <c r="M75" s="178" t="n"/>
      <c r="N75" s="178" t="n"/>
      <c r="Q75" s="150">
        <f>IF(Q$3="","",VLOOKUP(Q$3,'3-1技术要求'!Q:S,3,0))</f>
        <v/>
      </c>
      <c r="R75" s="150">
        <f>G75*Q75</f>
        <v/>
      </c>
      <c r="T75" s="178">
        <f>B75&amp;T$4&amp;C75&amp;D75</f>
        <v/>
      </c>
      <c r="U75" s="178">
        <f>D75</f>
        <v/>
      </c>
      <c r="V75" s="178">
        <f>E75</f>
        <v/>
      </c>
      <c r="W75" s="178">
        <f>F75</f>
        <v/>
      </c>
      <c r="X75" s="178">
        <f>G75</f>
        <v/>
      </c>
    </row>
    <row r="76">
      <c r="A76" s="102" t="n">
        <v>1</v>
      </c>
      <c r="B76" s="150" t="inlineStr">
        <is>
          <t>P24</t>
        </is>
      </c>
      <c r="C76" s="150" t="inlineStr">
        <is>
          <t>B-20</t>
        </is>
      </c>
      <c r="D76" s="150" t="inlineStr">
        <is>
          <t>#</t>
        </is>
      </c>
      <c r="E76" s="150" t="n">
        <v>1165</v>
      </c>
      <c r="F76" s="150" t="n">
        <v>935</v>
      </c>
      <c r="G76" s="150" t="n">
        <v>1</v>
      </c>
      <c r="H76" s="276">
        <f>E76*F76*G76/1000000</f>
        <v/>
      </c>
      <c r="I76" s="276">
        <f>H76*40.4</f>
        <v/>
      </c>
      <c r="J76" s="150" t="n"/>
      <c r="K76" s="150" t="n"/>
      <c r="L76" s="178" t="n"/>
      <c r="M76" s="178" t="n"/>
      <c r="N76" s="178" t="n"/>
      <c r="Q76" s="150">
        <f>VLOOKUP(T76,异形板分值匹配!B$1:C$2000,2,FALSE)</f>
        <v/>
      </c>
      <c r="R76" s="150">
        <f>Q76*G76</f>
        <v/>
      </c>
      <c r="T76" s="178">
        <f>B76&amp;T$4&amp;C76&amp;D76</f>
        <v/>
      </c>
      <c r="U76" s="178">
        <f>D76</f>
        <v/>
      </c>
      <c r="V76" s="178">
        <f>E76</f>
        <v/>
      </c>
      <c r="W76" s="178">
        <f>F76</f>
        <v/>
      </c>
      <c r="X76" s="178">
        <f>G76</f>
        <v/>
      </c>
    </row>
    <row r="77">
      <c r="A77" s="102" t="n">
        <v>1</v>
      </c>
      <c r="B77" s="150" t="inlineStr">
        <is>
          <t>P24</t>
        </is>
      </c>
      <c r="C77" s="150" t="inlineStr">
        <is>
          <t>B-21</t>
        </is>
      </c>
      <c r="D77" s="150" t="inlineStr"/>
      <c r="E77" s="150" t="n">
        <v>1165</v>
      </c>
      <c r="F77" s="150" t="n">
        <v>575</v>
      </c>
      <c r="G77" s="150" t="n">
        <v>1</v>
      </c>
      <c r="H77" s="276">
        <f>E77*F77*G77/1000000</f>
        <v/>
      </c>
      <c r="I77" s="276">
        <f>H77*40.4</f>
        <v/>
      </c>
      <c r="J77" s="150" t="n"/>
      <c r="K77" s="150" t="n"/>
      <c r="L77" s="178" t="n"/>
      <c r="M77" s="178" t="n"/>
      <c r="N77" s="178" t="n"/>
      <c r="Q77" s="150">
        <f>IF(Q$3="","",VLOOKUP(Q$3,'3-1技术要求'!Q:S,3,0))</f>
        <v/>
      </c>
      <c r="R77" s="150">
        <f>G77*Q77</f>
        <v/>
      </c>
      <c r="T77" s="178">
        <f>B77&amp;T$4&amp;C77&amp;D77</f>
        <v/>
      </c>
      <c r="U77" s="178">
        <f>D77</f>
        <v/>
      </c>
      <c r="V77" s="178">
        <f>E77</f>
        <v/>
      </c>
      <c r="W77" s="178">
        <f>F77</f>
        <v/>
      </c>
      <c r="X77" s="178">
        <f>G77</f>
        <v/>
      </c>
    </row>
    <row r="78">
      <c r="A78" s="102" t="n">
        <v>1</v>
      </c>
      <c r="B78" s="150" t="inlineStr">
        <is>
          <t>P24</t>
        </is>
      </c>
      <c r="C78" s="150" t="inlineStr">
        <is>
          <t>B-22</t>
        </is>
      </c>
      <c r="D78" s="150" t="inlineStr"/>
      <c r="E78" s="150" t="n">
        <v>1165</v>
      </c>
      <c r="F78" s="150" t="n">
        <v>605</v>
      </c>
      <c r="G78" s="150" t="n">
        <v>2</v>
      </c>
      <c r="H78" s="276">
        <f>E78*F78*G78/1000000</f>
        <v/>
      </c>
      <c r="I78" s="276">
        <f>H78*40.4</f>
        <v/>
      </c>
      <c r="J78" s="150" t="n"/>
      <c r="K78" s="150" t="n"/>
      <c r="L78" s="178" t="n"/>
      <c r="M78" s="178" t="n"/>
      <c r="N78" s="178" t="n"/>
      <c r="Q78" s="150">
        <f>IF(Q$3="","",VLOOKUP(Q$3,'3-1技术要求'!Q:S,3,0))</f>
        <v/>
      </c>
      <c r="R78" s="150">
        <f>G78*Q78</f>
        <v/>
      </c>
      <c r="T78" s="178">
        <f>B78&amp;T$4&amp;C78&amp;D78</f>
        <v/>
      </c>
      <c r="U78" s="178">
        <f>D78</f>
        <v/>
      </c>
      <c r="V78" s="178">
        <f>E78</f>
        <v/>
      </c>
      <c r="W78" s="178">
        <f>F78</f>
        <v/>
      </c>
      <c r="X78" s="178">
        <f>G78</f>
        <v/>
      </c>
    </row>
    <row r="79">
      <c r="A79" s="102" t="n">
        <v>1</v>
      </c>
      <c r="B79" s="150" t="inlineStr">
        <is>
          <t>P24</t>
        </is>
      </c>
      <c r="C79" s="150" t="inlineStr">
        <is>
          <t>B-24</t>
        </is>
      </c>
      <c r="D79" s="150" t="inlineStr">
        <is>
          <t>#</t>
        </is>
      </c>
      <c r="E79" s="150" t="n">
        <v>1165</v>
      </c>
      <c r="F79" s="150" t="n">
        <v>575</v>
      </c>
      <c r="G79" s="150" t="n">
        <v>1</v>
      </c>
      <c r="H79" s="276">
        <f>E79*F79*G79/1000000</f>
        <v/>
      </c>
      <c r="I79" s="276">
        <f>H79*40.4</f>
        <v/>
      </c>
      <c r="J79" s="150" t="n"/>
      <c r="K79" s="150" t="n"/>
      <c r="L79" s="178" t="n"/>
      <c r="M79" s="178" t="n"/>
      <c r="N79" s="178" t="n"/>
      <c r="Q79" s="150">
        <f>VLOOKUP(T79,异形板分值匹配!B$1:C$2000,2,FALSE)</f>
        <v/>
      </c>
      <c r="R79" s="150">
        <f>Q79*G79</f>
        <v/>
      </c>
      <c r="T79" s="178">
        <f>B79&amp;T$4&amp;C79&amp;D79</f>
        <v/>
      </c>
      <c r="U79" s="178">
        <f>D79</f>
        <v/>
      </c>
      <c r="V79" s="178">
        <f>E79</f>
        <v/>
      </c>
      <c r="W79" s="178">
        <f>F79</f>
        <v/>
      </c>
      <c r="X79" s="178">
        <f>G79</f>
        <v/>
      </c>
    </row>
    <row r="80">
      <c r="A80" s="102" t="n">
        <v>1</v>
      </c>
      <c r="B80" s="150" t="inlineStr">
        <is>
          <t>P24</t>
        </is>
      </c>
      <c r="C80" s="150" t="inlineStr">
        <is>
          <t>B-1</t>
        </is>
      </c>
      <c r="D80" s="150" t="inlineStr">
        <is>
          <t>#</t>
        </is>
      </c>
      <c r="E80" s="150" t="n">
        <v>1190</v>
      </c>
      <c r="F80" s="150" t="n">
        <v>605</v>
      </c>
      <c r="G80" s="150" t="n">
        <v>1</v>
      </c>
      <c r="H80" s="276">
        <f>E80*F80*G80/1000000</f>
        <v/>
      </c>
      <c r="I80" s="276">
        <f>H80*40.4</f>
        <v/>
      </c>
      <c r="J80" s="150" t="n"/>
      <c r="K80" s="150" t="n"/>
      <c r="L80" s="178" t="n"/>
      <c r="M80" s="178" t="n"/>
      <c r="N80" s="178" t="n"/>
      <c r="Q80" s="150">
        <f>VLOOKUP(T80,异形板分值匹配!B$1:C$2000,2,FALSE)</f>
        <v/>
      </c>
      <c r="R80" s="150">
        <f>Q80*G80</f>
        <v/>
      </c>
      <c r="T80" s="178">
        <f>B80&amp;T$4&amp;C80&amp;D80</f>
        <v/>
      </c>
      <c r="U80" s="178">
        <f>D80</f>
        <v/>
      </c>
      <c r="V80" s="178">
        <f>E80</f>
        <v/>
      </c>
      <c r="W80" s="178">
        <f>F80</f>
        <v/>
      </c>
      <c r="X80" s="178">
        <f>G80</f>
        <v/>
      </c>
    </row>
    <row r="81">
      <c r="A81" s="102" t="n">
        <v>1</v>
      </c>
      <c r="B81" s="150" t="inlineStr">
        <is>
          <t>P24</t>
        </is>
      </c>
      <c r="C81" s="150" t="inlineStr">
        <is>
          <t>B-2</t>
        </is>
      </c>
      <c r="D81" s="150" t="inlineStr"/>
      <c r="E81" s="150" t="n">
        <v>1190</v>
      </c>
      <c r="F81" s="150" t="n">
        <v>635</v>
      </c>
      <c r="G81" s="150" t="n">
        <v>1</v>
      </c>
      <c r="H81" s="276">
        <f>E81*F81*G81/1000000</f>
        <v/>
      </c>
      <c r="I81" s="276">
        <f>H81*40.4</f>
        <v/>
      </c>
      <c r="J81" s="150" t="n"/>
      <c r="K81" s="150" t="n"/>
      <c r="L81" s="178" t="n"/>
      <c r="M81" s="178" t="n"/>
      <c r="N81" s="178" t="n"/>
      <c r="Q81" s="150">
        <f>IF(Q$3="","",VLOOKUP(Q$3,'3-1技术要求'!Q:S,3,0))</f>
        <v/>
      </c>
      <c r="R81" s="150">
        <f>G81*Q81</f>
        <v/>
      </c>
      <c r="T81" s="178">
        <f>B81&amp;T$4&amp;C81&amp;D81</f>
        <v/>
      </c>
      <c r="U81" s="178">
        <f>D81</f>
        <v/>
      </c>
      <c r="V81" s="178">
        <f>E81</f>
        <v/>
      </c>
      <c r="W81" s="178">
        <f>F81</f>
        <v/>
      </c>
      <c r="X81" s="178">
        <f>G81</f>
        <v/>
      </c>
    </row>
    <row r="82">
      <c r="A82" s="102" t="n">
        <v>1</v>
      </c>
      <c r="B82" s="150" t="inlineStr">
        <is>
          <t>P24</t>
        </is>
      </c>
      <c r="C82" s="150" t="inlineStr">
        <is>
          <t>B-10</t>
        </is>
      </c>
      <c r="D82" s="150" t="inlineStr"/>
      <c r="E82" s="150" t="n">
        <v>2365</v>
      </c>
      <c r="F82" s="150" t="n">
        <v>935</v>
      </c>
      <c r="G82" s="150" t="n">
        <v>1</v>
      </c>
      <c r="H82" s="276">
        <f>E82*F82*G82/1000000</f>
        <v/>
      </c>
      <c r="I82" s="276">
        <f>H82*40.4</f>
        <v/>
      </c>
      <c r="J82" s="150" t="n"/>
      <c r="K82" s="150" t="n"/>
      <c r="L82" s="178" t="n"/>
      <c r="M82" s="178" t="n"/>
      <c r="N82" s="178" t="n"/>
      <c r="Q82" s="150">
        <f>IF(Q$3="","",VLOOKUP(Q$3,'3-1技术要求'!Q:S,3,0))</f>
        <v/>
      </c>
      <c r="R82" s="150">
        <f>G82*Q82</f>
        <v/>
      </c>
      <c r="T82" s="178">
        <f>B82&amp;T$4&amp;C82&amp;D82</f>
        <v/>
      </c>
      <c r="U82" s="178">
        <f>D82</f>
        <v/>
      </c>
      <c r="V82" s="178">
        <f>E82</f>
        <v/>
      </c>
      <c r="W82" s="178">
        <f>F82</f>
        <v/>
      </c>
      <c r="X82" s="178">
        <f>G82</f>
        <v/>
      </c>
    </row>
    <row r="83">
      <c r="A83" s="102" t="n">
        <v>1</v>
      </c>
      <c r="B83" s="150" t="inlineStr">
        <is>
          <t>P24</t>
        </is>
      </c>
      <c r="C83" s="150" t="inlineStr">
        <is>
          <t>B-12</t>
        </is>
      </c>
      <c r="D83" s="150" t="inlineStr">
        <is>
          <t>#</t>
        </is>
      </c>
      <c r="E83" s="150" t="n">
        <v>2365</v>
      </c>
      <c r="F83" s="150" t="n">
        <v>575</v>
      </c>
      <c r="G83" s="150" t="n">
        <v>1</v>
      </c>
      <c r="H83" s="276">
        <f>E83*F83*G83/1000000</f>
        <v/>
      </c>
      <c r="I83" s="276">
        <f>H83*40.4</f>
        <v/>
      </c>
      <c r="J83" s="150" t="n"/>
      <c r="K83" s="150" t="n"/>
      <c r="L83" s="178" t="n"/>
      <c r="M83" s="178" t="n"/>
      <c r="N83" s="178" t="n"/>
      <c r="Q83" s="150">
        <f>VLOOKUP(T83,异形板分值匹配!B$1:C$2000,2,FALSE)</f>
        <v/>
      </c>
      <c r="R83" s="150">
        <f>Q83*G83</f>
        <v/>
      </c>
      <c r="T83" s="178">
        <f>B83&amp;T$4&amp;C83&amp;D83</f>
        <v/>
      </c>
      <c r="U83" s="178">
        <f>D83</f>
        <v/>
      </c>
      <c r="V83" s="178">
        <f>E83</f>
        <v/>
      </c>
      <c r="W83" s="178">
        <f>F83</f>
        <v/>
      </c>
      <c r="X83" s="178">
        <f>G83</f>
        <v/>
      </c>
    </row>
    <row r="84">
      <c r="A84" s="102" t="n">
        <v>1</v>
      </c>
      <c r="B84" s="150" t="inlineStr">
        <is>
          <t>P24</t>
        </is>
      </c>
      <c r="C84" s="150" t="inlineStr">
        <is>
          <t>B-5</t>
        </is>
      </c>
      <c r="D84" s="150" t="inlineStr"/>
      <c r="E84" s="150" t="n">
        <v>2365</v>
      </c>
      <c r="F84" s="150" t="n">
        <v>575</v>
      </c>
      <c r="G84" s="150" t="n">
        <v>1</v>
      </c>
      <c r="H84" s="276">
        <f>E84*F84*G84/1000000</f>
        <v/>
      </c>
      <c r="I84" s="276">
        <f>H84*40.4</f>
        <v/>
      </c>
      <c r="J84" s="150" t="n"/>
      <c r="K84" s="150" t="n"/>
      <c r="L84" s="178" t="n"/>
      <c r="M84" s="178" t="n"/>
      <c r="N84" s="178" t="n"/>
      <c r="Q84" s="150">
        <f>IF(Q$3="","",VLOOKUP(Q$3,'3-1技术要求'!Q:S,3,0))</f>
        <v/>
      </c>
      <c r="R84" s="150">
        <f>G84*Q84</f>
        <v/>
      </c>
      <c r="T84" s="178">
        <f>B84&amp;T$4&amp;C84&amp;D84</f>
        <v/>
      </c>
      <c r="U84" s="178">
        <f>D84</f>
        <v/>
      </c>
      <c r="V84" s="178">
        <f>E84</f>
        <v/>
      </c>
      <c r="W84" s="178">
        <f>F84</f>
        <v/>
      </c>
      <c r="X84" s="178">
        <f>G84</f>
        <v/>
      </c>
    </row>
    <row r="85">
      <c r="A85" s="102" t="n">
        <v>1</v>
      </c>
      <c r="B85" s="150" t="inlineStr">
        <is>
          <t>P24</t>
        </is>
      </c>
      <c r="C85" s="150" t="inlineStr">
        <is>
          <t>B-6</t>
        </is>
      </c>
      <c r="D85" s="150" t="inlineStr"/>
      <c r="E85" s="150" t="n">
        <v>2365</v>
      </c>
      <c r="F85" s="150" t="n">
        <v>605</v>
      </c>
      <c r="G85" s="150" t="n">
        <v>2</v>
      </c>
      <c r="H85" s="276">
        <f>E85*F85*G85/1000000</f>
        <v/>
      </c>
      <c r="I85" s="276">
        <f>H85*40.4</f>
        <v/>
      </c>
      <c r="J85" s="150" t="n"/>
      <c r="K85" s="150" t="n"/>
      <c r="L85" s="178" t="n"/>
      <c r="M85" s="178" t="n"/>
      <c r="N85" s="178" t="n"/>
      <c r="Q85" s="150">
        <f>IF(Q$3="","",VLOOKUP(Q$3,'3-1技术要求'!Q:S,3,0))</f>
        <v/>
      </c>
      <c r="R85" s="150">
        <f>G85*Q85</f>
        <v/>
      </c>
      <c r="T85" s="178">
        <f>B85&amp;T$4&amp;C85&amp;D85</f>
        <v/>
      </c>
      <c r="U85" s="178">
        <f>D85</f>
        <v/>
      </c>
      <c r="V85" s="178">
        <f>E85</f>
        <v/>
      </c>
      <c r="W85" s="178">
        <f>F85</f>
        <v/>
      </c>
      <c r="X85" s="178">
        <f>G85</f>
        <v/>
      </c>
    </row>
    <row r="86">
      <c r="A86" s="102" t="n">
        <v>1</v>
      </c>
      <c r="B86" s="150" t="inlineStr">
        <is>
          <t>P24</t>
        </is>
      </c>
      <c r="C86" s="150" t="inlineStr">
        <is>
          <t>B-8</t>
        </is>
      </c>
      <c r="D86" s="150" t="inlineStr">
        <is>
          <t>#</t>
        </is>
      </c>
      <c r="E86" s="150" t="n">
        <v>2365</v>
      </c>
      <c r="F86" s="150" t="n">
        <v>935</v>
      </c>
      <c r="G86" s="150" t="n">
        <v>1</v>
      </c>
      <c r="H86" s="276">
        <f>E86*F86*G86/1000000</f>
        <v/>
      </c>
      <c r="I86" s="276">
        <f>H86*40.4</f>
        <v/>
      </c>
      <c r="J86" s="150" t="n"/>
      <c r="K86" s="150" t="n"/>
      <c r="L86" s="178" t="n"/>
      <c r="M86" s="178" t="n"/>
      <c r="N86" s="178" t="n"/>
      <c r="Q86" s="150">
        <f>VLOOKUP(T86,异形板分值匹配!B$1:C$2000,2,FALSE)</f>
        <v/>
      </c>
      <c r="R86" s="150">
        <f>Q86*G86</f>
        <v/>
      </c>
      <c r="T86" s="178">
        <f>B86&amp;T$4&amp;C86&amp;D86</f>
        <v/>
      </c>
      <c r="U86" s="178">
        <f>D86</f>
        <v/>
      </c>
      <c r="V86" s="178">
        <f>E86</f>
        <v/>
      </c>
      <c r="W86" s="178">
        <f>F86</f>
        <v/>
      </c>
      <c r="X86" s="178">
        <f>G86</f>
        <v/>
      </c>
    </row>
    <row r="87">
      <c r="A87" s="102" t="n">
        <v>1</v>
      </c>
      <c r="B87" s="150" t="inlineStr">
        <is>
          <t>P24</t>
        </is>
      </c>
      <c r="C87" s="150" t="inlineStr">
        <is>
          <t>B-13</t>
        </is>
      </c>
      <c r="D87" s="150" t="inlineStr"/>
      <c r="E87" s="150" t="n">
        <v>2390</v>
      </c>
      <c r="F87" s="150" t="n">
        <v>575</v>
      </c>
      <c r="G87" s="150" t="n">
        <v>2</v>
      </c>
      <c r="H87" s="276">
        <f>E87*F87*G87/1000000</f>
        <v/>
      </c>
      <c r="I87" s="276">
        <f>H87*40.4</f>
        <v/>
      </c>
      <c r="J87" s="150" t="n"/>
      <c r="K87" s="150" t="n"/>
      <c r="L87" s="178" t="n"/>
      <c r="M87" s="178" t="n"/>
      <c r="N87" s="178" t="n"/>
      <c r="Q87" s="150">
        <f>IF(Q$3="","",VLOOKUP(Q$3,'3-1技术要求'!Q:S,3,0))</f>
        <v/>
      </c>
      <c r="R87" s="150">
        <f>G87*Q87</f>
        <v/>
      </c>
      <c r="T87" s="178">
        <f>B87&amp;T$4&amp;C87&amp;D87</f>
        <v/>
      </c>
      <c r="U87" s="178">
        <f>D87</f>
        <v/>
      </c>
      <c r="V87" s="178">
        <f>E87</f>
        <v/>
      </c>
      <c r="W87" s="178">
        <f>F87</f>
        <v/>
      </c>
      <c r="X87" s="178">
        <f>G87</f>
        <v/>
      </c>
    </row>
    <row r="88">
      <c r="A88" s="102" t="n">
        <v>1</v>
      </c>
      <c r="B88" s="150" t="inlineStr">
        <is>
          <t>P24</t>
        </is>
      </c>
      <c r="C88" s="150" t="inlineStr">
        <is>
          <t>B-14</t>
        </is>
      </c>
      <c r="D88" s="150" t="inlineStr"/>
      <c r="E88" s="150" t="n">
        <v>2390</v>
      </c>
      <c r="F88" s="150" t="n">
        <v>605</v>
      </c>
      <c r="G88" s="150" t="n">
        <v>2</v>
      </c>
      <c r="H88" s="276">
        <f>E88*F88*G88/1000000</f>
        <v/>
      </c>
      <c r="I88" s="276">
        <f>H88*40.4</f>
        <v/>
      </c>
      <c r="J88" s="150" t="n"/>
      <c r="K88" s="150" t="n"/>
      <c r="L88" s="178" t="n"/>
      <c r="M88" s="178" t="n"/>
      <c r="N88" s="178" t="n"/>
      <c r="Q88" s="150">
        <f>IF(Q$3="","",VLOOKUP(Q$3,'3-1技术要求'!Q:S,3,0))</f>
        <v/>
      </c>
      <c r="R88" s="150">
        <f>G88*Q88</f>
        <v/>
      </c>
      <c r="T88" s="178">
        <f>B88&amp;T$4&amp;C88&amp;D88</f>
        <v/>
      </c>
      <c r="U88" s="178">
        <f>D88</f>
        <v/>
      </c>
      <c r="V88" s="178">
        <f>E88</f>
        <v/>
      </c>
      <c r="W88" s="178">
        <f>F88</f>
        <v/>
      </c>
      <c r="X88" s="178">
        <f>G88</f>
        <v/>
      </c>
    </row>
    <row r="89">
      <c r="A89" s="102" t="n">
        <v>1</v>
      </c>
      <c r="B89" s="150" t="inlineStr">
        <is>
          <t>P24</t>
        </is>
      </c>
      <c r="C89" s="150" t="inlineStr">
        <is>
          <t>B-16</t>
        </is>
      </c>
      <c r="D89" s="150" t="inlineStr"/>
      <c r="E89" s="150" t="n">
        <v>2390</v>
      </c>
      <c r="F89" s="150" t="n">
        <v>935</v>
      </c>
      <c r="G89" s="150" t="n">
        <v>2</v>
      </c>
      <c r="H89" s="276">
        <f>E89*F89*G89/1000000</f>
        <v/>
      </c>
      <c r="I89" s="276">
        <f>H89*40.4</f>
        <v/>
      </c>
      <c r="J89" s="150" t="n"/>
      <c r="K89" s="150" t="n"/>
      <c r="L89" s="178" t="n"/>
      <c r="M89" s="178" t="n"/>
      <c r="N89" s="178" t="n"/>
      <c r="Q89" s="150">
        <f>IF(Q$3="","",VLOOKUP(Q$3,'3-1技术要求'!Q:S,3,0))</f>
        <v/>
      </c>
      <c r="R89" s="150">
        <f>G89*Q89</f>
        <v/>
      </c>
      <c r="T89" s="178">
        <f>B89&amp;T$4&amp;C89&amp;D89</f>
        <v/>
      </c>
      <c r="U89" s="178">
        <f>D89</f>
        <v/>
      </c>
      <c r="V89" s="178">
        <f>E89</f>
        <v/>
      </c>
      <c r="W89" s="178">
        <f>F89</f>
        <v/>
      </c>
      <c r="X89" s="178">
        <f>G89</f>
        <v/>
      </c>
    </row>
    <row r="90">
      <c r="A90" s="102" t="n">
        <v>1</v>
      </c>
      <c r="B90" s="150" t="inlineStr">
        <is>
          <t>P24</t>
        </is>
      </c>
      <c r="C90" s="150" t="inlineStr">
        <is>
          <t>C-1</t>
        </is>
      </c>
      <c r="D90" s="150" t="inlineStr"/>
      <c r="E90" s="150" t="n">
        <v>790</v>
      </c>
      <c r="F90" s="150" t="n">
        <v>965</v>
      </c>
      <c r="G90" s="150" t="n">
        <v>1</v>
      </c>
      <c r="H90" s="276">
        <f>E90*F90*G90/1000000</f>
        <v/>
      </c>
      <c r="I90" s="276">
        <f>H90*40.4</f>
        <v/>
      </c>
      <c r="J90" s="150" t="n"/>
      <c r="K90" s="150" t="n"/>
      <c r="L90" s="178" t="n"/>
      <c r="M90" s="178" t="n"/>
      <c r="N90" s="178" t="n"/>
      <c r="Q90" s="150">
        <f>IF(Q$3="","",VLOOKUP(Q$3,'3-1技术要求'!Q:S,3,0))</f>
        <v/>
      </c>
      <c r="R90" s="150">
        <f>G90*Q90</f>
        <v/>
      </c>
      <c r="T90" s="178">
        <f>B90&amp;T$4&amp;C90&amp;D90</f>
        <v/>
      </c>
      <c r="U90" s="178">
        <f>D90</f>
        <v/>
      </c>
      <c r="V90" s="178">
        <f>E90</f>
        <v/>
      </c>
      <c r="W90" s="178">
        <f>F90</f>
        <v/>
      </c>
      <c r="X90" s="178">
        <f>G90</f>
        <v/>
      </c>
    </row>
    <row r="91">
      <c r="A91" s="102" t="n">
        <v>1</v>
      </c>
      <c r="B91" s="107" t="inlineStr">
        <is>
          <t>小计</t>
        </is>
      </c>
      <c r="C91" s="107" t="inlineStr"/>
      <c r="D91" s="107" t="inlineStr"/>
      <c r="E91" s="107" t="inlineStr"/>
      <c r="F91" s="107" t="inlineStr"/>
      <c r="G91" s="107">
        <f>SUM(G74:G90)</f>
        <v/>
      </c>
      <c r="H91" s="107">
        <f>SUM(H74:H90)</f>
        <v/>
      </c>
      <c r="I91" s="107">
        <f>SUM(I74:I90)</f>
        <v/>
      </c>
      <c r="J91" s="107" t="n"/>
      <c r="K91" s="111" t="n"/>
      <c r="L91" s="116" t="n"/>
      <c r="M91" s="116" t="n"/>
      <c r="N91" s="116" t="n"/>
      <c r="O91" s="117" t="n"/>
      <c r="P91" s="117" t="n"/>
      <c r="Q91" s="150">
        <f>IF(Q$3="","",VLOOKUP(Q$3,'3-1技术要求'!Q:S,3,0))</f>
        <v/>
      </c>
      <c r="R91" s="150">
        <f>G91*Q91</f>
        <v/>
      </c>
      <c r="T91" s="178">
        <f>B91&amp;T$4&amp;C91&amp;D91</f>
        <v/>
      </c>
      <c r="U91" s="178">
        <f>D91</f>
        <v/>
      </c>
      <c r="V91" s="178">
        <f>E91</f>
        <v/>
      </c>
      <c r="W91" s="178">
        <f>F91</f>
        <v/>
      </c>
      <c r="X91" s="178">
        <f>G91</f>
        <v/>
      </c>
    </row>
    <row r="92">
      <c r="A92" s="102" t="n">
        <v>1</v>
      </c>
      <c r="B92" s="150" t="inlineStr">
        <is>
          <t>P26</t>
        </is>
      </c>
      <c r="C92" s="150" t="inlineStr">
        <is>
          <t>D-19</t>
        </is>
      </c>
      <c r="D92" s="150" t="inlineStr"/>
      <c r="E92" s="150" t="n">
        <v>1165</v>
      </c>
      <c r="F92" s="150" t="n">
        <v>935</v>
      </c>
      <c r="G92" s="150" t="n">
        <v>1</v>
      </c>
      <c r="H92" s="276">
        <f>E92*F92*G92/1000000</f>
        <v/>
      </c>
      <c r="I92" s="276">
        <f>H92*40.4</f>
        <v/>
      </c>
      <c r="J92" s="150" t="n"/>
      <c r="K92" s="150" t="n"/>
      <c r="L92" s="178" t="n"/>
      <c r="M92" s="178" t="n"/>
      <c r="N92" s="178" t="n"/>
      <c r="Q92" s="150">
        <f>IF(Q$3="","",VLOOKUP(Q$3,'3-1技术要求'!Q:S,3,0))</f>
        <v/>
      </c>
      <c r="R92" s="150">
        <f>G92*Q92</f>
        <v/>
      </c>
      <c r="T92" s="178">
        <f>B92&amp;T$4&amp;C92&amp;D92</f>
        <v/>
      </c>
      <c r="U92" s="178">
        <f>D92</f>
        <v/>
      </c>
      <c r="V92" s="178">
        <f>E92</f>
        <v/>
      </c>
      <c r="W92" s="178">
        <f>F92</f>
        <v/>
      </c>
      <c r="X92" s="178">
        <f>G92</f>
        <v/>
      </c>
    </row>
    <row r="93">
      <c r="A93" s="102" t="n">
        <v>1</v>
      </c>
      <c r="B93" s="150" t="inlineStr">
        <is>
          <t>P26</t>
        </is>
      </c>
      <c r="C93" s="150" t="inlineStr">
        <is>
          <t>D-22</t>
        </is>
      </c>
      <c r="D93" s="150" t="inlineStr">
        <is>
          <t>#</t>
        </is>
      </c>
      <c r="E93" s="150" t="n">
        <v>1165</v>
      </c>
      <c r="F93" s="150" t="n">
        <v>935</v>
      </c>
      <c r="G93" s="150" t="n">
        <v>1</v>
      </c>
      <c r="H93" s="276">
        <f>E93*F93*G93/1000000</f>
        <v/>
      </c>
      <c r="I93" s="276">
        <f>H93*40.4</f>
        <v/>
      </c>
      <c r="J93" s="150" t="n"/>
      <c r="K93" s="150" t="n"/>
      <c r="L93" s="178" t="n"/>
      <c r="M93" s="178" t="n"/>
      <c r="N93" s="178" t="n"/>
      <c r="Q93" s="150">
        <f>VLOOKUP(T93,异形板分值匹配!B$1:C$2000,2,FALSE)</f>
        <v/>
      </c>
      <c r="R93" s="150">
        <f>Q93*G93</f>
        <v/>
      </c>
      <c r="T93" s="178">
        <f>B93&amp;T$4&amp;C93&amp;D93</f>
        <v/>
      </c>
      <c r="U93" s="178">
        <f>D93</f>
        <v/>
      </c>
      <c r="V93" s="178">
        <f>E93</f>
        <v/>
      </c>
      <c r="W93" s="178">
        <f>F93</f>
        <v/>
      </c>
      <c r="X93" s="178">
        <f>G93</f>
        <v/>
      </c>
    </row>
    <row r="94">
      <c r="A94" s="102" t="n">
        <v>1</v>
      </c>
      <c r="B94" s="150" t="inlineStr">
        <is>
          <t>P26</t>
        </is>
      </c>
      <c r="C94" s="150" t="inlineStr">
        <is>
          <t>D-23</t>
        </is>
      </c>
      <c r="D94" s="150" t="inlineStr"/>
      <c r="E94" s="150" t="n">
        <v>1165</v>
      </c>
      <c r="F94" s="150" t="n">
        <v>575</v>
      </c>
      <c r="G94" s="150" t="n">
        <v>1</v>
      </c>
      <c r="H94" s="276">
        <f>E94*F94*G94/1000000</f>
        <v/>
      </c>
      <c r="I94" s="276">
        <f>H94*40.4</f>
        <v/>
      </c>
      <c r="J94" s="150" t="n"/>
      <c r="K94" s="150" t="n"/>
      <c r="L94" s="178" t="n"/>
      <c r="M94" s="178" t="n"/>
      <c r="N94" s="178" t="n"/>
      <c r="Q94" s="150">
        <f>IF(Q$3="","",VLOOKUP(Q$3,'3-1技术要求'!Q:S,3,0))</f>
        <v/>
      </c>
      <c r="R94" s="150">
        <f>G94*Q94</f>
        <v/>
      </c>
      <c r="T94" s="178">
        <f>B94&amp;T$4&amp;C94&amp;D94</f>
        <v/>
      </c>
      <c r="U94" s="178">
        <f>D94</f>
        <v/>
      </c>
      <c r="V94" s="178">
        <f>E94</f>
        <v/>
      </c>
      <c r="W94" s="178">
        <f>F94</f>
        <v/>
      </c>
      <c r="X94" s="178">
        <f>G94</f>
        <v/>
      </c>
    </row>
    <row r="95">
      <c r="A95" s="102" t="n">
        <v>1</v>
      </c>
      <c r="B95" s="150" t="inlineStr">
        <is>
          <t>P26</t>
        </is>
      </c>
      <c r="C95" s="150" t="inlineStr">
        <is>
          <t>D-24</t>
        </is>
      </c>
      <c r="D95" s="150" t="inlineStr"/>
      <c r="E95" s="150" t="n">
        <v>1165</v>
      </c>
      <c r="F95" s="150" t="n">
        <v>605</v>
      </c>
      <c r="G95" s="150" t="n">
        <v>2</v>
      </c>
      <c r="H95" s="276">
        <f>E95*F95*G95/1000000</f>
        <v/>
      </c>
      <c r="I95" s="276">
        <f>H95*40.4</f>
        <v/>
      </c>
      <c r="J95" s="150" t="n"/>
      <c r="K95" s="150" t="n"/>
      <c r="L95" s="178" t="n"/>
      <c r="M95" s="178" t="n"/>
      <c r="N95" s="178" t="n"/>
      <c r="Q95" s="150">
        <f>IF(Q$3="","",VLOOKUP(Q$3,'3-1技术要求'!Q:S,3,0))</f>
        <v/>
      </c>
      <c r="R95" s="150">
        <f>G95*Q95</f>
        <v/>
      </c>
      <c r="T95" s="178">
        <f>B95&amp;T$4&amp;C95&amp;D95</f>
        <v/>
      </c>
      <c r="U95" s="178">
        <f>D95</f>
        <v/>
      </c>
      <c r="V95" s="178">
        <f>E95</f>
        <v/>
      </c>
      <c r="W95" s="178">
        <f>F95</f>
        <v/>
      </c>
      <c r="X95" s="178">
        <f>G95</f>
        <v/>
      </c>
    </row>
    <row r="96">
      <c r="A96" s="102" t="n">
        <v>1</v>
      </c>
      <c r="B96" s="150" t="inlineStr">
        <is>
          <t>P26</t>
        </is>
      </c>
      <c r="C96" s="150" t="inlineStr">
        <is>
          <t>D-26</t>
        </is>
      </c>
      <c r="D96" s="150" t="inlineStr">
        <is>
          <t>#</t>
        </is>
      </c>
      <c r="E96" s="150" t="n">
        <v>1165</v>
      </c>
      <c r="F96" s="150" t="n">
        <v>575</v>
      </c>
      <c r="G96" s="150" t="n">
        <v>1</v>
      </c>
      <c r="H96" s="276">
        <f>E96*F96*G96/1000000</f>
        <v/>
      </c>
      <c r="I96" s="276">
        <f>H96*40.4</f>
        <v/>
      </c>
      <c r="J96" s="150" t="n"/>
      <c r="K96" s="150" t="n"/>
      <c r="L96" s="178" t="n"/>
      <c r="M96" s="178" t="n"/>
      <c r="N96" s="178" t="n"/>
      <c r="Q96" s="150">
        <f>VLOOKUP(T96,异形板分值匹配!B$1:C$2000,2,FALSE)</f>
        <v/>
      </c>
      <c r="R96" s="150">
        <f>Q96*G96</f>
        <v/>
      </c>
      <c r="T96" s="178">
        <f>B96&amp;T$4&amp;C96&amp;D96</f>
        <v/>
      </c>
      <c r="U96" s="178">
        <f>D96</f>
        <v/>
      </c>
      <c r="V96" s="178">
        <f>E96</f>
        <v/>
      </c>
      <c r="W96" s="178">
        <f>F96</f>
        <v/>
      </c>
      <c r="X96" s="178">
        <f>G96</f>
        <v/>
      </c>
    </row>
    <row r="97">
      <c r="A97" s="102" t="n">
        <v>1</v>
      </c>
      <c r="B97" s="150" t="inlineStr">
        <is>
          <t>P26</t>
        </is>
      </c>
      <c r="C97" s="150" t="inlineStr">
        <is>
          <t>D-1</t>
        </is>
      </c>
      <c r="D97" s="150" t="inlineStr"/>
      <c r="E97" s="150" t="n">
        <v>1190</v>
      </c>
      <c r="F97" s="150" t="n">
        <v>605</v>
      </c>
      <c r="G97" s="150" t="n">
        <v>1</v>
      </c>
      <c r="H97" s="276">
        <f>E97*F97*G97/1000000</f>
        <v/>
      </c>
      <c r="I97" s="276">
        <f>H97*40.4</f>
        <v/>
      </c>
      <c r="J97" s="150" t="n"/>
      <c r="K97" s="150" t="n"/>
      <c r="L97" s="178" t="n"/>
      <c r="M97" s="178" t="n"/>
      <c r="N97" s="178" t="n"/>
      <c r="Q97" s="150">
        <f>IF(Q$3="","",VLOOKUP(Q$3,'3-1技术要求'!Q:S,3,0))</f>
        <v/>
      </c>
      <c r="R97" s="150">
        <f>G97*Q97</f>
        <v/>
      </c>
      <c r="T97" s="178">
        <f>B97&amp;T$4&amp;C97&amp;D97</f>
        <v/>
      </c>
      <c r="U97" s="178">
        <f>D97</f>
        <v/>
      </c>
      <c r="V97" s="178">
        <f>E97</f>
        <v/>
      </c>
      <c r="W97" s="178">
        <f>F97</f>
        <v/>
      </c>
      <c r="X97" s="178">
        <f>G97</f>
        <v/>
      </c>
    </row>
    <row r="98">
      <c r="A98" s="102" t="n">
        <v>1</v>
      </c>
      <c r="B98" s="150" t="inlineStr">
        <is>
          <t>P26</t>
        </is>
      </c>
      <c r="C98" s="150" t="inlineStr">
        <is>
          <t>D-2</t>
        </is>
      </c>
      <c r="D98" s="150" t="inlineStr"/>
      <c r="E98" s="150" t="n">
        <v>1190</v>
      </c>
      <c r="F98" s="150" t="n">
        <v>635</v>
      </c>
      <c r="G98" s="150" t="n">
        <v>1</v>
      </c>
      <c r="H98" s="276">
        <f>E98*F98*G98/1000000</f>
        <v/>
      </c>
      <c r="I98" s="276">
        <f>H98*40.4</f>
        <v/>
      </c>
      <c r="J98" s="150" t="n"/>
      <c r="K98" s="150" t="n"/>
      <c r="L98" s="178" t="n"/>
      <c r="M98" s="178" t="n"/>
      <c r="N98" s="178" t="n"/>
      <c r="Q98" s="150">
        <f>IF(Q$3="","",VLOOKUP(Q$3,'3-1技术要求'!Q:S,3,0))</f>
        <v/>
      </c>
      <c r="R98" s="150">
        <f>G98*Q98</f>
        <v/>
      </c>
      <c r="T98" s="178">
        <f>B98&amp;T$4&amp;C98&amp;D98</f>
        <v/>
      </c>
      <c r="U98" s="178">
        <f>D98</f>
        <v/>
      </c>
      <c r="V98" s="178">
        <f>E98</f>
        <v/>
      </c>
      <c r="W98" s="178">
        <f>F98</f>
        <v/>
      </c>
      <c r="X98" s="178">
        <f>G98</f>
        <v/>
      </c>
    </row>
    <row r="99">
      <c r="A99" s="102" t="n">
        <v>1</v>
      </c>
      <c r="B99" s="150" t="inlineStr">
        <is>
          <t>P26</t>
        </is>
      </c>
      <c r="C99" s="150" t="inlineStr">
        <is>
          <t>D-27</t>
        </is>
      </c>
      <c r="D99" s="150" t="inlineStr">
        <is>
          <t>#</t>
        </is>
      </c>
      <c r="E99" s="150" t="n">
        <v>1790</v>
      </c>
      <c r="F99" s="150" t="n">
        <v>425</v>
      </c>
      <c r="G99" s="150" t="n">
        <v>1</v>
      </c>
      <c r="H99" s="276">
        <f>E99*F99*G99/1000000</f>
        <v/>
      </c>
      <c r="I99" s="276">
        <f>H99*40.4</f>
        <v/>
      </c>
      <c r="J99" s="150" t="n"/>
      <c r="K99" s="150" t="n"/>
      <c r="L99" s="178" t="n"/>
      <c r="M99" s="178" t="n"/>
      <c r="N99" s="178" t="n"/>
      <c r="Q99" s="150">
        <f>VLOOKUP(T99,异形板分值匹配!B$1:C$2000,2,FALSE)</f>
        <v/>
      </c>
      <c r="R99" s="150">
        <f>Q99*G99</f>
        <v/>
      </c>
      <c r="T99" s="178">
        <f>B99&amp;T$4&amp;C99&amp;D99</f>
        <v/>
      </c>
      <c r="U99" s="178">
        <f>D99</f>
        <v/>
      </c>
      <c r="V99" s="178">
        <f>E99</f>
        <v/>
      </c>
      <c r="W99" s="178">
        <f>F99</f>
        <v/>
      </c>
      <c r="X99" s="178">
        <f>G99</f>
        <v/>
      </c>
    </row>
    <row r="100">
      <c r="A100" s="102" t="n">
        <v>1</v>
      </c>
      <c r="B100" s="150" t="inlineStr">
        <is>
          <t>P26</t>
        </is>
      </c>
      <c r="C100" s="150" t="inlineStr">
        <is>
          <t>D-10</t>
        </is>
      </c>
      <c r="D100" s="150" t="inlineStr">
        <is>
          <t>#</t>
        </is>
      </c>
      <c r="E100" s="150" t="n">
        <v>2365</v>
      </c>
      <c r="F100" s="150" t="n">
        <v>935</v>
      </c>
      <c r="G100" s="150" t="n">
        <v>1</v>
      </c>
      <c r="H100" s="276">
        <f>E100*F100*G100/1000000</f>
        <v/>
      </c>
      <c r="I100" s="276">
        <f>H100*40.4</f>
        <v/>
      </c>
      <c r="J100" s="150" t="n"/>
      <c r="K100" s="150" t="n"/>
      <c r="L100" s="178" t="n"/>
      <c r="M100" s="178" t="n"/>
      <c r="N100" s="178" t="n"/>
      <c r="Q100" s="150">
        <f>VLOOKUP(T100,异形板分值匹配!B$1:C$2000,2,FALSE)</f>
        <v/>
      </c>
      <c r="R100" s="150">
        <f>Q100*G100</f>
        <v/>
      </c>
      <c r="T100" s="178">
        <f>B100&amp;T$4&amp;C100&amp;D100</f>
        <v/>
      </c>
      <c r="U100" s="178">
        <f>D100</f>
        <v/>
      </c>
      <c r="V100" s="178">
        <f>E100</f>
        <v/>
      </c>
      <c r="W100" s="178">
        <f>F100</f>
        <v/>
      </c>
      <c r="X100" s="178">
        <f>G100</f>
        <v/>
      </c>
    </row>
    <row r="101">
      <c r="A101" s="102" t="n">
        <v>1</v>
      </c>
      <c r="B101" s="150" t="inlineStr">
        <is>
          <t>P26</t>
        </is>
      </c>
      <c r="C101" s="150" t="inlineStr">
        <is>
          <t>D-11</t>
        </is>
      </c>
      <c r="D101" s="150" t="inlineStr"/>
      <c r="E101" s="150" t="n">
        <v>2365</v>
      </c>
      <c r="F101" s="150" t="n">
        <v>575</v>
      </c>
      <c r="G101" s="150" t="n">
        <v>1</v>
      </c>
      <c r="H101" s="276">
        <f>E101*F101*G101/1000000</f>
        <v/>
      </c>
      <c r="I101" s="276">
        <f>H101*40.4</f>
        <v/>
      </c>
      <c r="J101" s="150" t="n"/>
      <c r="K101" s="150" t="n"/>
      <c r="L101" s="178" t="n"/>
      <c r="M101" s="178" t="n"/>
      <c r="N101" s="178" t="n"/>
      <c r="Q101" s="150">
        <f>IF(Q$3="","",VLOOKUP(Q$3,'3-1技术要求'!Q:S,3,0))</f>
        <v/>
      </c>
      <c r="R101" s="150">
        <f>G101*Q101</f>
        <v/>
      </c>
      <c r="T101" s="178">
        <f>B101&amp;T$4&amp;C101&amp;D101</f>
        <v/>
      </c>
      <c r="U101" s="178">
        <f>D101</f>
        <v/>
      </c>
      <c r="V101" s="178">
        <f>E101</f>
        <v/>
      </c>
      <c r="W101" s="178">
        <f>F101</f>
        <v/>
      </c>
      <c r="X101" s="178">
        <f>G101</f>
        <v/>
      </c>
    </row>
    <row r="102">
      <c r="A102" s="102" t="n">
        <v>1</v>
      </c>
      <c r="B102" s="150" t="inlineStr">
        <is>
          <t>P26</t>
        </is>
      </c>
      <c r="C102" s="150" t="inlineStr">
        <is>
          <t>D-12</t>
        </is>
      </c>
      <c r="D102" s="150" t="inlineStr"/>
      <c r="E102" s="150" t="n">
        <v>2365</v>
      </c>
      <c r="F102" s="150" t="n">
        <v>605</v>
      </c>
      <c r="G102" s="150" t="n">
        <v>2</v>
      </c>
      <c r="H102" s="276">
        <f>E102*F102*G102/1000000</f>
        <v/>
      </c>
      <c r="I102" s="276">
        <f>H102*40.4</f>
        <v/>
      </c>
      <c r="J102" s="150" t="n"/>
      <c r="K102" s="150" t="n"/>
      <c r="L102" s="178" t="n"/>
      <c r="M102" s="178" t="n"/>
      <c r="N102" s="178" t="n"/>
      <c r="Q102" s="150">
        <f>IF(Q$3="","",VLOOKUP(Q$3,'3-1技术要求'!Q:S,3,0))</f>
        <v/>
      </c>
      <c r="R102" s="150">
        <f>G102*Q102</f>
        <v/>
      </c>
      <c r="T102" s="178">
        <f>B102&amp;T$4&amp;C102&amp;D102</f>
        <v/>
      </c>
      <c r="U102" s="178">
        <f>D102</f>
        <v/>
      </c>
      <c r="V102" s="178">
        <f>E102</f>
        <v/>
      </c>
      <c r="W102" s="178">
        <f>F102</f>
        <v/>
      </c>
      <c r="X102" s="178">
        <f>G102</f>
        <v/>
      </c>
    </row>
    <row r="103">
      <c r="A103" s="102" t="n">
        <v>1</v>
      </c>
      <c r="B103" s="150" t="inlineStr">
        <is>
          <t>P26</t>
        </is>
      </c>
      <c r="C103" s="150" t="inlineStr">
        <is>
          <t>D-14</t>
        </is>
      </c>
      <c r="D103" s="150" t="inlineStr">
        <is>
          <t>#</t>
        </is>
      </c>
      <c r="E103" s="150" t="n">
        <v>2365</v>
      </c>
      <c r="F103" s="150" t="n">
        <v>575</v>
      </c>
      <c r="G103" s="150" t="n">
        <v>1</v>
      </c>
      <c r="H103" s="276">
        <f>E103*F103*G103/1000000</f>
        <v/>
      </c>
      <c r="I103" s="276">
        <f>H103*40.4</f>
        <v/>
      </c>
      <c r="J103" s="150" t="n"/>
      <c r="K103" s="150" t="n"/>
      <c r="L103" s="178" t="n"/>
      <c r="M103" s="178" t="n"/>
      <c r="N103" s="178" t="n"/>
      <c r="Q103" s="150">
        <f>VLOOKUP(T103,异形板分值匹配!B$1:C$2000,2,FALSE)</f>
        <v/>
      </c>
      <c r="R103" s="150">
        <f>Q103*G103</f>
        <v/>
      </c>
      <c r="T103" s="178">
        <f>B103&amp;T$4&amp;C103&amp;D103</f>
        <v/>
      </c>
      <c r="U103" s="178">
        <f>D103</f>
        <v/>
      </c>
      <c r="V103" s="178">
        <f>E103</f>
        <v/>
      </c>
      <c r="W103" s="178">
        <f>F103</f>
        <v/>
      </c>
      <c r="X103" s="178">
        <f>G103</f>
        <v/>
      </c>
    </row>
    <row r="104">
      <c r="A104" s="102" t="n">
        <v>1</v>
      </c>
      <c r="B104" s="150" t="inlineStr">
        <is>
          <t>P26</t>
        </is>
      </c>
      <c r="C104" s="150" t="inlineStr">
        <is>
          <t>D-7</t>
        </is>
      </c>
      <c r="D104" s="150" t="inlineStr"/>
      <c r="E104" s="150" t="n">
        <v>2365</v>
      </c>
      <c r="F104" s="150" t="n">
        <v>935</v>
      </c>
      <c r="G104" s="150" t="n">
        <v>1</v>
      </c>
      <c r="H104" s="276">
        <f>E104*F104*G104/1000000</f>
        <v/>
      </c>
      <c r="I104" s="276">
        <f>H104*40.4</f>
        <v/>
      </c>
      <c r="J104" s="150" t="n"/>
      <c r="K104" s="150" t="n"/>
      <c r="L104" s="178" t="n"/>
      <c r="M104" s="178" t="n"/>
      <c r="N104" s="178" t="n"/>
      <c r="Q104" s="150">
        <f>IF(Q$3="","",VLOOKUP(Q$3,'3-1技术要求'!Q:S,3,0))</f>
        <v/>
      </c>
      <c r="R104" s="150">
        <f>G104*Q104</f>
        <v/>
      </c>
      <c r="T104" s="178">
        <f>B104&amp;T$4&amp;C104&amp;D104</f>
        <v/>
      </c>
      <c r="U104" s="178">
        <f>D104</f>
        <v/>
      </c>
      <c r="V104" s="178">
        <f>E104</f>
        <v/>
      </c>
      <c r="W104" s="178">
        <f>F104</f>
        <v/>
      </c>
      <c r="X104" s="178">
        <f>G104</f>
        <v/>
      </c>
    </row>
    <row r="105">
      <c r="A105" s="102" t="n">
        <v>1</v>
      </c>
      <c r="B105" s="150" t="inlineStr">
        <is>
          <t>P26</t>
        </is>
      </c>
      <c r="C105" s="150" t="inlineStr">
        <is>
          <t>D-15</t>
        </is>
      </c>
      <c r="D105" s="150" t="inlineStr"/>
      <c r="E105" s="150" t="n">
        <v>2390</v>
      </c>
      <c r="F105" s="150" t="n">
        <v>575</v>
      </c>
      <c r="G105" s="150" t="n">
        <v>2</v>
      </c>
      <c r="H105" s="276">
        <f>E105*F105*G105/1000000</f>
        <v/>
      </c>
      <c r="I105" s="276">
        <f>H105*40.4</f>
        <v/>
      </c>
      <c r="J105" s="150" t="n"/>
      <c r="K105" s="150" t="n"/>
      <c r="L105" s="178" t="n"/>
      <c r="M105" s="178" t="n"/>
      <c r="N105" s="178" t="n"/>
      <c r="Q105" s="150">
        <f>IF(Q$3="","",VLOOKUP(Q$3,'3-1技术要求'!Q:S,3,0))</f>
        <v/>
      </c>
      <c r="R105" s="150">
        <f>G105*Q105</f>
        <v/>
      </c>
      <c r="T105" s="178">
        <f>B105&amp;T$4&amp;C105&amp;D105</f>
        <v/>
      </c>
      <c r="U105" s="178">
        <f>D105</f>
        <v/>
      </c>
      <c r="V105" s="178">
        <f>E105</f>
        <v/>
      </c>
      <c r="W105" s="178">
        <f>F105</f>
        <v/>
      </c>
      <c r="X105" s="178">
        <f>G105</f>
        <v/>
      </c>
    </row>
    <row r="106">
      <c r="A106" s="102" t="n">
        <v>1</v>
      </c>
      <c r="B106" s="150" t="inlineStr">
        <is>
          <t>P26</t>
        </is>
      </c>
      <c r="C106" s="150" t="inlineStr">
        <is>
          <t>D-16</t>
        </is>
      </c>
      <c r="D106" s="150" t="inlineStr"/>
      <c r="E106" s="150" t="n">
        <v>2390</v>
      </c>
      <c r="F106" s="150" t="n">
        <v>605</v>
      </c>
      <c r="G106" s="150" t="n">
        <v>2</v>
      </c>
      <c r="H106" s="276">
        <f>E106*F106*G106/1000000</f>
        <v/>
      </c>
      <c r="I106" s="276">
        <f>H106*40.4</f>
        <v/>
      </c>
      <c r="J106" s="150" t="n"/>
      <c r="K106" s="150" t="n"/>
      <c r="L106" s="178" t="n"/>
      <c r="M106" s="178" t="n"/>
      <c r="N106" s="178" t="n"/>
      <c r="Q106" s="150">
        <f>IF(Q$3="","",VLOOKUP(Q$3,'3-1技术要求'!Q:S,3,0))</f>
        <v/>
      </c>
      <c r="R106" s="150">
        <f>G106*Q106</f>
        <v/>
      </c>
      <c r="T106" s="178">
        <f>B106&amp;T$4&amp;C106&amp;D106</f>
        <v/>
      </c>
      <c r="U106" s="178">
        <f>D106</f>
        <v/>
      </c>
      <c r="V106" s="178">
        <f>E106</f>
        <v/>
      </c>
      <c r="W106" s="178">
        <f>F106</f>
        <v/>
      </c>
      <c r="X106" s="178">
        <f>G106</f>
        <v/>
      </c>
    </row>
    <row r="107">
      <c r="A107" s="102" t="n">
        <v>1</v>
      </c>
      <c r="B107" s="150" t="inlineStr">
        <is>
          <t>P26</t>
        </is>
      </c>
      <c r="C107" s="150" t="inlineStr">
        <is>
          <t>D-18</t>
        </is>
      </c>
      <c r="D107" s="150" t="inlineStr"/>
      <c r="E107" s="150" t="n">
        <v>2390</v>
      </c>
      <c r="F107" s="150" t="n">
        <v>935</v>
      </c>
      <c r="G107" s="150" t="n">
        <v>2</v>
      </c>
      <c r="H107" s="276">
        <f>E107*F107*G107/1000000</f>
        <v/>
      </c>
      <c r="I107" s="276">
        <f>H107*40.4</f>
        <v/>
      </c>
      <c r="J107" s="150" t="n"/>
      <c r="K107" s="150" t="n"/>
      <c r="L107" s="178" t="n"/>
      <c r="M107" s="178" t="n"/>
      <c r="N107" s="178" t="n"/>
      <c r="Q107" s="150">
        <f>IF(Q$3="","",VLOOKUP(Q$3,'3-1技术要求'!Q:S,3,0))</f>
        <v/>
      </c>
      <c r="R107" s="150">
        <f>G107*Q107</f>
        <v/>
      </c>
      <c r="T107" s="178">
        <f>B107&amp;T$4&amp;C107&amp;D107</f>
        <v/>
      </c>
      <c r="U107" s="178">
        <f>D107</f>
        <v/>
      </c>
      <c r="V107" s="178">
        <f>E107</f>
        <v/>
      </c>
      <c r="W107" s="178">
        <f>F107</f>
        <v/>
      </c>
      <c r="X107" s="178">
        <f>G107</f>
        <v/>
      </c>
    </row>
    <row r="108">
      <c r="A108" s="102" t="n">
        <v>1</v>
      </c>
      <c r="B108" s="107" t="inlineStr">
        <is>
          <t>小计</t>
        </is>
      </c>
      <c r="C108" s="107" t="inlineStr"/>
      <c r="D108" s="107" t="inlineStr"/>
      <c r="E108" s="107" t="inlineStr"/>
      <c r="F108" s="107" t="inlineStr"/>
      <c r="G108" s="107">
        <f>SUM(G92:G107)</f>
        <v/>
      </c>
      <c r="H108" s="107">
        <f>SUM(H92:H107)</f>
        <v/>
      </c>
      <c r="I108" s="107">
        <f>SUM(I92:I107)</f>
        <v/>
      </c>
      <c r="J108" s="107" t="n"/>
      <c r="K108" s="111" t="n"/>
      <c r="L108" s="116" t="n"/>
      <c r="M108" s="116" t="n"/>
      <c r="N108" s="116" t="n"/>
      <c r="O108" s="117" t="n"/>
      <c r="P108" s="117" t="n"/>
      <c r="Q108" s="150">
        <f>IF(Q$3="","",VLOOKUP(Q$3,'3-1技术要求'!Q:S,3,0))</f>
        <v/>
      </c>
      <c r="R108" s="150">
        <f>G108*Q108</f>
        <v/>
      </c>
      <c r="T108" s="178">
        <f>B108&amp;T$4&amp;C108&amp;D108</f>
        <v/>
      </c>
      <c r="U108" s="178">
        <f>D108</f>
        <v/>
      </c>
      <c r="V108" s="178">
        <f>E108</f>
        <v/>
      </c>
      <c r="W108" s="178">
        <f>F108</f>
        <v/>
      </c>
      <c r="X108" s="178">
        <f>G108</f>
        <v/>
      </c>
    </row>
    <row r="109" ht="10.05" customHeight="1" s="272">
      <c r="B109" s="12" t="n"/>
      <c r="C109" s="12" t="n"/>
      <c r="D109" s="12" t="n"/>
      <c r="E109" s="12" t="n"/>
      <c r="F109" s="12" t="n"/>
      <c r="G109" s="12" t="n"/>
      <c r="H109" s="277" t="n"/>
      <c r="I109" s="277" t="n"/>
      <c r="J109" s="277" t="n"/>
      <c r="K109" s="277" t="n"/>
      <c r="T109" s="178">
        <f>B109&amp;T$4&amp;C109&amp;D109</f>
        <v/>
      </c>
      <c r="U109" s="178" t="n"/>
      <c r="V109" s="178" t="n"/>
      <c r="W109" s="178" t="n"/>
      <c r="X109" s="178" t="n"/>
    </row>
    <row r="110" ht="12.9" customHeight="1" s="272">
      <c r="B110" s="111" t="inlineStr">
        <is>
          <t>合计</t>
        </is>
      </c>
      <c r="C110" s="111" t="n"/>
      <c r="D110" s="112" t="n"/>
      <c r="E110" s="111" t="n"/>
      <c r="F110" s="111" t="n"/>
      <c r="G110" s="111">
        <f>SUM(G5:G109)/2</f>
        <v/>
      </c>
      <c r="H110" s="111">
        <f>SUM(H5:H109)/2</f>
        <v/>
      </c>
      <c r="I110" s="111">
        <f>SUM(I5:I109)/2</f>
        <v/>
      </c>
      <c r="J110" s="111">
        <f>SUM(J5:J109)/2</f>
        <v/>
      </c>
      <c r="K110" s="111">
        <f>SUM(K5:K109)/2</f>
        <v/>
      </c>
      <c r="L110" s="111">
        <f>SUM(L5:L109)/2</f>
        <v/>
      </c>
      <c r="M110" s="111">
        <f>SUM(M5:M109)/2</f>
        <v/>
      </c>
      <c r="N110" s="117" t="n"/>
      <c r="O110" s="117" t="n"/>
      <c r="P110" s="117" t="n"/>
      <c r="T110" s="178">
        <f>B110&amp;T$4&amp;C110&amp;D110</f>
        <v/>
      </c>
      <c r="U110" s="178" t="n"/>
      <c r="V110" s="178" t="n"/>
      <c r="W110" s="178" t="n"/>
      <c r="X110" s="178" t="n"/>
    </row>
    <row r="111" ht="20.1" customHeight="1" s="272">
      <c r="H111" s="181" t="n"/>
      <c r="I111" s="181" t="n"/>
      <c r="J111" s="181" t="n"/>
      <c r="K111" s="181" t="n"/>
    </row>
    <row r="112" ht="27" customHeight="1" s="272">
      <c r="C112" s="181" t="inlineStr">
        <is>
          <t>编制 FILLED BY:</t>
        </is>
      </c>
      <c r="E112" s="181" t="inlineStr">
        <is>
          <t>竺乘波</t>
        </is>
      </c>
      <c r="H112" s="181" t="inlineStr">
        <is>
          <t>审核 CHECK：</t>
        </is>
      </c>
      <c r="J112" s="181" t="n"/>
      <c r="K112" s="181" t="n"/>
    </row>
  </sheetData>
  <autoFilter ref="A4:AB113"/>
  <mergeCells count="14">
    <mergeCell ref="F3:G3"/>
    <mergeCell ref="C2:E2"/>
    <mergeCell ref="F2:G2"/>
    <mergeCell ref="H2:I2"/>
    <mergeCell ref="M2:N3"/>
    <mergeCell ref="Q3:R3"/>
    <mergeCell ref="C112:D112"/>
    <mergeCell ref="B1:N1"/>
    <mergeCell ref="K2:L2"/>
    <mergeCell ref="H112:I112"/>
    <mergeCell ref="C3:E3"/>
    <mergeCell ref="U3:X3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90" fitToHeight="0"/>
  <headerFooter>
    <oddHeader/>
    <oddFooter>&amp;C第 &amp;P 页，共 &amp;N 页</oddFooter>
    <evenHeader/>
    <evenFooter/>
    <firstHeader/>
    <firstFooter/>
  </headerFooter>
  <rowBreaks count="2" manualBreakCount="2">
    <brk id="49" min="0" max="13" man="1"/>
    <brk id="95" min="0" max="13" man="1"/>
  </rowBreaks>
</worksheet>
</file>

<file path=xl/worksheets/sheet6.xml><?xml version="1.0" encoding="utf-8"?>
<worksheet xmlns="http://schemas.openxmlformats.org/spreadsheetml/2006/main">
  <sheetPr codeName="Sheet6">
    <outlinePr summaryBelow="1" summaryRight="1"/>
    <pageSetUpPr fitToPage="1"/>
  </sheetPr>
  <dimension ref="A1:Z40"/>
  <sheetViews>
    <sheetView view="pageBreakPreview" topLeftCell="A10" zoomScaleNormal="100" workbookViewId="0">
      <selection activeCell="H3" sqref="H3:I3"/>
    </sheetView>
  </sheetViews>
  <sheetFormatPr baseColWidth="8" defaultColWidth="9" defaultRowHeight="14.4"/>
  <cols>
    <col width="7.88671875" customWidth="1" style="102" min="1" max="1"/>
    <col width="8.109375" customWidth="1" style="181" min="2" max="3"/>
    <col width="6" customWidth="1" style="181" min="4" max="4"/>
    <col width="6.88671875" customWidth="1" style="181" min="5" max="5"/>
    <col width="6.109375" customWidth="1" style="181" min="6" max="6"/>
    <col width="7.77734375" customWidth="1" style="181" min="7" max="7"/>
    <col width="8.77734375" customWidth="1" style="283" min="8" max="8"/>
    <col width="9.88671875" customWidth="1" style="283" min="9" max="10"/>
    <col width="9.44140625" customWidth="1" style="283" min="11" max="11"/>
    <col width="9" customWidth="1" style="181" min="12" max="16"/>
    <col width="7.109375" customWidth="1" style="12" min="17" max="18"/>
    <col width="9" customWidth="1" style="181" min="19" max="19"/>
    <col width="11.77734375" customWidth="1" style="181" min="20" max="20"/>
    <col width="9" customWidth="1" style="181" min="21" max="25"/>
    <col hidden="1" width="8.88671875" customWidth="1" style="181" min="26" max="26"/>
    <col width="9" customWidth="1" style="181" min="27" max="16384"/>
  </cols>
  <sheetData>
    <row r="1" ht="36" customHeight="1" s="272">
      <c r="B1" s="177">
        <f>'3工艺执行单'!B5&amp;Z1</f>
        <v/>
      </c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4" t="n"/>
      <c r="O1" s="113" t="n"/>
      <c r="P1" s="113" t="n"/>
      <c r="Z1" s="181" t="inlineStr">
        <is>
          <t>箱件清单  PACKING LIST</t>
        </is>
      </c>
    </row>
    <row r="2" ht="28.95" customFormat="1" customHeight="1" s="2">
      <c r="A2" s="103" t="n"/>
      <c r="B2" s="186" t="inlineStr">
        <is>
          <t>客户名称
CLIENT</t>
        </is>
      </c>
      <c r="C2" s="178">
        <f>'3工艺执行单'!F2</f>
        <v/>
      </c>
      <c r="D2" s="273" t="n"/>
      <c r="E2" s="274" t="n"/>
      <c r="F2" s="178" t="inlineStr">
        <is>
          <t>工作单号 JOB NO.</t>
        </is>
      </c>
      <c r="G2" s="274" t="n"/>
      <c r="H2" s="284">
        <f>'3工艺执行单'!C2</f>
        <v/>
      </c>
      <c r="I2" s="274" t="n"/>
      <c r="J2" s="285" t="inlineStr">
        <is>
          <t>日期
DATE</t>
        </is>
      </c>
      <c r="K2" s="180">
        <f>TODAY()</f>
        <v/>
      </c>
      <c r="L2" s="274" t="n"/>
      <c r="M2" s="286" t="inlineStr">
        <is>
          <t>辅助</t>
        </is>
      </c>
      <c r="N2" s="287" t="n"/>
      <c r="O2" s="114" t="n"/>
      <c r="P2" s="114" t="n"/>
      <c r="Q2" s="150" t="n"/>
      <c r="R2" s="150" t="n"/>
    </row>
    <row r="3" ht="31.05" customHeight="1" s="272">
      <c r="B3" s="186" t="inlineStr">
        <is>
          <t>项目名称
PROJECT</t>
        </is>
      </c>
      <c r="C3" s="186">
        <f>'3工艺执行单'!C3</f>
        <v/>
      </c>
      <c r="D3" s="273" t="n"/>
      <c r="E3" s="274" t="n"/>
      <c r="F3" s="178" t="inlineStr">
        <is>
          <t>品名 ITEM</t>
        </is>
      </c>
      <c r="G3" s="274" t="n"/>
      <c r="H3" s="285" t="inlineStr">
        <is>
          <t>镀锌钢格板</t>
        </is>
      </c>
      <c r="I3" s="274" t="n"/>
      <c r="J3" s="285" t="inlineStr">
        <is>
          <t>规格型号
MODEL</t>
        </is>
      </c>
      <c r="K3" s="285">
        <f>'3工艺执行单'!D7</f>
        <v/>
      </c>
      <c r="L3" s="274" t="n"/>
      <c r="M3" s="288" t="n"/>
      <c r="N3" s="289" t="n"/>
      <c r="O3" s="114" t="n"/>
      <c r="P3" s="114" t="n"/>
      <c r="Q3" s="290" t="inlineStr">
        <is>
          <t>隔一焊一</t>
        </is>
      </c>
      <c r="R3" s="274" t="n"/>
      <c r="U3" s="178" t="inlineStr">
        <is>
          <t>算料用</t>
        </is>
      </c>
      <c r="V3" s="273" t="n"/>
      <c r="W3" s="273" t="n"/>
      <c r="X3" s="274" t="n"/>
    </row>
    <row r="4" ht="40.05" customFormat="1" customHeight="1" s="3">
      <c r="A4" s="104" t="inlineStr">
        <is>
          <t>班组编号</t>
        </is>
      </c>
      <c r="B4" s="105" t="inlineStr">
        <is>
          <t>包号
PACKAGE NO</t>
        </is>
      </c>
      <c r="C4" s="105" t="inlineStr">
        <is>
          <t>图号
DRAWING NO</t>
        </is>
      </c>
      <c r="D4" s="105" t="inlineStr">
        <is>
          <t>注
DRAWING</t>
        </is>
      </c>
      <c r="E4" s="105" t="inlineStr">
        <is>
          <t>长度
LENGTH（mm）</t>
        </is>
      </c>
      <c r="F4" s="105" t="inlineStr">
        <is>
          <t>宽度
WIDTH（mm）</t>
        </is>
      </c>
      <c r="G4" s="105" t="inlineStr">
        <is>
          <t>数量
QTY（件）</t>
        </is>
      </c>
      <c r="H4" s="291" t="inlineStr">
        <is>
          <t>面积
AREA（㎡）</t>
        </is>
      </c>
      <c r="I4" s="291" t="inlineStr">
        <is>
          <t>重量
WEIGHT（kg）</t>
        </is>
      </c>
      <c r="J4" s="291" t="inlineStr">
        <is>
          <t>踢脚板
长度LENGTH（mm）</t>
        </is>
      </c>
      <c r="K4" s="291" t="inlineStr">
        <is>
          <t>踢脚板
重量WEIGHT（kg）</t>
        </is>
      </c>
      <c r="L4" s="105" t="inlineStr">
        <is>
          <t>标高</t>
        </is>
      </c>
      <c r="M4" s="105" t="inlineStr">
        <is>
          <t>备注</t>
        </is>
      </c>
      <c r="N4" s="105" t="n"/>
      <c r="Q4" s="150" t="inlineStr">
        <is>
          <t>单块分值</t>
        </is>
      </c>
      <c r="R4" s="150" t="inlineStr">
        <is>
          <t>总分值</t>
        </is>
      </c>
      <c r="T4" s="3" t="inlineStr">
        <is>
          <t>-</t>
        </is>
      </c>
    </row>
    <row r="5">
      <c r="A5" s="102" t="n">
        <v>1</v>
      </c>
      <c r="B5" s="150" t="inlineStr">
        <is>
          <t>P01</t>
        </is>
      </c>
      <c r="C5" s="150" t="inlineStr">
        <is>
          <t>A-31</t>
        </is>
      </c>
      <c r="D5" s="150" t="inlineStr"/>
      <c r="E5" s="150" t="n">
        <v>690</v>
      </c>
      <c r="F5" s="150" t="n">
        <v>995</v>
      </c>
      <c r="G5" s="150" t="n">
        <v>4</v>
      </c>
      <c r="H5" s="276">
        <f>E5*F5*G5/1000000</f>
        <v/>
      </c>
      <c r="I5" s="276">
        <f>H5*40.4</f>
        <v/>
      </c>
      <c r="J5" s="150" t="n"/>
      <c r="K5" s="150" t="n"/>
      <c r="L5" s="178" t="n"/>
      <c r="M5" s="178" t="n"/>
      <c r="N5" s="178" t="n"/>
      <c r="Q5" s="150">
        <f>IF(Q$3="","",VLOOKUP(Q$3,'3-1技术要求'!Q:S,3,0))</f>
        <v/>
      </c>
      <c r="R5" s="150">
        <f>G5*Q5</f>
        <v/>
      </c>
      <c r="T5" s="178">
        <f>B5&amp;T$4&amp;C5&amp;D5</f>
        <v/>
      </c>
      <c r="U5" s="178">
        <f>D5</f>
        <v/>
      </c>
      <c r="V5" s="178">
        <f>E5</f>
        <v/>
      </c>
      <c r="W5" s="178">
        <f>F5</f>
        <v/>
      </c>
      <c r="X5" s="178">
        <f>G5</f>
        <v/>
      </c>
    </row>
    <row r="6">
      <c r="A6" s="102" t="n">
        <v>1</v>
      </c>
      <c r="B6" s="150" t="inlineStr">
        <is>
          <t>P01</t>
        </is>
      </c>
      <c r="C6" s="150" t="inlineStr">
        <is>
          <t>A-32</t>
        </is>
      </c>
      <c r="D6" s="150" t="inlineStr">
        <is>
          <t>#</t>
        </is>
      </c>
      <c r="E6" s="150" t="n">
        <v>690</v>
      </c>
      <c r="F6" s="150" t="n">
        <v>995</v>
      </c>
      <c r="G6" s="150" t="n">
        <v>1</v>
      </c>
      <c r="H6" s="276">
        <f>E6*F6*G6/1000000</f>
        <v/>
      </c>
      <c r="I6" s="276">
        <f>H6*40.4</f>
        <v/>
      </c>
      <c r="J6" s="150" t="n"/>
      <c r="K6" s="150" t="n"/>
      <c r="L6" s="178" t="n"/>
      <c r="M6" s="178" t="n"/>
      <c r="N6" s="178" t="n"/>
      <c r="Q6" s="150">
        <f>VLOOKUP(T6,异形板分值匹配!B$1:C$2000,2,FALSE)</f>
        <v/>
      </c>
      <c r="R6" s="150">
        <f>Q6*G6</f>
        <v/>
      </c>
      <c r="T6" s="178">
        <f>B6&amp;T$4&amp;C6&amp;D6</f>
        <v/>
      </c>
      <c r="U6" s="178">
        <f>D6</f>
        <v/>
      </c>
      <c r="V6" s="178">
        <f>E6</f>
        <v/>
      </c>
      <c r="W6" s="178">
        <f>F6</f>
        <v/>
      </c>
      <c r="X6" s="178">
        <f>G6</f>
        <v/>
      </c>
    </row>
    <row r="7">
      <c r="A7" s="102" t="n">
        <v>1</v>
      </c>
      <c r="B7" s="150" t="inlineStr">
        <is>
          <t>P01</t>
        </is>
      </c>
      <c r="C7" s="150" t="inlineStr">
        <is>
          <t>A-28</t>
        </is>
      </c>
      <c r="D7" s="150" t="inlineStr"/>
      <c r="E7" s="150" t="n">
        <v>990</v>
      </c>
      <c r="F7" s="150" t="n">
        <v>995</v>
      </c>
      <c r="G7" s="150" t="n">
        <v>3</v>
      </c>
      <c r="H7" s="276">
        <f>E7*F7*G7/1000000</f>
        <v/>
      </c>
      <c r="I7" s="276">
        <f>H7*40.4</f>
        <v/>
      </c>
      <c r="J7" s="150" t="n"/>
      <c r="K7" s="150" t="n"/>
      <c r="L7" s="178" t="n"/>
      <c r="M7" s="178" t="n"/>
      <c r="N7" s="178" t="n"/>
      <c r="Q7" s="150">
        <f>IF(Q$3="","",VLOOKUP(Q$3,'3-1技术要求'!Q:S,3,0))</f>
        <v/>
      </c>
      <c r="R7" s="150">
        <f>G7*Q7</f>
        <v/>
      </c>
      <c r="T7" s="178">
        <f>B7&amp;T$4&amp;C7&amp;D7</f>
        <v/>
      </c>
      <c r="U7" s="178">
        <f>D7</f>
        <v/>
      </c>
      <c r="V7" s="178">
        <f>E7</f>
        <v/>
      </c>
      <c r="W7" s="178">
        <f>F7</f>
        <v/>
      </c>
      <c r="X7" s="178">
        <f>G7</f>
        <v/>
      </c>
    </row>
    <row r="8">
      <c r="A8" s="102" t="n">
        <v>1</v>
      </c>
      <c r="B8" s="150" t="inlineStr">
        <is>
          <t>P01</t>
        </is>
      </c>
      <c r="C8" s="150" t="inlineStr">
        <is>
          <t>A-29</t>
        </is>
      </c>
      <c r="D8" s="150" t="inlineStr">
        <is>
          <t>#</t>
        </is>
      </c>
      <c r="E8" s="150" t="n">
        <v>990</v>
      </c>
      <c r="F8" s="150" t="n">
        <v>995</v>
      </c>
      <c r="G8" s="150" t="n">
        <v>1</v>
      </c>
      <c r="H8" s="276">
        <f>E8*F8*G8/1000000</f>
        <v/>
      </c>
      <c r="I8" s="276">
        <f>H8*40.4</f>
        <v/>
      </c>
      <c r="J8" s="150" t="n"/>
      <c r="K8" s="150" t="n"/>
      <c r="L8" s="178" t="n"/>
      <c r="M8" s="178" t="n"/>
      <c r="N8" s="178" t="n"/>
      <c r="Q8" s="150">
        <f>VLOOKUP(T8,异形板分值匹配!B$1:C$2000,2,FALSE)</f>
        <v/>
      </c>
      <c r="R8" s="150">
        <f>Q8*G8</f>
        <v/>
      </c>
      <c r="T8" s="178">
        <f>B8&amp;T$4&amp;C8&amp;D8</f>
        <v/>
      </c>
      <c r="U8" s="178">
        <f>D8</f>
        <v/>
      </c>
      <c r="V8" s="178">
        <f>E8</f>
        <v/>
      </c>
      <c r="W8" s="178">
        <f>F8</f>
        <v/>
      </c>
      <c r="X8" s="178">
        <f>G8</f>
        <v/>
      </c>
    </row>
    <row r="9">
      <c r="A9" s="102" t="n">
        <v>1</v>
      </c>
      <c r="B9" s="150" t="inlineStr">
        <is>
          <t>P01</t>
        </is>
      </c>
      <c r="C9" s="150" t="inlineStr">
        <is>
          <t>A-30</t>
        </is>
      </c>
      <c r="D9" s="150" t="inlineStr">
        <is>
          <t>#</t>
        </is>
      </c>
      <c r="E9" s="150" t="n">
        <v>990</v>
      </c>
      <c r="F9" s="150" t="n">
        <v>995</v>
      </c>
      <c r="G9" s="150" t="n">
        <v>1</v>
      </c>
      <c r="H9" s="276">
        <f>E9*F9*G9/1000000</f>
        <v/>
      </c>
      <c r="I9" s="276">
        <f>H9*40.4</f>
        <v/>
      </c>
      <c r="J9" s="150" t="n"/>
      <c r="K9" s="150" t="n"/>
      <c r="L9" s="178" t="n"/>
      <c r="M9" s="178" t="n"/>
      <c r="N9" s="178" t="n"/>
      <c r="Q9" s="150">
        <f>VLOOKUP(T9,异形板分值匹配!B$1:C$2000,2,FALSE)</f>
        <v/>
      </c>
      <c r="R9" s="150">
        <f>Q9*G9</f>
        <v/>
      </c>
      <c r="T9" s="178">
        <f>B9&amp;T$4&amp;C9&amp;D9</f>
        <v/>
      </c>
      <c r="U9" s="178">
        <f>D9</f>
        <v/>
      </c>
      <c r="V9" s="178">
        <f>E9</f>
        <v/>
      </c>
      <c r="W9" s="178">
        <f>F9</f>
        <v/>
      </c>
      <c r="X9" s="178">
        <f>G9</f>
        <v/>
      </c>
    </row>
    <row r="10">
      <c r="A10" s="102" t="n">
        <v>1</v>
      </c>
      <c r="B10" s="150" t="inlineStr">
        <is>
          <t>P01</t>
        </is>
      </c>
      <c r="C10" s="150" t="inlineStr">
        <is>
          <t>A-20</t>
        </is>
      </c>
      <c r="D10" s="150" t="inlineStr"/>
      <c r="E10" s="150" t="n">
        <v>1165</v>
      </c>
      <c r="F10" s="150" t="n">
        <v>995</v>
      </c>
      <c r="G10" s="150" t="n">
        <v>4</v>
      </c>
      <c r="H10" s="276">
        <f>E10*F10*G10/1000000</f>
        <v/>
      </c>
      <c r="I10" s="276">
        <f>H10*40.4</f>
        <v/>
      </c>
      <c r="J10" s="150" t="n"/>
      <c r="K10" s="150" t="n"/>
      <c r="L10" s="178" t="n"/>
      <c r="M10" s="178" t="n"/>
      <c r="N10" s="178" t="n"/>
      <c r="Q10" s="150">
        <f>IF(Q$3="","",VLOOKUP(Q$3,'3-1技术要求'!Q:S,3,0))</f>
        <v/>
      </c>
      <c r="R10" s="150">
        <f>G10*Q10</f>
        <v/>
      </c>
      <c r="T10" s="178">
        <f>B10&amp;T$4&amp;C10&amp;D10</f>
        <v/>
      </c>
      <c r="U10" s="178">
        <f>D10</f>
        <v/>
      </c>
      <c r="V10" s="178">
        <f>E10</f>
        <v/>
      </c>
      <c r="W10" s="178">
        <f>F10</f>
        <v/>
      </c>
      <c r="X10" s="178">
        <f>G10</f>
        <v/>
      </c>
    </row>
    <row r="11">
      <c r="A11" s="102" t="n">
        <v>1</v>
      </c>
      <c r="B11" s="150" t="inlineStr">
        <is>
          <t>P01</t>
        </is>
      </c>
      <c r="C11" s="150" t="inlineStr">
        <is>
          <t>A-21</t>
        </is>
      </c>
      <c r="D11" s="150" t="inlineStr">
        <is>
          <t>#</t>
        </is>
      </c>
      <c r="E11" s="150" t="n">
        <v>1165</v>
      </c>
      <c r="F11" s="150" t="n">
        <v>995</v>
      </c>
      <c r="G11" s="150" t="n">
        <v>1</v>
      </c>
      <c r="H11" s="276">
        <f>E11*F11*G11/1000000</f>
        <v/>
      </c>
      <c r="I11" s="276">
        <f>H11*40.4</f>
        <v/>
      </c>
      <c r="J11" s="150" t="n"/>
      <c r="K11" s="150" t="n"/>
      <c r="L11" s="178" t="n"/>
      <c r="M11" s="178" t="n"/>
      <c r="N11" s="178" t="n"/>
      <c r="Q11" s="150">
        <f>VLOOKUP(T11,异形板分值匹配!B$1:C$2000,2,FALSE)</f>
        <v/>
      </c>
      <c r="R11" s="150">
        <f>Q11*G11</f>
        <v/>
      </c>
      <c r="T11" s="178">
        <f>B11&amp;T$4&amp;C11&amp;D11</f>
        <v/>
      </c>
      <c r="U11" s="178">
        <f>D11</f>
        <v/>
      </c>
      <c r="V11" s="178">
        <f>E11</f>
        <v/>
      </c>
      <c r="W11" s="178">
        <f>F11</f>
        <v/>
      </c>
      <c r="X11" s="178">
        <f>G11</f>
        <v/>
      </c>
    </row>
    <row r="12">
      <c r="A12" s="102" t="n">
        <v>1</v>
      </c>
      <c r="B12" s="150" t="inlineStr">
        <is>
          <t>P01</t>
        </is>
      </c>
      <c r="C12" s="150" t="inlineStr">
        <is>
          <t>A-25</t>
        </is>
      </c>
      <c r="D12" s="150" t="inlineStr">
        <is>
          <t>#</t>
        </is>
      </c>
      <c r="E12" s="150" t="n">
        <v>1165</v>
      </c>
      <c r="F12" s="150" t="n">
        <v>995</v>
      </c>
      <c r="G12" s="150" t="n">
        <v>1</v>
      </c>
      <c r="H12" s="276">
        <f>E12*F12*G12/1000000</f>
        <v/>
      </c>
      <c r="I12" s="276">
        <f>H12*40.4</f>
        <v/>
      </c>
      <c r="J12" s="150" t="n"/>
      <c r="K12" s="150" t="n"/>
      <c r="L12" s="178" t="n"/>
      <c r="M12" s="178" t="n"/>
      <c r="N12" s="178" t="n"/>
      <c r="Q12" s="150">
        <f>VLOOKUP(T12,异形板分值匹配!B$1:C$2000,2,FALSE)</f>
        <v/>
      </c>
      <c r="R12" s="150">
        <f>Q12*G12</f>
        <v/>
      </c>
      <c r="T12" s="178">
        <f>B12&amp;T$4&amp;C12&amp;D12</f>
        <v/>
      </c>
      <c r="U12" s="178">
        <f>D12</f>
        <v/>
      </c>
      <c r="V12" s="178">
        <f>E12</f>
        <v/>
      </c>
      <c r="W12" s="178">
        <f>F12</f>
        <v/>
      </c>
      <c r="X12" s="178">
        <f>G12</f>
        <v/>
      </c>
    </row>
    <row r="13">
      <c r="A13" s="102" t="n">
        <v>1</v>
      </c>
      <c r="B13" s="150" t="inlineStr">
        <is>
          <t>P01</t>
        </is>
      </c>
      <c r="C13" s="150" t="inlineStr">
        <is>
          <t>A-3</t>
        </is>
      </c>
      <c r="D13" s="150" t="inlineStr"/>
      <c r="E13" s="150" t="n">
        <v>1190</v>
      </c>
      <c r="F13" s="150" t="n">
        <v>995</v>
      </c>
      <c r="G13" s="150" t="n">
        <v>5</v>
      </c>
      <c r="H13" s="276">
        <f>E13*F13*G13/1000000</f>
        <v/>
      </c>
      <c r="I13" s="276">
        <f>H13*40.4</f>
        <v/>
      </c>
      <c r="J13" s="150" t="n"/>
      <c r="K13" s="150" t="n"/>
      <c r="L13" s="178" t="n"/>
      <c r="M13" s="178" t="n"/>
      <c r="N13" s="178" t="n"/>
      <c r="Q13" s="150">
        <f>IF(Q$3="","",VLOOKUP(Q$3,'3-1技术要求'!Q:S,3,0))</f>
        <v/>
      </c>
      <c r="R13" s="150">
        <f>G13*Q13</f>
        <v/>
      </c>
      <c r="T13" s="178">
        <f>B13&amp;T$4&amp;C13&amp;D13</f>
        <v/>
      </c>
      <c r="U13" s="178">
        <f>D13</f>
        <v/>
      </c>
      <c r="V13" s="178">
        <f>E13</f>
        <v/>
      </c>
      <c r="W13" s="178">
        <f>F13</f>
        <v/>
      </c>
      <c r="X13" s="178">
        <f>G13</f>
        <v/>
      </c>
    </row>
    <row r="14">
      <c r="A14" s="102" t="n">
        <v>1</v>
      </c>
      <c r="B14" s="150" t="inlineStr">
        <is>
          <t>P01</t>
        </is>
      </c>
      <c r="C14" s="150" t="inlineStr">
        <is>
          <t>A-4</t>
        </is>
      </c>
      <c r="D14" s="150" t="inlineStr">
        <is>
          <t>#</t>
        </is>
      </c>
      <c r="E14" s="150" t="n">
        <v>1190</v>
      </c>
      <c r="F14" s="150" t="n">
        <v>995</v>
      </c>
      <c r="G14" s="150" t="n">
        <v>1</v>
      </c>
      <c r="H14" s="276">
        <f>E14*F14*G14/1000000</f>
        <v/>
      </c>
      <c r="I14" s="276">
        <f>H14*40.4</f>
        <v/>
      </c>
      <c r="J14" s="150" t="n"/>
      <c r="K14" s="150" t="n"/>
      <c r="L14" s="178" t="n"/>
      <c r="M14" s="178" t="n"/>
      <c r="N14" s="178" t="n"/>
      <c r="Q14" s="150">
        <f>VLOOKUP(T14,异形板分值匹配!B$1:C$2000,2,FALSE)</f>
        <v/>
      </c>
      <c r="R14" s="150">
        <f>Q14*G14</f>
        <v/>
      </c>
      <c r="T14" s="178">
        <f>B14&amp;T$4&amp;C14&amp;D14</f>
        <v/>
      </c>
      <c r="U14" s="178">
        <f>D14</f>
        <v/>
      </c>
      <c r="V14" s="178">
        <f>E14</f>
        <v/>
      </c>
      <c r="W14" s="178">
        <f>F14</f>
        <v/>
      </c>
      <c r="X14" s="178">
        <f>G14</f>
        <v/>
      </c>
    </row>
    <row r="15">
      <c r="A15" s="102" t="n">
        <v>1</v>
      </c>
      <c r="B15" s="150" t="inlineStr">
        <is>
          <t>P01</t>
        </is>
      </c>
      <c r="C15" s="150" t="inlineStr">
        <is>
          <t>A-5</t>
        </is>
      </c>
      <c r="D15" s="150" t="inlineStr">
        <is>
          <t>#</t>
        </is>
      </c>
      <c r="E15" s="150" t="n">
        <v>1190</v>
      </c>
      <c r="F15" s="150" t="n">
        <v>995</v>
      </c>
      <c r="G15" s="150" t="n">
        <v>1</v>
      </c>
      <c r="H15" s="276">
        <f>E15*F15*G15/1000000</f>
        <v/>
      </c>
      <c r="I15" s="276">
        <f>H15*40.4</f>
        <v/>
      </c>
      <c r="J15" s="150" t="n"/>
      <c r="K15" s="150" t="n"/>
      <c r="L15" s="178" t="n"/>
      <c r="M15" s="178" t="n"/>
      <c r="N15" s="178" t="n"/>
      <c r="Q15" s="150">
        <f>VLOOKUP(T15,异形板分值匹配!B$1:C$2000,2,FALSE)</f>
        <v/>
      </c>
      <c r="R15" s="150">
        <f>Q15*G15</f>
        <v/>
      </c>
      <c r="T15" s="178">
        <f>B15&amp;T$4&amp;C15&amp;D15</f>
        <v/>
      </c>
      <c r="U15" s="178">
        <f>D15</f>
        <v/>
      </c>
      <c r="V15" s="178">
        <f>E15</f>
        <v/>
      </c>
      <c r="W15" s="178">
        <f>F15</f>
        <v/>
      </c>
      <c r="X15" s="178">
        <f>G15</f>
        <v/>
      </c>
    </row>
    <row r="16">
      <c r="A16" s="102" t="n">
        <v>1</v>
      </c>
      <c r="B16" s="150" t="inlineStr">
        <is>
          <t>P01</t>
        </is>
      </c>
      <c r="C16" s="150" t="inlineStr">
        <is>
          <t>A-6</t>
        </is>
      </c>
      <c r="D16" s="150" t="inlineStr">
        <is>
          <t>#</t>
        </is>
      </c>
      <c r="E16" s="150" t="n">
        <v>1190</v>
      </c>
      <c r="F16" s="150" t="n">
        <v>995</v>
      </c>
      <c r="G16" s="150" t="n">
        <v>1</v>
      </c>
      <c r="H16" s="276">
        <f>E16*F16*G16/1000000</f>
        <v/>
      </c>
      <c r="I16" s="276">
        <f>H16*40.4</f>
        <v/>
      </c>
      <c r="J16" s="150" t="n"/>
      <c r="K16" s="150" t="n"/>
      <c r="L16" s="178" t="n"/>
      <c r="M16" s="178" t="n"/>
      <c r="N16" s="178" t="n"/>
      <c r="Q16" s="150">
        <f>VLOOKUP(T16,异形板分值匹配!B$1:C$2000,2,FALSE)</f>
        <v/>
      </c>
      <c r="R16" s="150">
        <f>Q16*G16</f>
        <v/>
      </c>
      <c r="T16" s="178">
        <f>B16&amp;T$4&amp;C16&amp;D16</f>
        <v/>
      </c>
      <c r="U16" s="178">
        <f>D16</f>
        <v/>
      </c>
      <c r="V16" s="178">
        <f>E16</f>
        <v/>
      </c>
      <c r="W16" s="178">
        <f>F16</f>
        <v/>
      </c>
      <c r="X16" s="178">
        <f>G16</f>
        <v/>
      </c>
    </row>
    <row r="17">
      <c r="A17" s="102" t="n">
        <v>1</v>
      </c>
      <c r="B17" s="150" t="inlineStr">
        <is>
          <t>P01</t>
        </is>
      </c>
      <c r="C17" s="150" t="inlineStr">
        <is>
          <t>A-13</t>
        </is>
      </c>
      <c r="D17" s="150" t="inlineStr">
        <is>
          <t>#</t>
        </is>
      </c>
      <c r="E17" s="150" t="n">
        <v>2365</v>
      </c>
      <c r="F17" s="150" t="n">
        <v>995</v>
      </c>
      <c r="G17" s="150" t="n">
        <v>1</v>
      </c>
      <c r="H17" s="276">
        <f>E17*F17*G17/1000000</f>
        <v/>
      </c>
      <c r="I17" s="276">
        <f>H17*40.4</f>
        <v/>
      </c>
      <c r="J17" s="150" t="n"/>
      <c r="K17" s="150" t="n"/>
      <c r="L17" s="178" t="n"/>
      <c r="M17" s="178" t="n"/>
      <c r="N17" s="178" t="n"/>
      <c r="Q17" s="150">
        <f>VLOOKUP(T17,异形板分值匹配!B$1:C$2000,2,FALSE)</f>
        <v/>
      </c>
      <c r="R17" s="150">
        <f>Q17*G17</f>
        <v/>
      </c>
      <c r="T17" s="178">
        <f>B17&amp;T$4&amp;C17&amp;D17</f>
        <v/>
      </c>
      <c r="U17" s="178">
        <f>D17</f>
        <v/>
      </c>
      <c r="V17" s="178">
        <f>E17</f>
        <v/>
      </c>
      <c r="W17" s="178">
        <f>F17</f>
        <v/>
      </c>
      <c r="X17" s="178">
        <f>G17</f>
        <v/>
      </c>
    </row>
    <row r="18">
      <c r="A18" s="102" t="n">
        <v>1</v>
      </c>
      <c r="B18" s="150" t="inlineStr">
        <is>
          <t>P01</t>
        </is>
      </c>
      <c r="C18" s="150" t="inlineStr">
        <is>
          <t>A-8</t>
        </is>
      </c>
      <c r="D18" s="150" t="inlineStr"/>
      <c r="E18" s="150" t="n">
        <v>2365</v>
      </c>
      <c r="F18" s="150" t="n">
        <v>995</v>
      </c>
      <c r="G18" s="150" t="n">
        <v>4</v>
      </c>
      <c r="H18" s="276">
        <f>E18*F18*G18/1000000</f>
        <v/>
      </c>
      <c r="I18" s="276">
        <f>H18*40.4</f>
        <v/>
      </c>
      <c r="J18" s="150" t="n"/>
      <c r="K18" s="150" t="n"/>
      <c r="L18" s="178" t="n"/>
      <c r="M18" s="178" t="n"/>
      <c r="N18" s="178" t="n"/>
      <c r="Q18" s="150">
        <f>IF(Q$3="","",VLOOKUP(Q$3,'3-1技术要求'!Q:S,3,0))</f>
        <v/>
      </c>
      <c r="R18" s="150">
        <f>G18*Q18</f>
        <v/>
      </c>
      <c r="T18" s="178">
        <f>B18&amp;T$4&amp;C18&amp;D18</f>
        <v/>
      </c>
      <c r="U18" s="178">
        <f>D18</f>
        <v/>
      </c>
      <c r="V18" s="178">
        <f>E18</f>
        <v/>
      </c>
      <c r="W18" s="178">
        <f>F18</f>
        <v/>
      </c>
      <c r="X18" s="178">
        <f>G18</f>
        <v/>
      </c>
    </row>
    <row r="19">
      <c r="A19" s="102" t="n">
        <v>1</v>
      </c>
      <c r="B19" s="150" t="inlineStr">
        <is>
          <t>P01</t>
        </is>
      </c>
      <c r="C19" s="150" t="inlineStr">
        <is>
          <t>A-9</t>
        </is>
      </c>
      <c r="D19" s="150" t="inlineStr">
        <is>
          <t>#</t>
        </is>
      </c>
      <c r="E19" s="150" t="n">
        <v>2365</v>
      </c>
      <c r="F19" s="150" t="n">
        <v>995</v>
      </c>
      <c r="G19" s="150" t="n">
        <v>1</v>
      </c>
      <c r="H19" s="276">
        <f>E19*F19*G19/1000000</f>
        <v/>
      </c>
      <c r="I19" s="276">
        <f>H19*40.4</f>
        <v/>
      </c>
      <c r="J19" s="150" t="n"/>
      <c r="K19" s="150" t="n"/>
      <c r="L19" s="178" t="n"/>
      <c r="M19" s="178" t="n"/>
      <c r="N19" s="178" t="n"/>
      <c r="Q19" s="150">
        <f>VLOOKUP(T19,异形板分值匹配!B$1:C$2000,2,FALSE)</f>
        <v/>
      </c>
      <c r="R19" s="150">
        <f>Q19*G19</f>
        <v/>
      </c>
      <c r="T19" s="178">
        <f>B19&amp;T$4&amp;C19&amp;D19</f>
        <v/>
      </c>
      <c r="U19" s="178">
        <f>D19</f>
        <v/>
      </c>
      <c r="V19" s="178">
        <f>E19</f>
        <v/>
      </c>
      <c r="W19" s="178">
        <f>F19</f>
        <v/>
      </c>
      <c r="X19" s="178">
        <f>G19</f>
        <v/>
      </c>
    </row>
    <row r="20">
      <c r="A20" s="102" t="n">
        <v>1</v>
      </c>
      <c r="B20" s="150" t="inlineStr">
        <is>
          <t>P01</t>
        </is>
      </c>
      <c r="C20" s="150" t="inlineStr">
        <is>
          <t>A-17</t>
        </is>
      </c>
      <c r="D20" s="150" t="inlineStr"/>
      <c r="E20" s="150" t="n">
        <v>2390</v>
      </c>
      <c r="F20" s="150" t="n">
        <v>995</v>
      </c>
      <c r="G20" s="150" t="n">
        <v>6</v>
      </c>
      <c r="H20" s="276">
        <f>E20*F20*G20/1000000</f>
        <v/>
      </c>
      <c r="I20" s="276">
        <f>H20*40.4</f>
        <v/>
      </c>
      <c r="J20" s="150" t="n"/>
      <c r="K20" s="150" t="n"/>
      <c r="L20" s="178" t="n"/>
      <c r="M20" s="178" t="n"/>
      <c r="N20" s="178" t="n"/>
      <c r="Q20" s="150">
        <f>IF(Q$3="","",VLOOKUP(Q$3,'3-1技术要求'!Q:S,3,0))</f>
        <v/>
      </c>
      <c r="R20" s="150">
        <f>G20*Q20</f>
        <v/>
      </c>
      <c r="T20" s="178">
        <f>B20&amp;T$4&amp;C20&amp;D20</f>
        <v/>
      </c>
      <c r="U20" s="178">
        <f>D20</f>
        <v/>
      </c>
      <c r="V20" s="178">
        <f>E20</f>
        <v/>
      </c>
      <c r="W20" s="178">
        <f>F20</f>
        <v/>
      </c>
      <c r="X20" s="178">
        <f>G20</f>
        <v/>
      </c>
    </row>
    <row r="21">
      <c r="A21" s="102" t="n">
        <v>1</v>
      </c>
      <c r="B21" s="107" t="inlineStr">
        <is>
          <t>小计</t>
        </is>
      </c>
      <c r="C21" s="107" t="inlineStr"/>
      <c r="D21" s="107" t="inlineStr"/>
      <c r="E21" s="107" t="inlineStr"/>
      <c r="F21" s="107" t="inlineStr"/>
      <c r="G21" s="107">
        <f>SUM(G5:G20)</f>
        <v/>
      </c>
      <c r="H21" s="107">
        <f>SUM(H5:H20)</f>
        <v/>
      </c>
      <c r="I21" s="107">
        <f>SUM(I5:I20)</f>
        <v/>
      </c>
      <c r="J21" s="107" t="n"/>
      <c r="K21" s="111" t="n"/>
      <c r="L21" s="115" t="n"/>
      <c r="M21" s="115" t="n"/>
      <c r="N21" s="116" t="n"/>
      <c r="O21" s="117" t="n"/>
      <c r="P21" s="117" t="n"/>
      <c r="Q21" s="150">
        <f>IF(Q$3="","",VLOOKUP(Q$3,'3-1技术要求'!Q:S,3,0))</f>
        <v/>
      </c>
      <c r="R21" s="150">
        <f>G21*Q21</f>
        <v/>
      </c>
      <c r="T21" s="178">
        <f>B21&amp;T$4&amp;C21&amp;D21</f>
        <v/>
      </c>
      <c r="U21" s="178">
        <f>D21</f>
        <v/>
      </c>
      <c r="V21" s="178">
        <f>E21</f>
        <v/>
      </c>
      <c r="W21" s="178">
        <f>F21</f>
        <v/>
      </c>
      <c r="X21" s="178">
        <f>G21</f>
        <v/>
      </c>
    </row>
    <row r="22">
      <c r="A22" s="102" t="n">
        <v>1</v>
      </c>
      <c r="B22" s="150" t="inlineStr">
        <is>
          <t>P02</t>
        </is>
      </c>
      <c r="C22" s="150" t="inlineStr">
        <is>
          <t>B-28</t>
        </is>
      </c>
      <c r="D22" s="150" t="inlineStr">
        <is>
          <t>#</t>
        </is>
      </c>
      <c r="E22" s="150" t="n">
        <v>690</v>
      </c>
      <c r="F22" s="150" t="n">
        <v>995</v>
      </c>
      <c r="G22" s="150" t="n">
        <v>1</v>
      </c>
      <c r="H22" s="276">
        <f>E22*F22*G22/1000000</f>
        <v/>
      </c>
      <c r="I22" s="276">
        <f>H22*40.4</f>
        <v/>
      </c>
      <c r="J22" s="150" t="n"/>
      <c r="K22" s="150" t="n"/>
      <c r="L22" s="178" t="n"/>
      <c r="M22" s="178" t="n"/>
      <c r="N22" s="178" t="n"/>
      <c r="Q22" s="150">
        <f>VLOOKUP(T22,异形板分值匹配!B$1:C$2000,2,FALSE)</f>
        <v/>
      </c>
      <c r="R22" s="150">
        <f>Q22*G22</f>
        <v/>
      </c>
      <c r="T22" s="178">
        <f>B22&amp;T$4&amp;C22&amp;D22</f>
        <v/>
      </c>
      <c r="U22" s="178">
        <f>D22</f>
        <v/>
      </c>
      <c r="V22" s="178">
        <f>E22</f>
        <v/>
      </c>
      <c r="W22" s="178">
        <f>F22</f>
        <v/>
      </c>
      <c r="X22" s="178">
        <f>G22</f>
        <v/>
      </c>
    </row>
    <row r="23">
      <c r="A23" s="102" t="n">
        <v>1</v>
      </c>
      <c r="B23" s="108" t="inlineStr">
        <is>
          <t>P02</t>
        </is>
      </c>
      <c r="C23" s="108" t="inlineStr">
        <is>
          <t>B-29</t>
        </is>
      </c>
      <c r="D23" s="108" t="inlineStr"/>
      <c r="E23" s="108" t="n">
        <v>690</v>
      </c>
      <c r="F23" s="108" t="n">
        <v>995</v>
      </c>
      <c r="G23" s="108" t="n">
        <v>4</v>
      </c>
      <c r="H23" s="292">
        <f>E23*F23*G23/1000000</f>
        <v/>
      </c>
      <c r="I23" s="292">
        <f>H23*40.4</f>
        <v/>
      </c>
      <c r="J23" s="108" t="n"/>
      <c r="K23" s="108" t="n"/>
      <c r="L23" s="178" t="n"/>
      <c r="M23" s="178" t="n"/>
      <c r="N23" s="178" t="n"/>
      <c r="Q23" s="150">
        <f>IF(Q$3="","",VLOOKUP(Q$3,'3-1技术要求'!Q:S,3,0))</f>
        <v/>
      </c>
      <c r="R23" s="150">
        <f>G23*Q23</f>
        <v/>
      </c>
      <c r="T23" s="178">
        <f>B23&amp;T$4&amp;C23&amp;D23</f>
        <v/>
      </c>
      <c r="U23" s="178">
        <f>D23</f>
        <v/>
      </c>
      <c r="V23" s="178">
        <f>E23</f>
        <v/>
      </c>
      <c r="W23" s="178">
        <f>F23</f>
        <v/>
      </c>
      <c r="X23" s="178">
        <f>G23</f>
        <v/>
      </c>
    </row>
    <row r="24">
      <c r="A24" s="102" t="n">
        <v>1</v>
      </c>
      <c r="B24" s="150" t="inlineStr">
        <is>
          <t>P02</t>
        </is>
      </c>
      <c r="C24" s="150" t="inlineStr">
        <is>
          <t>B-30</t>
        </is>
      </c>
      <c r="D24" s="150" t="inlineStr">
        <is>
          <t>#</t>
        </is>
      </c>
      <c r="E24" s="150" t="n">
        <v>690</v>
      </c>
      <c r="F24" s="150" t="n">
        <v>995</v>
      </c>
      <c r="G24" s="150" t="n">
        <v>1</v>
      </c>
      <c r="H24" s="276">
        <f>E24*F24*G24/1000000</f>
        <v/>
      </c>
      <c r="I24" s="276">
        <f>H24*40.4</f>
        <v/>
      </c>
      <c r="J24" s="150" t="n"/>
      <c r="K24" s="150" t="n"/>
      <c r="L24" s="178" t="n"/>
      <c r="M24" s="178" t="n"/>
      <c r="N24" s="178" t="n"/>
      <c r="Q24" s="150">
        <f>VLOOKUP(T24,异形板分值匹配!B$1:C$2000,2,FALSE)</f>
        <v/>
      </c>
      <c r="R24" s="150">
        <f>Q24*G24</f>
        <v/>
      </c>
      <c r="T24" s="178">
        <f>B24&amp;T$4&amp;C24&amp;D24</f>
        <v/>
      </c>
      <c r="U24" s="178">
        <f>D24</f>
        <v/>
      </c>
      <c r="V24" s="178">
        <f>E24</f>
        <v/>
      </c>
      <c r="W24" s="178">
        <f>F24</f>
        <v/>
      </c>
      <c r="X24" s="178">
        <f>G24</f>
        <v/>
      </c>
    </row>
    <row r="25">
      <c r="A25" s="102" t="n">
        <v>1</v>
      </c>
      <c r="B25" s="150" t="inlineStr">
        <is>
          <t>P02</t>
        </is>
      </c>
      <c r="C25" s="150" t="inlineStr">
        <is>
          <t>B-26</t>
        </is>
      </c>
      <c r="D25" s="150" t="inlineStr"/>
      <c r="E25" s="150" t="n">
        <v>990</v>
      </c>
      <c r="F25" s="150" t="n">
        <v>995</v>
      </c>
      <c r="G25" s="150" t="n">
        <v>3</v>
      </c>
      <c r="H25" s="276">
        <f>E25*F25*G25/1000000</f>
        <v/>
      </c>
      <c r="I25" s="276">
        <f>H25*40.4</f>
        <v/>
      </c>
      <c r="J25" s="150" t="n"/>
      <c r="K25" s="150" t="n"/>
      <c r="L25" s="178" t="n"/>
      <c r="M25" s="178" t="n"/>
      <c r="N25" s="178" t="n"/>
      <c r="Q25" s="150">
        <f>IF(Q$3="","",VLOOKUP(Q$3,'3-1技术要求'!Q:S,3,0))</f>
        <v/>
      </c>
      <c r="R25" s="150">
        <f>G25*Q25</f>
        <v/>
      </c>
      <c r="T25" s="178">
        <f>B25&amp;T$4&amp;C25&amp;D25</f>
        <v/>
      </c>
      <c r="U25" s="178">
        <f>D25</f>
        <v/>
      </c>
      <c r="V25" s="178">
        <f>E25</f>
        <v/>
      </c>
      <c r="W25" s="178">
        <f>F25</f>
        <v/>
      </c>
      <c r="X25" s="178">
        <f>G25</f>
        <v/>
      </c>
    </row>
    <row r="26">
      <c r="A26" s="102" t="n">
        <v>1</v>
      </c>
      <c r="B26" s="150" t="inlineStr">
        <is>
          <t>P02</t>
        </is>
      </c>
      <c r="C26" s="150" t="inlineStr">
        <is>
          <t>B-27</t>
        </is>
      </c>
      <c r="D26" s="150" t="inlineStr">
        <is>
          <t>#</t>
        </is>
      </c>
      <c r="E26" s="150" t="n">
        <v>990</v>
      </c>
      <c r="F26" s="150" t="n">
        <v>995</v>
      </c>
      <c r="G26" s="150" t="n">
        <v>1</v>
      </c>
      <c r="H26" s="276">
        <f>E26*F26*G26/1000000</f>
        <v/>
      </c>
      <c r="I26" s="276">
        <f>H26*40.4</f>
        <v/>
      </c>
      <c r="J26" s="150" t="n"/>
      <c r="K26" s="150" t="n"/>
      <c r="L26" s="178" t="n"/>
      <c r="M26" s="178" t="n"/>
      <c r="N26" s="178" t="n"/>
      <c r="Q26" s="150">
        <f>VLOOKUP(T26,异形板分值匹配!B$1:C$2000,2,FALSE)</f>
        <v/>
      </c>
      <c r="R26" s="150">
        <f>Q26*G26</f>
        <v/>
      </c>
      <c r="T26" s="178">
        <f>B26&amp;T$4&amp;C26&amp;D26</f>
        <v/>
      </c>
      <c r="U26" s="178">
        <f>D26</f>
        <v/>
      </c>
      <c r="V26" s="178">
        <f>E26</f>
        <v/>
      </c>
      <c r="W26" s="178">
        <f>F26</f>
        <v/>
      </c>
      <c r="X26" s="178">
        <f>G26</f>
        <v/>
      </c>
    </row>
    <row r="27">
      <c r="A27" s="102" t="n">
        <v>1</v>
      </c>
      <c r="B27" s="150" t="inlineStr">
        <is>
          <t>P02</t>
        </is>
      </c>
      <c r="C27" s="150" t="inlineStr">
        <is>
          <t>B-18</t>
        </is>
      </c>
      <c r="D27" s="150" t="inlineStr"/>
      <c r="E27" s="150" t="n">
        <v>1165</v>
      </c>
      <c r="F27" s="150" t="n">
        <v>995</v>
      </c>
      <c r="G27" s="150" t="n">
        <v>4</v>
      </c>
      <c r="H27" s="276">
        <f>E27*F27*G27/1000000</f>
        <v/>
      </c>
      <c r="I27" s="276">
        <f>H27*40.4</f>
        <v/>
      </c>
      <c r="J27" s="150" t="n"/>
      <c r="K27" s="150" t="n"/>
      <c r="L27" s="178" t="n"/>
      <c r="M27" s="178" t="n"/>
      <c r="N27" s="178" t="n"/>
      <c r="Q27" s="150">
        <f>IF(Q$3="","",VLOOKUP(Q$3,'3-1技术要求'!Q:S,3,0))</f>
        <v/>
      </c>
      <c r="R27" s="150">
        <f>G27*Q27</f>
        <v/>
      </c>
      <c r="T27" s="178">
        <f>B27&amp;T$4&amp;C27&amp;D27</f>
        <v/>
      </c>
      <c r="U27" s="178">
        <f>D27</f>
        <v/>
      </c>
      <c r="V27" s="178">
        <f>E27</f>
        <v/>
      </c>
      <c r="W27" s="178">
        <f>F27</f>
        <v/>
      </c>
      <c r="X27" s="178">
        <f>G27</f>
        <v/>
      </c>
    </row>
    <row r="28">
      <c r="A28" s="102" t="n">
        <v>1</v>
      </c>
      <c r="B28" s="150" t="inlineStr">
        <is>
          <t>P02</t>
        </is>
      </c>
      <c r="C28" s="150" t="inlineStr">
        <is>
          <t>B-19</t>
        </is>
      </c>
      <c r="D28" s="150" t="inlineStr">
        <is>
          <t>#</t>
        </is>
      </c>
      <c r="E28" s="150" t="n">
        <v>1165</v>
      </c>
      <c r="F28" s="150" t="n">
        <v>995</v>
      </c>
      <c r="G28" s="150" t="n">
        <v>1</v>
      </c>
      <c r="H28" s="276">
        <f>E28*F28*G28/1000000</f>
        <v/>
      </c>
      <c r="I28" s="276">
        <f>H28*40.4</f>
        <v/>
      </c>
      <c r="J28" s="150" t="n"/>
      <c r="K28" s="150" t="n"/>
      <c r="L28" s="178" t="n"/>
      <c r="M28" s="178" t="n"/>
      <c r="N28" s="178" t="n"/>
      <c r="Q28" s="150">
        <f>VLOOKUP(T28,异形板分值匹配!B$1:C$2000,2,FALSE)</f>
        <v/>
      </c>
      <c r="R28" s="150">
        <f>Q28*G28</f>
        <v/>
      </c>
      <c r="T28" s="178">
        <f>B28&amp;T$4&amp;C28&amp;D28</f>
        <v/>
      </c>
      <c r="U28" s="178">
        <f>D28</f>
        <v/>
      </c>
      <c r="V28" s="178">
        <f>E28</f>
        <v/>
      </c>
      <c r="W28" s="178">
        <f>F28</f>
        <v/>
      </c>
      <c r="X28" s="178">
        <f>G28</f>
        <v/>
      </c>
    </row>
    <row r="29">
      <c r="A29" s="102" t="n">
        <v>1</v>
      </c>
      <c r="B29" s="150" t="inlineStr">
        <is>
          <t>P02</t>
        </is>
      </c>
      <c r="C29" s="150" t="inlineStr">
        <is>
          <t>B-23</t>
        </is>
      </c>
      <c r="D29" s="150" t="inlineStr">
        <is>
          <t>#</t>
        </is>
      </c>
      <c r="E29" s="150" t="n">
        <v>1165</v>
      </c>
      <c r="F29" s="150" t="n">
        <v>995</v>
      </c>
      <c r="G29" s="150" t="n">
        <v>1</v>
      </c>
      <c r="H29" s="276">
        <f>E29*F29*G29/1000000</f>
        <v/>
      </c>
      <c r="I29" s="276">
        <f>H29*40.4</f>
        <v/>
      </c>
      <c r="J29" s="150" t="n"/>
      <c r="K29" s="150" t="n"/>
      <c r="L29" s="178" t="n"/>
      <c r="M29" s="178" t="n"/>
      <c r="N29" s="178" t="n"/>
      <c r="Q29" s="150">
        <f>VLOOKUP(T29,异形板分值匹配!B$1:C$2000,2,FALSE)</f>
        <v/>
      </c>
      <c r="R29" s="150">
        <f>Q29*G29</f>
        <v/>
      </c>
      <c r="T29" s="178">
        <f>B29&amp;T$4&amp;C29&amp;D29</f>
        <v/>
      </c>
      <c r="U29" s="178">
        <f>D29</f>
        <v/>
      </c>
      <c r="V29" s="178">
        <f>E29</f>
        <v/>
      </c>
      <c r="W29" s="178">
        <f>F29</f>
        <v/>
      </c>
      <c r="X29" s="178">
        <f>G29</f>
        <v/>
      </c>
    </row>
    <row r="30">
      <c r="A30" s="102" t="n">
        <v>1</v>
      </c>
      <c r="B30" s="150" t="inlineStr">
        <is>
          <t>P02</t>
        </is>
      </c>
      <c r="C30" s="150" t="inlineStr">
        <is>
          <t>B-3</t>
        </is>
      </c>
      <c r="D30" s="150" t="inlineStr"/>
      <c r="E30" s="150" t="n">
        <v>1190</v>
      </c>
      <c r="F30" s="150" t="n">
        <v>995</v>
      </c>
      <c r="G30" s="150" t="n">
        <v>7</v>
      </c>
      <c r="H30" s="276">
        <f>E30*F30*G30/1000000</f>
        <v/>
      </c>
      <c r="I30" s="276">
        <f>H30*40.4</f>
        <v/>
      </c>
      <c r="J30" s="150" t="n"/>
      <c r="K30" s="150" t="n"/>
      <c r="L30" s="178" t="n"/>
      <c r="M30" s="178" t="n"/>
      <c r="N30" s="178" t="n"/>
      <c r="Q30" s="150">
        <f>IF(Q$3="","",VLOOKUP(Q$3,'3-1技术要求'!Q:S,3,0))</f>
        <v/>
      </c>
      <c r="R30" s="150">
        <f>G30*Q30</f>
        <v/>
      </c>
      <c r="T30" s="178">
        <f>B30&amp;T$4&amp;C30&amp;D30</f>
        <v/>
      </c>
      <c r="U30" s="178">
        <f>D30</f>
        <v/>
      </c>
      <c r="V30" s="178">
        <f>E30</f>
        <v/>
      </c>
      <c r="W30" s="178">
        <f>F30</f>
        <v/>
      </c>
      <c r="X30" s="178">
        <f>G30</f>
        <v/>
      </c>
    </row>
    <row r="31">
      <c r="A31" s="102" t="n">
        <v>1</v>
      </c>
      <c r="B31" s="150" t="inlineStr">
        <is>
          <t>P02</t>
        </is>
      </c>
      <c r="C31" s="150" t="inlineStr">
        <is>
          <t>B-4</t>
        </is>
      </c>
      <c r="D31" s="150" t="inlineStr">
        <is>
          <t>#</t>
        </is>
      </c>
      <c r="E31" s="150" t="n">
        <v>1190</v>
      </c>
      <c r="F31" s="150" t="n">
        <v>995</v>
      </c>
      <c r="G31" s="150" t="n">
        <v>1</v>
      </c>
      <c r="H31" s="276">
        <f>E31*F31*G31/1000000</f>
        <v/>
      </c>
      <c r="I31" s="276">
        <f>H31*40.4</f>
        <v/>
      </c>
      <c r="J31" s="150" t="n"/>
      <c r="K31" s="150" t="n"/>
      <c r="L31" s="178" t="n"/>
      <c r="M31" s="178" t="n"/>
      <c r="N31" s="178" t="n"/>
      <c r="Q31" s="150">
        <f>VLOOKUP(T31,异形板分值匹配!B$1:C$2000,2,FALSE)</f>
        <v/>
      </c>
      <c r="R31" s="150">
        <f>Q31*G31</f>
        <v/>
      </c>
      <c r="T31" s="178">
        <f>B31&amp;T$4&amp;C31&amp;D31</f>
        <v/>
      </c>
      <c r="U31" s="178">
        <f>D31</f>
        <v/>
      </c>
      <c r="V31" s="178">
        <f>E31</f>
        <v/>
      </c>
      <c r="W31" s="178">
        <f>F31</f>
        <v/>
      </c>
      <c r="X31" s="178">
        <f>G31</f>
        <v/>
      </c>
    </row>
    <row r="32">
      <c r="A32" s="102" t="n">
        <v>1</v>
      </c>
      <c r="B32" s="150" t="inlineStr">
        <is>
          <t>P02</t>
        </is>
      </c>
      <c r="C32" s="150" t="inlineStr">
        <is>
          <t>B-11</t>
        </is>
      </c>
      <c r="D32" s="150" t="inlineStr">
        <is>
          <t>#</t>
        </is>
      </c>
      <c r="E32" s="150" t="n">
        <v>2365</v>
      </c>
      <c r="F32" s="150" t="n">
        <v>995</v>
      </c>
      <c r="G32" s="150" t="n">
        <v>1</v>
      </c>
      <c r="H32" s="276">
        <f>E32*F32*G32/1000000</f>
        <v/>
      </c>
      <c r="I32" s="276">
        <f>H32*40.4</f>
        <v/>
      </c>
      <c r="J32" s="150" t="n"/>
      <c r="K32" s="150" t="n"/>
      <c r="L32" s="178" t="n"/>
      <c r="M32" s="178" t="n"/>
      <c r="N32" s="178" t="n"/>
      <c r="Q32" s="150">
        <f>VLOOKUP(T32,异形板分值匹配!B$1:C$2000,2,FALSE)</f>
        <v/>
      </c>
      <c r="R32" s="150">
        <f>Q32*G32</f>
        <v/>
      </c>
      <c r="T32" s="178">
        <f>B32&amp;T$4&amp;C32&amp;D32</f>
        <v/>
      </c>
      <c r="U32" s="178">
        <f>D32</f>
        <v/>
      </c>
      <c r="V32" s="178">
        <f>E32</f>
        <v/>
      </c>
      <c r="W32" s="178">
        <f>F32</f>
        <v/>
      </c>
      <c r="X32" s="178">
        <f>G32</f>
        <v/>
      </c>
    </row>
    <row r="33">
      <c r="A33" s="102" t="n">
        <v>1</v>
      </c>
      <c r="B33" s="150" t="inlineStr">
        <is>
          <t>P02</t>
        </is>
      </c>
      <c r="C33" s="150" t="inlineStr">
        <is>
          <t>B-7</t>
        </is>
      </c>
      <c r="D33" s="150" t="inlineStr">
        <is>
          <t>#</t>
        </is>
      </c>
      <c r="E33" s="150" t="n">
        <v>2365</v>
      </c>
      <c r="F33" s="150" t="n">
        <v>995</v>
      </c>
      <c r="G33" s="150" t="n">
        <v>1</v>
      </c>
      <c r="H33" s="276">
        <f>E33*F33*G33/1000000</f>
        <v/>
      </c>
      <c r="I33" s="276">
        <f>H33*40.4</f>
        <v/>
      </c>
      <c r="J33" s="150" t="n"/>
      <c r="K33" s="150" t="n"/>
      <c r="L33" s="178" t="n"/>
      <c r="M33" s="178" t="n"/>
      <c r="N33" s="178" t="n"/>
      <c r="Q33" s="150">
        <f>VLOOKUP(T33,异形板分值匹配!B$1:C$2000,2,FALSE)</f>
        <v/>
      </c>
      <c r="R33" s="150">
        <f>Q33*G33</f>
        <v/>
      </c>
      <c r="T33" s="178">
        <f>B33&amp;T$4&amp;C33&amp;D33</f>
        <v/>
      </c>
      <c r="U33" s="178">
        <f>D33</f>
        <v/>
      </c>
      <c r="V33" s="178">
        <f>E33</f>
        <v/>
      </c>
      <c r="W33" s="178">
        <f>F33</f>
        <v/>
      </c>
      <c r="X33" s="178">
        <f>G33</f>
        <v/>
      </c>
    </row>
    <row r="34">
      <c r="A34" s="102" t="n">
        <v>1</v>
      </c>
      <c r="B34" s="150" t="inlineStr">
        <is>
          <t>P02</t>
        </is>
      </c>
      <c r="C34" s="150" t="inlineStr">
        <is>
          <t>B-9</t>
        </is>
      </c>
      <c r="D34" s="150" t="inlineStr"/>
      <c r="E34" s="150" t="n">
        <v>2365</v>
      </c>
      <c r="F34" s="150" t="n">
        <v>995</v>
      </c>
      <c r="G34" s="150" t="n">
        <v>4</v>
      </c>
      <c r="H34" s="276">
        <f>E34*F34*G34/1000000</f>
        <v/>
      </c>
      <c r="I34" s="276">
        <f>H34*40.4</f>
        <v/>
      </c>
      <c r="J34" s="150" t="n"/>
      <c r="K34" s="150" t="n"/>
      <c r="L34" s="178" t="n"/>
      <c r="M34" s="178" t="n"/>
      <c r="N34" s="178" t="n"/>
      <c r="Q34" s="150">
        <f>IF(Q$3="","",VLOOKUP(Q$3,'3-1技术要求'!Q:S,3,0))</f>
        <v/>
      </c>
      <c r="R34" s="150">
        <f>G34*Q34</f>
        <v/>
      </c>
      <c r="T34" s="178">
        <f>B34&amp;T$4&amp;C34&amp;D34</f>
        <v/>
      </c>
      <c r="U34" s="178">
        <f>D34</f>
        <v/>
      </c>
      <c r="V34" s="178">
        <f>E34</f>
        <v/>
      </c>
      <c r="W34" s="178">
        <f>F34</f>
        <v/>
      </c>
      <c r="X34" s="178">
        <f>G34</f>
        <v/>
      </c>
    </row>
    <row r="35">
      <c r="A35" s="102" t="n">
        <v>1</v>
      </c>
      <c r="B35" s="150" t="inlineStr">
        <is>
          <t>P02</t>
        </is>
      </c>
      <c r="C35" s="150" t="inlineStr">
        <is>
          <t>B-15</t>
        </is>
      </c>
      <c r="D35" s="150" t="inlineStr"/>
      <c r="E35" s="150" t="n">
        <v>2390</v>
      </c>
      <c r="F35" s="150" t="n">
        <v>995</v>
      </c>
      <c r="G35" s="150" t="n">
        <v>6</v>
      </c>
      <c r="H35" s="276">
        <f>E35*F35*G35/1000000</f>
        <v/>
      </c>
      <c r="I35" s="276">
        <f>H35*40.4</f>
        <v/>
      </c>
      <c r="J35" s="150" t="n"/>
      <c r="K35" s="150" t="n"/>
      <c r="L35" s="178" t="n"/>
      <c r="M35" s="178" t="n"/>
      <c r="N35" s="178" t="n"/>
      <c r="Q35" s="150">
        <f>IF(Q$3="","",VLOOKUP(Q$3,'3-1技术要求'!Q:S,3,0))</f>
        <v/>
      </c>
      <c r="R35" s="150">
        <f>G35*Q35</f>
        <v/>
      </c>
      <c r="T35" s="178">
        <f>B35&amp;T$4&amp;C35&amp;D35</f>
        <v/>
      </c>
      <c r="U35" s="178">
        <f>D35</f>
        <v/>
      </c>
      <c r="V35" s="178">
        <f>E35</f>
        <v/>
      </c>
      <c r="W35" s="178">
        <f>F35</f>
        <v/>
      </c>
      <c r="X35" s="178">
        <f>G35</f>
        <v/>
      </c>
    </row>
    <row r="36">
      <c r="A36" s="102" t="n">
        <v>1</v>
      </c>
      <c r="B36" s="107" t="inlineStr">
        <is>
          <t>小计</t>
        </is>
      </c>
      <c r="C36" s="107" t="inlineStr"/>
      <c r="D36" s="107" t="inlineStr"/>
      <c r="E36" s="107" t="inlineStr"/>
      <c r="F36" s="107" t="inlineStr"/>
      <c r="G36" s="107">
        <f>SUM(G22:G35)</f>
        <v/>
      </c>
      <c r="H36" s="107">
        <f>SUM(H22:H35)</f>
        <v/>
      </c>
      <c r="I36" s="107">
        <f>SUM(I22:I35)</f>
        <v/>
      </c>
      <c r="J36" s="107" t="n"/>
      <c r="K36" s="111" t="n"/>
      <c r="L36" s="116" t="n"/>
      <c r="M36" s="116" t="n"/>
      <c r="N36" s="116" t="n"/>
      <c r="O36" s="117" t="n"/>
      <c r="P36" s="117" t="n"/>
      <c r="Q36" s="150">
        <f>IF(Q$3="","",VLOOKUP(Q$3,'3-1技术要求'!Q:S,3,0))</f>
        <v/>
      </c>
      <c r="R36" s="150">
        <f>G36*Q36</f>
        <v/>
      </c>
      <c r="T36" s="178">
        <f>B36&amp;T$4&amp;C36&amp;D36</f>
        <v/>
      </c>
      <c r="U36" s="178">
        <f>D36</f>
        <v/>
      </c>
      <c r="V36" s="178">
        <f>E36</f>
        <v/>
      </c>
      <c r="W36" s="178">
        <f>F36</f>
        <v/>
      </c>
      <c r="X36" s="178">
        <f>G36</f>
        <v/>
      </c>
    </row>
    <row r="37" ht="10.05" customHeight="1" s="272">
      <c r="B37" s="12" t="n"/>
      <c r="C37" s="12" t="n"/>
      <c r="D37" s="12" t="n"/>
      <c r="E37" s="12" t="n"/>
      <c r="F37" s="12" t="n"/>
      <c r="G37" s="12" t="n"/>
      <c r="H37" s="277" t="n"/>
      <c r="I37" s="277" t="n"/>
      <c r="J37" s="277" t="n"/>
      <c r="K37" s="277" t="n"/>
      <c r="T37" s="178">
        <f>B37&amp;T$4&amp;C37&amp;D37</f>
        <v/>
      </c>
      <c r="U37" s="178" t="n"/>
      <c r="V37" s="178" t="n"/>
      <c r="W37" s="178" t="n"/>
      <c r="X37" s="178" t="n"/>
    </row>
    <row r="38" ht="12.9" customHeight="1" s="272">
      <c r="B38" s="111" t="inlineStr">
        <is>
          <t>合计</t>
        </is>
      </c>
      <c r="C38" s="111" t="n"/>
      <c r="D38" s="112" t="n"/>
      <c r="E38" s="111" t="n"/>
      <c r="F38" s="111" t="n"/>
      <c r="G38" s="111">
        <f>SUM(G5:G37)/2</f>
        <v/>
      </c>
      <c r="H38" s="111">
        <f>SUM(H5:H37)/2</f>
        <v/>
      </c>
      <c r="I38" s="111">
        <f>SUM(I5:I37)/2</f>
        <v/>
      </c>
      <c r="J38" s="111">
        <f>SUM(J5:J37)/2</f>
        <v/>
      </c>
      <c r="K38" s="111">
        <f>SUM(K5:K37)/2</f>
        <v/>
      </c>
      <c r="L38" s="111">
        <f>SUM(L5:L37)/2</f>
        <v/>
      </c>
      <c r="M38" s="111">
        <f>SUM(M5:M37)/2</f>
        <v/>
      </c>
      <c r="N38" s="117" t="n"/>
      <c r="O38" s="117" t="n"/>
      <c r="P38" s="117" t="n"/>
      <c r="T38" s="178">
        <f>B38&amp;T$4&amp;C38&amp;D38</f>
        <v/>
      </c>
      <c r="U38" s="178" t="n"/>
      <c r="V38" s="178" t="n"/>
      <c r="W38" s="178" t="n"/>
      <c r="X38" s="178" t="n"/>
    </row>
    <row r="39" ht="20.1" customHeight="1" s="272">
      <c r="H39" s="181" t="n"/>
      <c r="I39" s="181" t="n"/>
      <c r="J39" s="181" t="n"/>
      <c r="K39" s="181" t="n"/>
    </row>
    <row r="40" ht="27" customHeight="1" s="272">
      <c r="C40" s="181" t="inlineStr">
        <is>
          <t>编制 FILLED BY:</t>
        </is>
      </c>
      <c r="E40" s="181" t="inlineStr">
        <is>
          <t>竺乘波</t>
        </is>
      </c>
      <c r="H40" s="181" t="inlineStr">
        <is>
          <t>审核 CHECK：</t>
        </is>
      </c>
      <c r="J40" s="181" t="n"/>
      <c r="K40" s="181" t="n"/>
    </row>
  </sheetData>
  <autoFilter ref="A4:AB41"/>
  <mergeCells count="14">
    <mergeCell ref="F3:G3"/>
    <mergeCell ref="C2:E2"/>
    <mergeCell ref="F2:G2"/>
    <mergeCell ref="H2:I2"/>
    <mergeCell ref="M2:N3"/>
    <mergeCell ref="Q3:R3"/>
    <mergeCell ref="B1:N1"/>
    <mergeCell ref="K2:L2"/>
    <mergeCell ref="U3:X3"/>
    <mergeCell ref="C3:E3"/>
    <mergeCell ref="C40:D40"/>
    <mergeCell ref="H40:I40"/>
    <mergeCell ref="K3:L3"/>
    <mergeCell ref="H3:I3"/>
  </mergeCells>
  <printOptions horizontalCentered="1"/>
  <pageMargins left="0.393055555555556" right="0.393055555555556" top="0.393055555555556" bottom="0.393055555555556" header="0.5" footer="0.196527777777778"/>
  <pageSetup orientation="portrait" paperSize="9" scale="90" fitToHeight="0"/>
  <headerFooter>
    <oddHeader/>
    <oddFooter>&amp;C第 &amp;P 页，共 &amp;N 页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M415"/>
  <sheetViews>
    <sheetView view="pageBreakPreview" zoomScaleNormal="145" workbookViewId="0">
      <selection activeCell="O35" sqref="O35"/>
    </sheetView>
  </sheetViews>
  <sheetFormatPr baseColWidth="8" defaultColWidth="8" defaultRowHeight="13.2"/>
  <cols>
    <col width="8.21875" customWidth="1" style="191" min="1" max="3"/>
    <col width="7" customWidth="1" style="191" min="4" max="4"/>
    <col width="12.21875" customWidth="1" style="191" min="5" max="5"/>
    <col width="6.21875" customWidth="1" style="191" min="6" max="8"/>
    <col width="5.6640625" customWidth="1" style="191" min="9" max="9"/>
    <col width="5" customWidth="1" style="191" min="10" max="10"/>
    <col width="4.77734375" customWidth="1" style="191" min="11" max="11"/>
    <col width="8.21875" customWidth="1" style="191" min="12" max="12"/>
    <col width="4.77734375" customWidth="1" style="191" min="13" max="13"/>
    <col width="8" customWidth="1" style="191" min="14" max="16384"/>
  </cols>
  <sheetData>
    <row r="1" ht="15.6" customHeight="1" s="272">
      <c r="A1" s="190" t="n"/>
    </row>
    <row r="2" ht="15.6" customHeight="1" s="272">
      <c r="A2" s="61" t="n"/>
      <c r="B2" s="293" t="n"/>
      <c r="C2" s="61" t="n"/>
      <c r="D2" s="293" t="n"/>
      <c r="E2" s="61" t="n"/>
      <c r="F2" s="61" t="n"/>
      <c r="G2" s="293" t="n"/>
      <c r="H2" s="61" t="n"/>
      <c r="I2" s="294" t="n"/>
      <c r="J2" s="293" t="n"/>
      <c r="K2" s="61" t="n"/>
      <c r="L2" s="294" t="n"/>
      <c r="M2" s="293" t="n"/>
    </row>
    <row r="3" ht="15.6" customHeight="1" s="272">
      <c r="A3" s="61" t="n"/>
      <c r="B3" s="293" t="n"/>
      <c r="C3" s="61" t="n"/>
      <c r="D3" s="293" t="n"/>
      <c r="E3" s="61" t="n"/>
      <c r="F3" s="61" t="n"/>
      <c r="G3" s="293" t="n"/>
      <c r="H3" s="61" t="n"/>
      <c r="I3" s="294" t="n"/>
      <c r="J3" s="293" t="n"/>
      <c r="K3" s="295" t="n"/>
      <c r="L3" s="294" t="n"/>
      <c r="M3" s="293" t="n"/>
    </row>
    <row r="4" ht="15.6" customHeight="1" s="272">
      <c r="A4" s="61" t="n"/>
      <c r="B4" s="293" t="n"/>
      <c r="C4" s="61" t="n"/>
      <c r="D4" s="293" t="n"/>
      <c r="E4" s="61" t="n"/>
      <c r="F4" s="61" t="n"/>
      <c r="G4" s="293" t="n"/>
      <c r="H4" s="61" t="n"/>
      <c r="I4" s="294" t="n"/>
      <c r="J4" s="293" t="n"/>
      <c r="K4" s="296" t="n"/>
      <c r="L4" s="294" t="n"/>
      <c r="M4" s="293" t="n"/>
    </row>
    <row r="5" ht="15.6" customHeight="1" s="272">
      <c r="A5" s="61" t="n"/>
      <c r="B5" s="293" t="n"/>
      <c r="C5" s="297" t="n"/>
      <c r="D5" s="293" t="n"/>
      <c r="E5" s="61" t="n"/>
      <c r="F5" s="61" t="n"/>
      <c r="G5" s="293" t="n"/>
      <c r="H5" s="61" t="n"/>
      <c r="I5" s="294" t="n"/>
      <c r="J5" s="293" t="n"/>
      <c r="K5" s="61" t="n"/>
      <c r="L5" s="294" t="n"/>
      <c r="M5" s="293" t="n"/>
    </row>
    <row r="6" ht="15.6" customHeight="1" s="272">
      <c r="A6" s="61" t="n"/>
      <c r="B6" s="293" t="n"/>
      <c r="C6" s="61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3" t="n"/>
    </row>
    <row r="7" ht="14.4" customHeight="1" s="272">
      <c r="A7" s="79" t="n"/>
      <c r="B7" s="294" t="n"/>
      <c r="C7" s="293" t="n"/>
      <c r="D7" s="79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3" t="n"/>
    </row>
    <row r="8" ht="13.8" customHeight="1" s="272">
      <c r="A8" s="63" t="n"/>
      <c r="B8" s="63" t="n"/>
      <c r="C8" s="63" t="n"/>
      <c r="D8" s="63" t="n"/>
      <c r="E8" s="63" t="n"/>
      <c r="F8" s="63" t="n"/>
      <c r="G8" s="63" t="n"/>
      <c r="H8" s="63" t="n"/>
      <c r="I8" s="63" t="n"/>
      <c r="J8" s="63" t="n"/>
      <c r="K8" s="63" t="n"/>
      <c r="L8" s="63" t="n"/>
      <c r="M8" s="71" t="n"/>
    </row>
    <row r="9" ht="16.8" customHeight="1" s="272">
      <c r="A9" s="64" t="n"/>
      <c r="B9" s="65" t="n"/>
      <c r="C9" s="66" t="n"/>
      <c r="D9" s="63" t="n"/>
      <c r="E9" s="63" t="n"/>
      <c r="F9" s="67" t="n"/>
      <c r="G9" s="68" t="n"/>
      <c r="H9" s="67" t="n"/>
      <c r="I9" s="68" t="n"/>
      <c r="J9" s="67" t="n"/>
      <c r="K9" s="67" t="n"/>
      <c r="L9" s="76" t="n"/>
      <c r="M9" s="66" t="n"/>
    </row>
    <row r="10" ht="16.8" customHeight="1" s="272">
      <c r="A10" s="65" t="n"/>
      <c r="B10" s="65" t="n"/>
      <c r="C10" s="66" t="n"/>
      <c r="D10" s="63" t="n"/>
      <c r="E10" s="63" t="n"/>
      <c r="F10" s="67" t="n"/>
      <c r="G10" s="69" t="n"/>
      <c r="H10" s="67" t="n"/>
      <c r="I10" s="69" t="n"/>
      <c r="J10" s="67" t="n"/>
      <c r="K10" s="67" t="n"/>
      <c r="L10" s="76" t="n"/>
      <c r="M10" s="66" t="n"/>
    </row>
    <row r="11" ht="16.8" customHeight="1" s="272">
      <c r="A11" s="70" t="n"/>
      <c r="B11" s="63" t="n"/>
      <c r="C11" s="71" t="n"/>
      <c r="D11" s="63" t="n"/>
      <c r="E11" s="63" t="n"/>
      <c r="F11" s="67" t="n"/>
      <c r="G11" s="69" t="n"/>
      <c r="H11" s="67" t="n"/>
      <c r="I11" s="69" t="n"/>
      <c r="J11" s="67" t="n"/>
      <c r="K11" s="67" t="n"/>
      <c r="L11" s="76" t="n"/>
      <c r="M11" s="66" t="n"/>
    </row>
    <row r="12" ht="16.8" customHeight="1" s="272">
      <c r="A12" s="72" t="n"/>
      <c r="B12" s="72" t="n"/>
      <c r="C12" s="72" t="n"/>
      <c r="D12" s="63" t="n"/>
      <c r="E12" s="63" t="n"/>
      <c r="F12" s="67" t="n"/>
      <c r="G12" s="69" t="n"/>
      <c r="H12" s="67" t="n"/>
      <c r="I12" s="69" t="n"/>
      <c r="J12" s="67" t="n"/>
      <c r="K12" s="67" t="n"/>
      <c r="L12" s="76" t="n"/>
      <c r="M12" s="66" t="n"/>
    </row>
    <row r="13" ht="16.8" customHeight="1" s="272">
      <c r="A13" s="72" t="n"/>
      <c r="B13" s="72" t="n"/>
      <c r="C13" s="72" t="n"/>
      <c r="D13" s="63" t="n"/>
      <c r="E13" s="63" t="n"/>
      <c r="F13" s="67" t="n"/>
      <c r="G13" s="69" t="n"/>
      <c r="H13" s="67" t="n"/>
      <c r="I13" s="69" t="n"/>
      <c r="J13" s="67" t="n"/>
      <c r="K13" s="67" t="n"/>
      <c r="L13" s="76" t="n"/>
      <c r="M13" s="66" t="n"/>
    </row>
    <row r="14" ht="16.8" customHeight="1" s="272">
      <c r="A14" s="72" t="n"/>
      <c r="B14" s="72" t="n"/>
      <c r="C14" s="72" t="n"/>
      <c r="D14" s="63" t="n"/>
      <c r="E14" s="63" t="n"/>
      <c r="F14" s="67" t="n"/>
      <c r="G14" s="73" t="n"/>
      <c r="H14" s="67" t="n"/>
      <c r="I14" s="73" t="n"/>
      <c r="J14" s="67" t="n"/>
      <c r="K14" s="67" t="n"/>
      <c r="L14" s="76" t="n"/>
      <c r="M14" s="71" t="n"/>
    </row>
    <row r="15" ht="16.8" customHeight="1" s="272">
      <c r="A15" s="72" t="n"/>
      <c r="B15" s="72" t="n"/>
      <c r="C15" s="72" t="n"/>
      <c r="D15" s="74" t="n"/>
      <c r="E15" s="74" t="n"/>
      <c r="F15" s="75" t="n"/>
      <c r="G15" s="75" t="n"/>
      <c r="H15" s="75" t="n"/>
      <c r="I15" s="75" t="n"/>
      <c r="J15" s="75" t="n"/>
      <c r="K15" s="75" t="n"/>
      <c r="L15" s="75" t="n"/>
      <c r="M15" s="74" t="n"/>
    </row>
    <row r="16" ht="16.8" customHeight="1" s="272">
      <c r="A16" s="64" t="n"/>
      <c r="B16" s="65" t="n"/>
      <c r="C16" s="66" t="n"/>
      <c r="D16" s="63" t="n"/>
      <c r="E16" s="63" t="n"/>
      <c r="F16" s="67" t="n"/>
      <c r="G16" s="68" t="n"/>
      <c r="H16" s="67" t="n"/>
      <c r="I16" s="68" t="n"/>
      <c r="J16" s="67" t="n"/>
      <c r="K16" s="67" t="n"/>
      <c r="L16" s="76" t="n"/>
      <c r="M16" s="66" t="n"/>
    </row>
    <row r="17" ht="16.8" customHeight="1" s="272">
      <c r="A17" s="65" t="n"/>
      <c r="B17" s="65" t="n"/>
      <c r="C17" s="66" t="n"/>
      <c r="D17" s="63" t="n"/>
      <c r="E17" s="63" t="n"/>
      <c r="F17" s="67" t="n"/>
      <c r="G17" s="69" t="n"/>
      <c r="H17" s="67" t="n"/>
      <c r="I17" s="69" t="n"/>
      <c r="J17" s="67" t="n"/>
      <c r="K17" s="67" t="n"/>
      <c r="L17" s="76" t="n"/>
      <c r="M17" s="66" t="n"/>
    </row>
    <row r="18" ht="16.8" customHeight="1" s="272">
      <c r="A18" s="70" t="n"/>
      <c r="B18" s="63" t="n"/>
      <c r="C18" s="71" t="n"/>
      <c r="D18" s="63" t="n"/>
      <c r="E18" s="63" t="n"/>
      <c r="F18" s="67" t="n"/>
      <c r="G18" s="69" t="n"/>
      <c r="H18" s="67" t="n"/>
      <c r="I18" s="69" t="n"/>
      <c r="J18" s="67" t="n"/>
      <c r="K18" s="67" t="n"/>
      <c r="L18" s="76" t="n"/>
      <c r="M18" s="66" t="n"/>
    </row>
    <row r="19" ht="16.8" customHeight="1" s="272">
      <c r="A19" s="72" t="n"/>
      <c r="B19" s="72" t="n"/>
      <c r="C19" s="72" t="n"/>
      <c r="D19" s="63" t="n"/>
      <c r="E19" s="63" t="n"/>
      <c r="F19" s="67" t="n"/>
      <c r="G19" s="69" t="n"/>
      <c r="H19" s="67" t="n"/>
      <c r="I19" s="69" t="n"/>
      <c r="J19" s="67" t="n"/>
      <c r="K19" s="67" t="n"/>
      <c r="L19" s="76" t="n"/>
      <c r="M19" s="66" t="n"/>
    </row>
    <row r="20" ht="16.8" customHeight="1" s="272">
      <c r="A20" s="72" t="n"/>
      <c r="B20" s="72" t="n"/>
      <c r="C20" s="72" t="n"/>
      <c r="D20" s="63" t="n"/>
      <c r="E20" s="63" t="n"/>
      <c r="F20" s="67" t="n"/>
      <c r="G20" s="69" t="n"/>
      <c r="H20" s="67" t="n"/>
      <c r="I20" s="69" t="n"/>
      <c r="J20" s="67" t="n"/>
      <c r="K20" s="67" t="n"/>
      <c r="L20" s="76" t="n"/>
      <c r="M20" s="66" t="n"/>
    </row>
    <row r="21" ht="16.8" customHeight="1" s="272">
      <c r="A21" s="72" t="n"/>
      <c r="B21" s="72" t="n"/>
      <c r="C21" s="72" t="n"/>
      <c r="D21" s="63" t="n"/>
      <c r="E21" s="63" t="n"/>
      <c r="F21" s="67" t="n"/>
      <c r="G21" s="73" t="n"/>
      <c r="H21" s="67" t="n"/>
      <c r="I21" s="73" t="n"/>
      <c r="J21" s="67" t="n"/>
      <c r="K21" s="67" t="n"/>
      <c r="L21" s="76" t="n"/>
      <c r="M21" s="71" t="n"/>
    </row>
    <row r="22" ht="16.8" customHeight="1" s="272">
      <c r="A22" s="72" t="n"/>
      <c r="B22" s="72" t="n"/>
      <c r="C22" s="72" t="n"/>
      <c r="D22" s="74" t="n"/>
      <c r="E22" s="74" t="n"/>
      <c r="F22" s="75" t="n"/>
      <c r="G22" s="75" t="n"/>
      <c r="H22" s="75" t="n"/>
      <c r="I22" s="75" t="n"/>
      <c r="J22" s="75" t="n"/>
      <c r="K22" s="75" t="n"/>
      <c r="L22" s="75" t="n"/>
      <c r="M22" s="74" t="n"/>
    </row>
    <row r="23" ht="16.8" customHeight="1" s="272">
      <c r="A23" s="64" t="n"/>
      <c r="B23" s="65" t="n"/>
      <c r="C23" s="66" t="n"/>
      <c r="D23" s="63" t="n"/>
      <c r="E23" s="63" t="n"/>
      <c r="F23" s="67" t="n"/>
      <c r="G23" s="68" t="n"/>
      <c r="H23" s="67" t="n"/>
      <c r="I23" s="68" t="n"/>
      <c r="J23" s="67" t="n"/>
      <c r="K23" s="67" t="n"/>
      <c r="L23" s="76" t="n"/>
      <c r="M23" s="66" t="n"/>
    </row>
    <row r="24" ht="16.8" customHeight="1" s="272">
      <c r="A24" s="65" t="n"/>
      <c r="B24" s="65" t="n"/>
      <c r="C24" s="66" t="n"/>
      <c r="D24" s="63" t="n"/>
      <c r="E24" s="63" t="n"/>
      <c r="F24" s="67" t="n"/>
      <c r="G24" s="69" t="n"/>
      <c r="H24" s="67" t="n"/>
      <c r="I24" s="69" t="n"/>
      <c r="J24" s="67" t="n"/>
      <c r="K24" s="67" t="n"/>
      <c r="L24" s="76" t="n"/>
      <c r="M24" s="66" t="n"/>
    </row>
    <row r="25" ht="16.8" customHeight="1" s="272">
      <c r="A25" s="70" t="n"/>
      <c r="B25" s="63" t="n"/>
      <c r="C25" s="71" t="n"/>
      <c r="D25" s="63" t="n"/>
      <c r="E25" s="63" t="n"/>
      <c r="F25" s="67" t="n"/>
      <c r="G25" s="69" t="n"/>
      <c r="H25" s="67" t="n"/>
      <c r="I25" s="69" t="n"/>
      <c r="J25" s="67" t="n"/>
      <c r="K25" s="67" t="n"/>
      <c r="L25" s="76" t="n"/>
      <c r="M25" s="66" t="n"/>
    </row>
    <row r="26" ht="16.8" customHeight="1" s="272">
      <c r="A26" s="72" t="n"/>
      <c r="B26" s="72" t="n"/>
      <c r="C26" s="72" t="n"/>
      <c r="D26" s="63" t="n"/>
      <c r="E26" s="63" t="n"/>
      <c r="F26" s="67" t="n"/>
      <c r="G26" s="69" t="n"/>
      <c r="H26" s="67" t="n"/>
      <c r="I26" s="69" t="n"/>
      <c r="J26" s="67" t="n"/>
      <c r="K26" s="67" t="n"/>
      <c r="L26" s="76" t="n"/>
      <c r="M26" s="66" t="n"/>
    </row>
    <row r="27" ht="16.8" customHeight="1" s="272">
      <c r="A27" s="72" t="n"/>
      <c r="B27" s="72" t="n"/>
      <c r="C27" s="72" t="n"/>
      <c r="D27" s="63" t="n"/>
      <c r="E27" s="63" t="n"/>
      <c r="F27" s="67" t="n"/>
      <c r="G27" s="69" t="n"/>
      <c r="H27" s="67" t="n"/>
      <c r="I27" s="69" t="n"/>
      <c r="J27" s="67" t="n"/>
      <c r="K27" s="67" t="n"/>
      <c r="L27" s="76" t="n"/>
      <c r="M27" s="66" t="n"/>
    </row>
    <row r="28" ht="16.8" customHeight="1" s="272">
      <c r="A28" s="72" t="n"/>
      <c r="B28" s="72" t="n"/>
      <c r="C28" s="72" t="n"/>
      <c r="D28" s="63" t="n"/>
      <c r="E28" s="63" t="n"/>
      <c r="F28" s="67" t="n"/>
      <c r="G28" s="73" t="n"/>
      <c r="H28" s="67" t="n"/>
      <c r="I28" s="73" t="n"/>
      <c r="J28" s="67" t="n"/>
      <c r="K28" s="67" t="n"/>
      <c r="L28" s="76" t="n"/>
      <c r="M28" s="71" t="n"/>
    </row>
    <row r="29" ht="16.8" customHeight="1" s="272">
      <c r="A29" s="72" t="n"/>
      <c r="B29" s="72" t="n"/>
      <c r="C29" s="72" t="n"/>
      <c r="D29" s="74" t="n"/>
      <c r="E29" s="74" t="n"/>
      <c r="F29" s="75" t="n"/>
      <c r="G29" s="75" t="n"/>
      <c r="H29" s="75" t="n"/>
      <c r="I29" s="75" t="n"/>
      <c r="J29" s="75" t="n"/>
      <c r="K29" s="75" t="n"/>
      <c r="L29" s="75" t="n"/>
      <c r="M29" s="74" t="n"/>
    </row>
    <row r="30" ht="16.8" customHeight="1" s="272">
      <c r="A30" s="64" t="n"/>
      <c r="B30" s="65" t="n"/>
      <c r="C30" s="66" t="n"/>
      <c r="D30" s="63" t="n"/>
      <c r="E30" s="63" t="n"/>
      <c r="F30" s="67" t="n"/>
      <c r="G30" s="68" t="n"/>
      <c r="H30" s="67" t="n"/>
      <c r="I30" s="68" t="n"/>
      <c r="J30" s="67" t="n"/>
      <c r="K30" s="67" t="n"/>
      <c r="L30" s="76" t="n"/>
      <c r="M30" s="66" t="n"/>
    </row>
    <row r="31" ht="16.8" customHeight="1" s="272">
      <c r="A31" s="65" t="n"/>
      <c r="B31" s="65" t="n"/>
      <c r="C31" s="66" t="n"/>
      <c r="D31" s="63" t="n"/>
      <c r="E31" s="63" t="n"/>
      <c r="F31" s="67" t="n"/>
      <c r="G31" s="69" t="n"/>
      <c r="H31" s="67" t="n"/>
      <c r="I31" s="69" t="n"/>
      <c r="J31" s="67" t="n"/>
      <c r="K31" s="67" t="n"/>
      <c r="L31" s="76" t="n"/>
      <c r="M31" s="66" t="n"/>
    </row>
    <row r="32" ht="16.8" customHeight="1" s="272">
      <c r="A32" s="70" t="n"/>
      <c r="B32" s="63" t="n"/>
      <c r="C32" s="71" t="n"/>
      <c r="D32" s="63" t="n"/>
      <c r="E32" s="63" t="n"/>
      <c r="F32" s="67" t="n"/>
      <c r="G32" s="69" t="n"/>
      <c r="H32" s="67" t="n"/>
      <c r="I32" s="69" t="n"/>
      <c r="J32" s="67" t="n"/>
      <c r="K32" s="67" t="n"/>
      <c r="L32" s="76" t="n"/>
      <c r="M32" s="66" t="n"/>
    </row>
    <row r="33" ht="16.8" customHeight="1" s="272">
      <c r="A33" s="72" t="n"/>
      <c r="B33" s="72" t="n"/>
      <c r="C33" s="72" t="n"/>
      <c r="D33" s="63" t="n"/>
      <c r="E33" s="63" t="n"/>
      <c r="F33" s="67" t="n"/>
      <c r="G33" s="69" t="n"/>
      <c r="H33" s="67" t="n"/>
      <c r="I33" s="69" t="n"/>
      <c r="J33" s="67" t="n"/>
      <c r="K33" s="67" t="n"/>
      <c r="L33" s="76" t="n"/>
      <c r="M33" s="66" t="n"/>
    </row>
    <row r="34" ht="16.8" customHeight="1" s="272">
      <c r="A34" s="72" t="n"/>
      <c r="B34" s="72" t="n"/>
      <c r="C34" s="72" t="n"/>
      <c r="D34" s="63" t="n"/>
      <c r="E34" s="63" t="n"/>
      <c r="F34" s="67" t="n"/>
      <c r="G34" s="69" t="n"/>
      <c r="H34" s="67" t="n"/>
      <c r="I34" s="69" t="n"/>
      <c r="J34" s="67" t="n"/>
      <c r="K34" s="67" t="n"/>
      <c r="L34" s="76" t="n"/>
      <c r="M34" s="66" t="n"/>
    </row>
    <row r="35" ht="16.8" customHeight="1" s="272">
      <c r="A35" s="72" t="n"/>
      <c r="B35" s="72" t="n"/>
      <c r="C35" s="72" t="n"/>
      <c r="D35" s="63" t="n"/>
      <c r="E35" s="63" t="n"/>
      <c r="F35" s="67" t="n"/>
      <c r="G35" s="73" t="n"/>
      <c r="H35" s="67" t="n"/>
      <c r="I35" s="73" t="n"/>
      <c r="J35" s="67" t="n"/>
      <c r="K35" s="67" t="n"/>
      <c r="L35" s="76" t="n"/>
      <c r="M35" s="71" t="n"/>
    </row>
    <row r="36" ht="16.8" customHeight="1" s="272">
      <c r="A36" s="72" t="n"/>
      <c r="B36" s="72" t="n"/>
      <c r="C36" s="72" t="n"/>
      <c r="D36" s="74" t="n"/>
      <c r="E36" s="74" t="n"/>
      <c r="F36" s="75" t="n"/>
      <c r="G36" s="75" t="n"/>
      <c r="H36" s="75" t="n"/>
      <c r="I36" s="75" t="n"/>
      <c r="J36" s="75" t="n"/>
      <c r="K36" s="75" t="n"/>
      <c r="L36" s="75" t="n"/>
      <c r="M36" s="74" t="n"/>
    </row>
    <row r="37" ht="16.8" customHeight="1" s="272">
      <c r="A37" s="64" t="n"/>
      <c r="B37" s="65" t="n"/>
      <c r="C37" s="66" t="n"/>
      <c r="D37" s="63" t="n"/>
      <c r="E37" s="63" t="n"/>
      <c r="F37" s="67" t="n"/>
      <c r="G37" s="68" t="n"/>
      <c r="H37" s="67" t="n"/>
      <c r="I37" s="68" t="n"/>
      <c r="J37" s="67" t="n"/>
      <c r="K37" s="67" t="n"/>
      <c r="L37" s="76" t="n"/>
      <c r="M37" s="66" t="n"/>
    </row>
    <row r="38" ht="16.8" customHeight="1" s="272">
      <c r="A38" s="65" t="n"/>
      <c r="B38" s="65" t="n"/>
      <c r="C38" s="66" t="n"/>
      <c r="D38" s="63" t="n"/>
      <c r="E38" s="63" t="n"/>
      <c r="F38" s="67" t="n"/>
      <c r="G38" s="69" t="n"/>
      <c r="H38" s="67" t="n"/>
      <c r="I38" s="69" t="n"/>
      <c r="J38" s="67" t="n"/>
      <c r="K38" s="67" t="n"/>
      <c r="L38" s="76" t="n"/>
      <c r="M38" s="66" t="n"/>
    </row>
    <row r="39" ht="16.8" customHeight="1" s="272">
      <c r="A39" s="70" t="n"/>
      <c r="B39" s="63" t="n"/>
      <c r="C39" s="71" t="n"/>
      <c r="D39" s="63" t="n"/>
      <c r="E39" s="63" t="n"/>
      <c r="F39" s="67" t="n"/>
      <c r="G39" s="69" t="n"/>
      <c r="H39" s="67" t="n"/>
      <c r="I39" s="69" t="n"/>
      <c r="J39" s="67" t="n"/>
      <c r="K39" s="67" t="n"/>
      <c r="L39" s="76" t="n"/>
      <c r="M39" s="66" t="n"/>
    </row>
    <row r="40" ht="16.8" customHeight="1" s="272">
      <c r="A40" s="72" t="n"/>
      <c r="B40" s="72" t="n"/>
      <c r="C40" s="72" t="n"/>
      <c r="D40" s="63" t="n"/>
      <c r="E40" s="63" t="n"/>
      <c r="F40" s="67" t="n"/>
      <c r="G40" s="69" t="n"/>
      <c r="H40" s="67" t="n"/>
      <c r="I40" s="69" t="n"/>
      <c r="J40" s="67" t="n"/>
      <c r="K40" s="67" t="n"/>
      <c r="L40" s="76" t="n"/>
      <c r="M40" s="66" t="n"/>
    </row>
    <row r="41" ht="16.8" customHeight="1" s="272">
      <c r="A41" s="72" t="n"/>
      <c r="B41" s="72" t="n"/>
      <c r="C41" s="72" t="n"/>
      <c r="D41" s="63" t="n"/>
      <c r="E41" s="63" t="n"/>
      <c r="F41" s="67" t="n"/>
      <c r="G41" s="69" t="n"/>
      <c r="H41" s="67" t="n"/>
      <c r="I41" s="69" t="n"/>
      <c r="J41" s="67" t="n"/>
      <c r="K41" s="67" t="n"/>
      <c r="L41" s="76" t="n"/>
      <c r="M41" s="66" t="n"/>
    </row>
    <row r="42" ht="16.8" customHeight="1" s="272">
      <c r="A42" s="72" t="n"/>
      <c r="B42" s="72" t="n"/>
      <c r="C42" s="72" t="n"/>
      <c r="D42" s="63" t="n"/>
      <c r="E42" s="63" t="n"/>
      <c r="F42" s="67" t="n"/>
      <c r="G42" s="73" t="n"/>
      <c r="H42" s="67" t="n"/>
      <c r="I42" s="73" t="n"/>
      <c r="J42" s="67" t="n"/>
      <c r="K42" s="67" t="n"/>
      <c r="L42" s="76" t="n"/>
      <c r="M42" s="71" t="n"/>
    </row>
    <row r="43" ht="16.8" customHeight="1" s="272">
      <c r="A43" s="72" t="n"/>
      <c r="B43" s="72" t="n"/>
      <c r="C43" s="72" t="n"/>
      <c r="D43" s="74" t="n"/>
      <c r="E43" s="74" t="n"/>
      <c r="F43" s="75" t="n"/>
      <c r="G43" s="75" t="n"/>
      <c r="H43" s="75" t="n"/>
      <c r="I43" s="75" t="n"/>
      <c r="J43" s="75" t="n"/>
      <c r="K43" s="75" t="n"/>
      <c r="L43" s="75" t="n"/>
      <c r="M43" s="74" t="n"/>
    </row>
    <row r="44" ht="16.8" customHeight="1" s="272">
      <c r="A44" s="64" t="n"/>
      <c r="B44" s="65" t="n"/>
      <c r="C44" s="66" t="n"/>
      <c r="D44" s="63" t="n"/>
      <c r="E44" s="63" t="n"/>
      <c r="F44" s="67" t="n"/>
      <c r="G44" s="68" t="n"/>
      <c r="H44" s="67" t="n"/>
      <c r="I44" s="68" t="n"/>
      <c r="J44" s="67" t="n"/>
      <c r="K44" s="67" t="n"/>
      <c r="L44" s="76" t="n"/>
      <c r="M44" s="66" t="n"/>
    </row>
    <row r="45" ht="16.8" customHeight="1" s="272">
      <c r="A45" s="65" t="n"/>
      <c r="B45" s="65" t="n"/>
      <c r="C45" s="66" t="n"/>
      <c r="D45" s="63" t="n"/>
      <c r="E45" s="63" t="n"/>
      <c r="F45" s="67" t="n"/>
      <c r="G45" s="69" t="n"/>
      <c r="H45" s="67" t="n"/>
      <c r="I45" s="69" t="n"/>
      <c r="J45" s="67" t="n"/>
      <c r="K45" s="67" t="n"/>
      <c r="L45" s="76" t="n"/>
      <c r="M45" s="66" t="n"/>
    </row>
    <row r="46" ht="16.8" customHeight="1" s="272">
      <c r="A46" s="70" t="n"/>
      <c r="B46" s="63" t="n"/>
      <c r="C46" s="71" t="n"/>
      <c r="D46" s="63" t="n"/>
      <c r="E46" s="63" t="n"/>
      <c r="F46" s="67" t="n"/>
      <c r="G46" s="73" t="n"/>
      <c r="H46" s="67" t="n"/>
      <c r="I46" s="73" t="n"/>
      <c r="J46" s="67" t="n"/>
      <c r="K46" s="67" t="n"/>
      <c r="L46" s="76" t="n"/>
      <c r="M46" s="71" t="n"/>
    </row>
    <row r="47" ht="16.8" customHeight="1" s="272">
      <c r="A47" s="72" t="n"/>
      <c r="B47" s="72" t="n"/>
      <c r="C47" s="72" t="n"/>
      <c r="D47" s="74" t="n"/>
      <c r="E47" s="74" t="n"/>
      <c r="F47" s="75" t="n"/>
      <c r="G47" s="75" t="n"/>
      <c r="H47" s="75" t="n"/>
      <c r="I47" s="75" t="n"/>
      <c r="J47" s="75" t="n"/>
      <c r="K47" s="75" t="n"/>
      <c r="L47" s="75" t="n"/>
      <c r="M47" s="74" t="n"/>
    </row>
    <row r="48" ht="16.8" customHeight="1" s="272">
      <c r="A48" s="64" t="n"/>
      <c r="B48" s="65" t="n"/>
      <c r="C48" s="66" t="n"/>
      <c r="D48" s="63" t="n"/>
      <c r="E48" s="63" t="n"/>
      <c r="F48" s="67" t="n"/>
      <c r="G48" s="68" t="n"/>
      <c r="H48" s="67" t="n"/>
      <c r="I48" s="68" t="n"/>
      <c r="J48" s="67" t="n"/>
      <c r="K48" s="67" t="n"/>
      <c r="L48" s="76" t="n"/>
      <c r="M48" s="66" t="n"/>
    </row>
    <row r="49" ht="16.8" customHeight="1" s="272">
      <c r="A49" s="65" t="n"/>
      <c r="B49" s="65" t="n"/>
      <c r="C49" s="66" t="n"/>
      <c r="D49" s="63" t="n"/>
      <c r="E49" s="63" t="n"/>
      <c r="F49" s="67" t="n"/>
      <c r="G49" s="69" t="n"/>
      <c r="H49" s="67" t="n"/>
      <c r="I49" s="69" t="n"/>
      <c r="J49" s="67" t="n"/>
      <c r="K49" s="67" t="n"/>
      <c r="L49" s="76" t="n"/>
      <c r="M49" s="66" t="n"/>
    </row>
    <row r="50" ht="16.8" customHeight="1" s="272">
      <c r="A50" s="70" t="n"/>
      <c r="B50" s="63" t="n"/>
      <c r="C50" s="71" t="n"/>
      <c r="D50" s="63" t="n"/>
      <c r="E50" s="63" t="n"/>
      <c r="F50" s="67" t="n"/>
      <c r="G50" s="73" t="n"/>
      <c r="H50" s="67" t="n"/>
      <c r="I50" s="73" t="n"/>
      <c r="J50" s="67" t="n"/>
      <c r="K50" s="67" t="n"/>
      <c r="L50" s="76" t="n"/>
      <c r="M50" s="71" t="n"/>
    </row>
    <row r="51" ht="16.8" customHeight="1" s="272">
      <c r="A51" s="72" t="n"/>
      <c r="B51" s="72" t="n"/>
      <c r="C51" s="72" t="n"/>
      <c r="D51" s="74" t="n"/>
      <c r="E51" s="74" t="n"/>
      <c r="F51" s="75" t="n"/>
      <c r="G51" s="75" t="n"/>
      <c r="H51" s="75" t="n"/>
      <c r="I51" s="75" t="n"/>
      <c r="J51" s="75" t="n"/>
      <c r="K51" s="75" t="n"/>
      <c r="L51" s="75" t="n"/>
      <c r="M51" s="74" t="n"/>
    </row>
    <row r="52" ht="16.8" customHeight="1" s="272">
      <c r="A52" s="64" t="n"/>
      <c r="B52" s="65" t="n"/>
      <c r="C52" s="66" t="n"/>
      <c r="D52" s="63" t="n"/>
      <c r="E52" s="63" t="n"/>
      <c r="F52" s="67" t="n"/>
      <c r="G52" s="68" t="n"/>
      <c r="H52" s="67" t="n"/>
      <c r="I52" s="68" t="n"/>
      <c r="J52" s="67" t="n"/>
      <c r="K52" s="67" t="n"/>
      <c r="L52" s="76" t="n"/>
      <c r="M52" s="66" t="n"/>
    </row>
    <row r="53" ht="16.8" customHeight="1" s="272">
      <c r="A53" s="65" t="n"/>
      <c r="B53" s="65" t="n"/>
      <c r="C53" s="66" t="n"/>
      <c r="D53" s="63" t="n"/>
      <c r="E53" s="63" t="n"/>
      <c r="F53" s="67" t="n"/>
      <c r="G53" s="69" t="n"/>
      <c r="H53" s="67" t="n"/>
      <c r="I53" s="69" t="n"/>
      <c r="J53" s="67" t="n"/>
      <c r="K53" s="67" t="n"/>
      <c r="L53" s="76" t="n"/>
      <c r="M53" s="66" t="n"/>
    </row>
    <row r="54" ht="16.8" customHeight="1" s="272">
      <c r="A54" s="70" t="n"/>
      <c r="B54" s="63" t="n"/>
      <c r="C54" s="71" t="n"/>
      <c r="D54" s="63" t="n"/>
      <c r="E54" s="63" t="n"/>
      <c r="F54" s="67" t="n"/>
      <c r="G54" s="69" t="n"/>
      <c r="H54" s="67" t="n"/>
      <c r="I54" s="69" t="n"/>
      <c r="J54" s="67" t="n"/>
      <c r="K54" s="67" t="n"/>
      <c r="L54" s="76" t="n"/>
      <c r="M54" s="66" t="n"/>
    </row>
    <row r="55" ht="16.8" customHeight="1" s="272">
      <c r="A55" s="72" t="n"/>
      <c r="B55" s="72" t="n"/>
      <c r="C55" s="72" t="n"/>
      <c r="D55" s="63" t="n"/>
      <c r="E55" s="63" t="n"/>
      <c r="F55" s="67" t="n"/>
      <c r="G55" s="73" t="n"/>
      <c r="H55" s="67" t="n"/>
      <c r="I55" s="73" t="n"/>
      <c r="J55" s="67" t="n"/>
      <c r="K55" s="67" t="n"/>
      <c r="L55" s="76" t="n"/>
      <c r="M55" s="71" t="n"/>
    </row>
    <row r="56" ht="16.8" customHeight="1" s="272">
      <c r="A56" s="72" t="n"/>
      <c r="B56" s="72" t="n"/>
      <c r="C56" s="72" t="n"/>
      <c r="D56" s="74" t="n"/>
      <c r="E56" s="74" t="n"/>
      <c r="F56" s="75" t="n"/>
      <c r="G56" s="75" t="n"/>
      <c r="H56" s="75" t="n"/>
      <c r="I56" s="75" t="n"/>
      <c r="J56" s="75" t="n"/>
      <c r="K56" s="75" t="n"/>
      <c r="L56" s="75" t="n"/>
      <c r="M56" s="74" t="n"/>
    </row>
    <row r="57" ht="16.8" customHeight="1" s="272">
      <c r="A57" s="64" t="n"/>
      <c r="B57" s="65" t="n"/>
      <c r="C57" s="66" t="n"/>
      <c r="D57" s="63" t="n"/>
      <c r="E57" s="63" t="n"/>
      <c r="F57" s="67" t="n"/>
      <c r="G57" s="68" t="n"/>
      <c r="H57" s="67" t="n"/>
      <c r="I57" s="68" t="n"/>
      <c r="J57" s="67" t="n"/>
      <c r="K57" s="67" t="n"/>
      <c r="L57" s="76" t="n"/>
      <c r="M57" s="66" t="n"/>
    </row>
    <row r="58" ht="16.8" customHeight="1" s="272">
      <c r="A58" s="65" t="n"/>
      <c r="B58" s="65" t="n"/>
      <c r="C58" s="66" t="n"/>
      <c r="D58" s="63" t="n"/>
      <c r="E58" s="63" t="n"/>
      <c r="F58" s="67" t="n"/>
      <c r="G58" s="69" t="n"/>
      <c r="H58" s="67" t="n"/>
      <c r="I58" s="69" t="n"/>
      <c r="J58" s="67" t="n"/>
      <c r="K58" s="67" t="n"/>
      <c r="L58" s="76" t="n"/>
      <c r="M58" s="66" t="n"/>
    </row>
    <row r="59" ht="16.8" customHeight="1" s="272">
      <c r="A59" s="70" t="n"/>
      <c r="B59" s="63" t="n"/>
      <c r="C59" s="71" t="n"/>
      <c r="D59" s="63" t="n"/>
      <c r="E59" s="63" t="n"/>
      <c r="F59" s="67" t="n"/>
      <c r="G59" s="69" t="n"/>
      <c r="H59" s="67" t="n"/>
      <c r="I59" s="69" t="n"/>
      <c r="J59" s="67" t="n"/>
      <c r="K59" s="67" t="n"/>
      <c r="L59" s="76" t="n"/>
      <c r="M59" s="66" t="n"/>
    </row>
    <row r="60" ht="16.8" customHeight="1" s="272">
      <c r="A60" s="72" t="n"/>
      <c r="B60" s="72" t="n"/>
      <c r="C60" s="72" t="n"/>
      <c r="D60" s="63" t="n"/>
      <c r="E60" s="63" t="n"/>
      <c r="F60" s="67" t="n"/>
      <c r="G60" s="69" t="n"/>
      <c r="H60" s="67" t="n"/>
      <c r="I60" s="69" t="n"/>
      <c r="J60" s="67" t="n"/>
      <c r="K60" s="67" t="n"/>
      <c r="L60" s="76" t="n"/>
      <c r="M60" s="66" t="n"/>
    </row>
    <row r="61" ht="16.8" customHeight="1" s="272">
      <c r="A61" s="72" t="n"/>
      <c r="B61" s="72" t="n"/>
      <c r="C61" s="72" t="n"/>
      <c r="D61" s="63" t="n"/>
      <c r="E61" s="63" t="n"/>
      <c r="F61" s="67" t="n"/>
      <c r="G61" s="69" t="n"/>
      <c r="H61" s="67" t="n"/>
      <c r="I61" s="69" t="n"/>
      <c r="J61" s="67" t="n"/>
      <c r="K61" s="67" t="n"/>
      <c r="L61" s="76" t="n"/>
      <c r="M61" s="66" t="n"/>
    </row>
    <row r="62" ht="16.8" customHeight="1" s="272">
      <c r="A62" s="72" t="n"/>
      <c r="B62" s="72" t="n"/>
      <c r="C62" s="72" t="n"/>
      <c r="D62" s="63" t="n"/>
      <c r="E62" s="63" t="n"/>
      <c r="F62" s="67" t="n"/>
      <c r="G62" s="73" t="n"/>
      <c r="H62" s="67" t="n"/>
      <c r="I62" s="73" t="n"/>
      <c r="J62" s="67" t="n"/>
      <c r="K62" s="67" t="n"/>
      <c r="L62" s="76" t="n"/>
      <c r="M62" s="71" t="n"/>
    </row>
    <row r="63" ht="16.8" customHeight="1" s="272">
      <c r="A63" s="72" t="n"/>
      <c r="B63" s="72" t="n"/>
      <c r="C63" s="72" t="n"/>
      <c r="D63" s="74" t="n"/>
      <c r="E63" s="74" t="n"/>
      <c r="F63" s="75" t="n"/>
      <c r="G63" s="75" t="n"/>
      <c r="H63" s="75" t="n"/>
      <c r="I63" s="75" t="n"/>
      <c r="J63" s="75" t="n"/>
      <c r="K63" s="75" t="n"/>
      <c r="L63" s="75" t="n"/>
      <c r="M63" s="74" t="n"/>
    </row>
    <row r="64" ht="16.8" customHeight="1" s="272">
      <c r="A64" s="64" t="n"/>
      <c r="B64" s="65" t="n"/>
      <c r="C64" s="66" t="n"/>
      <c r="D64" s="63" t="n"/>
      <c r="E64" s="63" t="n"/>
      <c r="F64" s="67" t="n"/>
      <c r="G64" s="68" t="n"/>
      <c r="H64" s="67" t="n"/>
      <c r="I64" s="68" t="n"/>
      <c r="J64" s="67" t="n"/>
      <c r="K64" s="67" t="n"/>
      <c r="L64" s="76" t="n"/>
      <c r="M64" s="66" t="n"/>
    </row>
    <row r="65" ht="16.8" customHeight="1" s="272">
      <c r="A65" s="65" t="n"/>
      <c r="B65" s="65" t="n"/>
      <c r="C65" s="66" t="n"/>
      <c r="D65" s="63" t="n"/>
      <c r="E65" s="63" t="n"/>
      <c r="F65" s="67" t="n"/>
      <c r="G65" s="69" t="n"/>
      <c r="H65" s="67" t="n"/>
      <c r="I65" s="69" t="n"/>
      <c r="J65" s="67" t="n"/>
      <c r="K65" s="67" t="n"/>
      <c r="L65" s="76" t="n"/>
      <c r="M65" s="66" t="n"/>
    </row>
    <row r="66" ht="16.8" customHeight="1" s="272">
      <c r="A66" s="70" t="n"/>
      <c r="B66" s="63" t="n"/>
      <c r="C66" s="71" t="n"/>
      <c r="D66" s="63" t="n"/>
      <c r="E66" s="63" t="n"/>
      <c r="F66" s="67" t="n"/>
      <c r="G66" s="69" t="n"/>
      <c r="H66" s="67" t="n"/>
      <c r="I66" s="69" t="n"/>
      <c r="J66" s="67" t="n"/>
      <c r="K66" s="67" t="n"/>
      <c r="L66" s="76" t="n"/>
      <c r="M66" s="66" t="n"/>
    </row>
    <row r="67" ht="16.8" customHeight="1" s="272">
      <c r="A67" s="72" t="n"/>
      <c r="B67" s="72" t="n"/>
      <c r="C67" s="72" t="n"/>
      <c r="D67" s="63" t="n"/>
      <c r="E67" s="63" t="n"/>
      <c r="F67" s="67" t="n"/>
      <c r="G67" s="69" t="n"/>
      <c r="H67" s="67" t="n"/>
      <c r="I67" s="69" t="n"/>
      <c r="J67" s="67" t="n"/>
      <c r="K67" s="67" t="n"/>
      <c r="L67" s="76" t="n"/>
      <c r="M67" s="66" t="n"/>
    </row>
    <row r="68" ht="16.8" customHeight="1" s="272">
      <c r="A68" s="72" t="n"/>
      <c r="B68" s="72" t="n"/>
      <c r="C68" s="72" t="n"/>
      <c r="D68" s="63" t="n"/>
      <c r="E68" s="63" t="n"/>
      <c r="F68" s="67" t="n"/>
      <c r="G68" s="69" t="n"/>
      <c r="H68" s="67" t="n"/>
      <c r="I68" s="69" t="n"/>
      <c r="J68" s="67" t="n"/>
      <c r="K68" s="67" t="n"/>
      <c r="L68" s="76" t="n"/>
      <c r="M68" s="66" t="n"/>
    </row>
    <row r="69" ht="16.8" customHeight="1" s="272">
      <c r="A69" s="72" t="n"/>
      <c r="B69" s="72" t="n"/>
      <c r="C69" s="72" t="n"/>
      <c r="D69" s="63" t="n"/>
      <c r="E69" s="63" t="n"/>
      <c r="F69" s="67" t="n"/>
      <c r="G69" s="73" t="n"/>
      <c r="H69" s="67" t="n"/>
      <c r="I69" s="73" t="n"/>
      <c r="J69" s="67" t="n"/>
      <c r="K69" s="67" t="n"/>
      <c r="L69" s="76" t="n"/>
      <c r="M69" s="71" t="n"/>
    </row>
    <row r="70" ht="16.8" customHeight="1" s="272">
      <c r="A70" s="72" t="n"/>
      <c r="B70" s="72" t="n"/>
      <c r="C70" s="72" t="n"/>
      <c r="D70" s="74" t="n"/>
      <c r="E70" s="74" t="n"/>
      <c r="F70" s="75" t="n"/>
      <c r="G70" s="75" t="n"/>
      <c r="H70" s="75" t="n"/>
      <c r="I70" s="75" t="n"/>
      <c r="J70" s="75" t="n"/>
      <c r="K70" s="75" t="n"/>
      <c r="L70" s="75" t="n"/>
      <c r="M70" s="74" t="n"/>
    </row>
    <row r="71" ht="16.8" customHeight="1" s="272">
      <c r="A71" s="64" t="n"/>
      <c r="B71" s="65" t="n"/>
      <c r="C71" s="66" t="n"/>
      <c r="D71" s="63" t="n"/>
      <c r="E71" s="63" t="n"/>
      <c r="F71" s="67" t="n"/>
      <c r="G71" s="68" t="n"/>
      <c r="H71" s="67" t="n"/>
      <c r="I71" s="68" t="n"/>
      <c r="J71" s="67" t="n"/>
      <c r="K71" s="67" t="n"/>
      <c r="L71" s="76" t="n"/>
      <c r="M71" s="66" t="n"/>
    </row>
    <row r="72" ht="16.8" customHeight="1" s="272">
      <c r="A72" s="65" t="n"/>
      <c r="B72" s="65" t="n"/>
      <c r="C72" s="66" t="n"/>
      <c r="D72" s="63" t="n"/>
      <c r="E72" s="63" t="n"/>
      <c r="F72" s="67" t="n"/>
      <c r="G72" s="69" t="n"/>
      <c r="H72" s="67" t="n"/>
      <c r="I72" s="69" t="n"/>
      <c r="J72" s="67" t="n"/>
      <c r="K72" s="67" t="n"/>
      <c r="L72" s="76" t="n"/>
      <c r="M72" s="66" t="n"/>
    </row>
    <row r="73" ht="16.8" customHeight="1" s="272">
      <c r="A73" s="70" t="n"/>
      <c r="B73" s="63" t="n"/>
      <c r="C73" s="71" t="n"/>
      <c r="D73" s="63" t="n"/>
      <c r="E73" s="63" t="n"/>
      <c r="F73" s="67" t="n"/>
      <c r="G73" s="69" t="n"/>
      <c r="H73" s="67" t="n"/>
      <c r="I73" s="69" t="n"/>
      <c r="J73" s="67" t="n"/>
      <c r="K73" s="67" t="n"/>
      <c r="L73" s="76" t="n"/>
      <c r="M73" s="66" t="n"/>
    </row>
    <row r="74" ht="16.8" customHeight="1" s="272">
      <c r="A74" s="72" t="n"/>
      <c r="B74" s="72" t="n"/>
      <c r="C74" s="72" t="n"/>
      <c r="D74" s="63" t="n"/>
      <c r="E74" s="63" t="n"/>
      <c r="F74" s="67" t="n"/>
      <c r="G74" s="69" t="n"/>
      <c r="H74" s="67" t="n"/>
      <c r="I74" s="69" t="n"/>
      <c r="J74" s="67" t="n"/>
      <c r="K74" s="67" t="n"/>
      <c r="L74" s="76" t="n"/>
      <c r="M74" s="66" t="n"/>
    </row>
    <row r="75" ht="16.8" customHeight="1" s="272">
      <c r="A75" s="72" t="n"/>
      <c r="B75" s="72" t="n"/>
      <c r="C75" s="72" t="n"/>
      <c r="D75" s="63" t="n"/>
      <c r="E75" s="63" t="n"/>
      <c r="F75" s="67" t="n"/>
      <c r="G75" s="73" t="n"/>
      <c r="H75" s="67" t="n"/>
      <c r="I75" s="73" t="n"/>
      <c r="J75" s="67" t="n"/>
      <c r="K75" s="67" t="n"/>
      <c r="L75" s="76" t="n"/>
      <c r="M75" s="71" t="n"/>
    </row>
    <row r="76" ht="16.8" customHeight="1" s="272">
      <c r="A76" s="72" t="n"/>
      <c r="B76" s="72" t="n"/>
      <c r="C76" s="72" t="n"/>
      <c r="D76" s="74" t="n"/>
      <c r="E76" s="74" t="n"/>
      <c r="F76" s="75" t="n"/>
      <c r="G76" s="75" t="n"/>
      <c r="H76" s="75" t="n"/>
      <c r="I76" s="75" t="n"/>
      <c r="J76" s="75" t="n"/>
      <c r="K76" s="75" t="n"/>
      <c r="L76" s="75" t="n"/>
      <c r="M76" s="74" t="n"/>
    </row>
    <row r="77" ht="16.8" customHeight="1" s="272">
      <c r="A77" s="64" t="n"/>
      <c r="B77" s="65" t="n"/>
      <c r="C77" s="66" t="n"/>
      <c r="D77" s="63" t="n"/>
      <c r="E77" s="63" t="n"/>
      <c r="F77" s="67" t="n"/>
      <c r="G77" s="68" t="n"/>
      <c r="H77" s="67" t="n"/>
      <c r="I77" s="68" t="n"/>
      <c r="J77" s="67" t="n"/>
      <c r="K77" s="67" t="n"/>
      <c r="L77" s="76" t="n"/>
      <c r="M77" s="66" t="n"/>
    </row>
    <row r="78" ht="16.8" customHeight="1" s="272">
      <c r="A78" s="65" t="n"/>
      <c r="B78" s="65" t="n"/>
      <c r="C78" s="66" t="n"/>
      <c r="D78" s="63" t="n"/>
      <c r="E78" s="63" t="n"/>
      <c r="F78" s="67" t="n"/>
      <c r="G78" s="69" t="n"/>
      <c r="H78" s="67" t="n"/>
      <c r="I78" s="69" t="n"/>
      <c r="J78" s="67" t="n"/>
      <c r="K78" s="67" t="n"/>
      <c r="L78" s="76" t="n"/>
      <c r="M78" s="66" t="n"/>
    </row>
    <row r="79" ht="16.8" customHeight="1" s="272">
      <c r="A79" s="70" t="n"/>
      <c r="B79" s="63" t="n"/>
      <c r="C79" s="71" t="n"/>
      <c r="D79" s="63" t="n"/>
      <c r="E79" s="63" t="n"/>
      <c r="F79" s="67" t="n"/>
      <c r="G79" s="69" t="n"/>
      <c r="H79" s="67" t="n"/>
      <c r="I79" s="69" t="n"/>
      <c r="J79" s="67" t="n"/>
      <c r="K79" s="67" t="n"/>
      <c r="L79" s="76" t="n"/>
      <c r="M79" s="66" t="n"/>
    </row>
    <row r="80" ht="16.8" customHeight="1" s="272">
      <c r="A80" s="72" t="n"/>
      <c r="B80" s="72" t="n"/>
      <c r="C80" s="72" t="n"/>
      <c r="D80" s="63" t="n"/>
      <c r="E80" s="63" t="n"/>
      <c r="F80" s="67" t="n"/>
      <c r="G80" s="73" t="n"/>
      <c r="H80" s="67" t="n"/>
      <c r="I80" s="73" t="n"/>
      <c r="J80" s="67" t="n"/>
      <c r="K80" s="67" t="n"/>
      <c r="L80" s="76" t="n"/>
      <c r="M80" s="71" t="n"/>
    </row>
    <row r="81" ht="16.8" customHeight="1" s="272">
      <c r="A81" s="72" t="n"/>
      <c r="B81" s="72" t="n"/>
      <c r="C81" s="72" t="n"/>
      <c r="D81" s="74" t="n"/>
      <c r="E81" s="74" t="n"/>
      <c r="F81" s="75" t="n"/>
      <c r="G81" s="75" t="n"/>
      <c r="H81" s="75" t="n"/>
      <c r="I81" s="75" t="n"/>
      <c r="J81" s="75" t="n"/>
      <c r="K81" s="75" t="n"/>
      <c r="L81" s="75" t="n"/>
      <c r="M81" s="74" t="n"/>
    </row>
    <row r="82" ht="16.8" customHeight="1" s="272">
      <c r="A82" s="64" t="n"/>
      <c r="B82" s="65" t="n"/>
      <c r="C82" s="66" t="n"/>
      <c r="D82" s="63" t="n"/>
      <c r="E82" s="63" t="n"/>
      <c r="F82" s="67" t="n"/>
      <c r="G82" s="68" t="n"/>
      <c r="H82" s="67" t="n"/>
      <c r="I82" s="68" t="n"/>
      <c r="J82" s="67" t="n"/>
      <c r="K82" s="67" t="n"/>
      <c r="L82" s="76" t="n"/>
      <c r="M82" s="66" t="n"/>
    </row>
    <row r="83" ht="16.8" customHeight="1" s="272">
      <c r="A83" s="65" t="n"/>
      <c r="B83" s="65" t="n"/>
      <c r="C83" s="66" t="n"/>
      <c r="D83" s="63" t="n"/>
      <c r="E83" s="63" t="n"/>
      <c r="F83" s="67" t="n"/>
      <c r="G83" s="69" t="n"/>
      <c r="H83" s="67" t="n"/>
      <c r="I83" s="69" t="n"/>
      <c r="J83" s="67" t="n"/>
      <c r="K83" s="67" t="n"/>
      <c r="L83" s="76" t="n"/>
      <c r="M83" s="66" t="n"/>
    </row>
    <row r="84" ht="16.8" customHeight="1" s="272">
      <c r="A84" s="70" t="n"/>
      <c r="B84" s="63" t="n"/>
      <c r="C84" s="71" t="n"/>
      <c r="D84" s="63" t="n"/>
      <c r="E84" s="63" t="n"/>
      <c r="F84" s="67" t="n"/>
      <c r="G84" s="69" t="n"/>
      <c r="H84" s="67" t="n"/>
      <c r="I84" s="69" t="n"/>
      <c r="J84" s="67" t="n"/>
      <c r="K84" s="67" t="n"/>
      <c r="L84" s="76" t="n"/>
      <c r="M84" s="66" t="n"/>
    </row>
    <row r="85" ht="16.8" customHeight="1" s="272">
      <c r="A85" s="72" t="n"/>
      <c r="B85" s="72" t="n"/>
      <c r="C85" s="72" t="n"/>
      <c r="D85" s="63" t="n"/>
      <c r="E85" s="63" t="n"/>
      <c r="F85" s="67" t="n"/>
      <c r="G85" s="73" t="n"/>
      <c r="H85" s="67" t="n"/>
      <c r="I85" s="73" t="n"/>
      <c r="J85" s="67" t="n"/>
      <c r="K85" s="67" t="n"/>
      <c r="L85" s="76" t="n"/>
      <c r="M85" s="71" t="n"/>
    </row>
    <row r="86" ht="16.8" customHeight="1" s="272">
      <c r="A86" s="72" t="n"/>
      <c r="B86" s="72" t="n"/>
      <c r="C86" s="72" t="n"/>
      <c r="D86" s="74" t="n"/>
      <c r="E86" s="74" t="n"/>
      <c r="F86" s="75" t="n"/>
      <c r="G86" s="75" t="n"/>
      <c r="H86" s="75" t="n"/>
      <c r="I86" s="75" t="n"/>
      <c r="J86" s="75" t="n"/>
      <c r="K86" s="75" t="n"/>
      <c r="L86" s="75" t="n"/>
      <c r="M86" s="74" t="n"/>
    </row>
    <row r="87" ht="16.8" customHeight="1" s="272">
      <c r="A87" s="64" t="n"/>
      <c r="B87" s="65" t="n"/>
      <c r="C87" s="66" t="n"/>
      <c r="D87" s="63" t="n"/>
      <c r="E87" s="63" t="n"/>
      <c r="F87" s="67" t="n"/>
      <c r="G87" s="68" t="n"/>
      <c r="H87" s="67" t="n"/>
      <c r="I87" s="68" t="n"/>
      <c r="J87" s="67" t="n"/>
      <c r="K87" s="67" t="n"/>
      <c r="L87" s="76" t="n"/>
      <c r="M87" s="66" t="n"/>
    </row>
    <row r="88" ht="16.8" customHeight="1" s="272">
      <c r="A88" s="65" t="n"/>
      <c r="B88" s="65" t="n"/>
      <c r="C88" s="66" t="n"/>
      <c r="D88" s="63" t="n"/>
      <c r="E88" s="63" t="n"/>
      <c r="F88" s="67" t="n"/>
      <c r="G88" s="69" t="n"/>
      <c r="H88" s="67" t="n"/>
      <c r="I88" s="69" t="n"/>
      <c r="J88" s="67" t="n"/>
      <c r="K88" s="67" t="n"/>
      <c r="L88" s="76" t="n"/>
      <c r="M88" s="66" t="n"/>
    </row>
    <row r="89" ht="16.8" customHeight="1" s="272">
      <c r="A89" s="70" t="n"/>
      <c r="B89" s="63" t="n"/>
      <c r="C89" s="71" t="n"/>
      <c r="D89" s="63" t="n"/>
      <c r="E89" s="63" t="n"/>
      <c r="F89" s="67" t="n"/>
      <c r="G89" s="69" t="n"/>
      <c r="H89" s="67" t="n"/>
      <c r="I89" s="69" t="n"/>
      <c r="J89" s="67" t="n"/>
      <c r="K89" s="67" t="n"/>
      <c r="L89" s="76" t="n"/>
      <c r="M89" s="66" t="n"/>
    </row>
    <row r="90" ht="16.8" customHeight="1" s="272">
      <c r="A90" s="72" t="n"/>
      <c r="B90" s="72" t="n"/>
      <c r="C90" s="72" t="n"/>
      <c r="D90" s="63" t="n"/>
      <c r="E90" s="63" t="n"/>
      <c r="F90" s="67" t="n"/>
      <c r="G90" s="73" t="n"/>
      <c r="H90" s="67" t="n"/>
      <c r="I90" s="73" t="n"/>
      <c r="J90" s="67" t="n"/>
      <c r="K90" s="67" t="n"/>
      <c r="L90" s="76" t="n"/>
      <c r="M90" s="71" t="n"/>
    </row>
    <row r="91" ht="16.8" customHeight="1" s="272">
      <c r="A91" s="72" t="n"/>
      <c r="B91" s="72" t="n"/>
      <c r="C91" s="72" t="n"/>
      <c r="D91" s="74" t="n"/>
      <c r="E91" s="74" t="n"/>
      <c r="F91" s="75" t="n"/>
      <c r="G91" s="75" t="n"/>
      <c r="H91" s="75" t="n"/>
      <c r="I91" s="75" t="n"/>
      <c r="J91" s="75" t="n"/>
      <c r="K91" s="75" t="n"/>
      <c r="L91" s="75" t="n"/>
      <c r="M91" s="74" t="n"/>
    </row>
    <row r="92" ht="16.8" customHeight="1" s="272">
      <c r="A92" s="64" t="n"/>
      <c r="B92" s="65" t="n"/>
      <c r="C92" s="66" t="n"/>
      <c r="D92" s="63" t="n"/>
      <c r="E92" s="63" t="n"/>
      <c r="F92" s="67" t="n"/>
      <c r="G92" s="68" t="n"/>
      <c r="H92" s="67" t="n"/>
      <c r="I92" s="68" t="n"/>
      <c r="J92" s="67" t="n"/>
      <c r="K92" s="67" t="n"/>
      <c r="L92" s="76" t="n"/>
      <c r="M92" s="66" t="n"/>
    </row>
    <row r="93" ht="16.8" customHeight="1" s="272">
      <c r="A93" s="65" t="n"/>
      <c r="B93" s="65" t="n"/>
      <c r="C93" s="66" t="n"/>
      <c r="D93" s="63" t="n"/>
      <c r="E93" s="63" t="n"/>
      <c r="F93" s="67" t="n"/>
      <c r="G93" s="69" t="n"/>
      <c r="H93" s="67" t="n"/>
      <c r="I93" s="69" t="n"/>
      <c r="J93" s="67" t="n"/>
      <c r="K93" s="67" t="n"/>
      <c r="L93" s="76" t="n"/>
      <c r="M93" s="66" t="n"/>
    </row>
    <row r="94" ht="16.8" customHeight="1" s="272">
      <c r="A94" s="70" t="n"/>
      <c r="B94" s="63" t="n"/>
      <c r="C94" s="71" t="n"/>
      <c r="D94" s="63" t="n"/>
      <c r="E94" s="63" t="n"/>
      <c r="F94" s="67" t="n"/>
      <c r="G94" s="69" t="n"/>
      <c r="H94" s="67" t="n"/>
      <c r="I94" s="69" t="n"/>
      <c r="J94" s="67" t="n"/>
      <c r="K94" s="67" t="n"/>
      <c r="L94" s="76" t="n"/>
      <c r="M94" s="66" t="n"/>
    </row>
    <row r="95" ht="16.8" customHeight="1" s="272">
      <c r="A95" s="72" t="n"/>
      <c r="B95" s="72" t="n"/>
      <c r="C95" s="72" t="n"/>
      <c r="D95" s="63" t="n"/>
      <c r="E95" s="63" t="n"/>
      <c r="F95" s="67" t="n"/>
      <c r="G95" s="73" t="n"/>
      <c r="H95" s="67" t="n"/>
      <c r="I95" s="73" t="n"/>
      <c r="J95" s="67" t="n"/>
      <c r="K95" s="67" t="n"/>
      <c r="L95" s="76" t="n"/>
      <c r="M95" s="71" t="n"/>
    </row>
    <row r="96" ht="16.8" customHeight="1" s="272">
      <c r="A96" s="72" t="n"/>
      <c r="B96" s="72" t="n"/>
      <c r="C96" s="72" t="n"/>
      <c r="D96" s="74" t="n"/>
      <c r="E96" s="74" t="n"/>
      <c r="F96" s="75" t="n"/>
      <c r="G96" s="75" t="n"/>
      <c r="H96" s="75" t="n"/>
      <c r="I96" s="75" t="n"/>
      <c r="J96" s="75" t="n"/>
      <c r="K96" s="75" t="n"/>
      <c r="L96" s="75" t="n"/>
      <c r="M96" s="74" t="n"/>
    </row>
    <row r="97" ht="16.8" customHeight="1" s="272">
      <c r="A97" s="64" t="n"/>
      <c r="B97" s="65" t="n"/>
      <c r="C97" s="66" t="n"/>
      <c r="D97" s="63" t="n"/>
      <c r="E97" s="63" t="n"/>
      <c r="F97" s="67" t="n"/>
      <c r="G97" s="68" t="n"/>
      <c r="H97" s="67" t="n"/>
      <c r="I97" s="68" t="n"/>
      <c r="J97" s="67" t="n"/>
      <c r="K97" s="67" t="n"/>
      <c r="L97" s="76" t="n"/>
      <c r="M97" s="66" t="n"/>
    </row>
    <row r="98" ht="16.8" customHeight="1" s="272">
      <c r="A98" s="65" t="n"/>
      <c r="B98" s="65" t="n"/>
      <c r="C98" s="66" t="n"/>
      <c r="D98" s="63" t="n"/>
      <c r="E98" s="63" t="n"/>
      <c r="F98" s="67" t="n"/>
      <c r="G98" s="69" t="n"/>
      <c r="H98" s="67" t="n"/>
      <c r="I98" s="69" t="n"/>
      <c r="J98" s="67" t="n"/>
      <c r="K98" s="67" t="n"/>
      <c r="L98" s="76" t="n"/>
      <c r="M98" s="66" t="n"/>
    </row>
    <row r="99" ht="16.8" customHeight="1" s="272">
      <c r="A99" s="70" t="n"/>
      <c r="B99" s="63" t="n"/>
      <c r="C99" s="71" t="n"/>
      <c r="D99" s="63" t="n"/>
      <c r="E99" s="63" t="n"/>
      <c r="F99" s="67" t="n"/>
      <c r="G99" s="69" t="n"/>
      <c r="H99" s="67" t="n"/>
      <c r="I99" s="69" t="n"/>
      <c r="J99" s="67" t="n"/>
      <c r="K99" s="67" t="n"/>
      <c r="L99" s="76" t="n"/>
      <c r="M99" s="66" t="n"/>
    </row>
    <row r="100" ht="16.8" customHeight="1" s="272">
      <c r="A100" s="72" t="n"/>
      <c r="B100" s="72" t="n"/>
      <c r="C100" s="72" t="n"/>
      <c r="D100" s="63" t="n"/>
      <c r="E100" s="63" t="n"/>
      <c r="F100" s="67" t="n"/>
      <c r="G100" s="73" t="n"/>
      <c r="H100" s="67" t="n"/>
      <c r="I100" s="73" t="n"/>
      <c r="J100" s="67" t="n"/>
      <c r="K100" s="67" t="n"/>
      <c r="L100" s="76" t="n"/>
      <c r="M100" s="71" t="n"/>
    </row>
    <row r="101" ht="16.8" customHeight="1" s="272">
      <c r="A101" s="72" t="n"/>
      <c r="B101" s="72" t="n"/>
      <c r="C101" s="72" t="n"/>
      <c r="D101" s="74" t="n"/>
      <c r="E101" s="74" t="n"/>
      <c r="F101" s="75" t="n"/>
      <c r="G101" s="75" t="n"/>
      <c r="H101" s="75" t="n"/>
      <c r="I101" s="75" t="n"/>
      <c r="J101" s="75" t="n"/>
      <c r="K101" s="75" t="n"/>
      <c r="L101" s="75" t="n"/>
      <c r="M101" s="74" t="n"/>
    </row>
    <row r="102" ht="16.8" customHeight="1" s="272">
      <c r="A102" s="64" t="n"/>
      <c r="B102" s="65" t="n"/>
      <c r="C102" s="66" t="n"/>
      <c r="D102" s="63" t="n"/>
      <c r="E102" s="63" t="n"/>
      <c r="F102" s="67" t="n"/>
      <c r="G102" s="68" t="n"/>
      <c r="H102" s="67" t="n"/>
      <c r="I102" s="68" t="n"/>
      <c r="J102" s="67" t="n"/>
      <c r="K102" s="67" t="n"/>
      <c r="L102" s="76" t="n"/>
      <c r="M102" s="66" t="n"/>
    </row>
    <row r="103" ht="16.8" customHeight="1" s="272">
      <c r="A103" s="65" t="n"/>
      <c r="B103" s="65" t="n"/>
      <c r="C103" s="66" t="n"/>
      <c r="D103" s="63" t="n"/>
      <c r="E103" s="63" t="n"/>
      <c r="F103" s="67" t="n"/>
      <c r="G103" s="69" t="n"/>
      <c r="H103" s="67" t="n"/>
      <c r="I103" s="69" t="n"/>
      <c r="J103" s="67" t="n"/>
      <c r="K103" s="67" t="n"/>
      <c r="L103" s="76" t="n"/>
      <c r="M103" s="66" t="n"/>
    </row>
    <row r="104" ht="16.8" customHeight="1" s="272">
      <c r="A104" s="70" t="n"/>
      <c r="B104" s="63" t="n"/>
      <c r="C104" s="71" t="n"/>
      <c r="D104" s="63" t="n"/>
      <c r="E104" s="63" t="n"/>
      <c r="F104" s="67" t="n"/>
      <c r="G104" s="69" t="n"/>
      <c r="H104" s="67" t="n"/>
      <c r="I104" s="69" t="n"/>
      <c r="J104" s="67" t="n"/>
      <c r="K104" s="67" t="n"/>
      <c r="L104" s="76" t="n"/>
      <c r="M104" s="66" t="n"/>
    </row>
    <row r="105" ht="16.8" customHeight="1" s="272">
      <c r="A105" s="72" t="n"/>
      <c r="B105" s="72" t="n"/>
      <c r="C105" s="72" t="n"/>
      <c r="D105" s="63" t="n"/>
      <c r="E105" s="63" t="n"/>
      <c r="F105" s="67" t="n"/>
      <c r="G105" s="73" t="n"/>
      <c r="H105" s="67" t="n"/>
      <c r="I105" s="73" t="n"/>
      <c r="J105" s="67" t="n"/>
      <c r="K105" s="67" t="n"/>
      <c r="L105" s="76" t="n"/>
      <c r="M105" s="71" t="n"/>
    </row>
    <row r="106" ht="16.8" customHeight="1" s="272">
      <c r="A106" s="72" t="n"/>
      <c r="B106" s="72" t="n"/>
      <c r="C106" s="72" t="n"/>
      <c r="D106" s="74" t="n"/>
      <c r="E106" s="74" t="n"/>
      <c r="F106" s="75" t="n"/>
      <c r="G106" s="75" t="n"/>
      <c r="H106" s="75" t="n"/>
      <c r="I106" s="75" t="n"/>
      <c r="J106" s="75" t="n"/>
      <c r="K106" s="75" t="n"/>
      <c r="L106" s="75" t="n"/>
      <c r="M106" s="74" t="n"/>
    </row>
    <row r="107" ht="16.8" customHeight="1" s="272">
      <c r="A107" s="64" t="n"/>
      <c r="B107" s="65" t="n"/>
      <c r="C107" s="66" t="n"/>
      <c r="D107" s="63" t="n"/>
      <c r="E107" s="63" t="n"/>
      <c r="F107" s="67" t="n"/>
      <c r="G107" s="68" t="n"/>
      <c r="H107" s="67" t="n"/>
      <c r="I107" s="68" t="n"/>
      <c r="J107" s="67" t="n"/>
      <c r="K107" s="67" t="n"/>
      <c r="L107" s="76" t="n"/>
      <c r="M107" s="66" t="n"/>
    </row>
    <row r="108" ht="16.8" customHeight="1" s="272">
      <c r="A108" s="65" t="n"/>
      <c r="B108" s="65" t="n"/>
      <c r="C108" s="66" t="n"/>
      <c r="D108" s="63" t="n"/>
      <c r="E108" s="63" t="n"/>
      <c r="F108" s="67" t="n"/>
      <c r="G108" s="69" t="n"/>
      <c r="H108" s="67" t="n"/>
      <c r="I108" s="69" t="n"/>
      <c r="J108" s="67" t="n"/>
      <c r="K108" s="67" t="n"/>
      <c r="L108" s="76" t="n"/>
      <c r="M108" s="66" t="n"/>
    </row>
    <row r="109" ht="16.8" customHeight="1" s="272">
      <c r="A109" s="70" t="n"/>
      <c r="B109" s="63" t="n"/>
      <c r="C109" s="71" t="n"/>
      <c r="D109" s="63" t="n"/>
      <c r="E109" s="63" t="n"/>
      <c r="F109" s="67" t="n"/>
      <c r="G109" s="69" t="n"/>
      <c r="H109" s="67" t="n"/>
      <c r="I109" s="69" t="n"/>
      <c r="J109" s="67" t="n"/>
      <c r="K109" s="67" t="n"/>
      <c r="L109" s="76" t="n"/>
      <c r="M109" s="66" t="n"/>
    </row>
    <row r="110" ht="16.8" customHeight="1" s="272">
      <c r="A110" s="72" t="n"/>
      <c r="B110" s="72" t="n"/>
      <c r="C110" s="72" t="n"/>
      <c r="D110" s="63" t="n"/>
      <c r="E110" s="63" t="n"/>
      <c r="F110" s="67" t="n"/>
      <c r="G110" s="73" t="n"/>
      <c r="H110" s="67" t="n"/>
      <c r="I110" s="73" t="n"/>
      <c r="J110" s="67" t="n"/>
      <c r="K110" s="67" t="n"/>
      <c r="L110" s="76" t="n"/>
      <c r="M110" s="71" t="n"/>
    </row>
    <row r="111" ht="16.8" customHeight="1" s="272">
      <c r="A111" s="72" t="n"/>
      <c r="B111" s="72" t="n"/>
      <c r="C111" s="72" t="n"/>
      <c r="D111" s="74" t="n"/>
      <c r="E111" s="74" t="n"/>
      <c r="F111" s="75" t="n"/>
      <c r="G111" s="75" t="n"/>
      <c r="H111" s="75" t="n"/>
      <c r="I111" s="75" t="n"/>
      <c r="J111" s="75" t="n"/>
      <c r="K111" s="75" t="n"/>
      <c r="L111" s="75" t="n"/>
      <c r="M111" s="74" t="n"/>
    </row>
    <row r="112" ht="16.8" customHeight="1" s="272">
      <c r="A112" s="64" t="n"/>
      <c r="B112" s="65" t="n"/>
      <c r="C112" s="66" t="n"/>
      <c r="D112" s="63" t="n"/>
      <c r="E112" s="63" t="n"/>
      <c r="F112" s="67" t="n"/>
      <c r="G112" s="68" t="n"/>
      <c r="H112" s="67" t="n"/>
      <c r="I112" s="68" t="n"/>
      <c r="J112" s="67" t="n"/>
      <c r="K112" s="67" t="n"/>
      <c r="L112" s="76" t="n"/>
      <c r="M112" s="66" t="n"/>
    </row>
    <row r="113" ht="16.8" customHeight="1" s="272">
      <c r="A113" s="65" t="n"/>
      <c r="B113" s="65" t="n"/>
      <c r="C113" s="66" t="n"/>
      <c r="D113" s="63" t="n"/>
      <c r="E113" s="63" t="n"/>
      <c r="F113" s="67" t="n"/>
      <c r="G113" s="69" t="n"/>
      <c r="H113" s="67" t="n"/>
      <c r="I113" s="69" t="n"/>
      <c r="J113" s="67" t="n"/>
      <c r="K113" s="67" t="n"/>
      <c r="L113" s="76" t="n"/>
      <c r="M113" s="66" t="n"/>
    </row>
    <row r="114" ht="16.8" customHeight="1" s="272">
      <c r="A114" s="70" t="n"/>
      <c r="B114" s="63" t="n"/>
      <c r="C114" s="71" t="n"/>
      <c r="D114" s="63" t="n"/>
      <c r="E114" s="63" t="n"/>
      <c r="F114" s="67" t="n"/>
      <c r="G114" s="69" t="n"/>
      <c r="H114" s="67" t="n"/>
      <c r="I114" s="69" t="n"/>
      <c r="J114" s="67" t="n"/>
      <c r="K114" s="67" t="n"/>
      <c r="L114" s="76" t="n"/>
      <c r="M114" s="66" t="n"/>
    </row>
    <row r="115" ht="16.8" customHeight="1" s="272">
      <c r="A115" s="72" t="n"/>
      <c r="B115" s="72" t="n"/>
      <c r="C115" s="72" t="n"/>
      <c r="D115" s="63" t="n"/>
      <c r="E115" s="63" t="n"/>
      <c r="F115" s="67" t="n"/>
      <c r="G115" s="73" t="n"/>
      <c r="H115" s="67" t="n"/>
      <c r="I115" s="73" t="n"/>
      <c r="J115" s="67" t="n"/>
      <c r="K115" s="67" t="n"/>
      <c r="L115" s="76" t="n"/>
      <c r="M115" s="71" t="n"/>
    </row>
    <row r="116" ht="16.8" customHeight="1" s="272">
      <c r="A116" s="72" t="n"/>
      <c r="B116" s="72" t="n"/>
      <c r="C116" s="72" t="n"/>
      <c r="D116" s="74" t="n"/>
      <c r="E116" s="74" t="n"/>
      <c r="F116" s="75" t="n"/>
      <c r="G116" s="75" t="n"/>
      <c r="H116" s="75" t="n"/>
      <c r="I116" s="75" t="n"/>
      <c r="J116" s="75" t="n"/>
      <c r="K116" s="75" t="n"/>
      <c r="L116" s="75" t="n"/>
      <c r="M116" s="74" t="n"/>
    </row>
    <row r="117" ht="16.8" customHeight="1" s="272">
      <c r="A117" s="64" t="n"/>
      <c r="B117" s="65" t="n"/>
      <c r="C117" s="66" t="n"/>
      <c r="D117" s="63" t="n"/>
      <c r="E117" s="63" t="n"/>
      <c r="F117" s="67" t="n"/>
      <c r="G117" s="68" t="n"/>
      <c r="H117" s="67" t="n"/>
      <c r="I117" s="68" t="n"/>
      <c r="J117" s="67" t="n"/>
      <c r="K117" s="67" t="n"/>
      <c r="L117" s="76" t="n"/>
      <c r="M117" s="66" t="n"/>
    </row>
    <row r="118" ht="16.8" customHeight="1" s="272">
      <c r="A118" s="65" t="n"/>
      <c r="B118" s="65" t="n"/>
      <c r="C118" s="66" t="n"/>
      <c r="D118" s="63" t="n"/>
      <c r="E118" s="63" t="n"/>
      <c r="F118" s="67" t="n"/>
      <c r="G118" s="69" t="n"/>
      <c r="H118" s="67" t="n"/>
      <c r="I118" s="69" t="n"/>
      <c r="J118" s="67" t="n"/>
      <c r="K118" s="67" t="n"/>
      <c r="L118" s="76" t="n"/>
      <c r="M118" s="66" t="n"/>
    </row>
    <row r="119" ht="16.8" customHeight="1" s="272">
      <c r="A119" s="70" t="n"/>
      <c r="B119" s="63" t="n"/>
      <c r="C119" s="71" t="n"/>
      <c r="D119" s="63" t="n"/>
      <c r="E119" s="63" t="n"/>
      <c r="F119" s="67" t="n"/>
      <c r="G119" s="69" t="n"/>
      <c r="H119" s="67" t="n"/>
      <c r="I119" s="69" t="n"/>
      <c r="J119" s="67" t="n"/>
      <c r="K119" s="67" t="n"/>
      <c r="L119" s="76" t="n"/>
      <c r="M119" s="66" t="n"/>
    </row>
    <row r="120" ht="16.8" customHeight="1" s="272">
      <c r="A120" s="72" t="n"/>
      <c r="B120" s="72" t="n"/>
      <c r="C120" s="72" t="n"/>
      <c r="D120" s="63" t="n"/>
      <c r="E120" s="63" t="n"/>
      <c r="F120" s="67" t="n"/>
      <c r="G120" s="73" t="n"/>
      <c r="H120" s="67" t="n"/>
      <c r="I120" s="73" t="n"/>
      <c r="J120" s="67" t="n"/>
      <c r="K120" s="67" t="n"/>
      <c r="L120" s="76" t="n"/>
      <c r="M120" s="71" t="n"/>
    </row>
    <row r="121" ht="16.8" customHeight="1" s="272">
      <c r="A121" s="72" t="n"/>
      <c r="B121" s="72" t="n"/>
      <c r="C121" s="72" t="n"/>
      <c r="D121" s="74" t="n"/>
      <c r="E121" s="74" t="n"/>
      <c r="F121" s="75" t="n"/>
      <c r="G121" s="75" t="n"/>
      <c r="H121" s="75" t="n"/>
      <c r="I121" s="75" t="n"/>
      <c r="J121" s="75" t="n"/>
      <c r="K121" s="75" t="n"/>
      <c r="L121" s="75" t="n"/>
      <c r="M121" s="74" t="n"/>
    </row>
    <row r="122" ht="16.8" customHeight="1" s="272">
      <c r="A122" s="64" t="n"/>
      <c r="B122" s="65" t="n"/>
      <c r="C122" s="66" t="n"/>
      <c r="D122" s="63" t="n"/>
      <c r="E122" s="63" t="n"/>
      <c r="F122" s="67" t="n"/>
      <c r="G122" s="68" t="n"/>
      <c r="H122" s="67" t="n"/>
      <c r="I122" s="68" t="n"/>
      <c r="J122" s="67" t="n"/>
      <c r="K122" s="67" t="n"/>
      <c r="L122" s="76" t="n"/>
      <c r="M122" s="66" t="n"/>
    </row>
    <row r="123" ht="16.8" customHeight="1" s="272">
      <c r="A123" s="65" t="n"/>
      <c r="B123" s="65" t="n"/>
      <c r="C123" s="66" t="n"/>
      <c r="D123" s="63" t="n"/>
      <c r="E123" s="63" t="n"/>
      <c r="F123" s="67" t="n"/>
      <c r="G123" s="69" t="n"/>
      <c r="H123" s="67" t="n"/>
      <c r="I123" s="69" t="n"/>
      <c r="J123" s="67" t="n"/>
      <c r="K123" s="67" t="n"/>
      <c r="L123" s="76" t="n"/>
      <c r="M123" s="66" t="n"/>
    </row>
    <row r="124" ht="16.8" customHeight="1" s="272">
      <c r="A124" s="70" t="n"/>
      <c r="B124" s="63" t="n"/>
      <c r="C124" s="71" t="n"/>
      <c r="D124" s="63" t="n"/>
      <c r="E124" s="63" t="n"/>
      <c r="F124" s="67" t="n"/>
      <c r="G124" s="69" t="n"/>
      <c r="H124" s="67" t="n"/>
      <c r="I124" s="69" t="n"/>
      <c r="J124" s="67" t="n"/>
      <c r="K124" s="67" t="n"/>
      <c r="L124" s="76" t="n"/>
      <c r="M124" s="66" t="n"/>
    </row>
    <row r="125" ht="16.8" customHeight="1" s="272">
      <c r="A125" s="72" t="n"/>
      <c r="B125" s="72" t="n"/>
      <c r="C125" s="72" t="n"/>
      <c r="D125" s="63" t="n"/>
      <c r="E125" s="63" t="n"/>
      <c r="F125" s="67" t="n"/>
      <c r="G125" s="73" t="n"/>
      <c r="H125" s="67" t="n"/>
      <c r="I125" s="73" t="n"/>
      <c r="J125" s="67" t="n"/>
      <c r="K125" s="67" t="n"/>
      <c r="L125" s="76" t="n"/>
      <c r="M125" s="71" t="n"/>
    </row>
    <row r="126" ht="16.8" customHeight="1" s="272">
      <c r="A126" s="72" t="n"/>
      <c r="B126" s="72" t="n"/>
      <c r="C126" s="72" t="n"/>
      <c r="D126" s="74" t="n"/>
      <c r="E126" s="74" t="n"/>
      <c r="F126" s="75" t="n"/>
      <c r="G126" s="75" t="n"/>
      <c r="H126" s="75" t="n"/>
      <c r="I126" s="75" t="n"/>
      <c r="J126" s="75" t="n"/>
      <c r="K126" s="75" t="n"/>
      <c r="L126" s="75" t="n"/>
      <c r="M126" s="74" t="n"/>
    </row>
    <row r="127" ht="16.8" customHeight="1" s="272">
      <c r="A127" s="64" t="n"/>
      <c r="B127" s="65" t="n"/>
      <c r="C127" s="66" t="n"/>
      <c r="D127" s="63" t="n"/>
      <c r="E127" s="63" t="n"/>
      <c r="F127" s="67" t="n"/>
      <c r="G127" s="68" t="n"/>
      <c r="H127" s="67" t="n"/>
      <c r="I127" s="68" t="n"/>
      <c r="J127" s="67" t="n"/>
      <c r="K127" s="67" t="n"/>
      <c r="L127" s="76" t="n"/>
      <c r="M127" s="66" t="n"/>
    </row>
    <row r="128" ht="16.8" customHeight="1" s="272">
      <c r="A128" s="65" t="n"/>
      <c r="B128" s="65" t="n"/>
      <c r="C128" s="66" t="n"/>
      <c r="D128" s="63" t="n"/>
      <c r="E128" s="63" t="n"/>
      <c r="F128" s="67" t="n"/>
      <c r="G128" s="69" t="n"/>
      <c r="H128" s="67" t="n"/>
      <c r="I128" s="69" t="n"/>
      <c r="J128" s="67" t="n"/>
      <c r="K128" s="67" t="n"/>
      <c r="L128" s="76" t="n"/>
      <c r="M128" s="66" t="n"/>
    </row>
    <row r="129" ht="16.8" customHeight="1" s="272">
      <c r="A129" s="70" t="n"/>
      <c r="B129" s="63" t="n"/>
      <c r="C129" s="71" t="n"/>
      <c r="D129" s="63" t="n"/>
      <c r="E129" s="63" t="n"/>
      <c r="F129" s="67" t="n"/>
      <c r="G129" s="69" t="n"/>
      <c r="H129" s="67" t="n"/>
      <c r="I129" s="69" t="n"/>
      <c r="J129" s="67" t="n"/>
      <c r="K129" s="67" t="n"/>
      <c r="L129" s="76" t="n"/>
      <c r="M129" s="66" t="n"/>
    </row>
    <row r="130" ht="16.8" customHeight="1" s="272">
      <c r="A130" s="72" t="n"/>
      <c r="B130" s="72" t="n"/>
      <c r="C130" s="72" t="n"/>
      <c r="D130" s="63" t="n"/>
      <c r="E130" s="63" t="n"/>
      <c r="F130" s="67" t="n"/>
      <c r="G130" s="73" t="n"/>
      <c r="H130" s="67" t="n"/>
      <c r="I130" s="73" t="n"/>
      <c r="J130" s="67" t="n"/>
      <c r="K130" s="67" t="n"/>
      <c r="L130" s="76" t="n"/>
      <c r="M130" s="71" t="n"/>
    </row>
    <row r="131" ht="16.8" customHeight="1" s="272">
      <c r="A131" s="72" t="n"/>
      <c r="B131" s="72" t="n"/>
      <c r="C131" s="72" t="n"/>
      <c r="D131" s="74" t="n"/>
      <c r="E131" s="74" t="n"/>
      <c r="F131" s="75" t="n"/>
      <c r="G131" s="75" t="n"/>
      <c r="H131" s="75" t="n"/>
      <c r="I131" s="75" t="n"/>
      <c r="J131" s="75" t="n"/>
      <c r="K131" s="75" t="n"/>
      <c r="L131" s="75" t="n"/>
      <c r="M131" s="74" t="n"/>
    </row>
    <row r="132" ht="16.8" customHeight="1" s="272">
      <c r="A132" s="64" t="n"/>
      <c r="B132" s="65" t="n"/>
      <c r="C132" s="66" t="n"/>
      <c r="D132" s="63" t="n"/>
      <c r="E132" s="63" t="n"/>
      <c r="F132" s="67" t="n"/>
      <c r="G132" s="68" t="n"/>
      <c r="H132" s="67" t="n"/>
      <c r="I132" s="68" t="n"/>
      <c r="J132" s="67" t="n"/>
      <c r="K132" s="67" t="n"/>
      <c r="L132" s="76" t="n"/>
      <c r="M132" s="66" t="n"/>
    </row>
    <row r="133" ht="16.8" customHeight="1" s="272">
      <c r="A133" s="65" t="n"/>
      <c r="B133" s="65" t="n"/>
      <c r="C133" s="66" t="n"/>
      <c r="D133" s="63" t="n"/>
      <c r="E133" s="63" t="n"/>
      <c r="F133" s="67" t="n"/>
      <c r="G133" s="69" t="n"/>
      <c r="H133" s="67" t="n"/>
      <c r="I133" s="69" t="n"/>
      <c r="J133" s="67" t="n"/>
      <c r="K133" s="67" t="n"/>
      <c r="L133" s="76" t="n"/>
      <c r="M133" s="66" t="n"/>
    </row>
    <row r="134" ht="16.8" customHeight="1" s="272">
      <c r="A134" s="70" t="n"/>
      <c r="B134" s="63" t="n"/>
      <c r="C134" s="71" t="n"/>
      <c r="D134" s="63" t="n"/>
      <c r="E134" s="63" t="n"/>
      <c r="F134" s="67" t="n"/>
      <c r="G134" s="69" t="n"/>
      <c r="H134" s="67" t="n"/>
      <c r="I134" s="69" t="n"/>
      <c r="J134" s="67" t="n"/>
      <c r="K134" s="67" t="n"/>
      <c r="L134" s="76" t="n"/>
      <c r="M134" s="66" t="n"/>
    </row>
    <row r="135" ht="16.8" customHeight="1" s="272">
      <c r="A135" s="72" t="n"/>
      <c r="B135" s="72" t="n"/>
      <c r="C135" s="72" t="n"/>
      <c r="D135" s="63" t="n"/>
      <c r="E135" s="63" t="n"/>
      <c r="F135" s="67" t="n"/>
      <c r="G135" s="73" t="n"/>
      <c r="H135" s="67" t="n"/>
      <c r="I135" s="73" t="n"/>
      <c r="J135" s="67" t="n"/>
      <c r="K135" s="67" t="n"/>
      <c r="L135" s="76" t="n"/>
      <c r="M135" s="71" t="n"/>
    </row>
    <row r="136" ht="16.8" customHeight="1" s="272">
      <c r="A136" s="72" t="n"/>
      <c r="B136" s="72" t="n"/>
      <c r="C136" s="72" t="n"/>
      <c r="D136" s="74" t="n"/>
      <c r="E136" s="74" t="n"/>
      <c r="F136" s="75" t="n"/>
      <c r="G136" s="75" t="n"/>
      <c r="H136" s="75" t="n"/>
      <c r="I136" s="75" t="n"/>
      <c r="J136" s="75" t="n"/>
      <c r="K136" s="75" t="n"/>
      <c r="L136" s="75" t="n"/>
      <c r="M136" s="74" t="n"/>
    </row>
    <row r="137" ht="16.8" customHeight="1" s="272">
      <c r="A137" s="64" t="n"/>
      <c r="B137" s="65" t="n"/>
      <c r="C137" s="66" t="n"/>
      <c r="D137" s="63" t="n"/>
      <c r="E137" s="63" t="n"/>
      <c r="F137" s="67" t="n"/>
      <c r="G137" s="68" t="n"/>
      <c r="H137" s="67" t="n"/>
      <c r="I137" s="68" t="n"/>
      <c r="J137" s="67" t="n"/>
      <c r="K137" s="67" t="n"/>
      <c r="L137" s="76" t="n"/>
      <c r="M137" s="66" t="n"/>
    </row>
    <row r="138" ht="16.8" customHeight="1" s="272">
      <c r="A138" s="65" t="n"/>
      <c r="B138" s="65" t="n"/>
      <c r="C138" s="66" t="n"/>
      <c r="D138" s="63" t="n"/>
      <c r="E138" s="63" t="n"/>
      <c r="F138" s="67" t="n"/>
      <c r="G138" s="69" t="n"/>
      <c r="H138" s="67" t="n"/>
      <c r="I138" s="69" t="n"/>
      <c r="J138" s="67" t="n"/>
      <c r="K138" s="67" t="n"/>
      <c r="L138" s="76" t="n"/>
      <c r="M138" s="66" t="n"/>
    </row>
    <row r="139" ht="16.8" customHeight="1" s="272">
      <c r="A139" s="70" t="n"/>
      <c r="B139" s="63" t="n"/>
      <c r="C139" s="71" t="n"/>
      <c r="D139" s="63" t="n"/>
      <c r="E139" s="63" t="n"/>
      <c r="F139" s="67" t="n"/>
      <c r="G139" s="69" t="n"/>
      <c r="H139" s="67" t="n"/>
      <c r="I139" s="69" t="n"/>
      <c r="J139" s="67" t="n"/>
      <c r="K139" s="67" t="n"/>
      <c r="L139" s="76" t="n"/>
      <c r="M139" s="66" t="n"/>
    </row>
    <row r="140" ht="16.8" customHeight="1" s="272">
      <c r="A140" s="72" t="n"/>
      <c r="B140" s="72" t="n"/>
      <c r="C140" s="72" t="n"/>
      <c r="D140" s="63" t="n"/>
      <c r="E140" s="63" t="n"/>
      <c r="F140" s="67" t="n"/>
      <c r="G140" s="73" t="n"/>
      <c r="H140" s="67" t="n"/>
      <c r="I140" s="73" t="n"/>
      <c r="J140" s="67" t="n"/>
      <c r="K140" s="67" t="n"/>
      <c r="L140" s="76" t="n"/>
      <c r="M140" s="71" t="n"/>
    </row>
    <row r="141" ht="16.8" customHeight="1" s="272">
      <c r="A141" s="72" t="n"/>
      <c r="B141" s="72" t="n"/>
      <c r="C141" s="72" t="n"/>
      <c r="D141" s="74" t="n"/>
      <c r="E141" s="74" t="n"/>
      <c r="F141" s="75" t="n"/>
      <c r="G141" s="75" t="n"/>
      <c r="H141" s="75" t="n"/>
      <c r="I141" s="75" t="n"/>
      <c r="J141" s="75" t="n"/>
      <c r="K141" s="75" t="n"/>
      <c r="L141" s="75" t="n"/>
      <c r="M141" s="74" t="n"/>
    </row>
    <row r="142" ht="16.8" customHeight="1" s="272">
      <c r="A142" s="64" t="n"/>
      <c r="B142" s="65" t="n"/>
      <c r="C142" s="66" t="n"/>
      <c r="D142" s="63" t="n"/>
      <c r="E142" s="63" t="n"/>
      <c r="F142" s="67" t="n"/>
      <c r="G142" s="68" t="n"/>
      <c r="H142" s="67" t="n"/>
      <c r="I142" s="68" t="n"/>
      <c r="J142" s="67" t="n"/>
      <c r="K142" s="67" t="n"/>
      <c r="L142" s="76" t="n"/>
      <c r="M142" s="66" t="n"/>
    </row>
    <row r="143" ht="16.8" customHeight="1" s="272">
      <c r="A143" s="65" t="n"/>
      <c r="B143" s="65" t="n"/>
      <c r="C143" s="66" t="n"/>
      <c r="D143" s="63" t="n"/>
      <c r="E143" s="63" t="n"/>
      <c r="F143" s="67" t="n"/>
      <c r="G143" s="69" t="n"/>
      <c r="H143" s="67" t="n"/>
      <c r="I143" s="69" t="n"/>
      <c r="J143" s="67" t="n"/>
      <c r="K143" s="67" t="n"/>
      <c r="L143" s="76" t="n"/>
      <c r="M143" s="66" t="n"/>
    </row>
    <row r="144" ht="16.8" customHeight="1" s="272">
      <c r="A144" s="70" t="n"/>
      <c r="B144" s="63" t="n"/>
      <c r="C144" s="71" t="n"/>
      <c r="D144" s="63" t="n"/>
      <c r="E144" s="63" t="n"/>
      <c r="F144" s="67" t="n"/>
      <c r="G144" s="73" t="n"/>
      <c r="H144" s="67" t="n"/>
      <c r="I144" s="73" t="n"/>
      <c r="J144" s="67" t="n"/>
      <c r="K144" s="67" t="n"/>
      <c r="L144" s="76" t="n"/>
      <c r="M144" s="71" t="n"/>
    </row>
    <row r="145" ht="16.8" customHeight="1" s="272">
      <c r="A145" s="72" t="n"/>
      <c r="B145" s="72" t="n"/>
      <c r="C145" s="72" t="n"/>
      <c r="D145" s="74" t="n"/>
      <c r="E145" s="74" t="n"/>
      <c r="F145" s="75" t="n"/>
      <c r="G145" s="75" t="n"/>
      <c r="H145" s="75" t="n"/>
      <c r="I145" s="75" t="n"/>
      <c r="J145" s="75" t="n"/>
      <c r="K145" s="75" t="n"/>
      <c r="L145" s="75" t="n"/>
      <c r="M145" s="74" t="n"/>
    </row>
    <row r="146" ht="16.8" customHeight="1" s="272">
      <c r="A146" s="64" t="n"/>
      <c r="B146" s="65" t="n"/>
      <c r="C146" s="66" t="n"/>
      <c r="D146" s="63" t="n"/>
      <c r="E146" s="63" t="n"/>
      <c r="F146" s="67" t="n"/>
      <c r="G146" s="68" t="n"/>
      <c r="H146" s="67" t="n"/>
      <c r="I146" s="68" t="n"/>
      <c r="J146" s="67" t="n"/>
      <c r="K146" s="67" t="n"/>
      <c r="L146" s="76" t="n"/>
      <c r="M146" s="66" t="n"/>
    </row>
    <row r="147" ht="16.8" customHeight="1" s="272">
      <c r="A147" s="65" t="n"/>
      <c r="B147" s="65" t="n"/>
      <c r="C147" s="66" t="n"/>
      <c r="D147" s="63" t="n"/>
      <c r="E147" s="63" t="n"/>
      <c r="F147" s="67" t="n"/>
      <c r="G147" s="69" t="n"/>
      <c r="H147" s="67" t="n"/>
      <c r="I147" s="69" t="n"/>
      <c r="J147" s="67" t="n"/>
      <c r="K147" s="67" t="n"/>
      <c r="L147" s="76" t="n"/>
      <c r="M147" s="66" t="n"/>
    </row>
    <row r="148" ht="16.8" customHeight="1" s="272">
      <c r="A148" s="70" t="n"/>
      <c r="B148" s="63" t="n"/>
      <c r="C148" s="71" t="n"/>
      <c r="D148" s="63" t="n"/>
      <c r="E148" s="63" t="n"/>
      <c r="F148" s="67" t="n"/>
      <c r="G148" s="69" t="n"/>
      <c r="H148" s="67" t="n"/>
      <c r="I148" s="69" t="n"/>
      <c r="J148" s="67" t="n"/>
      <c r="K148" s="67" t="n"/>
      <c r="L148" s="76" t="n"/>
      <c r="M148" s="66" t="n"/>
    </row>
    <row r="149" ht="16.8" customHeight="1" s="272">
      <c r="A149" s="72" t="n"/>
      <c r="B149" s="72" t="n"/>
      <c r="C149" s="72" t="n"/>
      <c r="D149" s="63" t="n"/>
      <c r="E149" s="63" t="n"/>
      <c r="F149" s="67" t="n"/>
      <c r="G149" s="69" t="n"/>
      <c r="H149" s="67" t="n"/>
      <c r="I149" s="69" t="n"/>
      <c r="J149" s="67" t="n"/>
      <c r="K149" s="67" t="n"/>
      <c r="L149" s="76" t="n"/>
      <c r="M149" s="66" t="n"/>
    </row>
    <row r="150" ht="16.8" customHeight="1" s="272">
      <c r="A150" s="72" t="n"/>
      <c r="B150" s="72" t="n"/>
      <c r="C150" s="72" t="n"/>
      <c r="D150" s="63" t="n"/>
      <c r="E150" s="63" t="n"/>
      <c r="F150" s="67" t="n"/>
      <c r="G150" s="73" t="n"/>
      <c r="H150" s="67" t="n"/>
      <c r="I150" s="73" t="n"/>
      <c r="J150" s="67" t="n"/>
      <c r="K150" s="67" t="n"/>
      <c r="L150" s="76" t="n"/>
      <c r="M150" s="71" t="n"/>
    </row>
    <row r="151" ht="16.8" customHeight="1" s="272">
      <c r="A151" s="72" t="n"/>
      <c r="B151" s="72" t="n"/>
      <c r="C151" s="72" t="n"/>
      <c r="D151" s="74" t="n"/>
      <c r="E151" s="74" t="n"/>
      <c r="F151" s="75" t="n"/>
      <c r="G151" s="75" t="n"/>
      <c r="H151" s="75" t="n"/>
      <c r="I151" s="75" t="n"/>
      <c r="J151" s="75" t="n"/>
      <c r="K151" s="75" t="n"/>
      <c r="L151" s="75" t="n"/>
      <c r="M151" s="74" t="n"/>
    </row>
    <row r="152" ht="16.8" customHeight="1" s="272">
      <c r="A152" s="64" t="n"/>
      <c r="B152" s="65" t="n"/>
      <c r="C152" s="66" t="n"/>
      <c r="D152" s="63" t="n"/>
      <c r="E152" s="63" t="n"/>
      <c r="F152" s="67" t="n"/>
      <c r="G152" s="68" t="n"/>
      <c r="H152" s="67" t="n"/>
      <c r="I152" s="68" t="n"/>
      <c r="J152" s="67" t="n"/>
      <c r="K152" s="67" t="n"/>
      <c r="L152" s="76" t="n"/>
      <c r="M152" s="66" t="n"/>
    </row>
    <row r="153" ht="16.8" customHeight="1" s="272">
      <c r="A153" s="65" t="n"/>
      <c r="B153" s="65" t="n"/>
      <c r="C153" s="66" t="n"/>
      <c r="D153" s="63" t="n"/>
      <c r="E153" s="63" t="n"/>
      <c r="F153" s="67" t="n"/>
      <c r="G153" s="69" t="n"/>
      <c r="H153" s="67" t="n"/>
      <c r="I153" s="69" t="n"/>
      <c r="J153" s="67" t="n"/>
      <c r="K153" s="67" t="n"/>
      <c r="L153" s="76" t="n"/>
      <c r="M153" s="66" t="n"/>
    </row>
    <row r="154" ht="16.8" customHeight="1" s="272">
      <c r="A154" s="70" t="n"/>
      <c r="B154" s="63" t="n"/>
      <c r="C154" s="71" t="n"/>
      <c r="D154" s="63" t="n"/>
      <c r="E154" s="63" t="n"/>
      <c r="F154" s="67" t="n"/>
      <c r="G154" s="69" t="n"/>
      <c r="H154" s="67" t="n"/>
      <c r="I154" s="69" t="n"/>
      <c r="J154" s="67" t="n"/>
      <c r="K154" s="67" t="n"/>
      <c r="L154" s="76" t="n"/>
      <c r="M154" s="66" t="n"/>
    </row>
    <row r="155" ht="16.8" customHeight="1" s="272">
      <c r="A155" s="72" t="n"/>
      <c r="B155" s="72" t="n"/>
      <c r="C155" s="72" t="n"/>
      <c r="D155" s="63" t="n"/>
      <c r="E155" s="63" t="n"/>
      <c r="F155" s="67" t="n"/>
      <c r="G155" s="69" t="n"/>
      <c r="H155" s="67" t="n"/>
      <c r="I155" s="69" t="n"/>
      <c r="J155" s="67" t="n"/>
      <c r="K155" s="67" t="n"/>
      <c r="L155" s="76" t="n"/>
      <c r="M155" s="66" t="n"/>
    </row>
    <row r="156" ht="16.8" customHeight="1" s="272">
      <c r="A156" s="72" t="n"/>
      <c r="B156" s="72" t="n"/>
      <c r="C156" s="72" t="n"/>
      <c r="D156" s="63" t="n"/>
      <c r="E156" s="63" t="n"/>
      <c r="F156" s="67" t="n"/>
      <c r="G156" s="73" t="n"/>
      <c r="H156" s="67" t="n"/>
      <c r="I156" s="73" t="n"/>
      <c r="J156" s="67" t="n"/>
      <c r="K156" s="67" t="n"/>
      <c r="L156" s="76" t="n"/>
      <c r="M156" s="71" t="n"/>
    </row>
    <row r="157" ht="16.8" customHeight="1" s="272">
      <c r="A157" s="72" t="n"/>
      <c r="B157" s="72" t="n"/>
      <c r="C157" s="72" t="n"/>
      <c r="D157" s="74" t="n"/>
      <c r="E157" s="74" t="n"/>
      <c r="F157" s="75" t="n"/>
      <c r="G157" s="75" t="n"/>
      <c r="H157" s="75" t="n"/>
      <c r="I157" s="75" t="n"/>
      <c r="J157" s="75" t="n"/>
      <c r="K157" s="75" t="n"/>
      <c r="L157" s="75" t="n"/>
      <c r="M157" s="74" t="n"/>
    </row>
    <row r="158" ht="16.8" customHeight="1" s="272">
      <c r="A158" s="64" t="n"/>
      <c r="B158" s="65" t="n"/>
      <c r="C158" s="66" t="n"/>
      <c r="D158" s="63" t="n"/>
      <c r="E158" s="63" t="n"/>
      <c r="F158" s="67" t="n"/>
      <c r="G158" s="68" t="n"/>
      <c r="H158" s="67" t="n"/>
      <c r="I158" s="68" t="n"/>
      <c r="J158" s="67" t="n"/>
      <c r="K158" s="67" t="n"/>
      <c r="L158" s="76" t="n"/>
      <c r="M158" s="66" t="n"/>
    </row>
    <row r="159" ht="16.8" customHeight="1" s="272">
      <c r="A159" s="65" t="n"/>
      <c r="B159" s="65" t="n"/>
      <c r="C159" s="66" t="n"/>
      <c r="D159" s="63" t="n"/>
      <c r="E159" s="63" t="n"/>
      <c r="F159" s="67" t="n"/>
      <c r="G159" s="69" t="n"/>
      <c r="H159" s="67" t="n"/>
      <c r="I159" s="69" t="n"/>
      <c r="J159" s="67" t="n"/>
      <c r="K159" s="67" t="n"/>
      <c r="L159" s="76" t="n"/>
      <c r="M159" s="66" t="n"/>
    </row>
    <row r="160" ht="16.8" customHeight="1" s="272">
      <c r="A160" s="70" t="n"/>
      <c r="B160" s="63" t="n"/>
      <c r="C160" s="71" t="n"/>
      <c r="D160" s="63" t="n"/>
      <c r="E160" s="63" t="n"/>
      <c r="F160" s="67" t="n"/>
      <c r="G160" s="69" t="n"/>
      <c r="H160" s="67" t="n"/>
      <c r="I160" s="69" t="n"/>
      <c r="J160" s="67" t="n"/>
      <c r="K160" s="67" t="n"/>
      <c r="L160" s="76" t="n"/>
      <c r="M160" s="66" t="n"/>
    </row>
    <row r="161" ht="16.8" customHeight="1" s="272">
      <c r="A161" s="72" t="n"/>
      <c r="B161" s="72" t="n"/>
      <c r="C161" s="72" t="n"/>
      <c r="D161" s="63" t="n"/>
      <c r="E161" s="63" t="n"/>
      <c r="F161" s="67" t="n"/>
      <c r="G161" s="69" t="n"/>
      <c r="H161" s="67" t="n"/>
      <c r="I161" s="69" t="n"/>
      <c r="J161" s="67" t="n"/>
      <c r="K161" s="67" t="n"/>
      <c r="L161" s="76" t="n"/>
      <c r="M161" s="66" t="n"/>
    </row>
    <row r="162" ht="16.8" customHeight="1" s="272">
      <c r="A162" s="72" t="n"/>
      <c r="B162" s="72" t="n"/>
      <c r="C162" s="72" t="n"/>
      <c r="D162" s="63" t="n"/>
      <c r="E162" s="63" t="n"/>
      <c r="F162" s="67" t="n"/>
      <c r="G162" s="73" t="n"/>
      <c r="H162" s="67" t="n"/>
      <c r="I162" s="73" t="n"/>
      <c r="J162" s="67" t="n"/>
      <c r="K162" s="67" t="n"/>
      <c r="L162" s="76" t="n"/>
      <c r="M162" s="71" t="n"/>
    </row>
    <row r="163" ht="16.8" customHeight="1" s="272">
      <c r="A163" s="72" t="n"/>
      <c r="B163" s="72" t="n"/>
      <c r="C163" s="72" t="n"/>
      <c r="D163" s="74" t="n"/>
      <c r="E163" s="74" t="n"/>
      <c r="F163" s="75" t="n"/>
      <c r="G163" s="75" t="n"/>
      <c r="H163" s="75" t="n"/>
      <c r="I163" s="75" t="n"/>
      <c r="J163" s="75" t="n"/>
      <c r="K163" s="75" t="n"/>
      <c r="L163" s="75" t="n"/>
      <c r="M163" s="74" t="n"/>
    </row>
    <row r="164" ht="16.8" customHeight="1" s="272">
      <c r="A164" s="64" t="n"/>
      <c r="B164" s="65" t="n"/>
      <c r="C164" s="66" t="n"/>
      <c r="D164" s="63" t="n"/>
      <c r="E164" s="63" t="n"/>
      <c r="F164" s="67" t="n"/>
      <c r="G164" s="68" t="n"/>
      <c r="H164" s="67" t="n"/>
      <c r="I164" s="68" t="n"/>
      <c r="J164" s="67" t="n"/>
      <c r="K164" s="67" t="n"/>
      <c r="L164" s="76" t="n"/>
      <c r="M164" s="66" t="n"/>
    </row>
    <row r="165" ht="16.8" customHeight="1" s="272">
      <c r="A165" s="65" t="n"/>
      <c r="B165" s="65" t="n"/>
      <c r="C165" s="66" t="n"/>
      <c r="D165" s="63" t="n"/>
      <c r="E165" s="63" t="n"/>
      <c r="F165" s="67" t="n"/>
      <c r="G165" s="69" t="n"/>
      <c r="H165" s="67" t="n"/>
      <c r="I165" s="69" t="n"/>
      <c r="J165" s="67" t="n"/>
      <c r="K165" s="67" t="n"/>
      <c r="L165" s="76" t="n"/>
      <c r="M165" s="66" t="n"/>
    </row>
    <row r="166" ht="16.8" customHeight="1" s="272">
      <c r="A166" s="70" t="n"/>
      <c r="B166" s="63" t="n"/>
      <c r="C166" s="71" t="n"/>
      <c r="D166" s="63" t="n"/>
      <c r="E166" s="63" t="n"/>
      <c r="F166" s="67" t="n"/>
      <c r="G166" s="69" t="n"/>
      <c r="H166" s="67" t="n"/>
      <c r="I166" s="69" t="n"/>
      <c r="J166" s="67" t="n"/>
      <c r="K166" s="67" t="n"/>
      <c r="L166" s="76" t="n"/>
      <c r="M166" s="66" t="n"/>
    </row>
    <row r="167" ht="16.8" customHeight="1" s="272">
      <c r="A167" s="72" t="n"/>
      <c r="B167" s="72" t="n"/>
      <c r="C167" s="72" t="n"/>
      <c r="D167" s="63" t="n"/>
      <c r="E167" s="63" t="n"/>
      <c r="F167" s="67" t="n"/>
      <c r="G167" s="69" t="n"/>
      <c r="H167" s="67" t="n"/>
      <c r="I167" s="69" t="n"/>
      <c r="J167" s="67" t="n"/>
      <c r="K167" s="67" t="n"/>
      <c r="L167" s="76" t="n"/>
      <c r="M167" s="66" t="n"/>
    </row>
    <row r="168" ht="16.8" customHeight="1" s="272">
      <c r="A168" s="72" t="n"/>
      <c r="B168" s="72" t="n"/>
      <c r="C168" s="72" t="n"/>
      <c r="D168" s="63" t="n"/>
      <c r="E168" s="63" t="n"/>
      <c r="F168" s="67" t="n"/>
      <c r="G168" s="73" t="n"/>
      <c r="H168" s="67" t="n"/>
      <c r="I168" s="73" t="n"/>
      <c r="J168" s="67" t="n"/>
      <c r="K168" s="67" t="n"/>
      <c r="L168" s="76" t="n"/>
      <c r="M168" s="71" t="n"/>
    </row>
    <row r="169" ht="16.8" customHeight="1" s="272">
      <c r="A169" s="72" t="n"/>
      <c r="B169" s="72" t="n"/>
      <c r="C169" s="72" t="n"/>
      <c r="D169" s="74" t="n"/>
      <c r="E169" s="74" t="n"/>
      <c r="F169" s="75" t="n"/>
      <c r="G169" s="75" t="n"/>
      <c r="H169" s="75" t="n"/>
      <c r="I169" s="75" t="n"/>
      <c r="J169" s="75" t="n"/>
      <c r="K169" s="75" t="n"/>
      <c r="L169" s="75" t="n"/>
      <c r="M169" s="74" t="n"/>
    </row>
    <row r="170" ht="16.8" customHeight="1" s="272">
      <c r="A170" s="64" t="n"/>
      <c r="B170" s="65" t="n"/>
      <c r="C170" s="66" t="n"/>
      <c r="D170" s="63" t="n"/>
      <c r="E170" s="63" t="n"/>
      <c r="F170" s="67" t="n"/>
      <c r="G170" s="68" t="n"/>
      <c r="H170" s="67" t="n"/>
      <c r="I170" s="68" t="n"/>
      <c r="J170" s="67" t="n"/>
      <c r="K170" s="67" t="n"/>
      <c r="L170" s="76" t="n"/>
      <c r="M170" s="66" t="n"/>
    </row>
    <row r="171" ht="16.8" customHeight="1" s="272">
      <c r="A171" s="65" t="n"/>
      <c r="B171" s="65" t="n"/>
      <c r="C171" s="66" t="n"/>
      <c r="D171" s="63" t="n"/>
      <c r="E171" s="63" t="n"/>
      <c r="F171" s="67" t="n"/>
      <c r="G171" s="69" t="n"/>
      <c r="H171" s="67" t="n"/>
      <c r="I171" s="69" t="n"/>
      <c r="J171" s="67" t="n"/>
      <c r="K171" s="67" t="n"/>
      <c r="L171" s="76" t="n"/>
      <c r="M171" s="66" t="n"/>
    </row>
    <row r="172" ht="16.8" customHeight="1" s="272">
      <c r="A172" s="70" t="n"/>
      <c r="B172" s="63" t="n"/>
      <c r="C172" s="71" t="n"/>
      <c r="D172" s="63" t="n"/>
      <c r="E172" s="63" t="n"/>
      <c r="F172" s="67" t="n"/>
      <c r="G172" s="69" t="n"/>
      <c r="H172" s="67" t="n"/>
      <c r="I172" s="69" t="n"/>
      <c r="J172" s="67" t="n"/>
      <c r="K172" s="67" t="n"/>
      <c r="L172" s="76" t="n"/>
      <c r="M172" s="66" t="n"/>
    </row>
    <row r="173" ht="16.8" customHeight="1" s="272">
      <c r="A173" s="72" t="n"/>
      <c r="B173" s="72" t="n"/>
      <c r="C173" s="72" t="n"/>
      <c r="D173" s="63" t="n"/>
      <c r="E173" s="63" t="n"/>
      <c r="F173" s="67" t="n"/>
      <c r="G173" s="69" t="n"/>
      <c r="H173" s="67" t="n"/>
      <c r="I173" s="69" t="n"/>
      <c r="J173" s="67" t="n"/>
      <c r="K173" s="67" t="n"/>
      <c r="L173" s="76" t="n"/>
      <c r="M173" s="66" t="n"/>
    </row>
    <row r="174" ht="16.8" customHeight="1" s="272">
      <c r="A174" s="72" t="n"/>
      <c r="B174" s="72" t="n"/>
      <c r="C174" s="72" t="n"/>
      <c r="D174" s="63" t="n"/>
      <c r="E174" s="63" t="n"/>
      <c r="F174" s="67" t="n"/>
      <c r="G174" s="73" t="n"/>
      <c r="H174" s="67" t="n"/>
      <c r="I174" s="73" t="n"/>
      <c r="J174" s="67" t="n"/>
      <c r="K174" s="67" t="n"/>
      <c r="L174" s="76" t="n"/>
      <c r="M174" s="71" t="n"/>
    </row>
    <row r="175" ht="16.8" customHeight="1" s="272">
      <c r="A175" s="72" t="n"/>
      <c r="B175" s="72" t="n"/>
      <c r="C175" s="72" t="n"/>
      <c r="D175" s="74" t="n"/>
      <c r="E175" s="74" t="n"/>
      <c r="F175" s="75" t="n"/>
      <c r="G175" s="75" t="n"/>
      <c r="H175" s="75" t="n"/>
      <c r="I175" s="75" t="n"/>
      <c r="J175" s="75" t="n"/>
      <c r="K175" s="75" t="n"/>
      <c r="L175" s="75" t="n"/>
      <c r="M175" s="74" t="n"/>
    </row>
    <row r="176" ht="16.8" customHeight="1" s="272">
      <c r="A176" s="64" t="n"/>
      <c r="B176" s="65" t="n"/>
      <c r="C176" s="66" t="n"/>
      <c r="D176" s="63" t="n"/>
      <c r="E176" s="63" t="n"/>
      <c r="F176" s="67" t="n"/>
      <c r="G176" s="68" t="n"/>
      <c r="H176" s="67" t="n"/>
      <c r="I176" s="68" t="n"/>
      <c r="J176" s="67" t="n"/>
      <c r="K176" s="67" t="n"/>
      <c r="L176" s="76" t="n"/>
      <c r="M176" s="66" t="n"/>
    </row>
    <row r="177" ht="16.8" customHeight="1" s="272">
      <c r="A177" s="65" t="n"/>
      <c r="B177" s="65" t="n"/>
      <c r="C177" s="66" t="n"/>
      <c r="D177" s="63" t="n"/>
      <c r="E177" s="63" t="n"/>
      <c r="F177" s="67" t="n"/>
      <c r="G177" s="69" t="n"/>
      <c r="H177" s="67" t="n"/>
      <c r="I177" s="69" t="n"/>
      <c r="J177" s="67" t="n"/>
      <c r="K177" s="67" t="n"/>
      <c r="L177" s="76" t="n"/>
      <c r="M177" s="66" t="n"/>
    </row>
    <row r="178" ht="16.8" customHeight="1" s="272">
      <c r="A178" s="70" t="n"/>
      <c r="B178" s="63" t="n"/>
      <c r="C178" s="71" t="n"/>
      <c r="D178" s="63" t="n"/>
      <c r="E178" s="63" t="n"/>
      <c r="F178" s="67" t="n"/>
      <c r="G178" s="73" t="n"/>
      <c r="H178" s="67" t="n"/>
      <c r="I178" s="73" t="n"/>
      <c r="J178" s="67" t="n"/>
      <c r="K178" s="67" t="n"/>
      <c r="L178" s="76" t="n"/>
      <c r="M178" s="71" t="n"/>
    </row>
    <row r="179" ht="16.8" customHeight="1" s="272">
      <c r="A179" s="72" t="n"/>
      <c r="B179" s="72" t="n"/>
      <c r="C179" s="72" t="n"/>
      <c r="D179" s="74" t="n"/>
      <c r="E179" s="74" t="n"/>
      <c r="F179" s="75" t="n"/>
      <c r="G179" s="75" t="n"/>
      <c r="H179" s="75" t="n"/>
      <c r="I179" s="75" t="n"/>
      <c r="J179" s="75" t="n"/>
      <c r="K179" s="75" t="n"/>
      <c r="L179" s="75" t="n"/>
      <c r="M179" s="74" t="n"/>
    </row>
    <row r="180" ht="16.8" customHeight="1" s="272">
      <c r="A180" s="64" t="n"/>
      <c r="B180" s="65" t="n"/>
      <c r="C180" s="66" t="n"/>
      <c r="D180" s="63" t="n"/>
      <c r="E180" s="63" t="n"/>
      <c r="F180" s="67" t="n"/>
      <c r="G180" s="68" t="n"/>
      <c r="H180" s="67" t="n"/>
      <c r="I180" s="68" t="n"/>
      <c r="J180" s="67" t="n"/>
      <c r="K180" s="67" t="n"/>
      <c r="L180" s="76" t="n"/>
      <c r="M180" s="66" t="n"/>
    </row>
    <row r="181" ht="16.8" customHeight="1" s="272">
      <c r="A181" s="65" t="n"/>
      <c r="B181" s="65" t="n"/>
      <c r="C181" s="66" t="n"/>
      <c r="D181" s="63" t="n"/>
      <c r="E181" s="63" t="n"/>
      <c r="F181" s="67" t="n"/>
      <c r="G181" s="69" t="n"/>
      <c r="H181" s="67" t="n"/>
      <c r="I181" s="69" t="n"/>
      <c r="J181" s="67" t="n"/>
      <c r="K181" s="67" t="n"/>
      <c r="L181" s="76" t="n"/>
      <c r="M181" s="66" t="n"/>
    </row>
    <row r="182" ht="16.8" customHeight="1" s="272">
      <c r="A182" s="70" t="n"/>
      <c r="B182" s="63" t="n"/>
      <c r="C182" s="71" t="n"/>
      <c r="D182" s="63" t="n"/>
      <c r="E182" s="63" t="n"/>
      <c r="F182" s="67" t="n"/>
      <c r="G182" s="73" t="n"/>
      <c r="H182" s="67" t="n"/>
      <c r="I182" s="73" t="n"/>
      <c r="J182" s="67" t="n"/>
      <c r="K182" s="67" t="n"/>
      <c r="L182" s="76" t="n"/>
      <c r="M182" s="71" t="n"/>
    </row>
    <row r="183" ht="16.8" customHeight="1" s="272">
      <c r="A183" s="72" t="n"/>
      <c r="B183" s="72" t="n"/>
      <c r="C183" s="72" t="n"/>
      <c r="D183" s="74" t="n"/>
      <c r="E183" s="74" t="n"/>
      <c r="F183" s="75" t="n"/>
      <c r="G183" s="75" t="n"/>
      <c r="H183" s="75" t="n"/>
      <c r="I183" s="75" t="n"/>
      <c r="J183" s="75" t="n"/>
      <c r="K183" s="75" t="n"/>
      <c r="L183" s="75" t="n"/>
      <c r="M183" s="74" t="n"/>
    </row>
    <row r="184" ht="16.8" customHeight="1" s="272">
      <c r="A184" s="64" t="n"/>
      <c r="B184" s="65" t="n"/>
      <c r="C184" s="66" t="n"/>
      <c r="D184" s="63" t="n"/>
      <c r="E184" s="63" t="n"/>
      <c r="F184" s="67" t="n"/>
      <c r="G184" s="68" t="n"/>
      <c r="H184" s="67" t="n"/>
      <c r="I184" s="68" t="n"/>
      <c r="J184" s="67" t="n"/>
      <c r="K184" s="67" t="n"/>
      <c r="L184" s="76" t="n"/>
      <c r="M184" s="66" t="n"/>
    </row>
    <row r="185" ht="16.8" customHeight="1" s="272">
      <c r="A185" s="65" t="n"/>
      <c r="B185" s="65" t="n"/>
      <c r="C185" s="66" t="n"/>
      <c r="D185" s="63" t="n"/>
      <c r="E185" s="63" t="n"/>
      <c r="F185" s="67" t="n"/>
      <c r="G185" s="69" t="n"/>
      <c r="H185" s="67" t="n"/>
      <c r="I185" s="69" t="n"/>
      <c r="J185" s="67" t="n"/>
      <c r="K185" s="67" t="n"/>
      <c r="L185" s="76" t="n"/>
      <c r="M185" s="66" t="n"/>
    </row>
    <row r="186" ht="16.8" customHeight="1" s="272">
      <c r="A186" s="70" t="n"/>
      <c r="B186" s="63" t="n"/>
      <c r="C186" s="71" t="n"/>
      <c r="D186" s="63" t="n"/>
      <c r="E186" s="63" t="n"/>
      <c r="F186" s="67" t="n"/>
      <c r="G186" s="73" t="n"/>
      <c r="H186" s="67" t="n"/>
      <c r="I186" s="73" t="n"/>
      <c r="J186" s="67" t="n"/>
      <c r="K186" s="67" t="n"/>
      <c r="L186" s="76" t="n"/>
      <c r="M186" s="71" t="n"/>
    </row>
    <row r="187" ht="16.8" customHeight="1" s="272">
      <c r="A187" s="72" t="n"/>
      <c r="B187" s="72" t="n"/>
      <c r="C187" s="72" t="n"/>
      <c r="D187" s="74" t="n"/>
      <c r="E187" s="74" t="n"/>
      <c r="F187" s="75" t="n"/>
      <c r="G187" s="75" t="n"/>
      <c r="H187" s="75" t="n"/>
      <c r="I187" s="75" t="n"/>
      <c r="J187" s="75" t="n"/>
      <c r="K187" s="75" t="n"/>
      <c r="L187" s="75" t="n"/>
      <c r="M187" s="74" t="n"/>
    </row>
    <row r="188" ht="16.8" customHeight="1" s="272">
      <c r="A188" s="64" t="n"/>
      <c r="B188" s="65" t="n"/>
      <c r="C188" s="66" t="n"/>
      <c r="D188" s="63" t="n"/>
      <c r="E188" s="63" t="n"/>
      <c r="F188" s="67" t="n"/>
      <c r="G188" s="68" t="n"/>
      <c r="H188" s="67" t="n"/>
      <c r="I188" s="68" t="n"/>
      <c r="J188" s="67" t="n"/>
      <c r="K188" s="67" t="n"/>
      <c r="L188" s="76" t="n"/>
      <c r="M188" s="66" t="n"/>
    </row>
    <row r="189" ht="16.8" customHeight="1" s="272">
      <c r="A189" s="65" t="n"/>
      <c r="B189" s="65" t="n"/>
      <c r="C189" s="66" t="n"/>
      <c r="D189" s="63" t="n"/>
      <c r="E189" s="63" t="n"/>
      <c r="F189" s="67" t="n"/>
      <c r="G189" s="69" t="n"/>
      <c r="H189" s="67" t="n"/>
      <c r="I189" s="69" t="n"/>
      <c r="J189" s="67" t="n"/>
      <c r="K189" s="67" t="n"/>
      <c r="L189" s="76" t="n"/>
      <c r="M189" s="66" t="n"/>
    </row>
    <row r="190" ht="16.8" customHeight="1" s="272">
      <c r="A190" s="70" t="n"/>
      <c r="B190" s="63" t="n"/>
      <c r="C190" s="71" t="n"/>
      <c r="D190" s="63" t="n"/>
      <c r="E190" s="63" t="n"/>
      <c r="F190" s="67" t="n"/>
      <c r="G190" s="73" t="n"/>
      <c r="H190" s="67" t="n"/>
      <c r="I190" s="73" t="n"/>
      <c r="J190" s="67" t="n"/>
      <c r="K190" s="67" t="n"/>
      <c r="L190" s="76" t="n"/>
      <c r="M190" s="71" t="n"/>
    </row>
    <row r="191" ht="16.8" customHeight="1" s="272">
      <c r="A191" s="72" t="n"/>
      <c r="B191" s="72" t="n"/>
      <c r="C191" s="72" t="n"/>
      <c r="D191" s="74" t="n"/>
      <c r="E191" s="74" t="n"/>
      <c r="F191" s="75" t="n"/>
      <c r="G191" s="75" t="n"/>
      <c r="H191" s="75" t="n"/>
      <c r="I191" s="75" t="n"/>
      <c r="J191" s="75" t="n"/>
      <c r="K191" s="75" t="n"/>
      <c r="L191" s="75" t="n"/>
      <c r="M191" s="74" t="n"/>
    </row>
    <row r="192" ht="16.8" customHeight="1" s="272">
      <c r="A192" s="64" t="n"/>
      <c r="B192" s="65" t="n"/>
      <c r="C192" s="66" t="n"/>
      <c r="D192" s="63" t="n"/>
      <c r="E192" s="63" t="n"/>
      <c r="F192" s="67" t="n"/>
      <c r="G192" s="68" t="n"/>
      <c r="H192" s="67" t="n"/>
      <c r="I192" s="68" t="n"/>
      <c r="J192" s="67" t="n"/>
      <c r="K192" s="67" t="n"/>
      <c r="L192" s="76" t="n"/>
      <c r="M192" s="66" t="n"/>
    </row>
    <row r="193" ht="16.8" customHeight="1" s="272">
      <c r="A193" s="65" t="n"/>
      <c r="B193" s="65" t="n"/>
      <c r="C193" s="66" t="n"/>
      <c r="D193" s="63" t="n"/>
      <c r="E193" s="63" t="n"/>
      <c r="F193" s="67" t="n"/>
      <c r="G193" s="69" t="n"/>
      <c r="H193" s="67" t="n"/>
      <c r="I193" s="69" t="n"/>
      <c r="J193" s="67" t="n"/>
      <c r="K193" s="67" t="n"/>
      <c r="L193" s="76" t="n"/>
      <c r="M193" s="66" t="n"/>
    </row>
    <row r="194" ht="16.8" customHeight="1" s="272">
      <c r="A194" s="70" t="n"/>
      <c r="B194" s="63" t="n"/>
      <c r="C194" s="71" t="n"/>
      <c r="D194" s="63" t="n"/>
      <c r="E194" s="63" t="n"/>
      <c r="F194" s="67" t="n"/>
      <c r="G194" s="73" t="n"/>
      <c r="H194" s="67" t="n"/>
      <c r="I194" s="73" t="n"/>
      <c r="J194" s="67" t="n"/>
      <c r="K194" s="67" t="n"/>
      <c r="L194" s="76" t="n"/>
      <c r="M194" s="71" t="n"/>
    </row>
    <row r="195" ht="16.8" customHeight="1" s="272">
      <c r="A195" s="72" t="n"/>
      <c r="B195" s="72" t="n"/>
      <c r="C195" s="72" t="n"/>
      <c r="D195" s="74" t="n"/>
      <c r="E195" s="74" t="n"/>
      <c r="F195" s="75" t="n"/>
      <c r="G195" s="75" t="n"/>
      <c r="H195" s="75" t="n"/>
      <c r="I195" s="75" t="n"/>
      <c r="J195" s="75" t="n"/>
      <c r="K195" s="75" t="n"/>
      <c r="L195" s="75" t="n"/>
      <c r="M195" s="74" t="n"/>
    </row>
    <row r="196" ht="16.8" customHeight="1" s="272">
      <c r="A196" s="64" t="n"/>
      <c r="B196" s="65" t="n"/>
      <c r="C196" s="66" t="n"/>
      <c r="D196" s="63" t="n"/>
      <c r="E196" s="63" t="n"/>
      <c r="F196" s="67" t="n"/>
      <c r="G196" s="68" t="n"/>
      <c r="H196" s="67" t="n"/>
      <c r="I196" s="68" t="n"/>
      <c r="J196" s="67" t="n"/>
      <c r="K196" s="67" t="n"/>
      <c r="L196" s="76" t="n"/>
      <c r="M196" s="66" t="n"/>
    </row>
    <row r="197" ht="16.8" customHeight="1" s="272">
      <c r="A197" s="65" t="n"/>
      <c r="B197" s="65" t="n"/>
      <c r="C197" s="66" t="n"/>
      <c r="D197" s="63" t="n"/>
      <c r="E197" s="63" t="n"/>
      <c r="F197" s="67" t="n"/>
      <c r="G197" s="69" t="n"/>
      <c r="H197" s="67" t="n"/>
      <c r="I197" s="69" t="n"/>
      <c r="J197" s="67" t="n"/>
      <c r="K197" s="67" t="n"/>
      <c r="L197" s="76" t="n"/>
      <c r="M197" s="66" t="n"/>
    </row>
    <row r="198" ht="16.8" customHeight="1" s="272">
      <c r="A198" s="70" t="n"/>
      <c r="B198" s="63" t="n"/>
      <c r="C198" s="71" t="n"/>
      <c r="D198" s="63" t="n"/>
      <c r="E198" s="63" t="n"/>
      <c r="F198" s="67" t="n"/>
      <c r="G198" s="73" t="n"/>
      <c r="H198" s="67" t="n"/>
      <c r="I198" s="73" t="n"/>
      <c r="J198" s="67" t="n"/>
      <c r="K198" s="67" t="n"/>
      <c r="L198" s="76" t="n"/>
      <c r="M198" s="71" t="n"/>
    </row>
    <row r="199" ht="16.8" customHeight="1" s="272">
      <c r="A199" s="72" t="n"/>
      <c r="B199" s="72" t="n"/>
      <c r="C199" s="72" t="n"/>
      <c r="D199" s="74" t="n"/>
      <c r="E199" s="74" t="n"/>
      <c r="F199" s="75" t="n"/>
      <c r="G199" s="75" t="n"/>
      <c r="H199" s="75" t="n"/>
      <c r="I199" s="75" t="n"/>
      <c r="J199" s="75" t="n"/>
      <c r="K199" s="75" t="n"/>
      <c r="L199" s="75" t="n"/>
      <c r="M199" s="74" t="n"/>
    </row>
    <row r="200" ht="16.8" customHeight="1" s="272">
      <c r="A200" s="64" t="n"/>
      <c r="B200" s="65" t="n"/>
      <c r="C200" s="66" t="n"/>
      <c r="D200" s="63" t="n"/>
      <c r="E200" s="63" t="n"/>
      <c r="F200" s="67" t="n"/>
      <c r="G200" s="68" t="n"/>
      <c r="H200" s="67" t="n"/>
      <c r="I200" s="68" t="n"/>
      <c r="J200" s="67" t="n"/>
      <c r="K200" s="67" t="n"/>
      <c r="L200" s="76" t="n"/>
      <c r="M200" s="66" t="n"/>
    </row>
    <row r="201" ht="16.8" customHeight="1" s="272">
      <c r="A201" s="65" t="n"/>
      <c r="B201" s="65" t="n"/>
      <c r="C201" s="66" t="n"/>
      <c r="D201" s="63" t="n"/>
      <c r="E201" s="63" t="n"/>
      <c r="F201" s="67" t="n"/>
      <c r="G201" s="69" t="n"/>
      <c r="H201" s="67" t="n"/>
      <c r="I201" s="69" t="n"/>
      <c r="J201" s="67" t="n"/>
      <c r="K201" s="67" t="n"/>
      <c r="L201" s="76" t="n"/>
      <c r="M201" s="66" t="n"/>
    </row>
    <row r="202" ht="16.8" customHeight="1" s="272">
      <c r="A202" s="70" t="n"/>
      <c r="B202" s="63" t="n"/>
      <c r="C202" s="71" t="n"/>
      <c r="D202" s="63" t="n"/>
      <c r="E202" s="63" t="n"/>
      <c r="F202" s="67" t="n"/>
      <c r="G202" s="69" t="n"/>
      <c r="H202" s="67" t="n"/>
      <c r="I202" s="69" t="n"/>
      <c r="J202" s="67" t="n"/>
      <c r="K202" s="67" t="n"/>
      <c r="L202" s="76" t="n"/>
      <c r="M202" s="66" t="n"/>
    </row>
    <row r="203" ht="16.8" customHeight="1" s="272">
      <c r="A203" s="72" t="n"/>
      <c r="B203" s="72" t="n"/>
      <c r="C203" s="72" t="n"/>
      <c r="D203" s="63" t="n"/>
      <c r="E203" s="63" t="n"/>
      <c r="F203" s="67" t="n"/>
      <c r="G203" s="73" t="n"/>
      <c r="H203" s="67" t="n"/>
      <c r="I203" s="73" t="n"/>
      <c r="J203" s="67" t="n"/>
      <c r="K203" s="67" t="n"/>
      <c r="L203" s="76" t="n"/>
      <c r="M203" s="71" t="n"/>
    </row>
    <row r="204" ht="16.8" customHeight="1" s="272">
      <c r="A204" s="72" t="n"/>
      <c r="B204" s="72" t="n"/>
      <c r="C204" s="72" t="n"/>
      <c r="D204" s="74" t="n"/>
      <c r="E204" s="74" t="n"/>
      <c r="F204" s="75" t="n"/>
      <c r="G204" s="75" t="n"/>
      <c r="H204" s="75" t="n"/>
      <c r="I204" s="75" t="n"/>
      <c r="J204" s="75" t="n"/>
      <c r="K204" s="75" t="n"/>
      <c r="L204" s="75" t="n"/>
      <c r="M204" s="74" t="n"/>
    </row>
    <row r="205" ht="16.8" customHeight="1" s="272">
      <c r="A205" s="64" t="n"/>
      <c r="B205" s="65" t="n"/>
      <c r="C205" s="66" t="n"/>
      <c r="D205" s="63" t="n"/>
      <c r="E205" s="63" t="n"/>
      <c r="F205" s="67" t="n"/>
      <c r="G205" s="68" t="n"/>
      <c r="H205" s="67" t="n"/>
      <c r="I205" s="68" t="n"/>
      <c r="J205" s="67" t="n"/>
      <c r="K205" s="67" t="n"/>
      <c r="L205" s="76" t="n"/>
      <c r="M205" s="66" t="n"/>
    </row>
    <row r="206" ht="16.8" customHeight="1" s="272">
      <c r="A206" s="65" t="n"/>
      <c r="B206" s="65" t="n"/>
      <c r="C206" s="66" t="n"/>
      <c r="D206" s="63" t="n"/>
      <c r="E206" s="63" t="n"/>
      <c r="F206" s="67" t="n"/>
      <c r="G206" s="69" t="n"/>
      <c r="H206" s="67" t="n"/>
      <c r="I206" s="69" t="n"/>
      <c r="J206" s="67" t="n"/>
      <c r="K206" s="67" t="n"/>
      <c r="L206" s="76" t="n"/>
      <c r="M206" s="66" t="n"/>
    </row>
    <row r="207" ht="16.8" customHeight="1" s="272">
      <c r="A207" s="70" t="n"/>
      <c r="B207" s="63" t="n"/>
      <c r="C207" s="71" t="n"/>
      <c r="D207" s="63" t="n"/>
      <c r="E207" s="63" t="n"/>
      <c r="F207" s="67" t="n"/>
      <c r="G207" s="73" t="n"/>
      <c r="H207" s="67" t="n"/>
      <c r="I207" s="73" t="n"/>
      <c r="J207" s="67" t="n"/>
      <c r="K207" s="67" t="n"/>
      <c r="L207" s="76" t="n"/>
      <c r="M207" s="71" t="n"/>
    </row>
    <row r="208" ht="16.8" customHeight="1" s="272">
      <c r="A208" s="72" t="n"/>
      <c r="B208" s="72" t="n"/>
      <c r="C208" s="72" t="n"/>
      <c r="D208" s="74" t="n"/>
      <c r="E208" s="74" t="n"/>
      <c r="F208" s="75" t="n"/>
      <c r="G208" s="75" t="n"/>
      <c r="H208" s="75" t="n"/>
      <c r="I208" s="75" t="n"/>
      <c r="J208" s="75" t="n"/>
      <c r="K208" s="75" t="n"/>
      <c r="L208" s="75" t="n"/>
      <c r="M208" s="74" t="n"/>
    </row>
    <row r="209" ht="16.8" customHeight="1" s="272">
      <c r="A209" s="64" t="n"/>
      <c r="B209" s="65" t="n"/>
      <c r="C209" s="66" t="n"/>
      <c r="D209" s="63" t="n"/>
      <c r="E209" s="63" t="n"/>
      <c r="F209" s="67" t="n"/>
      <c r="G209" s="68" t="n"/>
      <c r="H209" s="67" t="n"/>
      <c r="I209" s="68" t="n"/>
      <c r="J209" s="67" t="n"/>
      <c r="K209" s="67" t="n"/>
      <c r="L209" s="76" t="n"/>
      <c r="M209" s="66" t="n"/>
    </row>
    <row r="210" ht="16.8" customHeight="1" s="272">
      <c r="A210" s="65" t="n"/>
      <c r="B210" s="65" t="n"/>
      <c r="C210" s="66" t="n"/>
      <c r="D210" s="63" t="n"/>
      <c r="E210" s="63" t="n"/>
      <c r="F210" s="67" t="n"/>
      <c r="G210" s="69" t="n"/>
      <c r="H210" s="67" t="n"/>
      <c r="I210" s="69" t="n"/>
      <c r="J210" s="67" t="n"/>
      <c r="K210" s="67" t="n"/>
      <c r="L210" s="76" t="n"/>
      <c r="M210" s="66" t="n"/>
    </row>
    <row r="211" ht="16.8" customHeight="1" s="272">
      <c r="A211" s="70" t="n"/>
      <c r="B211" s="63" t="n"/>
      <c r="C211" s="71" t="n"/>
      <c r="D211" s="63" t="n"/>
      <c r="E211" s="63" t="n"/>
      <c r="F211" s="67" t="n"/>
      <c r="G211" s="69" t="n"/>
      <c r="H211" s="67" t="n"/>
      <c r="I211" s="69" t="n"/>
      <c r="J211" s="67" t="n"/>
      <c r="K211" s="67" t="n"/>
      <c r="L211" s="76" t="n"/>
      <c r="M211" s="66" t="n"/>
    </row>
    <row r="212" ht="16.8" customHeight="1" s="272">
      <c r="A212" s="72" t="n"/>
      <c r="B212" s="72" t="n"/>
      <c r="C212" s="72" t="n"/>
      <c r="D212" s="63" t="n"/>
      <c r="E212" s="63" t="n"/>
      <c r="F212" s="67" t="n"/>
      <c r="G212" s="69" t="n"/>
      <c r="H212" s="67" t="n"/>
      <c r="I212" s="69" t="n"/>
      <c r="J212" s="67" t="n"/>
      <c r="K212" s="67" t="n"/>
      <c r="L212" s="76" t="n"/>
      <c r="M212" s="66" t="n"/>
    </row>
    <row r="213" ht="16.8" customHeight="1" s="272">
      <c r="A213" s="72" t="n"/>
      <c r="B213" s="72" t="n"/>
      <c r="C213" s="72" t="n"/>
      <c r="D213" s="63" t="n"/>
      <c r="E213" s="63" t="n"/>
      <c r="F213" s="67" t="n"/>
      <c r="G213" s="69" t="n"/>
      <c r="H213" s="67" t="n"/>
      <c r="I213" s="69" t="n"/>
      <c r="J213" s="67" t="n"/>
      <c r="K213" s="67" t="n"/>
      <c r="L213" s="76" t="n"/>
      <c r="M213" s="66" t="n"/>
    </row>
    <row r="214" ht="16.8" customHeight="1" s="272">
      <c r="A214" s="72" t="n"/>
      <c r="B214" s="72" t="n"/>
      <c r="C214" s="72" t="n"/>
      <c r="D214" s="63" t="n"/>
      <c r="E214" s="63" t="n"/>
      <c r="F214" s="67" t="n"/>
      <c r="G214" s="69" t="n"/>
      <c r="H214" s="67" t="n"/>
      <c r="I214" s="69" t="n"/>
      <c r="J214" s="67" t="n"/>
      <c r="K214" s="67" t="n"/>
      <c r="L214" s="76" t="n"/>
      <c r="M214" s="66" t="n"/>
    </row>
    <row r="215" ht="16.8" customHeight="1" s="272">
      <c r="A215" s="72" t="n"/>
      <c r="B215" s="72" t="n"/>
      <c r="C215" s="72" t="n"/>
      <c r="D215" s="63" t="n"/>
      <c r="E215" s="63" t="n"/>
      <c r="F215" s="67" t="n"/>
      <c r="G215" s="73" t="n"/>
      <c r="H215" s="67" t="n"/>
      <c r="I215" s="73" t="n"/>
      <c r="J215" s="67" t="n"/>
      <c r="K215" s="67" t="n"/>
      <c r="L215" s="76" t="n"/>
      <c r="M215" s="71" t="n"/>
    </row>
    <row r="216" ht="16.8" customHeight="1" s="272">
      <c r="A216" s="72" t="n"/>
      <c r="B216" s="72" t="n"/>
      <c r="C216" s="72" t="n"/>
      <c r="D216" s="74" t="n"/>
      <c r="E216" s="74" t="n"/>
      <c r="F216" s="75" t="n"/>
      <c r="G216" s="75" t="n"/>
      <c r="H216" s="75" t="n"/>
      <c r="I216" s="75" t="n"/>
      <c r="J216" s="75" t="n"/>
      <c r="K216" s="75" t="n"/>
      <c r="L216" s="75" t="n"/>
      <c r="M216" s="74" t="n"/>
    </row>
    <row r="217" ht="16.8" customHeight="1" s="272">
      <c r="A217" s="64" t="n"/>
      <c r="B217" s="65" t="n"/>
      <c r="C217" s="66" t="n"/>
      <c r="D217" s="63" t="n"/>
      <c r="E217" s="63" t="n"/>
      <c r="F217" s="67" t="n"/>
      <c r="G217" s="68" t="n"/>
      <c r="H217" s="67" t="n"/>
      <c r="I217" s="68" t="n"/>
      <c r="J217" s="67" t="n"/>
      <c r="K217" s="67" t="n"/>
      <c r="L217" s="76" t="n"/>
      <c r="M217" s="66" t="n"/>
    </row>
    <row r="218" ht="16.8" customHeight="1" s="272">
      <c r="A218" s="65" t="n"/>
      <c r="B218" s="65" t="n"/>
      <c r="C218" s="66" t="n"/>
      <c r="D218" s="63" t="n"/>
      <c r="E218" s="63" t="n"/>
      <c r="F218" s="67" t="n"/>
      <c r="G218" s="69" t="n"/>
      <c r="H218" s="67" t="n"/>
      <c r="I218" s="69" t="n"/>
      <c r="J218" s="67" t="n"/>
      <c r="K218" s="67" t="n"/>
      <c r="L218" s="76" t="n"/>
      <c r="M218" s="66" t="n"/>
    </row>
    <row r="219" ht="16.8" customHeight="1" s="272">
      <c r="A219" s="70" t="n"/>
      <c r="B219" s="63" t="n"/>
      <c r="C219" s="71" t="n"/>
      <c r="D219" s="63" t="n"/>
      <c r="E219" s="63" t="n"/>
      <c r="F219" s="67" t="n"/>
      <c r="G219" s="69" t="n"/>
      <c r="H219" s="67" t="n"/>
      <c r="I219" s="69" t="n"/>
      <c r="J219" s="67" t="n"/>
      <c r="K219" s="67" t="n"/>
      <c r="L219" s="76" t="n"/>
      <c r="M219" s="66" t="n"/>
    </row>
    <row r="220" ht="16.8" customHeight="1" s="272">
      <c r="A220" s="72" t="n"/>
      <c r="B220" s="72" t="n"/>
      <c r="C220" s="72" t="n"/>
      <c r="D220" s="63" t="n"/>
      <c r="E220" s="63" t="n"/>
      <c r="F220" s="67" t="n"/>
      <c r="G220" s="69" t="n"/>
      <c r="H220" s="67" t="n"/>
      <c r="I220" s="69" t="n"/>
      <c r="J220" s="67" t="n"/>
      <c r="K220" s="67" t="n"/>
      <c r="L220" s="76" t="n"/>
      <c r="M220" s="66" t="n"/>
    </row>
    <row r="221" ht="16.8" customHeight="1" s="272">
      <c r="A221" s="72" t="n"/>
      <c r="B221" s="72" t="n"/>
      <c r="C221" s="72" t="n"/>
      <c r="D221" s="63" t="n"/>
      <c r="E221" s="63" t="n"/>
      <c r="F221" s="67" t="n"/>
      <c r="G221" s="69" t="n"/>
      <c r="H221" s="67" t="n"/>
      <c r="I221" s="69" t="n"/>
      <c r="J221" s="67" t="n"/>
      <c r="K221" s="67" t="n"/>
      <c r="L221" s="76" t="n"/>
      <c r="M221" s="66" t="n"/>
    </row>
    <row r="222" ht="16.8" customHeight="1" s="272">
      <c r="A222" s="72" t="n"/>
      <c r="B222" s="72" t="n"/>
      <c r="C222" s="72" t="n"/>
      <c r="D222" s="63" t="n"/>
      <c r="E222" s="63" t="n"/>
      <c r="F222" s="67" t="n"/>
      <c r="G222" s="69" t="n"/>
      <c r="H222" s="67" t="n"/>
      <c r="I222" s="69" t="n"/>
      <c r="J222" s="67" t="n"/>
      <c r="K222" s="67" t="n"/>
      <c r="L222" s="76" t="n"/>
      <c r="M222" s="66" t="n"/>
    </row>
    <row r="223" ht="16.8" customHeight="1" s="272">
      <c r="A223" s="72" t="n"/>
      <c r="B223" s="72" t="n"/>
      <c r="C223" s="72" t="n"/>
      <c r="D223" s="63" t="n"/>
      <c r="E223" s="63" t="n"/>
      <c r="F223" s="67" t="n"/>
      <c r="G223" s="69" t="n"/>
      <c r="H223" s="67" t="n"/>
      <c r="I223" s="69" t="n"/>
      <c r="J223" s="67" t="n"/>
      <c r="K223" s="67" t="n"/>
      <c r="L223" s="76" t="n"/>
      <c r="M223" s="66" t="n"/>
    </row>
    <row r="224" ht="16.8" customHeight="1" s="272">
      <c r="A224" s="72" t="n"/>
      <c r="B224" s="72" t="n"/>
      <c r="C224" s="72" t="n"/>
      <c r="D224" s="63" t="n"/>
      <c r="E224" s="63" t="n"/>
      <c r="F224" s="67" t="n"/>
      <c r="G224" s="73" t="n"/>
      <c r="H224" s="67" t="n"/>
      <c r="I224" s="73" t="n"/>
      <c r="J224" s="67" t="n"/>
      <c r="K224" s="67" t="n"/>
      <c r="L224" s="76" t="n"/>
      <c r="M224" s="71" t="n"/>
    </row>
    <row r="225" ht="16.8" customHeight="1" s="272">
      <c r="A225" s="72" t="n"/>
      <c r="B225" s="72" t="n"/>
      <c r="C225" s="72" t="n"/>
      <c r="D225" s="74" t="n"/>
      <c r="E225" s="74" t="n"/>
      <c r="F225" s="75" t="n"/>
      <c r="G225" s="75" t="n"/>
      <c r="H225" s="75" t="n"/>
      <c r="I225" s="75" t="n"/>
      <c r="J225" s="75" t="n"/>
      <c r="K225" s="75" t="n"/>
      <c r="L225" s="75" t="n"/>
      <c r="M225" s="74" t="n"/>
    </row>
    <row r="226" ht="16.8" customHeight="1" s="272">
      <c r="A226" s="64" t="n"/>
      <c r="B226" s="65" t="n"/>
      <c r="C226" s="66" t="n"/>
      <c r="D226" s="63" t="n"/>
      <c r="E226" s="63" t="n"/>
      <c r="F226" s="67" t="n"/>
      <c r="G226" s="68" t="n"/>
      <c r="H226" s="67" t="n"/>
      <c r="I226" s="68" t="n"/>
      <c r="J226" s="67" t="n"/>
      <c r="K226" s="67" t="n"/>
      <c r="L226" s="76" t="n"/>
      <c r="M226" s="66" t="n"/>
    </row>
    <row r="227" ht="16.8" customHeight="1" s="272">
      <c r="A227" s="65" t="n"/>
      <c r="B227" s="65" t="n"/>
      <c r="C227" s="66" t="n"/>
      <c r="D227" s="63" t="n"/>
      <c r="E227" s="63" t="n"/>
      <c r="F227" s="67" t="n"/>
      <c r="G227" s="69" t="n"/>
      <c r="H227" s="67" t="n"/>
      <c r="I227" s="69" t="n"/>
      <c r="J227" s="67" t="n"/>
      <c r="K227" s="67" t="n"/>
      <c r="L227" s="76" t="n"/>
      <c r="M227" s="66" t="n"/>
    </row>
    <row r="228" ht="16.8" customHeight="1" s="272">
      <c r="A228" s="70" t="n"/>
      <c r="B228" s="63" t="n"/>
      <c r="C228" s="71" t="n"/>
      <c r="D228" s="63" t="n"/>
      <c r="E228" s="63" t="n"/>
      <c r="F228" s="67" t="n"/>
      <c r="G228" s="69" t="n"/>
      <c r="H228" s="67" t="n"/>
      <c r="I228" s="69" t="n"/>
      <c r="J228" s="67" t="n"/>
      <c r="K228" s="67" t="n"/>
      <c r="L228" s="76" t="n"/>
      <c r="M228" s="66" t="n"/>
    </row>
    <row r="229" ht="16.8" customHeight="1" s="272">
      <c r="A229" s="72" t="n"/>
      <c r="B229" s="72" t="n"/>
      <c r="C229" s="72" t="n"/>
      <c r="D229" s="63" t="n"/>
      <c r="E229" s="63" t="n"/>
      <c r="F229" s="67" t="n"/>
      <c r="G229" s="69" t="n"/>
      <c r="H229" s="67" t="n"/>
      <c r="I229" s="69" t="n"/>
      <c r="J229" s="67" t="n"/>
      <c r="K229" s="67" t="n"/>
      <c r="L229" s="76" t="n"/>
      <c r="M229" s="66" t="n"/>
    </row>
    <row r="230" ht="16.8" customHeight="1" s="272">
      <c r="A230" s="72" t="n"/>
      <c r="B230" s="72" t="n"/>
      <c r="C230" s="72" t="n"/>
      <c r="D230" s="63" t="n"/>
      <c r="E230" s="63" t="n"/>
      <c r="F230" s="67" t="n"/>
      <c r="G230" s="69" t="n"/>
      <c r="H230" s="67" t="n"/>
      <c r="I230" s="69" t="n"/>
      <c r="J230" s="67" t="n"/>
      <c r="K230" s="67" t="n"/>
      <c r="L230" s="76" t="n"/>
      <c r="M230" s="66" t="n"/>
    </row>
    <row r="231" ht="16.8" customHeight="1" s="272">
      <c r="A231" s="72" t="n"/>
      <c r="B231" s="72" t="n"/>
      <c r="C231" s="72" t="n"/>
      <c r="D231" s="63" t="n"/>
      <c r="E231" s="63" t="n"/>
      <c r="F231" s="67" t="n"/>
      <c r="G231" s="69" t="n"/>
      <c r="H231" s="67" t="n"/>
      <c r="I231" s="69" t="n"/>
      <c r="J231" s="67" t="n"/>
      <c r="K231" s="67" t="n"/>
      <c r="L231" s="76" t="n"/>
      <c r="M231" s="66" t="n"/>
    </row>
    <row r="232" ht="16.8" customHeight="1" s="272">
      <c r="A232" s="72" t="n"/>
      <c r="B232" s="72" t="n"/>
      <c r="C232" s="72" t="n"/>
      <c r="D232" s="63" t="n"/>
      <c r="E232" s="63" t="n"/>
      <c r="F232" s="67" t="n"/>
      <c r="G232" s="69" t="n"/>
      <c r="H232" s="67" t="n"/>
      <c r="I232" s="69" t="n"/>
      <c r="J232" s="67" t="n"/>
      <c r="K232" s="67" t="n"/>
      <c r="L232" s="76" t="n"/>
      <c r="M232" s="66" t="n"/>
    </row>
    <row r="233" ht="16.8" customHeight="1" s="272">
      <c r="A233" s="72" t="n"/>
      <c r="B233" s="72" t="n"/>
      <c r="C233" s="72" t="n"/>
      <c r="D233" s="63" t="n"/>
      <c r="E233" s="63" t="n"/>
      <c r="F233" s="67" t="n"/>
      <c r="G233" s="73" t="n"/>
      <c r="H233" s="67" t="n"/>
      <c r="I233" s="73" t="n"/>
      <c r="J233" s="67" t="n"/>
      <c r="K233" s="67" t="n"/>
      <c r="L233" s="76" t="n"/>
      <c r="M233" s="71" t="n"/>
    </row>
    <row r="234" ht="16.8" customHeight="1" s="272">
      <c r="A234" s="72" t="n"/>
      <c r="B234" s="72" t="n"/>
      <c r="C234" s="72" t="n"/>
      <c r="D234" s="74" t="n"/>
      <c r="E234" s="74" t="n"/>
      <c r="F234" s="75" t="n"/>
      <c r="G234" s="75" t="n"/>
      <c r="H234" s="75" t="n"/>
      <c r="I234" s="75" t="n"/>
      <c r="J234" s="75" t="n"/>
      <c r="K234" s="75" t="n"/>
      <c r="L234" s="75" t="n"/>
      <c r="M234" s="74" t="n"/>
    </row>
    <row r="235" ht="16.8" customHeight="1" s="272">
      <c r="A235" s="64" t="n"/>
      <c r="B235" s="65" t="n"/>
      <c r="C235" s="66" t="n"/>
      <c r="D235" s="63" t="n"/>
      <c r="E235" s="63" t="n"/>
      <c r="F235" s="67" t="n"/>
      <c r="G235" s="68" t="n"/>
      <c r="H235" s="67" t="n"/>
      <c r="I235" s="68" t="n"/>
      <c r="J235" s="67" t="n"/>
      <c r="K235" s="67" t="n"/>
      <c r="L235" s="76" t="n"/>
      <c r="M235" s="66" t="n"/>
    </row>
    <row r="236" ht="16.8" customHeight="1" s="272">
      <c r="A236" s="65" t="n"/>
      <c r="B236" s="65" t="n"/>
      <c r="C236" s="66" t="n"/>
      <c r="D236" s="63" t="n"/>
      <c r="E236" s="63" t="n"/>
      <c r="F236" s="67" t="n"/>
      <c r="G236" s="69" t="n"/>
      <c r="H236" s="67" t="n"/>
      <c r="I236" s="69" t="n"/>
      <c r="J236" s="67" t="n"/>
      <c r="K236" s="67" t="n"/>
      <c r="L236" s="76" t="n"/>
      <c r="M236" s="66" t="n"/>
    </row>
    <row r="237" ht="16.8" customHeight="1" s="272">
      <c r="A237" s="70" t="n"/>
      <c r="B237" s="63" t="n"/>
      <c r="C237" s="71" t="n"/>
      <c r="D237" s="63" t="n"/>
      <c r="E237" s="63" t="n"/>
      <c r="F237" s="67" t="n"/>
      <c r="G237" s="69" t="n"/>
      <c r="H237" s="67" t="n"/>
      <c r="I237" s="69" t="n"/>
      <c r="J237" s="67" t="n"/>
      <c r="K237" s="67" t="n"/>
      <c r="L237" s="76" t="n"/>
      <c r="M237" s="66" t="n"/>
    </row>
    <row r="238" ht="16.8" customHeight="1" s="272">
      <c r="A238" s="72" t="n"/>
      <c r="B238" s="72" t="n"/>
      <c r="C238" s="72" t="n"/>
      <c r="D238" s="63" t="n"/>
      <c r="E238" s="63" t="n"/>
      <c r="F238" s="67" t="n"/>
      <c r="G238" s="69" t="n"/>
      <c r="H238" s="67" t="n"/>
      <c r="I238" s="69" t="n"/>
      <c r="J238" s="67" t="n"/>
      <c r="K238" s="67" t="n"/>
      <c r="L238" s="76" t="n"/>
      <c r="M238" s="66" t="n"/>
    </row>
    <row r="239" ht="16.8" customHeight="1" s="272">
      <c r="A239" s="72" t="n"/>
      <c r="B239" s="72" t="n"/>
      <c r="C239" s="72" t="n"/>
      <c r="D239" s="63" t="n"/>
      <c r="E239" s="63" t="n"/>
      <c r="F239" s="67" t="n"/>
      <c r="G239" s="69" t="n"/>
      <c r="H239" s="67" t="n"/>
      <c r="I239" s="69" t="n"/>
      <c r="J239" s="67" t="n"/>
      <c r="K239" s="67" t="n"/>
      <c r="L239" s="76" t="n"/>
      <c r="M239" s="66" t="n"/>
    </row>
    <row r="240" ht="16.8" customHeight="1" s="272">
      <c r="A240" s="72" t="n"/>
      <c r="B240" s="72" t="n"/>
      <c r="C240" s="72" t="n"/>
      <c r="D240" s="63" t="n"/>
      <c r="E240" s="63" t="n"/>
      <c r="F240" s="67" t="n"/>
      <c r="G240" s="69" t="n"/>
      <c r="H240" s="67" t="n"/>
      <c r="I240" s="69" t="n"/>
      <c r="J240" s="67" t="n"/>
      <c r="K240" s="67" t="n"/>
      <c r="L240" s="76" t="n"/>
      <c r="M240" s="66" t="n"/>
    </row>
    <row r="241" ht="16.8" customHeight="1" s="272">
      <c r="A241" s="72" t="n"/>
      <c r="B241" s="72" t="n"/>
      <c r="C241" s="72" t="n"/>
      <c r="D241" s="63" t="n"/>
      <c r="E241" s="63" t="n"/>
      <c r="F241" s="67" t="n"/>
      <c r="G241" s="69" t="n"/>
      <c r="H241" s="67" t="n"/>
      <c r="I241" s="69" t="n"/>
      <c r="J241" s="67" t="n"/>
      <c r="K241" s="67" t="n"/>
      <c r="L241" s="76" t="n"/>
      <c r="M241" s="66" t="n"/>
    </row>
    <row r="242" ht="16.8" customHeight="1" s="272">
      <c r="A242" s="72" t="n"/>
      <c r="B242" s="72" t="n"/>
      <c r="C242" s="72" t="n"/>
      <c r="D242" s="63" t="n"/>
      <c r="E242" s="63" t="n"/>
      <c r="F242" s="67" t="n"/>
      <c r="G242" s="73" t="n"/>
      <c r="H242" s="67" t="n"/>
      <c r="I242" s="73" t="n"/>
      <c r="J242" s="67" t="n"/>
      <c r="K242" s="67" t="n"/>
      <c r="L242" s="76" t="n"/>
      <c r="M242" s="71" t="n"/>
    </row>
    <row r="243" ht="16.8" customHeight="1" s="272">
      <c r="A243" s="72" t="n"/>
      <c r="B243" s="72" t="n"/>
      <c r="C243" s="72" t="n"/>
      <c r="D243" s="74" t="n"/>
      <c r="E243" s="74" t="n"/>
      <c r="F243" s="75" t="n"/>
      <c r="G243" s="75" t="n"/>
      <c r="H243" s="75" t="n"/>
      <c r="I243" s="75" t="n"/>
      <c r="J243" s="75" t="n"/>
      <c r="K243" s="75" t="n"/>
      <c r="L243" s="75" t="n"/>
      <c r="M243" s="74" t="n"/>
    </row>
    <row r="244" ht="16.8" customHeight="1" s="272">
      <c r="A244" s="64" t="n"/>
      <c r="B244" s="65" t="n"/>
      <c r="C244" s="66" t="n"/>
      <c r="D244" s="63" t="n"/>
      <c r="E244" s="63" t="n"/>
      <c r="F244" s="67" t="n"/>
      <c r="G244" s="68" t="n"/>
      <c r="H244" s="67" t="n"/>
      <c r="I244" s="68" t="n"/>
      <c r="J244" s="67" t="n"/>
      <c r="K244" s="67" t="n"/>
      <c r="L244" s="76" t="n"/>
      <c r="M244" s="66" t="n"/>
    </row>
    <row r="245" ht="16.8" customHeight="1" s="272">
      <c r="A245" s="65" t="n"/>
      <c r="B245" s="65" t="n"/>
      <c r="C245" s="66" t="n"/>
      <c r="D245" s="63" t="n"/>
      <c r="E245" s="63" t="n"/>
      <c r="F245" s="67" t="n"/>
      <c r="G245" s="69" t="n"/>
      <c r="H245" s="67" t="n"/>
      <c r="I245" s="69" t="n"/>
      <c r="J245" s="67" t="n"/>
      <c r="K245" s="67" t="n"/>
      <c r="L245" s="76" t="n"/>
      <c r="M245" s="66" t="n"/>
    </row>
    <row r="246" ht="16.8" customHeight="1" s="272">
      <c r="A246" s="70" t="n"/>
      <c r="B246" s="63" t="n"/>
      <c r="C246" s="71" t="n"/>
      <c r="D246" s="63" t="n"/>
      <c r="E246" s="63" t="n"/>
      <c r="F246" s="67" t="n"/>
      <c r="G246" s="69" t="n"/>
      <c r="H246" s="67" t="n"/>
      <c r="I246" s="69" t="n"/>
      <c r="J246" s="67" t="n"/>
      <c r="K246" s="67" t="n"/>
      <c r="L246" s="76" t="n"/>
      <c r="M246" s="66" t="n"/>
    </row>
    <row r="247" ht="16.8" customHeight="1" s="272">
      <c r="A247" s="72" t="n"/>
      <c r="B247" s="72" t="n"/>
      <c r="C247" s="72" t="n"/>
      <c r="D247" s="63" t="n"/>
      <c r="E247" s="63" t="n"/>
      <c r="F247" s="67" t="n"/>
      <c r="G247" s="69" t="n"/>
      <c r="H247" s="67" t="n"/>
      <c r="I247" s="69" t="n"/>
      <c r="J247" s="67" t="n"/>
      <c r="K247" s="67" t="n"/>
      <c r="L247" s="76" t="n"/>
      <c r="M247" s="66" t="n"/>
    </row>
    <row r="248" ht="16.8" customHeight="1" s="272">
      <c r="A248" s="72" t="n"/>
      <c r="B248" s="72" t="n"/>
      <c r="C248" s="72" t="n"/>
      <c r="D248" s="63" t="n"/>
      <c r="E248" s="63" t="n"/>
      <c r="F248" s="67" t="n"/>
      <c r="G248" s="69" t="n"/>
      <c r="H248" s="67" t="n"/>
      <c r="I248" s="69" t="n"/>
      <c r="J248" s="67" t="n"/>
      <c r="K248" s="67" t="n"/>
      <c r="L248" s="76" t="n"/>
      <c r="M248" s="66" t="n"/>
    </row>
    <row r="249" ht="16.8" customHeight="1" s="272">
      <c r="A249" s="72" t="n"/>
      <c r="B249" s="72" t="n"/>
      <c r="C249" s="72" t="n"/>
      <c r="D249" s="63" t="n"/>
      <c r="E249" s="63" t="n"/>
      <c r="F249" s="67" t="n"/>
      <c r="G249" s="69" t="n"/>
      <c r="H249" s="67" t="n"/>
      <c r="I249" s="69" t="n"/>
      <c r="J249" s="67" t="n"/>
      <c r="K249" s="67" t="n"/>
      <c r="L249" s="76" t="n"/>
      <c r="M249" s="66" t="n"/>
    </row>
    <row r="250" ht="16.8" customHeight="1" s="272">
      <c r="A250" s="72" t="n"/>
      <c r="B250" s="72" t="n"/>
      <c r="C250" s="72" t="n"/>
      <c r="D250" s="63" t="n"/>
      <c r="E250" s="63" t="n"/>
      <c r="F250" s="67" t="n"/>
      <c r="G250" s="69" t="n"/>
      <c r="H250" s="67" t="n"/>
      <c r="I250" s="69" t="n"/>
      <c r="J250" s="67" t="n"/>
      <c r="K250" s="67" t="n"/>
      <c r="L250" s="76" t="n"/>
      <c r="M250" s="66" t="n"/>
    </row>
    <row r="251" ht="16.8" customHeight="1" s="272">
      <c r="A251" s="72" t="n"/>
      <c r="B251" s="72" t="n"/>
      <c r="C251" s="72" t="n"/>
      <c r="D251" s="63" t="n"/>
      <c r="E251" s="63" t="n"/>
      <c r="F251" s="67" t="n"/>
      <c r="G251" s="73" t="n"/>
      <c r="H251" s="67" t="n"/>
      <c r="I251" s="73" t="n"/>
      <c r="J251" s="67" t="n"/>
      <c r="K251" s="67" t="n"/>
      <c r="L251" s="76" t="n"/>
      <c r="M251" s="71" t="n"/>
    </row>
    <row r="252" ht="16.8" customHeight="1" s="272">
      <c r="A252" s="72" t="n"/>
      <c r="B252" s="72" t="n"/>
      <c r="C252" s="72" t="n"/>
      <c r="D252" s="74" t="n"/>
      <c r="E252" s="74" t="n"/>
      <c r="F252" s="75" t="n"/>
      <c r="G252" s="75" t="n"/>
      <c r="H252" s="75" t="n"/>
      <c r="I252" s="75" t="n"/>
      <c r="J252" s="75" t="n"/>
      <c r="K252" s="75" t="n"/>
      <c r="L252" s="75" t="n"/>
      <c r="M252" s="74" t="n"/>
    </row>
    <row r="253" ht="16.8" customHeight="1" s="272">
      <c r="A253" s="64" t="n"/>
      <c r="B253" s="65" t="n"/>
      <c r="C253" s="66" t="n"/>
      <c r="D253" s="63" t="n"/>
      <c r="E253" s="63" t="n"/>
      <c r="F253" s="67" t="n"/>
      <c r="G253" s="68" t="n"/>
      <c r="H253" s="67" t="n"/>
      <c r="I253" s="68" t="n"/>
      <c r="J253" s="67" t="n"/>
      <c r="K253" s="67" t="n"/>
      <c r="L253" s="76" t="n"/>
      <c r="M253" s="66" t="n"/>
    </row>
    <row r="254" ht="16.8" customHeight="1" s="272">
      <c r="A254" s="65" t="n"/>
      <c r="B254" s="65" t="n"/>
      <c r="C254" s="66" t="n"/>
      <c r="D254" s="63" t="n"/>
      <c r="E254" s="63" t="n"/>
      <c r="F254" s="67" t="n"/>
      <c r="G254" s="69" t="n"/>
      <c r="H254" s="67" t="n"/>
      <c r="I254" s="69" t="n"/>
      <c r="J254" s="67" t="n"/>
      <c r="K254" s="67" t="n"/>
      <c r="L254" s="76" t="n"/>
      <c r="M254" s="66" t="n"/>
    </row>
    <row r="255" ht="16.8" customHeight="1" s="272">
      <c r="A255" s="70" t="n"/>
      <c r="B255" s="63" t="n"/>
      <c r="C255" s="71" t="n"/>
      <c r="D255" s="63" t="n"/>
      <c r="E255" s="63" t="n"/>
      <c r="F255" s="67" t="n"/>
      <c r="G255" s="69" t="n"/>
      <c r="H255" s="67" t="n"/>
      <c r="I255" s="69" t="n"/>
      <c r="J255" s="67" t="n"/>
      <c r="K255" s="67" t="n"/>
      <c r="L255" s="76" t="n"/>
      <c r="M255" s="66" t="n"/>
    </row>
    <row r="256" ht="16.8" customHeight="1" s="272">
      <c r="A256" s="72" t="n"/>
      <c r="B256" s="72" t="n"/>
      <c r="C256" s="72" t="n"/>
      <c r="D256" s="63" t="n"/>
      <c r="E256" s="63" t="n"/>
      <c r="F256" s="67" t="n"/>
      <c r="G256" s="69" t="n"/>
      <c r="H256" s="67" t="n"/>
      <c r="I256" s="69" t="n"/>
      <c r="J256" s="67" t="n"/>
      <c r="K256" s="67" t="n"/>
      <c r="L256" s="76" t="n"/>
      <c r="M256" s="66" t="n"/>
    </row>
    <row r="257" ht="16.8" customHeight="1" s="272">
      <c r="A257" s="72" t="n"/>
      <c r="B257" s="72" t="n"/>
      <c r="C257" s="72" t="n"/>
      <c r="D257" s="63" t="n"/>
      <c r="E257" s="63" t="n"/>
      <c r="F257" s="67" t="n"/>
      <c r="G257" s="69" t="n"/>
      <c r="H257" s="67" t="n"/>
      <c r="I257" s="69" t="n"/>
      <c r="J257" s="67" t="n"/>
      <c r="K257" s="67" t="n"/>
      <c r="L257" s="76" t="n"/>
      <c r="M257" s="66" t="n"/>
    </row>
    <row r="258" ht="16.8" customHeight="1" s="272">
      <c r="A258" s="72" t="n"/>
      <c r="B258" s="72" t="n"/>
      <c r="C258" s="72" t="n"/>
      <c r="D258" s="63" t="n"/>
      <c r="E258" s="63" t="n"/>
      <c r="F258" s="67" t="n"/>
      <c r="G258" s="69" t="n"/>
      <c r="H258" s="67" t="n"/>
      <c r="I258" s="69" t="n"/>
      <c r="J258" s="67" t="n"/>
      <c r="K258" s="67" t="n"/>
      <c r="L258" s="76" t="n"/>
      <c r="M258" s="66" t="n"/>
    </row>
    <row r="259" ht="16.8" customHeight="1" s="272">
      <c r="A259" s="72" t="n"/>
      <c r="B259" s="72" t="n"/>
      <c r="C259" s="72" t="n"/>
      <c r="D259" s="63" t="n"/>
      <c r="E259" s="63" t="n"/>
      <c r="F259" s="67" t="n"/>
      <c r="G259" s="69" t="n"/>
      <c r="H259" s="67" t="n"/>
      <c r="I259" s="69" t="n"/>
      <c r="J259" s="67" t="n"/>
      <c r="K259" s="67" t="n"/>
      <c r="L259" s="76" t="n"/>
      <c r="M259" s="66" t="n"/>
    </row>
    <row r="260" ht="16.8" customHeight="1" s="272">
      <c r="A260" s="72" t="n"/>
      <c r="B260" s="72" t="n"/>
      <c r="C260" s="72" t="n"/>
      <c r="D260" s="63" t="n"/>
      <c r="E260" s="63" t="n"/>
      <c r="F260" s="67" t="n"/>
      <c r="G260" s="73" t="n"/>
      <c r="H260" s="67" t="n"/>
      <c r="I260" s="73" t="n"/>
      <c r="J260" s="67" t="n"/>
      <c r="K260" s="67" t="n"/>
      <c r="L260" s="76" t="n"/>
      <c r="M260" s="71" t="n"/>
    </row>
    <row r="261" ht="16.8" customHeight="1" s="272">
      <c r="A261" s="72" t="n"/>
      <c r="B261" s="72" t="n"/>
      <c r="C261" s="72" t="n"/>
      <c r="D261" s="74" t="n"/>
      <c r="E261" s="74" t="n"/>
      <c r="F261" s="75" t="n"/>
      <c r="G261" s="75" t="n"/>
      <c r="H261" s="75" t="n"/>
      <c r="I261" s="75" t="n"/>
      <c r="J261" s="75" t="n"/>
      <c r="K261" s="75" t="n"/>
      <c r="L261" s="75" t="n"/>
      <c r="M261" s="74" t="n"/>
    </row>
    <row r="262" ht="16.8" customHeight="1" s="272">
      <c r="A262" s="64" t="n"/>
      <c r="B262" s="65" t="n"/>
      <c r="C262" s="66" t="n"/>
      <c r="D262" s="63" t="n"/>
      <c r="E262" s="63" t="n"/>
      <c r="F262" s="67" t="n"/>
      <c r="G262" s="68" t="n"/>
      <c r="H262" s="67" t="n"/>
      <c r="I262" s="68" t="n"/>
      <c r="J262" s="67" t="n"/>
      <c r="K262" s="67" t="n"/>
      <c r="L262" s="76" t="n"/>
      <c r="M262" s="66" t="n"/>
    </row>
    <row r="263" ht="16.8" customHeight="1" s="272">
      <c r="A263" s="65" t="n"/>
      <c r="B263" s="65" t="n"/>
      <c r="C263" s="66" t="n"/>
      <c r="D263" s="63" t="n"/>
      <c r="E263" s="63" t="n"/>
      <c r="F263" s="67" t="n"/>
      <c r="G263" s="69" t="n"/>
      <c r="H263" s="67" t="n"/>
      <c r="I263" s="69" t="n"/>
      <c r="J263" s="67" t="n"/>
      <c r="K263" s="67" t="n"/>
      <c r="L263" s="76" t="n"/>
      <c r="M263" s="66" t="n"/>
    </row>
    <row r="264" ht="16.8" customHeight="1" s="272">
      <c r="A264" s="70" t="n"/>
      <c r="B264" s="63" t="n"/>
      <c r="C264" s="71" t="n"/>
      <c r="D264" s="63" t="n"/>
      <c r="E264" s="63" t="n"/>
      <c r="F264" s="67" t="n"/>
      <c r="G264" s="69" t="n"/>
      <c r="H264" s="67" t="n"/>
      <c r="I264" s="69" t="n"/>
      <c r="J264" s="67" t="n"/>
      <c r="K264" s="67" t="n"/>
      <c r="L264" s="76" t="n"/>
      <c r="M264" s="66" t="n"/>
    </row>
    <row r="265" ht="16.8" customHeight="1" s="272">
      <c r="A265" s="72" t="n"/>
      <c r="B265" s="72" t="n"/>
      <c r="C265" s="72" t="n"/>
      <c r="D265" s="63" t="n"/>
      <c r="E265" s="63" t="n"/>
      <c r="F265" s="67" t="n"/>
      <c r="G265" s="69" t="n"/>
      <c r="H265" s="67" t="n"/>
      <c r="I265" s="69" t="n"/>
      <c r="J265" s="67" t="n"/>
      <c r="K265" s="67" t="n"/>
      <c r="L265" s="76" t="n"/>
      <c r="M265" s="66" t="n"/>
    </row>
    <row r="266" ht="16.8" customHeight="1" s="272">
      <c r="A266" s="72" t="n"/>
      <c r="B266" s="72" t="n"/>
      <c r="C266" s="72" t="n"/>
      <c r="D266" s="63" t="n"/>
      <c r="E266" s="63" t="n"/>
      <c r="F266" s="67" t="n"/>
      <c r="G266" s="69" t="n"/>
      <c r="H266" s="67" t="n"/>
      <c r="I266" s="69" t="n"/>
      <c r="J266" s="67" t="n"/>
      <c r="K266" s="67" t="n"/>
      <c r="L266" s="76" t="n"/>
      <c r="M266" s="66" t="n"/>
    </row>
    <row r="267" ht="16.8" customHeight="1" s="272">
      <c r="A267" s="72" t="n"/>
      <c r="B267" s="72" t="n"/>
      <c r="C267" s="72" t="n"/>
      <c r="D267" s="63" t="n"/>
      <c r="E267" s="63" t="n"/>
      <c r="F267" s="67" t="n"/>
      <c r="G267" s="69" t="n"/>
      <c r="H267" s="67" t="n"/>
      <c r="I267" s="69" t="n"/>
      <c r="J267" s="67" t="n"/>
      <c r="K267" s="67" t="n"/>
      <c r="L267" s="76" t="n"/>
      <c r="M267" s="66" t="n"/>
    </row>
    <row r="268" ht="16.8" customHeight="1" s="272">
      <c r="A268" s="72" t="n"/>
      <c r="B268" s="72" t="n"/>
      <c r="C268" s="72" t="n"/>
      <c r="D268" s="63" t="n"/>
      <c r="E268" s="63" t="n"/>
      <c r="F268" s="67" t="n"/>
      <c r="G268" s="69" t="n"/>
      <c r="H268" s="67" t="n"/>
      <c r="I268" s="69" t="n"/>
      <c r="J268" s="67" t="n"/>
      <c r="K268" s="67" t="n"/>
      <c r="L268" s="76" t="n"/>
      <c r="M268" s="66" t="n"/>
    </row>
    <row r="269" ht="16.8" customHeight="1" s="272">
      <c r="A269" s="72" t="n"/>
      <c r="B269" s="72" t="n"/>
      <c r="C269" s="72" t="n"/>
      <c r="D269" s="63" t="n"/>
      <c r="E269" s="63" t="n"/>
      <c r="F269" s="67" t="n"/>
      <c r="G269" s="73" t="n"/>
      <c r="H269" s="67" t="n"/>
      <c r="I269" s="73" t="n"/>
      <c r="J269" s="67" t="n"/>
      <c r="K269" s="67" t="n"/>
      <c r="L269" s="76" t="n"/>
      <c r="M269" s="71" t="n"/>
    </row>
    <row r="270" ht="16.8" customHeight="1" s="272">
      <c r="A270" s="72" t="n"/>
      <c r="B270" s="72" t="n"/>
      <c r="C270" s="72" t="n"/>
      <c r="D270" s="74" t="n"/>
      <c r="E270" s="74" t="n"/>
      <c r="F270" s="75" t="n"/>
      <c r="G270" s="75" t="n"/>
      <c r="H270" s="75" t="n"/>
      <c r="I270" s="75" t="n"/>
      <c r="J270" s="75" t="n"/>
      <c r="K270" s="75" t="n"/>
      <c r="L270" s="75" t="n"/>
      <c r="M270" s="74" t="n"/>
    </row>
    <row r="271" ht="16.8" customHeight="1" s="272">
      <c r="A271" s="64" t="n"/>
      <c r="B271" s="65" t="n"/>
      <c r="C271" s="66" t="n"/>
      <c r="D271" s="63" t="n"/>
      <c r="E271" s="63" t="n"/>
      <c r="F271" s="67" t="n"/>
      <c r="G271" s="68" t="n"/>
      <c r="H271" s="67" t="n"/>
      <c r="I271" s="68" t="n"/>
      <c r="J271" s="67" t="n"/>
      <c r="K271" s="67" t="n"/>
      <c r="L271" s="76" t="n"/>
      <c r="M271" s="66" t="n"/>
    </row>
    <row r="272" ht="16.8" customHeight="1" s="272">
      <c r="A272" s="65" t="n"/>
      <c r="B272" s="65" t="n"/>
      <c r="C272" s="66" t="n"/>
      <c r="D272" s="63" t="n"/>
      <c r="E272" s="63" t="n"/>
      <c r="F272" s="67" t="n"/>
      <c r="G272" s="69" t="n"/>
      <c r="H272" s="67" t="n"/>
      <c r="I272" s="69" t="n"/>
      <c r="J272" s="67" t="n"/>
      <c r="K272" s="67" t="n"/>
      <c r="L272" s="76" t="n"/>
      <c r="M272" s="66" t="n"/>
    </row>
    <row r="273" ht="16.8" customHeight="1" s="272">
      <c r="A273" s="70" t="n"/>
      <c r="B273" s="63" t="n"/>
      <c r="C273" s="71" t="n"/>
      <c r="D273" s="63" t="n"/>
      <c r="E273" s="63" t="n"/>
      <c r="F273" s="67" t="n"/>
      <c r="G273" s="69" t="n"/>
      <c r="H273" s="67" t="n"/>
      <c r="I273" s="69" t="n"/>
      <c r="J273" s="67" t="n"/>
      <c r="K273" s="67" t="n"/>
      <c r="L273" s="76" t="n"/>
      <c r="M273" s="66" t="n"/>
    </row>
    <row r="274" ht="16.8" customHeight="1" s="272">
      <c r="A274" s="72" t="n"/>
      <c r="B274" s="72" t="n"/>
      <c r="C274" s="72" t="n"/>
      <c r="D274" s="63" t="n"/>
      <c r="E274" s="63" t="n"/>
      <c r="F274" s="67" t="n"/>
      <c r="G274" s="69" t="n"/>
      <c r="H274" s="67" t="n"/>
      <c r="I274" s="69" t="n"/>
      <c r="J274" s="67" t="n"/>
      <c r="K274" s="67" t="n"/>
      <c r="L274" s="76" t="n"/>
      <c r="M274" s="66" t="n"/>
    </row>
    <row r="275" ht="16.8" customHeight="1" s="272">
      <c r="A275" s="72" t="n"/>
      <c r="B275" s="72" t="n"/>
      <c r="C275" s="72" t="n"/>
      <c r="D275" s="63" t="n"/>
      <c r="E275" s="63" t="n"/>
      <c r="F275" s="67" t="n"/>
      <c r="G275" s="69" t="n"/>
      <c r="H275" s="67" t="n"/>
      <c r="I275" s="69" t="n"/>
      <c r="J275" s="67" t="n"/>
      <c r="K275" s="67" t="n"/>
      <c r="L275" s="76" t="n"/>
      <c r="M275" s="66" t="n"/>
    </row>
    <row r="276" ht="16.8" customHeight="1" s="272">
      <c r="A276" s="72" t="n"/>
      <c r="B276" s="72" t="n"/>
      <c r="C276" s="72" t="n"/>
      <c r="D276" s="63" t="n"/>
      <c r="E276" s="63" t="n"/>
      <c r="F276" s="67" t="n"/>
      <c r="G276" s="69" t="n"/>
      <c r="H276" s="67" t="n"/>
      <c r="I276" s="69" t="n"/>
      <c r="J276" s="67" t="n"/>
      <c r="K276" s="67" t="n"/>
      <c r="L276" s="76" t="n"/>
      <c r="M276" s="66" t="n"/>
    </row>
    <row r="277" ht="16.8" customHeight="1" s="272">
      <c r="A277" s="72" t="n"/>
      <c r="B277" s="72" t="n"/>
      <c r="C277" s="72" t="n"/>
      <c r="D277" s="63" t="n"/>
      <c r="E277" s="63" t="n"/>
      <c r="F277" s="67" t="n"/>
      <c r="G277" s="69" t="n"/>
      <c r="H277" s="67" t="n"/>
      <c r="I277" s="69" t="n"/>
      <c r="J277" s="67" t="n"/>
      <c r="K277" s="67" t="n"/>
      <c r="L277" s="76" t="n"/>
      <c r="M277" s="66" t="n"/>
    </row>
    <row r="278" ht="16.8" customHeight="1" s="272">
      <c r="A278" s="72" t="n"/>
      <c r="B278" s="72" t="n"/>
      <c r="C278" s="72" t="n"/>
      <c r="D278" s="63" t="n"/>
      <c r="E278" s="63" t="n"/>
      <c r="F278" s="67" t="n"/>
      <c r="G278" s="73" t="n"/>
      <c r="H278" s="67" t="n"/>
      <c r="I278" s="73" t="n"/>
      <c r="J278" s="67" t="n"/>
      <c r="K278" s="67" t="n"/>
      <c r="L278" s="76" t="n"/>
      <c r="M278" s="71" t="n"/>
    </row>
    <row r="279" ht="16.8" customHeight="1" s="272">
      <c r="A279" s="72" t="n"/>
      <c r="B279" s="72" t="n"/>
      <c r="C279" s="72" t="n"/>
      <c r="D279" s="74" t="n"/>
      <c r="E279" s="74" t="n"/>
      <c r="F279" s="75" t="n"/>
      <c r="G279" s="75" t="n"/>
      <c r="H279" s="75" t="n"/>
      <c r="I279" s="75" t="n"/>
      <c r="J279" s="75" t="n"/>
      <c r="K279" s="75" t="n"/>
      <c r="L279" s="75" t="n"/>
      <c r="M279" s="74" t="n"/>
    </row>
    <row r="280" ht="16.8" customHeight="1" s="272">
      <c r="A280" s="64" t="n"/>
      <c r="B280" s="65" t="n"/>
      <c r="C280" s="66" t="n"/>
      <c r="D280" s="63" t="n"/>
      <c r="E280" s="63" t="n"/>
      <c r="F280" s="67" t="n"/>
      <c r="G280" s="68" t="n"/>
      <c r="H280" s="67" t="n"/>
      <c r="I280" s="68" t="n"/>
      <c r="J280" s="67" t="n"/>
      <c r="K280" s="67" t="n"/>
      <c r="L280" s="76" t="n"/>
      <c r="M280" s="66" t="n"/>
    </row>
    <row r="281" ht="16.8" customHeight="1" s="272">
      <c r="A281" s="65" t="n"/>
      <c r="B281" s="65" t="n"/>
      <c r="C281" s="66" t="n"/>
      <c r="D281" s="63" t="n"/>
      <c r="E281" s="63" t="n"/>
      <c r="F281" s="67" t="n"/>
      <c r="G281" s="69" t="n"/>
      <c r="H281" s="67" t="n"/>
      <c r="I281" s="69" t="n"/>
      <c r="J281" s="67" t="n"/>
      <c r="K281" s="67" t="n"/>
      <c r="L281" s="76" t="n"/>
      <c r="M281" s="66" t="n"/>
    </row>
    <row r="282" ht="16.8" customHeight="1" s="272">
      <c r="A282" s="70" t="n"/>
      <c r="B282" s="63" t="n"/>
      <c r="C282" s="71" t="n"/>
      <c r="D282" s="63" t="n"/>
      <c r="E282" s="63" t="n"/>
      <c r="F282" s="67" t="n"/>
      <c r="G282" s="69" t="n"/>
      <c r="H282" s="67" t="n"/>
      <c r="I282" s="69" t="n"/>
      <c r="J282" s="67" t="n"/>
      <c r="K282" s="67" t="n"/>
      <c r="L282" s="76" t="n"/>
      <c r="M282" s="66" t="n"/>
    </row>
    <row r="283" ht="16.8" customHeight="1" s="272">
      <c r="A283" s="72" t="n"/>
      <c r="B283" s="72" t="n"/>
      <c r="C283" s="72" t="n"/>
      <c r="D283" s="63" t="n"/>
      <c r="E283" s="63" t="n"/>
      <c r="F283" s="67" t="n"/>
      <c r="G283" s="69" t="n"/>
      <c r="H283" s="67" t="n"/>
      <c r="I283" s="69" t="n"/>
      <c r="J283" s="67" t="n"/>
      <c r="K283" s="67" t="n"/>
      <c r="L283" s="76" t="n"/>
      <c r="M283" s="66" t="n"/>
    </row>
    <row r="284" ht="16.8" customHeight="1" s="272">
      <c r="A284" s="72" t="n"/>
      <c r="B284" s="72" t="n"/>
      <c r="C284" s="72" t="n"/>
      <c r="D284" s="63" t="n"/>
      <c r="E284" s="63" t="n"/>
      <c r="F284" s="67" t="n"/>
      <c r="G284" s="69" t="n"/>
      <c r="H284" s="67" t="n"/>
      <c r="I284" s="69" t="n"/>
      <c r="J284" s="67" t="n"/>
      <c r="K284" s="67" t="n"/>
      <c r="L284" s="76" t="n"/>
      <c r="M284" s="66" t="n"/>
    </row>
    <row r="285" ht="16.8" customHeight="1" s="272">
      <c r="A285" s="72" t="n"/>
      <c r="B285" s="72" t="n"/>
      <c r="C285" s="72" t="n"/>
      <c r="D285" s="63" t="n"/>
      <c r="E285" s="63" t="n"/>
      <c r="F285" s="67" t="n"/>
      <c r="G285" s="69" t="n"/>
      <c r="H285" s="67" t="n"/>
      <c r="I285" s="69" t="n"/>
      <c r="J285" s="67" t="n"/>
      <c r="K285" s="67" t="n"/>
      <c r="L285" s="76" t="n"/>
      <c r="M285" s="66" t="n"/>
    </row>
    <row r="286" ht="16.8" customHeight="1" s="272">
      <c r="A286" s="72" t="n"/>
      <c r="B286" s="72" t="n"/>
      <c r="C286" s="72" t="n"/>
      <c r="D286" s="63" t="n"/>
      <c r="E286" s="63" t="n"/>
      <c r="F286" s="67" t="n"/>
      <c r="G286" s="69" t="n"/>
      <c r="H286" s="67" t="n"/>
      <c r="I286" s="69" t="n"/>
      <c r="J286" s="67" t="n"/>
      <c r="K286" s="67" t="n"/>
      <c r="L286" s="76" t="n"/>
      <c r="M286" s="66" t="n"/>
    </row>
    <row r="287" ht="16.8" customHeight="1" s="272">
      <c r="A287" s="72" t="n"/>
      <c r="B287" s="72" t="n"/>
      <c r="C287" s="72" t="n"/>
      <c r="D287" s="63" t="n"/>
      <c r="E287" s="63" t="n"/>
      <c r="F287" s="67" t="n"/>
      <c r="G287" s="73" t="n"/>
      <c r="H287" s="67" t="n"/>
      <c r="I287" s="73" t="n"/>
      <c r="J287" s="67" t="n"/>
      <c r="K287" s="67" t="n"/>
      <c r="L287" s="76" t="n"/>
      <c r="M287" s="71" t="n"/>
    </row>
    <row r="288" ht="16.8" customHeight="1" s="272">
      <c r="A288" s="72" t="n"/>
      <c r="B288" s="72" t="n"/>
      <c r="C288" s="72" t="n"/>
      <c r="D288" s="74" t="n"/>
      <c r="E288" s="74" t="n"/>
      <c r="F288" s="75" t="n"/>
      <c r="G288" s="75" t="n"/>
      <c r="H288" s="75" t="n"/>
      <c r="I288" s="75" t="n"/>
      <c r="J288" s="75" t="n"/>
      <c r="K288" s="75" t="n"/>
      <c r="L288" s="75" t="n"/>
      <c r="M288" s="74" t="n"/>
    </row>
    <row r="289" ht="16.8" customHeight="1" s="272">
      <c r="A289" s="64" t="n"/>
      <c r="B289" s="65" t="n"/>
      <c r="C289" s="66" t="n"/>
      <c r="D289" s="63" t="n"/>
      <c r="E289" s="63" t="n"/>
      <c r="F289" s="67" t="n"/>
      <c r="G289" s="68" t="n"/>
      <c r="H289" s="67" t="n"/>
      <c r="I289" s="68" t="n"/>
      <c r="J289" s="67" t="n"/>
      <c r="K289" s="67" t="n"/>
      <c r="L289" s="76" t="n"/>
      <c r="M289" s="66" t="n"/>
    </row>
    <row r="290" ht="16.8" customHeight="1" s="272">
      <c r="A290" s="65" t="n"/>
      <c r="B290" s="65" t="n"/>
      <c r="C290" s="66" t="n"/>
      <c r="D290" s="63" t="n"/>
      <c r="E290" s="63" t="n"/>
      <c r="F290" s="67" t="n"/>
      <c r="G290" s="69" t="n"/>
      <c r="H290" s="67" t="n"/>
      <c r="I290" s="69" t="n"/>
      <c r="J290" s="67" t="n"/>
      <c r="K290" s="67" t="n"/>
      <c r="L290" s="76" t="n"/>
      <c r="M290" s="66" t="n"/>
    </row>
    <row r="291" ht="16.8" customHeight="1" s="272">
      <c r="A291" s="70" t="n"/>
      <c r="B291" s="63" t="n"/>
      <c r="C291" s="71" t="n"/>
      <c r="D291" s="63" t="n"/>
      <c r="E291" s="63" t="n"/>
      <c r="F291" s="67" t="n"/>
      <c r="G291" s="69" t="n"/>
      <c r="H291" s="67" t="n"/>
      <c r="I291" s="69" t="n"/>
      <c r="J291" s="67" t="n"/>
      <c r="K291" s="67" t="n"/>
      <c r="L291" s="76" t="n"/>
      <c r="M291" s="66" t="n"/>
    </row>
    <row r="292" ht="16.8" customHeight="1" s="272">
      <c r="A292" s="72" t="n"/>
      <c r="B292" s="72" t="n"/>
      <c r="C292" s="72" t="n"/>
      <c r="D292" s="63" t="n"/>
      <c r="E292" s="63" t="n"/>
      <c r="F292" s="67" t="n"/>
      <c r="G292" s="69" t="n"/>
      <c r="H292" s="67" t="n"/>
      <c r="I292" s="69" t="n"/>
      <c r="J292" s="67" t="n"/>
      <c r="K292" s="67" t="n"/>
      <c r="L292" s="76" t="n"/>
      <c r="M292" s="66" t="n"/>
    </row>
    <row r="293" ht="16.8" customHeight="1" s="272">
      <c r="A293" s="72" t="n"/>
      <c r="B293" s="72" t="n"/>
      <c r="C293" s="72" t="n"/>
      <c r="D293" s="63" t="n"/>
      <c r="E293" s="63" t="n"/>
      <c r="F293" s="67" t="n"/>
      <c r="G293" s="69" t="n"/>
      <c r="H293" s="67" t="n"/>
      <c r="I293" s="69" t="n"/>
      <c r="J293" s="67" t="n"/>
      <c r="K293" s="67" t="n"/>
      <c r="L293" s="76" t="n"/>
      <c r="M293" s="66" t="n"/>
    </row>
    <row r="294" ht="16.8" customHeight="1" s="272">
      <c r="A294" s="72" t="n"/>
      <c r="B294" s="72" t="n"/>
      <c r="C294" s="72" t="n"/>
      <c r="D294" s="63" t="n"/>
      <c r="E294" s="63" t="n"/>
      <c r="F294" s="67" t="n"/>
      <c r="G294" s="69" t="n"/>
      <c r="H294" s="67" t="n"/>
      <c r="I294" s="69" t="n"/>
      <c r="J294" s="67" t="n"/>
      <c r="K294" s="67" t="n"/>
      <c r="L294" s="76" t="n"/>
      <c r="M294" s="66" t="n"/>
    </row>
    <row r="295" ht="16.8" customHeight="1" s="272">
      <c r="A295" s="72" t="n"/>
      <c r="B295" s="72" t="n"/>
      <c r="C295" s="72" t="n"/>
      <c r="D295" s="63" t="n"/>
      <c r="E295" s="63" t="n"/>
      <c r="F295" s="67" t="n"/>
      <c r="G295" s="69" t="n"/>
      <c r="H295" s="67" t="n"/>
      <c r="I295" s="69" t="n"/>
      <c r="J295" s="67" t="n"/>
      <c r="K295" s="67" t="n"/>
      <c r="L295" s="76" t="n"/>
      <c r="M295" s="66" t="n"/>
    </row>
    <row r="296" ht="16.8" customHeight="1" s="272">
      <c r="A296" s="72" t="n"/>
      <c r="B296" s="72" t="n"/>
      <c r="C296" s="72" t="n"/>
      <c r="D296" s="63" t="n"/>
      <c r="E296" s="63" t="n"/>
      <c r="F296" s="67" t="n"/>
      <c r="G296" s="73" t="n"/>
      <c r="H296" s="67" t="n"/>
      <c r="I296" s="73" t="n"/>
      <c r="J296" s="67" t="n"/>
      <c r="K296" s="67" t="n"/>
      <c r="L296" s="76" t="n"/>
      <c r="M296" s="71" t="n"/>
    </row>
    <row r="297" ht="16.8" customHeight="1" s="272">
      <c r="A297" s="72" t="n"/>
      <c r="B297" s="72" t="n"/>
      <c r="C297" s="72" t="n"/>
      <c r="D297" s="74" t="n"/>
      <c r="E297" s="74" t="n"/>
      <c r="F297" s="75" t="n"/>
      <c r="G297" s="75" t="n"/>
      <c r="H297" s="75" t="n"/>
      <c r="I297" s="75" t="n"/>
      <c r="J297" s="75" t="n"/>
      <c r="K297" s="75" t="n"/>
      <c r="L297" s="75" t="n"/>
      <c r="M297" s="74" t="n"/>
    </row>
    <row r="298" ht="16.8" customHeight="1" s="272">
      <c r="A298" s="64" t="n"/>
      <c r="B298" s="65" t="n"/>
      <c r="C298" s="66" t="n"/>
      <c r="D298" s="63" t="n"/>
      <c r="E298" s="63" t="n"/>
      <c r="F298" s="67" t="n"/>
      <c r="G298" s="68" t="n"/>
      <c r="H298" s="67" t="n"/>
      <c r="I298" s="68" t="n"/>
      <c r="J298" s="67" t="n"/>
      <c r="K298" s="67" t="n"/>
      <c r="L298" s="76" t="n"/>
      <c r="M298" s="66" t="n"/>
    </row>
    <row r="299" ht="16.8" customHeight="1" s="272">
      <c r="A299" s="65" t="n"/>
      <c r="B299" s="65" t="n"/>
      <c r="C299" s="66" t="n"/>
      <c r="D299" s="63" t="n"/>
      <c r="E299" s="63" t="n"/>
      <c r="F299" s="67" t="n"/>
      <c r="G299" s="69" t="n"/>
      <c r="H299" s="67" t="n"/>
      <c r="I299" s="69" t="n"/>
      <c r="J299" s="67" t="n"/>
      <c r="K299" s="67" t="n"/>
      <c r="L299" s="76" t="n"/>
      <c r="M299" s="66" t="n"/>
    </row>
    <row r="300" ht="16.8" customHeight="1" s="272">
      <c r="A300" s="70" t="n"/>
      <c r="B300" s="63" t="n"/>
      <c r="C300" s="71" t="n"/>
      <c r="D300" s="63" t="n"/>
      <c r="E300" s="63" t="n"/>
      <c r="F300" s="67" t="n"/>
      <c r="G300" s="69" t="n"/>
      <c r="H300" s="67" t="n"/>
      <c r="I300" s="69" t="n"/>
      <c r="J300" s="67" t="n"/>
      <c r="K300" s="67" t="n"/>
      <c r="L300" s="76" t="n"/>
      <c r="M300" s="66" t="n"/>
    </row>
    <row r="301" ht="16.8" customHeight="1" s="272">
      <c r="A301" s="72" t="n"/>
      <c r="B301" s="72" t="n"/>
      <c r="C301" s="72" t="n"/>
      <c r="D301" s="63" t="n"/>
      <c r="E301" s="63" t="n"/>
      <c r="F301" s="67" t="n"/>
      <c r="G301" s="69" t="n"/>
      <c r="H301" s="67" t="n"/>
      <c r="I301" s="69" t="n"/>
      <c r="J301" s="67" t="n"/>
      <c r="K301" s="67" t="n"/>
      <c r="L301" s="76" t="n"/>
      <c r="M301" s="66" t="n"/>
    </row>
    <row r="302" ht="16.8" customHeight="1" s="272">
      <c r="A302" s="72" t="n"/>
      <c r="B302" s="72" t="n"/>
      <c r="C302" s="72" t="n"/>
      <c r="D302" s="63" t="n"/>
      <c r="E302" s="63" t="n"/>
      <c r="F302" s="67" t="n"/>
      <c r="G302" s="69" t="n"/>
      <c r="H302" s="67" t="n"/>
      <c r="I302" s="69" t="n"/>
      <c r="J302" s="67" t="n"/>
      <c r="K302" s="67" t="n"/>
      <c r="L302" s="76" t="n"/>
      <c r="M302" s="66" t="n"/>
    </row>
    <row r="303" ht="16.8" customHeight="1" s="272">
      <c r="A303" s="72" t="n"/>
      <c r="B303" s="72" t="n"/>
      <c r="C303" s="72" t="n"/>
      <c r="D303" s="63" t="n"/>
      <c r="E303" s="63" t="n"/>
      <c r="F303" s="67" t="n"/>
      <c r="G303" s="69" t="n"/>
      <c r="H303" s="67" t="n"/>
      <c r="I303" s="69" t="n"/>
      <c r="J303" s="67" t="n"/>
      <c r="K303" s="67" t="n"/>
      <c r="L303" s="76" t="n"/>
      <c r="M303" s="66" t="n"/>
    </row>
    <row r="304" ht="16.8" customHeight="1" s="272">
      <c r="A304" s="72" t="n"/>
      <c r="B304" s="72" t="n"/>
      <c r="C304" s="72" t="n"/>
      <c r="D304" s="63" t="n"/>
      <c r="E304" s="63" t="n"/>
      <c r="F304" s="67" t="n"/>
      <c r="G304" s="69" t="n"/>
      <c r="H304" s="67" t="n"/>
      <c r="I304" s="69" t="n"/>
      <c r="J304" s="67" t="n"/>
      <c r="K304" s="67" t="n"/>
      <c r="L304" s="76" t="n"/>
      <c r="M304" s="66" t="n"/>
    </row>
    <row r="305" ht="16.8" customHeight="1" s="272">
      <c r="A305" s="72" t="n"/>
      <c r="B305" s="72" t="n"/>
      <c r="C305" s="72" t="n"/>
      <c r="D305" s="63" t="n"/>
      <c r="E305" s="63" t="n"/>
      <c r="F305" s="67" t="n"/>
      <c r="G305" s="73" t="n"/>
      <c r="H305" s="67" t="n"/>
      <c r="I305" s="73" t="n"/>
      <c r="J305" s="67" t="n"/>
      <c r="K305" s="67" t="n"/>
      <c r="L305" s="76" t="n"/>
      <c r="M305" s="71" t="n"/>
    </row>
    <row r="306" ht="16.8" customHeight="1" s="272">
      <c r="A306" s="72" t="n"/>
      <c r="B306" s="72" t="n"/>
      <c r="C306" s="72" t="n"/>
      <c r="D306" s="74" t="n"/>
      <c r="E306" s="74" t="n"/>
      <c r="F306" s="75" t="n"/>
      <c r="G306" s="75" t="n"/>
      <c r="H306" s="75" t="n"/>
      <c r="I306" s="75" t="n"/>
      <c r="J306" s="75" t="n"/>
      <c r="K306" s="75" t="n"/>
      <c r="L306" s="75" t="n"/>
      <c r="M306" s="74" t="n"/>
    </row>
    <row r="307" ht="16.8" customHeight="1" s="272">
      <c r="A307" s="64" t="n"/>
      <c r="B307" s="65" t="n"/>
      <c r="C307" s="66" t="n"/>
      <c r="D307" s="63" t="n"/>
      <c r="E307" s="63" t="n"/>
      <c r="F307" s="67" t="n"/>
      <c r="G307" s="68" t="n"/>
      <c r="H307" s="67" t="n"/>
      <c r="I307" s="68" t="n"/>
      <c r="J307" s="67" t="n"/>
      <c r="K307" s="67" t="n"/>
      <c r="L307" s="76" t="n"/>
      <c r="M307" s="66" t="n"/>
    </row>
    <row r="308" ht="16.8" customHeight="1" s="272">
      <c r="A308" s="65" t="n"/>
      <c r="B308" s="65" t="n"/>
      <c r="C308" s="66" t="n"/>
      <c r="D308" s="63" t="n"/>
      <c r="E308" s="63" t="n"/>
      <c r="F308" s="67" t="n"/>
      <c r="G308" s="69" t="n"/>
      <c r="H308" s="67" t="n"/>
      <c r="I308" s="69" t="n"/>
      <c r="J308" s="67" t="n"/>
      <c r="K308" s="67" t="n"/>
      <c r="L308" s="76" t="n"/>
      <c r="M308" s="66" t="n"/>
    </row>
    <row r="309" ht="16.8" customHeight="1" s="272">
      <c r="A309" s="70" t="n"/>
      <c r="B309" s="63" t="n"/>
      <c r="C309" s="71" t="n"/>
      <c r="D309" s="63" t="n"/>
      <c r="E309" s="63" t="n"/>
      <c r="F309" s="67" t="n"/>
      <c r="G309" s="69" t="n"/>
      <c r="H309" s="67" t="n"/>
      <c r="I309" s="69" t="n"/>
      <c r="J309" s="67" t="n"/>
      <c r="K309" s="67" t="n"/>
      <c r="L309" s="76" t="n"/>
      <c r="M309" s="66" t="n"/>
    </row>
    <row r="310" ht="16.8" customHeight="1" s="272">
      <c r="A310" s="72" t="n"/>
      <c r="B310" s="72" t="n"/>
      <c r="C310" s="72" t="n"/>
      <c r="D310" s="63" t="n"/>
      <c r="E310" s="63" t="n"/>
      <c r="F310" s="67" t="n"/>
      <c r="G310" s="69" t="n"/>
      <c r="H310" s="67" t="n"/>
      <c r="I310" s="69" t="n"/>
      <c r="J310" s="67" t="n"/>
      <c r="K310" s="67" t="n"/>
      <c r="L310" s="76" t="n"/>
      <c r="M310" s="66" t="n"/>
    </row>
    <row r="311" ht="16.8" customHeight="1" s="272">
      <c r="A311" s="72" t="n"/>
      <c r="B311" s="72" t="n"/>
      <c r="C311" s="72" t="n"/>
      <c r="D311" s="63" t="n"/>
      <c r="E311" s="63" t="n"/>
      <c r="F311" s="67" t="n"/>
      <c r="G311" s="69" t="n"/>
      <c r="H311" s="67" t="n"/>
      <c r="I311" s="69" t="n"/>
      <c r="J311" s="67" t="n"/>
      <c r="K311" s="67" t="n"/>
      <c r="L311" s="76" t="n"/>
      <c r="M311" s="66" t="n"/>
    </row>
    <row r="312" ht="16.8" customHeight="1" s="272">
      <c r="A312" s="72" t="n"/>
      <c r="B312" s="72" t="n"/>
      <c r="C312" s="72" t="n"/>
      <c r="D312" s="63" t="n"/>
      <c r="E312" s="63" t="n"/>
      <c r="F312" s="67" t="n"/>
      <c r="G312" s="69" t="n"/>
      <c r="H312" s="67" t="n"/>
      <c r="I312" s="69" t="n"/>
      <c r="J312" s="67" t="n"/>
      <c r="K312" s="67" t="n"/>
      <c r="L312" s="76" t="n"/>
      <c r="M312" s="66" t="n"/>
    </row>
    <row r="313" ht="16.8" customHeight="1" s="272">
      <c r="A313" s="72" t="n"/>
      <c r="B313" s="72" t="n"/>
      <c r="C313" s="72" t="n"/>
      <c r="D313" s="63" t="n"/>
      <c r="E313" s="63" t="n"/>
      <c r="F313" s="67" t="n"/>
      <c r="G313" s="69" t="n"/>
      <c r="H313" s="67" t="n"/>
      <c r="I313" s="69" t="n"/>
      <c r="J313" s="67" t="n"/>
      <c r="K313" s="67" t="n"/>
      <c r="L313" s="76" t="n"/>
      <c r="M313" s="66" t="n"/>
    </row>
    <row r="314" ht="16.8" customHeight="1" s="272">
      <c r="A314" s="72" t="n"/>
      <c r="B314" s="72" t="n"/>
      <c r="C314" s="72" t="n"/>
      <c r="D314" s="63" t="n"/>
      <c r="E314" s="63" t="n"/>
      <c r="F314" s="67" t="n"/>
      <c r="G314" s="73" t="n"/>
      <c r="H314" s="67" t="n"/>
      <c r="I314" s="73" t="n"/>
      <c r="J314" s="67" t="n"/>
      <c r="K314" s="67" t="n"/>
      <c r="L314" s="76" t="n"/>
      <c r="M314" s="71" t="n"/>
    </row>
    <row r="315" ht="16.8" customHeight="1" s="272">
      <c r="A315" s="72" t="n"/>
      <c r="B315" s="72" t="n"/>
      <c r="C315" s="72" t="n"/>
      <c r="D315" s="74" t="n"/>
      <c r="E315" s="74" t="n"/>
      <c r="F315" s="75" t="n"/>
      <c r="G315" s="75" t="n"/>
      <c r="H315" s="75" t="n"/>
      <c r="I315" s="75" t="n"/>
      <c r="J315" s="75" t="n"/>
      <c r="K315" s="75" t="n"/>
      <c r="L315" s="75" t="n"/>
      <c r="M315" s="74" t="n"/>
    </row>
    <row r="316" ht="16.8" customHeight="1" s="272">
      <c r="A316" s="64" t="n"/>
      <c r="B316" s="65" t="n"/>
      <c r="C316" s="66" t="n"/>
      <c r="D316" s="63" t="n"/>
      <c r="E316" s="63" t="n"/>
      <c r="F316" s="67" t="n"/>
      <c r="G316" s="68" t="n"/>
      <c r="H316" s="67" t="n"/>
      <c r="I316" s="68" t="n"/>
      <c r="J316" s="67" t="n"/>
      <c r="K316" s="67" t="n"/>
      <c r="L316" s="76" t="n"/>
      <c r="M316" s="66" t="n"/>
    </row>
    <row r="317" ht="16.8" customHeight="1" s="272">
      <c r="A317" s="65" t="n"/>
      <c r="B317" s="65" t="n"/>
      <c r="C317" s="66" t="n"/>
      <c r="D317" s="63" t="n"/>
      <c r="E317" s="63" t="n"/>
      <c r="F317" s="67" t="n"/>
      <c r="G317" s="69" t="n"/>
      <c r="H317" s="67" t="n"/>
      <c r="I317" s="69" t="n"/>
      <c r="J317" s="67" t="n"/>
      <c r="K317" s="67" t="n"/>
      <c r="L317" s="76" t="n"/>
      <c r="M317" s="66" t="n"/>
    </row>
    <row r="318" ht="16.8" customHeight="1" s="272">
      <c r="A318" s="70" t="n"/>
      <c r="B318" s="63" t="n"/>
      <c r="C318" s="71" t="n"/>
      <c r="D318" s="63" t="n"/>
      <c r="E318" s="63" t="n"/>
      <c r="F318" s="67" t="n"/>
      <c r="G318" s="69" t="n"/>
      <c r="H318" s="67" t="n"/>
      <c r="I318" s="69" t="n"/>
      <c r="J318" s="67" t="n"/>
      <c r="K318" s="67" t="n"/>
      <c r="L318" s="76" t="n"/>
      <c r="M318" s="66" t="n"/>
    </row>
    <row r="319" ht="16.8" customHeight="1" s="272">
      <c r="A319" s="72" t="n"/>
      <c r="B319" s="72" t="n"/>
      <c r="C319" s="72" t="n"/>
      <c r="D319" s="63" t="n"/>
      <c r="E319" s="63" t="n"/>
      <c r="F319" s="67" t="n"/>
      <c r="G319" s="69" t="n"/>
      <c r="H319" s="67" t="n"/>
      <c r="I319" s="69" t="n"/>
      <c r="J319" s="67" t="n"/>
      <c r="K319" s="67" t="n"/>
      <c r="L319" s="76" t="n"/>
      <c r="M319" s="66" t="n"/>
    </row>
    <row r="320" ht="16.8" customHeight="1" s="272">
      <c r="A320" s="72" t="n"/>
      <c r="B320" s="72" t="n"/>
      <c r="C320" s="72" t="n"/>
      <c r="D320" s="63" t="n"/>
      <c r="E320" s="63" t="n"/>
      <c r="F320" s="67" t="n"/>
      <c r="G320" s="69" t="n"/>
      <c r="H320" s="67" t="n"/>
      <c r="I320" s="69" t="n"/>
      <c r="J320" s="67" t="n"/>
      <c r="K320" s="67" t="n"/>
      <c r="L320" s="76" t="n"/>
      <c r="M320" s="66" t="n"/>
    </row>
    <row r="321" ht="16.8" customHeight="1" s="272">
      <c r="A321" s="72" t="n"/>
      <c r="B321" s="72" t="n"/>
      <c r="C321" s="72" t="n"/>
      <c r="D321" s="63" t="n"/>
      <c r="E321" s="63" t="n"/>
      <c r="F321" s="67" t="n"/>
      <c r="G321" s="69" t="n"/>
      <c r="H321" s="67" t="n"/>
      <c r="I321" s="69" t="n"/>
      <c r="J321" s="67" t="n"/>
      <c r="K321" s="67" t="n"/>
      <c r="L321" s="76" t="n"/>
      <c r="M321" s="66" t="n"/>
    </row>
    <row r="322" ht="16.8" customHeight="1" s="272">
      <c r="A322" s="72" t="n"/>
      <c r="B322" s="72" t="n"/>
      <c r="C322" s="72" t="n"/>
      <c r="D322" s="63" t="n"/>
      <c r="E322" s="63" t="n"/>
      <c r="F322" s="67" t="n"/>
      <c r="G322" s="69" t="n"/>
      <c r="H322" s="67" t="n"/>
      <c r="I322" s="69" t="n"/>
      <c r="J322" s="67" t="n"/>
      <c r="K322" s="67" t="n"/>
      <c r="L322" s="76" t="n"/>
      <c r="M322" s="66" t="n"/>
    </row>
    <row r="323" ht="16.8" customHeight="1" s="272">
      <c r="A323" s="72" t="n"/>
      <c r="B323" s="72" t="n"/>
      <c r="C323" s="72" t="n"/>
      <c r="D323" s="63" t="n"/>
      <c r="E323" s="63" t="n"/>
      <c r="F323" s="67" t="n"/>
      <c r="G323" s="73" t="n"/>
      <c r="H323" s="67" t="n"/>
      <c r="I323" s="73" t="n"/>
      <c r="J323" s="67" t="n"/>
      <c r="K323" s="67" t="n"/>
      <c r="L323" s="76" t="n"/>
      <c r="M323" s="71" t="n"/>
    </row>
    <row r="324" ht="16.8" customHeight="1" s="272">
      <c r="A324" s="72" t="n"/>
      <c r="B324" s="72" t="n"/>
      <c r="C324" s="72" t="n"/>
      <c r="D324" s="74" t="n"/>
      <c r="E324" s="74" t="n"/>
      <c r="F324" s="75" t="n"/>
      <c r="G324" s="75" t="n"/>
      <c r="H324" s="75" t="n"/>
      <c r="I324" s="75" t="n"/>
      <c r="J324" s="75" t="n"/>
      <c r="K324" s="75" t="n"/>
      <c r="L324" s="75" t="n"/>
      <c r="M324" s="74" t="n"/>
    </row>
    <row r="325" ht="16.8" customHeight="1" s="272">
      <c r="A325" s="64" t="n"/>
      <c r="B325" s="65" t="n"/>
      <c r="C325" s="66" t="n"/>
      <c r="D325" s="63" t="n"/>
      <c r="E325" s="63" t="n"/>
      <c r="F325" s="67" t="n"/>
      <c r="G325" s="68" t="n"/>
      <c r="H325" s="67" t="n"/>
      <c r="I325" s="68" t="n"/>
      <c r="J325" s="67" t="n"/>
      <c r="K325" s="67" t="n"/>
      <c r="L325" s="76" t="n"/>
      <c r="M325" s="66" t="n"/>
    </row>
    <row r="326" ht="16.8" customHeight="1" s="272">
      <c r="A326" s="65" t="n"/>
      <c r="B326" s="65" t="n"/>
      <c r="C326" s="66" t="n"/>
      <c r="D326" s="63" t="n"/>
      <c r="E326" s="63" t="n"/>
      <c r="F326" s="67" t="n"/>
      <c r="G326" s="69" t="n"/>
      <c r="H326" s="67" t="n"/>
      <c r="I326" s="69" t="n"/>
      <c r="J326" s="67" t="n"/>
      <c r="K326" s="67" t="n"/>
      <c r="L326" s="76" t="n"/>
      <c r="M326" s="66" t="n"/>
    </row>
    <row r="327" ht="16.8" customHeight="1" s="272">
      <c r="A327" s="70" t="n"/>
      <c r="B327" s="63" t="n"/>
      <c r="C327" s="71" t="n"/>
      <c r="D327" s="63" t="n"/>
      <c r="E327" s="63" t="n"/>
      <c r="F327" s="67" t="n"/>
      <c r="G327" s="69" t="n"/>
      <c r="H327" s="67" t="n"/>
      <c r="I327" s="69" t="n"/>
      <c r="J327" s="67" t="n"/>
      <c r="K327" s="67" t="n"/>
      <c r="L327" s="76" t="n"/>
      <c r="M327" s="66" t="n"/>
    </row>
    <row r="328" ht="16.8" customHeight="1" s="272">
      <c r="A328" s="72" t="n"/>
      <c r="B328" s="72" t="n"/>
      <c r="C328" s="72" t="n"/>
      <c r="D328" s="63" t="n"/>
      <c r="E328" s="63" t="n"/>
      <c r="F328" s="67" t="n"/>
      <c r="G328" s="69" t="n"/>
      <c r="H328" s="67" t="n"/>
      <c r="I328" s="69" t="n"/>
      <c r="J328" s="67" t="n"/>
      <c r="K328" s="67" t="n"/>
      <c r="L328" s="76" t="n"/>
      <c r="M328" s="66" t="n"/>
    </row>
    <row r="329" ht="16.8" customHeight="1" s="272">
      <c r="A329" s="72" t="n"/>
      <c r="B329" s="72" t="n"/>
      <c r="C329" s="72" t="n"/>
      <c r="D329" s="63" t="n"/>
      <c r="E329" s="63" t="n"/>
      <c r="F329" s="67" t="n"/>
      <c r="G329" s="69" t="n"/>
      <c r="H329" s="67" t="n"/>
      <c r="I329" s="69" t="n"/>
      <c r="J329" s="67" t="n"/>
      <c r="K329" s="67" t="n"/>
      <c r="L329" s="76" t="n"/>
      <c r="M329" s="66" t="n"/>
    </row>
    <row r="330" ht="16.8" customHeight="1" s="272">
      <c r="A330" s="72" t="n"/>
      <c r="B330" s="72" t="n"/>
      <c r="C330" s="72" t="n"/>
      <c r="D330" s="63" t="n"/>
      <c r="E330" s="63" t="n"/>
      <c r="F330" s="67" t="n"/>
      <c r="G330" s="69" t="n"/>
      <c r="H330" s="67" t="n"/>
      <c r="I330" s="69" t="n"/>
      <c r="J330" s="67" t="n"/>
      <c r="K330" s="67" t="n"/>
      <c r="L330" s="76" t="n"/>
      <c r="M330" s="66" t="n"/>
    </row>
    <row r="331" ht="16.8" customHeight="1" s="272">
      <c r="A331" s="72" t="n"/>
      <c r="B331" s="72" t="n"/>
      <c r="C331" s="72" t="n"/>
      <c r="D331" s="63" t="n"/>
      <c r="E331" s="63" t="n"/>
      <c r="F331" s="67" t="n"/>
      <c r="G331" s="69" t="n"/>
      <c r="H331" s="67" t="n"/>
      <c r="I331" s="69" t="n"/>
      <c r="J331" s="67" t="n"/>
      <c r="K331" s="67" t="n"/>
      <c r="L331" s="76" t="n"/>
      <c r="M331" s="66" t="n"/>
    </row>
    <row r="332" ht="16.8" customHeight="1" s="272">
      <c r="A332" s="72" t="n"/>
      <c r="B332" s="72" t="n"/>
      <c r="C332" s="72" t="n"/>
      <c r="D332" s="63" t="n"/>
      <c r="E332" s="63" t="n"/>
      <c r="F332" s="67" t="n"/>
      <c r="G332" s="73" t="n"/>
      <c r="H332" s="67" t="n"/>
      <c r="I332" s="73" t="n"/>
      <c r="J332" s="67" t="n"/>
      <c r="K332" s="67" t="n"/>
      <c r="L332" s="76" t="n"/>
      <c r="M332" s="71" t="n"/>
    </row>
    <row r="333" ht="16.8" customHeight="1" s="272">
      <c r="A333" s="72" t="n"/>
      <c r="B333" s="72" t="n"/>
      <c r="C333" s="72" t="n"/>
      <c r="D333" s="74" t="n"/>
      <c r="E333" s="74" t="n"/>
      <c r="F333" s="75" t="n"/>
      <c r="G333" s="75" t="n"/>
      <c r="H333" s="75" t="n"/>
      <c r="I333" s="75" t="n"/>
      <c r="J333" s="75" t="n"/>
      <c r="K333" s="75" t="n"/>
      <c r="L333" s="75" t="n"/>
      <c r="M333" s="74" t="n"/>
    </row>
    <row r="334" ht="16.8" customHeight="1" s="272">
      <c r="A334" s="64" t="n"/>
      <c r="B334" s="65" t="n"/>
      <c r="C334" s="66" t="n"/>
      <c r="D334" s="63" t="n"/>
      <c r="E334" s="63" t="n"/>
      <c r="F334" s="67" t="n"/>
      <c r="G334" s="68" t="n"/>
      <c r="H334" s="67" t="n"/>
      <c r="I334" s="68" t="n"/>
      <c r="J334" s="67" t="n"/>
      <c r="K334" s="67" t="n"/>
      <c r="L334" s="76" t="n"/>
      <c r="M334" s="66" t="n"/>
    </row>
    <row r="335" ht="16.8" customHeight="1" s="272">
      <c r="A335" s="65" t="n"/>
      <c r="B335" s="65" t="n"/>
      <c r="C335" s="66" t="n"/>
      <c r="D335" s="63" t="n"/>
      <c r="E335" s="63" t="n"/>
      <c r="F335" s="67" t="n"/>
      <c r="G335" s="69" t="n"/>
      <c r="H335" s="67" t="n"/>
      <c r="I335" s="69" t="n"/>
      <c r="J335" s="67" t="n"/>
      <c r="K335" s="67" t="n"/>
      <c r="L335" s="76" t="n"/>
      <c r="M335" s="66" t="n"/>
    </row>
    <row r="336" ht="16.8" customHeight="1" s="272">
      <c r="A336" s="70" t="n"/>
      <c r="B336" s="63" t="n"/>
      <c r="C336" s="71" t="n"/>
      <c r="D336" s="63" t="n"/>
      <c r="E336" s="63" t="n"/>
      <c r="F336" s="67" t="n"/>
      <c r="G336" s="69" t="n"/>
      <c r="H336" s="67" t="n"/>
      <c r="I336" s="69" t="n"/>
      <c r="J336" s="67" t="n"/>
      <c r="K336" s="67" t="n"/>
      <c r="L336" s="76" t="n"/>
      <c r="M336" s="66" t="n"/>
    </row>
    <row r="337" ht="16.8" customHeight="1" s="272">
      <c r="A337" s="72" t="n"/>
      <c r="B337" s="72" t="n"/>
      <c r="C337" s="72" t="n"/>
      <c r="D337" s="63" t="n"/>
      <c r="E337" s="63" t="n"/>
      <c r="F337" s="67" t="n"/>
      <c r="G337" s="69" t="n"/>
      <c r="H337" s="67" t="n"/>
      <c r="I337" s="69" t="n"/>
      <c r="J337" s="67" t="n"/>
      <c r="K337" s="67" t="n"/>
      <c r="L337" s="76" t="n"/>
      <c r="M337" s="66" t="n"/>
    </row>
    <row r="338" ht="16.8" customHeight="1" s="272">
      <c r="A338" s="72" t="n"/>
      <c r="B338" s="72" t="n"/>
      <c r="C338" s="72" t="n"/>
      <c r="D338" s="63" t="n"/>
      <c r="E338" s="63" t="n"/>
      <c r="F338" s="67" t="n"/>
      <c r="G338" s="69" t="n"/>
      <c r="H338" s="67" t="n"/>
      <c r="I338" s="69" t="n"/>
      <c r="J338" s="67" t="n"/>
      <c r="K338" s="67" t="n"/>
      <c r="L338" s="76" t="n"/>
      <c r="M338" s="66" t="n"/>
    </row>
    <row r="339" ht="16.8" customHeight="1" s="272">
      <c r="A339" s="72" t="n"/>
      <c r="B339" s="72" t="n"/>
      <c r="C339" s="72" t="n"/>
      <c r="D339" s="63" t="n"/>
      <c r="E339" s="63" t="n"/>
      <c r="F339" s="67" t="n"/>
      <c r="G339" s="69" t="n"/>
      <c r="H339" s="67" t="n"/>
      <c r="I339" s="69" t="n"/>
      <c r="J339" s="67" t="n"/>
      <c r="K339" s="67" t="n"/>
      <c r="L339" s="76" t="n"/>
      <c r="M339" s="66" t="n"/>
    </row>
    <row r="340" ht="16.8" customHeight="1" s="272">
      <c r="A340" s="72" t="n"/>
      <c r="B340" s="72" t="n"/>
      <c r="C340" s="72" t="n"/>
      <c r="D340" s="63" t="n"/>
      <c r="E340" s="63" t="n"/>
      <c r="F340" s="67" t="n"/>
      <c r="G340" s="69" t="n"/>
      <c r="H340" s="67" t="n"/>
      <c r="I340" s="69" t="n"/>
      <c r="J340" s="67" t="n"/>
      <c r="K340" s="67" t="n"/>
      <c r="L340" s="76" t="n"/>
      <c r="M340" s="66" t="n"/>
    </row>
    <row r="341" ht="16.8" customHeight="1" s="272">
      <c r="A341" s="72" t="n"/>
      <c r="B341" s="72" t="n"/>
      <c r="C341" s="72" t="n"/>
      <c r="D341" s="63" t="n"/>
      <c r="E341" s="63" t="n"/>
      <c r="F341" s="67" t="n"/>
      <c r="G341" s="73" t="n"/>
      <c r="H341" s="67" t="n"/>
      <c r="I341" s="73" t="n"/>
      <c r="J341" s="67" t="n"/>
      <c r="K341" s="67" t="n"/>
      <c r="L341" s="76" t="n"/>
      <c r="M341" s="71" t="n"/>
    </row>
    <row r="342" ht="16.8" customHeight="1" s="272">
      <c r="A342" s="72" t="n"/>
      <c r="B342" s="72" t="n"/>
      <c r="C342" s="72" t="n"/>
      <c r="D342" s="74" t="n"/>
      <c r="E342" s="74" t="n"/>
      <c r="F342" s="75" t="n"/>
      <c r="G342" s="75" t="n"/>
      <c r="H342" s="75" t="n"/>
      <c r="I342" s="75" t="n"/>
      <c r="J342" s="75" t="n"/>
      <c r="K342" s="75" t="n"/>
      <c r="L342" s="75" t="n"/>
      <c r="M342" s="74" t="n"/>
    </row>
    <row r="343" ht="16.8" customHeight="1" s="272">
      <c r="A343" s="64" t="n"/>
      <c r="B343" s="65" t="n"/>
      <c r="C343" s="66" t="n"/>
      <c r="D343" s="63" t="n"/>
      <c r="E343" s="63" t="n"/>
      <c r="F343" s="67" t="n"/>
      <c r="G343" s="68" t="n"/>
      <c r="H343" s="67" t="n"/>
      <c r="I343" s="68" t="n"/>
      <c r="J343" s="67" t="n"/>
      <c r="K343" s="67" t="n"/>
      <c r="L343" s="76" t="n"/>
      <c r="M343" s="66" t="n"/>
    </row>
    <row r="344" ht="16.8" customHeight="1" s="272">
      <c r="A344" s="65" t="n"/>
      <c r="B344" s="65" t="n"/>
      <c r="C344" s="66" t="n"/>
      <c r="D344" s="63" t="n"/>
      <c r="E344" s="63" t="n"/>
      <c r="F344" s="67" t="n"/>
      <c r="G344" s="73" t="n"/>
      <c r="H344" s="67" t="n"/>
      <c r="I344" s="73" t="n"/>
      <c r="J344" s="67" t="n"/>
      <c r="K344" s="67" t="n"/>
      <c r="L344" s="76" t="n"/>
      <c r="M344" s="71" t="n"/>
    </row>
    <row r="345" ht="16.8" customHeight="1" s="272">
      <c r="A345" s="70" t="n"/>
      <c r="B345" s="63" t="n"/>
      <c r="C345" s="71" t="n"/>
      <c r="D345" s="74" t="n"/>
      <c r="E345" s="74" t="n"/>
      <c r="F345" s="75" t="n"/>
      <c r="G345" s="75" t="n"/>
      <c r="H345" s="75" t="n"/>
      <c r="I345" s="75" t="n"/>
      <c r="J345" s="75" t="n"/>
      <c r="K345" s="75" t="n"/>
      <c r="L345" s="75" t="n"/>
      <c r="M345" s="74" t="n"/>
    </row>
    <row r="346" ht="13.8" customHeight="1" s="272">
      <c r="D346" s="77" t="n"/>
      <c r="E346" s="77" t="n"/>
      <c r="F346" s="77" t="n"/>
      <c r="G346" s="77" t="n"/>
      <c r="H346" s="77" t="n"/>
      <c r="I346" s="77" t="n"/>
      <c r="J346" s="77" t="n"/>
      <c r="K346" s="77" t="n"/>
      <c r="L346" s="77" t="n"/>
      <c r="M346" s="77" t="n"/>
    </row>
    <row r="347" ht="15.6" customHeight="1" s="272">
      <c r="A347" s="190" t="n"/>
    </row>
    <row r="348" ht="15.6" customHeight="1" s="272">
      <c r="A348" s="78" t="n"/>
      <c r="B348" s="61" t="n"/>
      <c r="C348" s="294" t="n"/>
      <c r="D348" s="293" t="n"/>
      <c r="E348" s="78" t="n"/>
      <c r="F348" s="61" t="n"/>
      <c r="G348" s="294" t="n"/>
      <c r="H348" s="293" t="n"/>
    </row>
    <row r="349" ht="15.6" customHeight="1" s="272">
      <c r="A349" s="61" t="n"/>
      <c r="B349" s="61" t="n"/>
      <c r="C349" s="294" t="n"/>
      <c r="D349" s="293" t="n"/>
      <c r="E349" s="61" t="n"/>
      <c r="F349" s="61" t="n"/>
      <c r="G349" s="294" t="n"/>
      <c r="H349" s="293" t="n"/>
    </row>
    <row r="350" ht="13.8" customHeight="1" s="272">
      <c r="A350" s="198" t="n"/>
      <c r="B350" s="198" t="n"/>
      <c r="C350" s="198" t="n"/>
      <c r="D350" s="198" t="n"/>
      <c r="E350" s="198" t="n"/>
      <c r="F350" s="198" t="n"/>
      <c r="G350" s="198" t="n"/>
      <c r="H350" s="79" t="n"/>
    </row>
    <row r="351" ht="13.8" customHeight="1" s="272">
      <c r="A351" s="298" t="n"/>
      <c r="B351" s="65" t="n"/>
      <c r="C351" s="80" t="n"/>
      <c r="D351" s="81" t="n"/>
      <c r="E351" s="298" t="n"/>
      <c r="F351" s="65" t="n"/>
      <c r="G351" s="80" t="n"/>
      <c r="H351" s="81" t="n"/>
    </row>
    <row r="352" ht="13.8" customHeight="1" s="272">
      <c r="A352" s="299" t="n"/>
      <c r="B352" s="65" t="n"/>
      <c r="C352" s="80" t="n"/>
      <c r="D352" s="81" t="n"/>
      <c r="E352" s="299" t="n"/>
      <c r="F352" s="82" t="n"/>
      <c r="G352" s="83" t="n"/>
      <c r="H352" s="84" t="n"/>
    </row>
    <row r="353" ht="13.8" customHeight="1" s="272">
      <c r="A353" s="299" t="n"/>
      <c r="B353" s="65" t="n"/>
      <c r="C353" s="80" t="n"/>
      <c r="D353" s="81" t="n"/>
      <c r="E353" s="299" t="n"/>
      <c r="F353" s="82" t="n"/>
      <c r="G353" s="83" t="n"/>
      <c r="H353" s="84" t="n"/>
    </row>
    <row r="354" ht="13.8" customHeight="1" s="272">
      <c r="A354" s="299" t="n"/>
      <c r="B354" s="65" t="n"/>
      <c r="C354" s="80" t="n"/>
      <c r="D354" s="81" t="n"/>
      <c r="E354" s="299" t="n"/>
      <c r="F354" s="82" t="n"/>
      <c r="G354" s="83" t="n"/>
      <c r="H354" s="84" t="n"/>
    </row>
    <row r="355" ht="13.8" customHeight="1" s="272">
      <c r="A355" s="299" t="n"/>
      <c r="B355" s="65" t="n"/>
      <c r="C355" s="80" t="n"/>
      <c r="D355" s="81" t="n"/>
      <c r="E355" s="299" t="n"/>
      <c r="F355" s="82" t="n"/>
      <c r="G355" s="83" t="n"/>
      <c r="H355" s="84" t="n"/>
    </row>
    <row r="356" ht="13.8" customHeight="1" s="272">
      <c r="A356" s="299" t="n"/>
      <c r="B356" s="65" t="n"/>
      <c r="C356" s="80" t="n"/>
      <c r="D356" s="81" t="n"/>
      <c r="E356" s="299" t="n"/>
      <c r="F356" s="82" t="n"/>
      <c r="G356" s="83" t="n"/>
      <c r="H356" s="84" t="n"/>
    </row>
    <row r="357" ht="13.8" customHeight="1" s="272">
      <c r="A357" s="299" t="n"/>
      <c r="B357" s="65" t="n"/>
      <c r="C357" s="80" t="n"/>
      <c r="D357" s="81" t="n"/>
      <c r="E357" s="299" t="n"/>
      <c r="F357" s="82" t="n"/>
      <c r="G357" s="83" t="n"/>
      <c r="H357" s="84" t="n"/>
    </row>
    <row r="358" ht="13.8" customHeight="1" s="272">
      <c r="A358" s="299" t="n"/>
      <c r="B358" s="65" t="n"/>
      <c r="C358" s="80" t="n"/>
      <c r="D358" s="81" t="n"/>
      <c r="E358" s="299" t="n"/>
      <c r="F358" s="82" t="n"/>
      <c r="G358" s="83" t="n"/>
      <c r="H358" s="84" t="n"/>
    </row>
    <row r="359" ht="13.8" customHeight="1" s="272">
      <c r="A359" s="300" t="n"/>
      <c r="B359" s="63" t="n"/>
      <c r="C359" s="85" t="n"/>
      <c r="D359" s="86" t="n"/>
      <c r="E359" s="300" t="n"/>
      <c r="F359" s="87" t="n"/>
      <c r="G359" s="88" t="n"/>
      <c r="H359" s="89" t="n"/>
    </row>
    <row r="360" ht="15.6" customHeight="1" s="272">
      <c r="A360" s="90" t="n"/>
      <c r="B360" s="91" t="n"/>
      <c r="C360" s="91" t="n"/>
      <c r="D360" s="301" t="n"/>
      <c r="E360" s="90" t="n"/>
      <c r="F360" s="201" t="n"/>
      <c r="G360" s="91" t="n"/>
      <c r="H360" s="302" t="n"/>
    </row>
    <row r="361" ht="15.6" customHeight="1" s="272">
      <c r="A361" s="97" t="n"/>
      <c r="B361" s="294" t="n"/>
      <c r="C361" s="294" t="n"/>
      <c r="D361" s="293" t="n"/>
      <c r="E361" s="303" t="n"/>
      <c r="F361" s="294" t="n"/>
      <c r="G361" s="294" t="n"/>
      <c r="H361" s="293" t="n"/>
    </row>
    <row r="364" ht="15.6" customHeight="1" s="272">
      <c r="A364" s="190" t="n"/>
    </row>
    <row r="365" ht="15.6" customHeight="1" s="272">
      <c r="A365" s="78" t="n"/>
      <c r="B365" s="61" t="n"/>
      <c r="C365" s="293" t="n"/>
    </row>
    <row r="366" ht="15.6" customHeight="1" s="272">
      <c r="A366" s="78" t="n"/>
      <c r="B366" s="61" t="n"/>
      <c r="C366" s="293" t="n"/>
    </row>
    <row r="367" ht="15.6" customHeight="1" s="272">
      <c r="A367" s="61" t="n"/>
      <c r="B367" s="61" t="n"/>
      <c r="C367" s="293" t="n"/>
    </row>
    <row r="368" ht="13.8" customHeight="1" s="272">
      <c r="A368" s="198" t="n"/>
      <c r="B368" s="198" t="n"/>
      <c r="C368" s="79" t="n"/>
    </row>
    <row r="369" ht="14.4" customHeight="1" s="272">
      <c r="A369" s="63" t="n"/>
      <c r="B369" s="85" t="n"/>
      <c r="C369" s="95" t="n"/>
    </row>
    <row r="370" ht="15.6" customHeight="1" s="272">
      <c r="A370" s="96" t="n"/>
      <c r="B370" s="97" t="n"/>
      <c r="C370" s="293" t="n"/>
    </row>
    <row r="371" ht="15.6" customHeight="1" s="272">
      <c r="A371" s="96" t="n"/>
      <c r="B371" s="97" t="n"/>
      <c r="C371" s="293" t="n"/>
    </row>
    <row r="372" ht="15.6" customHeight="1" s="272">
      <c r="A372" s="97" t="n"/>
      <c r="B372" s="97" t="n"/>
      <c r="C372" s="293" t="n"/>
    </row>
    <row r="374" ht="15.6" customHeight="1" s="272">
      <c r="A374" s="190" t="n"/>
    </row>
    <row r="375" ht="15.6" customHeight="1" s="272">
      <c r="A375" s="98" t="n"/>
      <c r="B375" s="96" t="n"/>
    </row>
    <row r="376" ht="15.6" customHeight="1" s="272">
      <c r="A376" s="98" t="n"/>
      <c r="B376" s="96" t="n"/>
    </row>
    <row r="377" ht="15.6" customHeight="1" s="272">
      <c r="A377" s="98" t="n"/>
      <c r="B377" s="96" t="n"/>
    </row>
    <row r="378" ht="13.8" customHeight="1" s="272">
      <c r="A378" s="80" t="n"/>
      <c r="B378" s="66" t="n"/>
    </row>
    <row r="379" ht="13.8" customHeight="1" s="272">
      <c r="A379" s="80" t="n"/>
      <c r="B379" s="66" t="n"/>
    </row>
    <row r="380" ht="13.8" customHeight="1" s="272">
      <c r="A380" s="80" t="n"/>
      <c r="B380" s="304" t="n"/>
    </row>
    <row r="381" ht="13.8" customHeight="1" s="272">
      <c r="A381" s="80" t="n"/>
      <c r="B381" s="66" t="n"/>
    </row>
    <row r="382" ht="13.8" customHeight="1" s="272">
      <c r="A382" s="80" t="n"/>
      <c r="B382" s="66" t="n"/>
    </row>
    <row r="383" ht="13.8" customHeight="1" s="272">
      <c r="A383" s="80" t="n"/>
      <c r="B383" s="66" t="n"/>
    </row>
    <row r="384" ht="13.8" customHeight="1" s="272">
      <c r="A384" s="80" t="n"/>
      <c r="B384" s="66" t="n"/>
    </row>
    <row r="385" ht="13.8" customHeight="1" s="272">
      <c r="A385" s="80" t="n"/>
      <c r="B385" s="66" t="n"/>
    </row>
    <row r="386" ht="13.8" customHeight="1" s="272">
      <c r="A386" s="80" t="n"/>
      <c r="B386" s="66" t="n"/>
    </row>
    <row r="387" ht="13.8" customHeight="1" s="272">
      <c r="A387" s="80" t="n"/>
      <c r="B387" s="66" t="n"/>
    </row>
    <row r="388" ht="13.8" customHeight="1" s="272">
      <c r="A388" s="80" t="n"/>
      <c r="B388" s="66" t="n"/>
    </row>
    <row r="389" ht="13.8" customHeight="1" s="272">
      <c r="A389" s="80" t="n"/>
      <c r="B389" s="66" t="n"/>
    </row>
    <row r="390" ht="13.8" customHeight="1" s="272">
      <c r="A390" s="80" t="n"/>
      <c r="B390" s="66" t="n"/>
    </row>
    <row r="391" ht="13.8" customHeight="1" s="272">
      <c r="A391" s="80" t="n"/>
      <c r="B391" s="66" t="n"/>
    </row>
    <row r="392" ht="13.8" customHeight="1" s="272">
      <c r="A392" s="80" t="n"/>
      <c r="B392" s="66" t="n"/>
    </row>
    <row r="393" ht="13.8" customHeight="1" s="272">
      <c r="A393" s="80" t="n"/>
      <c r="B393" s="66" t="n"/>
    </row>
    <row r="394" ht="13.8" customHeight="1" s="272">
      <c r="A394" s="80" t="n"/>
      <c r="B394" s="66" t="n"/>
    </row>
    <row r="395" ht="13.8" customHeight="1" s="272">
      <c r="A395" s="80" t="n"/>
      <c r="B395" s="66" t="n"/>
    </row>
    <row r="396" ht="13.8" customHeight="1" s="272">
      <c r="A396" s="80" t="n"/>
      <c r="B396" s="66" t="n"/>
    </row>
    <row r="397" ht="13.8" customHeight="1" s="272">
      <c r="A397" s="80" t="n"/>
      <c r="B397" s="66" t="n"/>
    </row>
    <row r="398" ht="13.8" customHeight="1" s="272">
      <c r="A398" s="80" t="n"/>
      <c r="B398" s="66" t="n"/>
    </row>
    <row r="399" ht="13.8" customHeight="1" s="272">
      <c r="A399" s="80" t="n"/>
      <c r="B399" s="66" t="n"/>
    </row>
    <row r="400" ht="13.8" customHeight="1" s="272">
      <c r="A400" s="80" t="n"/>
      <c r="B400" s="66" t="n"/>
    </row>
    <row r="401" ht="13.8" customHeight="1" s="272">
      <c r="A401" s="80" t="n"/>
      <c r="B401" s="66" t="n"/>
    </row>
    <row r="402" ht="13.8" customHeight="1" s="272">
      <c r="A402" s="80" t="n"/>
      <c r="B402" s="66" t="n"/>
    </row>
    <row r="403" ht="13.8" customHeight="1" s="272">
      <c r="A403" s="80" t="n"/>
      <c r="B403" s="66" t="n"/>
    </row>
    <row r="404" ht="13.8" customHeight="1" s="272">
      <c r="A404" s="80" t="n"/>
      <c r="B404" s="66" t="n"/>
    </row>
    <row r="405" ht="13.8" customHeight="1" s="272">
      <c r="A405" s="80" t="n"/>
      <c r="B405" s="66" t="n"/>
    </row>
    <row r="406" ht="13.8" customHeight="1" s="272">
      <c r="A406" s="80" t="n"/>
      <c r="B406" s="100" t="n"/>
    </row>
    <row r="407" ht="13.8" customHeight="1" s="272">
      <c r="A407" s="80" t="n"/>
      <c r="B407" s="100" t="n"/>
    </row>
    <row r="408" ht="13.8" customHeight="1" s="272">
      <c r="A408" s="80" t="n"/>
      <c r="B408" s="100" t="n"/>
    </row>
    <row r="409" ht="13.8" customHeight="1" s="272">
      <c r="A409" s="80" t="n"/>
      <c r="B409" s="100" t="n"/>
    </row>
    <row r="410" ht="13.8" customHeight="1" s="272">
      <c r="A410" s="80" t="n"/>
      <c r="B410" s="100" t="n"/>
    </row>
    <row r="411" ht="13.8" customHeight="1" s="272">
      <c r="A411" s="80" t="n"/>
      <c r="B411" s="100" t="n"/>
    </row>
    <row r="412" ht="13.8" customHeight="1" s="272">
      <c r="A412" s="80" t="n"/>
      <c r="B412" s="100" t="n"/>
    </row>
    <row r="413" ht="13.8" customHeight="1" s="272">
      <c r="A413" s="80" t="n"/>
      <c r="B413" s="100" t="n"/>
    </row>
    <row r="414" ht="13.8" customHeight="1" s="272">
      <c r="A414" s="80" t="n"/>
      <c r="B414" s="100" t="n"/>
    </row>
    <row r="415" ht="13.8" customHeight="1" s="272">
      <c r="A415" s="85" t="n"/>
      <c r="B415" s="101" t="n"/>
    </row>
  </sheetData>
  <mergeCells count="42">
    <mergeCell ref="F4:G4"/>
    <mergeCell ref="B365:C365"/>
    <mergeCell ref="A364:C364"/>
    <mergeCell ref="C6:M6"/>
    <mergeCell ref="B370:C370"/>
    <mergeCell ref="C5:D5"/>
    <mergeCell ref="B366:C366"/>
    <mergeCell ref="H2:J2"/>
    <mergeCell ref="A351:A359"/>
    <mergeCell ref="A6:B6"/>
    <mergeCell ref="B349:D349"/>
    <mergeCell ref="C4:D4"/>
    <mergeCell ref="F3:G3"/>
    <mergeCell ref="K2:M2"/>
    <mergeCell ref="B348:D348"/>
    <mergeCell ref="E361:H361"/>
    <mergeCell ref="F5:G5"/>
    <mergeCell ref="H3:J3"/>
    <mergeCell ref="A3:B3"/>
    <mergeCell ref="B371:C371"/>
    <mergeCell ref="F2:G2"/>
    <mergeCell ref="B367:C367"/>
    <mergeCell ref="A2:B2"/>
    <mergeCell ref="F349:H349"/>
    <mergeCell ref="A1:M1"/>
    <mergeCell ref="C2:D2"/>
    <mergeCell ref="K4:M4"/>
    <mergeCell ref="H5:J5"/>
    <mergeCell ref="A374:B374"/>
    <mergeCell ref="A5:B5"/>
    <mergeCell ref="K3:M3"/>
    <mergeCell ref="E351:E359"/>
    <mergeCell ref="A4:B4"/>
    <mergeCell ref="B372:C372"/>
    <mergeCell ref="F348:H348"/>
    <mergeCell ref="K5:M5"/>
    <mergeCell ref="H4:J4"/>
    <mergeCell ref="D7:M7"/>
    <mergeCell ref="A7:C7"/>
    <mergeCell ref="C3:D3"/>
    <mergeCell ref="A347:H347"/>
    <mergeCell ref="A361:D361"/>
  </mergeCells>
  <pageMargins left="0.357638888888889" right="0.357638888888889" top="0.60625" bottom="1" header="0.5" footer="0.5"/>
  <pageSetup orientation="portrait" paperSize="9" fitToHeight="0"/>
  <headerFooter>
    <oddHeader/>
    <oddFooter>&amp;C第 &amp;P 页，共 &amp;N 页</oddFooter>
    <evenHeader/>
    <evenFooter/>
    <firstHeader/>
    <firstFooter/>
  </headerFooter>
  <rowBreaks count="7" manualBreakCount="7">
    <brk id="196" min="0" max="16383" man="1"/>
    <brk id="231" min="0" max="16383" man="1"/>
    <brk id="268" min="0" max="16383" man="1"/>
    <brk id="302" min="0" max="16383" man="1"/>
    <brk id="335" min="0" max="12" man="1"/>
    <brk id="415" min="0" max="16383" man="1"/>
    <brk id="417" min="0" max="16383" man="1"/>
  </rowBreaks>
</worksheet>
</file>

<file path=xl/worksheets/sheet8.xml><?xml version="1.0" encoding="utf-8"?>
<worksheet xmlns="http://schemas.openxmlformats.org/spreadsheetml/2006/main">
  <sheetPr codeName="Sheet8">
    <outlinePr summaryBelow="1" summaryRight="1"/>
    <pageSetUpPr fitToPage="1"/>
  </sheetPr>
  <dimension ref="A1:XEY131"/>
  <sheetViews>
    <sheetView tabSelected="1" view="pageBreakPreview" zoomScaleNormal="100" zoomScaleSheetLayoutView="100" workbookViewId="0">
      <selection activeCell="AL4" sqref="AL4"/>
    </sheetView>
  </sheetViews>
  <sheetFormatPr baseColWidth="8" defaultColWidth="9" defaultRowHeight="15.6"/>
  <cols>
    <col width="1.77734375" customWidth="1" style="18" min="1" max="1"/>
    <col width="3.109375" customWidth="1" style="18" min="2" max="2"/>
    <col width="2.88671875" customWidth="1" style="18" min="3" max="3"/>
    <col width="2" customWidth="1" style="18" min="4" max="4"/>
    <col width="3.21875" customWidth="1" style="18" min="5" max="5"/>
    <col width="1.6640625" customWidth="1" style="18" min="6" max="6"/>
    <col width="4" customWidth="1" style="18" min="7" max="7"/>
    <col width="12.44140625" customWidth="1" style="18" min="8" max="8"/>
    <col width="4.88671875" customWidth="1" style="18" min="9" max="9"/>
    <col width="6.77734375" customWidth="1" style="18" min="10" max="10"/>
    <col width="6" customWidth="1" style="18" min="11" max="11"/>
    <col width="5.88671875" customWidth="1" style="18" min="12" max="12"/>
    <col width="7.44140625" customWidth="1" style="18" min="13" max="13"/>
    <col width="7.21875" customWidth="1" style="18" min="14" max="14"/>
    <col width="6" customWidth="1" style="18" min="15" max="15"/>
    <col hidden="1" width="6" customWidth="1" style="305" min="16" max="16"/>
    <col width="7.88671875" customWidth="1" style="305" min="17" max="17"/>
    <col hidden="1" width="6.33203125" customWidth="1" style="18" min="18" max="18"/>
    <col hidden="1" width="4.44140625" customWidth="1" style="18" min="19" max="19"/>
    <col hidden="1" width="4.77734375" customWidth="1" style="18" min="20" max="20"/>
    <col hidden="1" width="8.44140625" customWidth="1" style="18" min="21" max="21"/>
    <col width="6.77734375" customWidth="1" style="18" min="22" max="22"/>
    <col hidden="1" width="6.44140625" customWidth="1" style="18" min="23" max="23"/>
    <col width="6.44140625" customWidth="1" style="18" min="24" max="25"/>
    <col hidden="1" width="9" customWidth="1" style="18" min="26" max="26"/>
    <col hidden="1" width="3.88671875" customWidth="1" style="18" min="27" max="27"/>
    <col hidden="1" width="5.21875" customWidth="1" style="18" min="28" max="28"/>
    <col width="6.77734375" customWidth="1" style="51" min="29" max="29"/>
    <col hidden="1" width="6.77734375" customWidth="1" style="18" min="30" max="30"/>
    <col hidden="1" width="6.33203125" customWidth="1" style="18" min="31" max="31"/>
    <col width="6.33203125" customWidth="1" style="18" min="32" max="32"/>
    <col hidden="1" width="6.44140625" customWidth="1" style="305" min="33" max="33"/>
    <col width="8.21875" customWidth="1" style="18" min="34" max="34"/>
    <col width="9" customWidth="1" style="18" min="35" max="16359"/>
  </cols>
  <sheetData>
    <row r="1" ht="50.25" customFormat="1" customHeight="1" s="18">
      <c r="H1" s="208">
        <f>'3工艺执行单'!B6</f>
        <v/>
      </c>
      <c r="P1" s="55" t="n"/>
      <c r="Q1" s="208">
        <f>'3工艺执行单'!D6</f>
        <v/>
      </c>
      <c r="AI1" s="306" t="inlineStr">
        <is>
          <t>公差+</t>
        </is>
      </c>
      <c r="AJ1" s="306" t="inlineStr">
        <is>
          <t>公差-</t>
        </is>
      </c>
      <c r="XEF1" s="0" t="n"/>
      <c r="XEG1" s="0" t="n"/>
      <c r="XEH1" s="0" t="n"/>
      <c r="XEI1" s="0" t="n"/>
      <c r="XEJ1" s="0" t="n"/>
      <c r="XEK1" s="0" t="n"/>
      <c r="XEL1" s="0" t="n"/>
      <c r="XEM1" s="0" t="n"/>
      <c r="XEN1" s="0" t="n"/>
      <c r="XEO1" s="0" t="n"/>
      <c r="XEP1" s="0" t="n"/>
      <c r="XEQ1" s="0" t="n"/>
      <c r="XER1" s="0" t="n"/>
      <c r="XES1" s="0" t="n"/>
      <c r="XET1" s="0" t="n"/>
      <c r="XEU1" s="0" t="n"/>
      <c r="XEV1" s="0" t="n"/>
      <c r="XEW1" s="0" t="n"/>
      <c r="XEX1" s="0" t="n"/>
      <c r="XEY1" s="0" t="n"/>
    </row>
    <row r="2" ht="20.25" customFormat="1" customHeight="1" s="18">
      <c r="A2" s="21" t="n"/>
      <c r="B2" s="21" t="n"/>
      <c r="C2" s="21" t="n"/>
      <c r="D2" s="21" t="n"/>
      <c r="E2" s="21" t="n"/>
      <c r="F2" s="21" t="n"/>
      <c r="G2" s="21" t="n"/>
      <c r="H2" s="209" t="inlineStr">
        <is>
          <t>成品</t>
        </is>
      </c>
      <c r="I2" s="273" t="n"/>
      <c r="J2" s="273" t="n"/>
      <c r="K2" s="273" t="n"/>
      <c r="L2" s="274" t="n"/>
      <c r="M2" s="209" t="inlineStr">
        <is>
          <t>压焊</t>
        </is>
      </c>
      <c r="N2" s="273" t="n"/>
      <c r="O2" s="273" t="n"/>
      <c r="P2" s="274" t="n"/>
      <c r="Q2" s="306" t="inlineStr">
        <is>
          <t>备注</t>
        </is>
      </c>
      <c r="R2" s="210" t="n"/>
      <c r="S2" s="273" t="n"/>
      <c r="T2" s="273" t="n"/>
      <c r="U2" s="274" t="n"/>
      <c r="V2" s="211" t="n"/>
      <c r="W2" s="273" t="n"/>
      <c r="X2" s="273" t="n"/>
      <c r="Y2" s="273" t="n"/>
      <c r="Z2" s="274" t="n"/>
      <c r="AA2" s="210" t="inlineStr">
        <is>
          <t>扭钢</t>
        </is>
      </c>
      <c r="AB2" s="273" t="n"/>
      <c r="AC2" s="273" t="n"/>
      <c r="AD2" s="273" t="n"/>
      <c r="AE2" s="273" t="n"/>
      <c r="AF2" s="273" t="n"/>
      <c r="AG2" s="273" t="n"/>
      <c r="AH2" s="274" t="n"/>
      <c r="AI2" s="307" t="n">
        <v>6</v>
      </c>
      <c r="AJ2" s="307" t="n">
        <v>6</v>
      </c>
    </row>
    <row r="3" ht="20.25" customFormat="1" customHeight="1" s="20">
      <c r="H3" s="53" t="inlineStr">
        <is>
          <t>编号</t>
        </is>
      </c>
      <c r="I3" s="53" t="n"/>
      <c r="J3" s="209" t="inlineStr">
        <is>
          <t>长度</t>
        </is>
      </c>
      <c r="K3" s="209" t="inlineStr">
        <is>
          <t>宽度</t>
        </is>
      </c>
      <c r="L3" s="209" t="inlineStr">
        <is>
          <t>数量</t>
        </is>
      </c>
      <c r="M3" s="209" t="inlineStr">
        <is>
          <t>长度</t>
        </is>
      </c>
      <c r="N3" s="209" t="inlineStr">
        <is>
          <t>宽度</t>
        </is>
      </c>
      <c r="O3" s="209" t="inlineStr">
        <is>
          <t>数量</t>
        </is>
      </c>
      <c r="P3" s="306" t="inlineStr">
        <is>
          <t>重量</t>
        </is>
      </c>
      <c r="Q3" s="275" t="n"/>
      <c r="R3" s="209" t="inlineStr">
        <is>
          <t>长度</t>
        </is>
      </c>
      <c r="S3" s="209" t="inlineStr">
        <is>
          <t>单数</t>
        </is>
      </c>
      <c r="T3" s="209" t="inlineStr">
        <is>
          <t>总数</t>
        </is>
      </c>
      <c r="U3" s="53" t="inlineStr">
        <is>
          <t>重量</t>
        </is>
      </c>
      <c r="V3" s="209" t="inlineStr">
        <is>
          <t>长度</t>
        </is>
      </c>
      <c r="W3" s="209" t="inlineStr">
        <is>
          <t>支数隐藏</t>
        </is>
      </c>
      <c r="X3" s="209" t="inlineStr">
        <is>
          <t>支数</t>
        </is>
      </c>
      <c r="Y3" s="209" t="inlineStr">
        <is>
          <t>总数</t>
        </is>
      </c>
      <c r="Z3" s="53" t="inlineStr">
        <is>
          <t>重量</t>
        </is>
      </c>
      <c r="AA3" s="209" t="inlineStr">
        <is>
          <t>型号</t>
        </is>
      </c>
      <c r="AB3" s="209" t="inlineStr">
        <is>
          <t>ST</t>
        </is>
      </c>
      <c r="AC3" s="210" t="inlineStr">
        <is>
          <t>留头</t>
        </is>
      </c>
      <c r="AD3" s="209" t="inlineStr">
        <is>
          <t>长度</t>
        </is>
      </c>
      <c r="AE3" s="58" t="inlineStr">
        <is>
          <t>单数</t>
        </is>
      </c>
      <c r="AF3" s="58" t="inlineStr">
        <is>
          <t>根数</t>
        </is>
      </c>
      <c r="AG3" s="308" t="inlineStr">
        <is>
          <t>重量</t>
        </is>
      </c>
      <c r="AH3" s="58" t="inlineStr">
        <is>
          <t>扭钢总数</t>
        </is>
      </c>
    </row>
    <row r="4" ht="22.5" customFormat="1" customHeight="1" s="20">
      <c r="A4" s="135" t="inlineStr">
        <is>
          <t>G</t>
        </is>
      </c>
      <c r="B4" s="135">
        <f>MID($Q$1,3,2)</f>
        <v/>
      </c>
      <c r="C4" s="135">
        <f>MID($Q$1,5,1)</f>
        <v/>
      </c>
      <c r="D4" s="135" t="inlineStr">
        <is>
          <t>/</t>
        </is>
      </c>
      <c r="E4" s="135">
        <f>MID($Q$1,7,2)</f>
        <v/>
      </c>
      <c r="F4" s="135" t="inlineStr">
        <is>
          <t>/</t>
        </is>
      </c>
      <c r="G4" s="135">
        <f>MID($Q$1,10,3)</f>
        <v/>
      </c>
      <c r="H4" s="136" t="inlineStr">
        <is>
          <t>P23-A-19</t>
        </is>
      </c>
      <c r="I4" s="136" t="inlineStr"/>
      <c r="J4" s="136" t="n">
        <v>1165</v>
      </c>
      <c r="K4" s="136" t="n">
        <v>1169</v>
      </c>
      <c r="L4" s="136" t="n">
        <v>1</v>
      </c>
      <c r="M4" s="137">
        <f>J4</f>
        <v/>
      </c>
      <c r="N4" s="137">
        <f>(W4-1)*E4+C4</f>
        <v/>
      </c>
      <c r="O4" s="137">
        <f>L4</f>
        <v/>
      </c>
      <c r="P4" s="309">
        <f>U4+Z4+AG4</f>
        <v/>
      </c>
      <c r="Q4" s="310" t="inlineStr">
        <is>
          <t>双边留</t>
        </is>
      </c>
      <c r="R4" s="135">
        <f>N4</f>
        <v/>
      </c>
      <c r="S4" s="135" t="n">
        <v>2</v>
      </c>
      <c r="T4" s="135">
        <f>S4*O4</f>
        <v/>
      </c>
      <c r="U4" s="311">
        <f>B4*C4*7.85*0.001*R4*0.001*T4</f>
        <v/>
      </c>
      <c r="V4" s="135">
        <f>M4-C4*2-2</f>
        <v/>
      </c>
      <c r="W4" s="135">
        <f>IF(MOD(K4-C4,E4)&lt;(E4-$AJ$2),ROUNDDOWN((K4-C4)/E4+1,0),ROUNDUP((K4-C4)/E4+1,0))</f>
        <v/>
      </c>
      <c r="X4" s="135">
        <f>(N4-C4)/E4+1</f>
        <v/>
      </c>
      <c r="Y4" s="135">
        <f>X4*O4</f>
        <v/>
      </c>
      <c r="Z4" s="312">
        <f>B4*C4*7.85*0.001*V4*0.001*Y4</f>
        <v/>
      </c>
      <c r="AA4" s="135" t="n">
        <v>6</v>
      </c>
      <c r="AB4" s="135">
        <f>(M4-G4*(AE4-1))/2</f>
        <v/>
      </c>
      <c r="AC4" s="141">
        <f>(M4-G4*(AF4-1))/2</f>
        <v/>
      </c>
      <c r="AD4" s="135" t="n">
        <v>1025</v>
      </c>
      <c r="AE4" s="135">
        <f>IF(INT(M4/G4+1)/2=INT(INT(M4/G4+1)/2),INT(M4/G4)+1,INT(M4/G4))</f>
        <v/>
      </c>
      <c r="AF4" s="135">
        <f>IF(AB4&lt;=0.2*G4,AE4-2,AE4)</f>
        <v/>
      </c>
      <c r="AG4" s="313">
        <f>AA4*AA4*7.85*AD4*0.001*0.001*AF4*O4</f>
        <v/>
      </c>
      <c r="AH4" s="135">
        <f>AF4*O4</f>
        <v/>
      </c>
      <c r="AI4" s="135">
        <f>K4*L4</f>
        <v/>
      </c>
      <c r="AJ4" s="135">
        <f>LEFT(H4,3)</f>
        <v/>
      </c>
    </row>
    <row r="5" ht="22.5" customFormat="1" customHeight="1" s="20">
      <c r="A5" s="135" t="inlineStr">
        <is>
          <t>G</t>
        </is>
      </c>
      <c r="B5" s="135">
        <f>MID($Q$1,3,2)</f>
        <v/>
      </c>
      <c r="C5" s="135">
        <f>MID($Q$1,5,1)</f>
        <v/>
      </c>
      <c r="D5" s="135" t="inlineStr">
        <is>
          <t>/</t>
        </is>
      </c>
      <c r="E5" s="135">
        <f>MID($Q$1,7,2)</f>
        <v/>
      </c>
      <c r="F5" s="135" t="inlineStr">
        <is>
          <t>/</t>
        </is>
      </c>
      <c r="G5" s="135">
        <f>MID($Q$1,10,3)</f>
        <v/>
      </c>
      <c r="H5" s="136" t="inlineStr">
        <is>
          <t>P23-A-22#</t>
        </is>
      </c>
      <c r="I5" s="136" t="inlineStr">
        <is>
          <t>#</t>
        </is>
      </c>
      <c r="J5" s="136" t="n">
        <v>1165</v>
      </c>
      <c r="K5" s="136" t="n">
        <v>935</v>
      </c>
      <c r="L5" s="136" t="n">
        <v>1</v>
      </c>
      <c r="M5" s="137">
        <f>J5</f>
        <v/>
      </c>
      <c r="N5" s="137">
        <f>(W5-1)*E5+C5</f>
        <v/>
      </c>
      <c r="O5" s="137">
        <f>L5</f>
        <v/>
      </c>
      <c r="P5" s="309">
        <f>U5+Z5+AG5</f>
        <v/>
      </c>
      <c r="Q5" s="309">
        <f>IF(OR(AND(MOD(K5-C5,E5)&gt;$AI$2,MOD(K5-C5,E5)&lt;(E5-$AJ$2)),W5=35),"单边留","")</f>
        <v/>
      </c>
      <c r="R5" s="135">
        <f>N5</f>
        <v/>
      </c>
      <c r="S5" s="135" t="n">
        <v>2</v>
      </c>
      <c r="T5" s="135">
        <f>S5*O5</f>
        <v/>
      </c>
      <c r="U5" s="311">
        <f>B5*C5*7.85*0.001*R5*0.001*T5</f>
        <v/>
      </c>
      <c r="V5" s="135">
        <f>M5-C5*2-2</f>
        <v/>
      </c>
      <c r="W5" s="135">
        <f>IF(MOD(K5-C5,E5)&lt;(E5-$AJ$2),ROUNDDOWN((K5-C5)/E5+1,0),ROUNDUP((K5-C5)/E5+1,0))</f>
        <v/>
      </c>
      <c r="X5" s="135">
        <f>(N5-C5)/E5+1</f>
        <v/>
      </c>
      <c r="Y5" s="135">
        <f>X5*O5</f>
        <v/>
      </c>
      <c r="Z5" s="312">
        <f>B5*C5*7.85*0.001*V5*0.001*Y5</f>
        <v/>
      </c>
      <c r="AA5" s="135" t="n">
        <v>6</v>
      </c>
      <c r="AB5" s="135">
        <f>(M5-G5*(AE5-1))/2</f>
        <v/>
      </c>
      <c r="AC5" s="141">
        <f>(M5-G5*(AF5-1))/2</f>
        <v/>
      </c>
      <c r="AD5" s="135" t="n">
        <v>1025</v>
      </c>
      <c r="AE5" s="135">
        <f>IF(INT(M5/G5+1)/2=INT(INT(M5/G5+1)/2),INT(M5/G5)+1,INT(M5/G5))</f>
        <v/>
      </c>
      <c r="AF5" s="135">
        <f>IF(AB5&lt;=0.2*G5,AE5-2,AE5)</f>
        <v/>
      </c>
      <c r="AG5" s="313">
        <f>AA5*AA5*7.85*AD5*0.001*0.001*AF5*O5</f>
        <v/>
      </c>
      <c r="AH5" s="135">
        <f>AF5*O5</f>
        <v/>
      </c>
      <c r="AI5" s="135">
        <f>K5*L5</f>
        <v/>
      </c>
      <c r="AJ5" s="135">
        <f>LEFT(H5,3)</f>
        <v/>
      </c>
    </row>
    <row r="6" ht="22.5" customFormat="1" customHeight="1" s="20">
      <c r="A6" s="135" t="inlineStr">
        <is>
          <t>G</t>
        </is>
      </c>
      <c r="B6" s="135">
        <f>MID($Q$1,3,2)</f>
        <v/>
      </c>
      <c r="C6" s="135">
        <f>MID($Q$1,5,1)</f>
        <v/>
      </c>
      <c r="D6" s="135" t="inlineStr">
        <is>
          <t>/</t>
        </is>
      </c>
      <c r="E6" s="135">
        <f>MID($Q$1,7,2)</f>
        <v/>
      </c>
      <c r="F6" s="135" t="inlineStr">
        <is>
          <t>/</t>
        </is>
      </c>
      <c r="G6" s="135">
        <f>MID($Q$1,10,3)</f>
        <v/>
      </c>
      <c r="H6" s="136" t="inlineStr">
        <is>
          <t>P23-A-23</t>
        </is>
      </c>
      <c r="I6" s="136" t="inlineStr"/>
      <c r="J6" s="136" t="n">
        <v>1165</v>
      </c>
      <c r="K6" s="136" t="n">
        <v>575</v>
      </c>
      <c r="L6" s="136" t="n">
        <v>1</v>
      </c>
      <c r="M6" s="137">
        <f>J6</f>
        <v/>
      </c>
      <c r="N6" s="137">
        <f>(W6-1)*E6+C6</f>
        <v/>
      </c>
      <c r="O6" s="137">
        <f>L6</f>
        <v/>
      </c>
      <c r="P6" s="309">
        <f>U6+Z6+AG6</f>
        <v/>
      </c>
      <c r="Q6" s="309">
        <f>IF(OR(AND(MOD(K6-C6,E6)&gt;$AI$2,MOD(K6-C6,E6)&lt;(E6-$AJ$2)),W6=35),"单边留","")</f>
        <v/>
      </c>
      <c r="R6" s="135">
        <f>N6</f>
        <v/>
      </c>
      <c r="S6" s="135" t="n">
        <v>2</v>
      </c>
      <c r="T6" s="135">
        <f>S6*O6</f>
        <v/>
      </c>
      <c r="U6" s="311">
        <f>B6*C6*7.85*0.001*R6*0.001*T6</f>
        <v/>
      </c>
      <c r="V6" s="135">
        <f>M6-C6*2-2</f>
        <v/>
      </c>
      <c r="W6" s="135">
        <f>IF(MOD(K6-C6,E6)&lt;(E6-$AJ$2),ROUNDDOWN((K6-C6)/E6+1,0),ROUNDUP((K6-C6)/E6+1,0))</f>
        <v/>
      </c>
      <c r="X6" s="135">
        <f>(N6-C6)/E6+1</f>
        <v/>
      </c>
      <c r="Y6" s="135">
        <f>X6*O6</f>
        <v/>
      </c>
      <c r="Z6" s="312">
        <f>B6*C6*7.85*0.001*V6*0.001*Y6</f>
        <v/>
      </c>
      <c r="AA6" s="135" t="n">
        <v>6</v>
      </c>
      <c r="AB6" s="135">
        <f>(M6-G6*(AE6-1))/2</f>
        <v/>
      </c>
      <c r="AC6" s="141">
        <f>(M6-G6*(AF6-1))/2</f>
        <v/>
      </c>
      <c r="AD6" s="135" t="n">
        <v>1025</v>
      </c>
      <c r="AE6" s="135">
        <f>IF(INT(M6/G6+1)/2=INT(INT(M6/G6+1)/2),INT(M6/G6)+1,INT(M6/G6))</f>
        <v/>
      </c>
      <c r="AF6" s="135">
        <f>IF(AB6&lt;=0.2*G6,AE6-2,AE6)</f>
        <v/>
      </c>
      <c r="AG6" s="313">
        <f>AA6*AA6*7.85*AD6*0.001*0.001*AF6*O6</f>
        <v/>
      </c>
      <c r="AH6" s="135">
        <f>AF6*O6</f>
        <v/>
      </c>
      <c r="AI6" s="135">
        <f>K6*L6</f>
        <v/>
      </c>
      <c r="AJ6" s="135">
        <f>LEFT(H6,3)</f>
        <v/>
      </c>
    </row>
    <row r="7" ht="22.5" customFormat="1" customHeight="1" s="20">
      <c r="A7" s="135" t="inlineStr">
        <is>
          <t>G</t>
        </is>
      </c>
      <c r="B7" s="135">
        <f>MID($Q$1,3,2)</f>
        <v/>
      </c>
      <c r="C7" s="135">
        <f>MID($Q$1,5,1)</f>
        <v/>
      </c>
      <c r="D7" s="135" t="inlineStr">
        <is>
          <t>/</t>
        </is>
      </c>
      <c r="E7" s="135">
        <f>MID($Q$1,7,2)</f>
        <v/>
      </c>
      <c r="F7" s="135" t="inlineStr">
        <is>
          <t>/</t>
        </is>
      </c>
      <c r="G7" s="135">
        <f>MID($Q$1,10,3)</f>
        <v/>
      </c>
      <c r="H7" s="136" t="inlineStr">
        <is>
          <t>P23-A-24</t>
        </is>
      </c>
      <c r="I7" s="136" t="inlineStr"/>
      <c r="J7" s="136" t="n">
        <v>1165</v>
      </c>
      <c r="K7" s="136" t="n">
        <v>605</v>
      </c>
      <c r="L7" s="136" t="n">
        <v>2</v>
      </c>
      <c r="M7" s="137">
        <f>J7</f>
        <v/>
      </c>
      <c r="N7" s="137">
        <f>(W7-1)*E7+C7</f>
        <v/>
      </c>
      <c r="O7" s="137">
        <f>L7</f>
        <v/>
      </c>
      <c r="P7" s="309">
        <f>U7+Z7+AG7</f>
        <v/>
      </c>
      <c r="Q7" s="309">
        <f>IF(OR(AND(MOD(K7-C7,E7)&gt;$AI$2,MOD(K7-C7,E7)&lt;(E7-$AJ$2)),W7=35),"单边留","")</f>
        <v/>
      </c>
      <c r="R7" s="135">
        <f>N7</f>
        <v/>
      </c>
      <c r="S7" s="135" t="n">
        <v>2</v>
      </c>
      <c r="T7" s="135">
        <f>S7*O7</f>
        <v/>
      </c>
      <c r="U7" s="311">
        <f>B7*C7*7.85*0.001*R7*0.001*T7</f>
        <v/>
      </c>
      <c r="V7" s="135">
        <f>M7-C7*2-2</f>
        <v/>
      </c>
      <c r="W7" s="135">
        <f>IF(MOD(K7-C7,E7)&lt;(E7-$AJ$2),ROUNDDOWN((K7-C7)/E7+1,0),ROUNDUP((K7-C7)/E7+1,0))</f>
        <v/>
      </c>
      <c r="X7" s="135">
        <f>(N7-C7)/E7+1</f>
        <v/>
      </c>
      <c r="Y7" s="135">
        <f>X7*O7</f>
        <v/>
      </c>
      <c r="Z7" s="312">
        <f>B7*C7*7.85*0.001*V7*0.001*Y7</f>
        <v/>
      </c>
      <c r="AA7" s="135" t="n">
        <v>6</v>
      </c>
      <c r="AB7" s="135">
        <f>(M7-G7*(AE7-1))/2</f>
        <v/>
      </c>
      <c r="AC7" s="141">
        <f>(M7-G7*(AF7-1))/2</f>
        <v/>
      </c>
      <c r="AD7" s="135" t="n">
        <v>1025</v>
      </c>
      <c r="AE7" s="135">
        <f>IF(INT(M7/G7+1)/2=INT(INT(M7/G7+1)/2),INT(M7/G7)+1,INT(M7/G7))</f>
        <v/>
      </c>
      <c r="AF7" s="135">
        <f>IF(AB7&lt;=0.2*G7,AE7-2,AE7)</f>
        <v/>
      </c>
      <c r="AG7" s="313">
        <f>AA7*AA7*7.85*AD7*0.001*0.001*AF7*O7</f>
        <v/>
      </c>
      <c r="AH7" s="135">
        <f>AF7*O7</f>
        <v/>
      </c>
      <c r="AI7" s="135">
        <f>K7*L7</f>
        <v/>
      </c>
      <c r="AJ7" s="135">
        <f>LEFT(H7,3)</f>
        <v/>
      </c>
    </row>
    <row r="8" ht="22.5" customFormat="1" customHeight="1" s="20">
      <c r="A8" s="135" t="inlineStr">
        <is>
          <t>G</t>
        </is>
      </c>
      <c r="B8" s="135">
        <f>MID($Q$1,3,2)</f>
        <v/>
      </c>
      <c r="C8" s="135">
        <f>MID($Q$1,5,1)</f>
        <v/>
      </c>
      <c r="D8" s="135" t="inlineStr">
        <is>
          <t>/</t>
        </is>
      </c>
      <c r="E8" s="135">
        <f>MID($Q$1,7,2)</f>
        <v/>
      </c>
      <c r="F8" s="135" t="inlineStr">
        <is>
          <t>/</t>
        </is>
      </c>
      <c r="G8" s="135">
        <f>MID($Q$1,10,3)</f>
        <v/>
      </c>
      <c r="H8" s="136" t="inlineStr">
        <is>
          <t>P23-A-26#</t>
        </is>
      </c>
      <c r="I8" s="136" t="inlineStr">
        <is>
          <t>#</t>
        </is>
      </c>
      <c r="J8" s="136" t="n">
        <v>1165</v>
      </c>
      <c r="K8" s="136" t="n">
        <v>575</v>
      </c>
      <c r="L8" s="136" t="n">
        <v>1</v>
      </c>
      <c r="M8" s="137">
        <f>J8</f>
        <v/>
      </c>
      <c r="N8" s="137">
        <f>(W8-1)*E8+C8</f>
        <v/>
      </c>
      <c r="O8" s="137">
        <f>L8</f>
        <v/>
      </c>
      <c r="P8" s="309">
        <f>U8+Z8+AG8</f>
        <v/>
      </c>
      <c r="Q8" s="310" t="inlineStr">
        <is>
          <t>双边留</t>
        </is>
      </c>
      <c r="R8" s="135">
        <f>N8</f>
        <v/>
      </c>
      <c r="S8" s="135" t="n">
        <v>2</v>
      </c>
      <c r="T8" s="135">
        <f>S8*O8</f>
        <v/>
      </c>
      <c r="U8" s="311">
        <f>B8*C8*7.85*0.001*R8*0.001*T8</f>
        <v/>
      </c>
      <c r="V8" s="135">
        <f>M8-C8*2-2</f>
        <v/>
      </c>
      <c r="W8" s="135">
        <f>IF(MOD(K8-C8,E8)&lt;(E8-$AJ$2),ROUNDDOWN((K8-C8)/E8+1,0),ROUNDUP((K8-C8)/E8+1,0))</f>
        <v/>
      </c>
      <c r="X8" s="135">
        <f>(N8-C8)/E8+1</f>
        <v/>
      </c>
      <c r="Y8" s="135">
        <f>X8*O8</f>
        <v/>
      </c>
      <c r="Z8" s="312">
        <f>B8*C8*7.85*0.001*V8*0.001*Y8</f>
        <v/>
      </c>
      <c r="AA8" s="135" t="n">
        <v>6</v>
      </c>
      <c r="AB8" s="135">
        <f>(M8-G8*(AE8-1))/2</f>
        <v/>
      </c>
      <c r="AC8" s="141">
        <f>(M8-G8*(AF8-1))/2</f>
        <v/>
      </c>
      <c r="AD8" s="135" t="n">
        <v>1025</v>
      </c>
      <c r="AE8" s="135">
        <f>IF(INT(M8/G8+1)/2=INT(INT(M8/G8+1)/2),INT(M8/G8)+1,INT(M8/G8))</f>
        <v/>
      </c>
      <c r="AF8" s="135">
        <f>IF(AB8&lt;=0.2*G8,AE8-2,AE8)</f>
        <v/>
      </c>
      <c r="AG8" s="313">
        <f>AA8*AA8*7.85*AD8*0.001*0.001*AF8*O8</f>
        <v/>
      </c>
      <c r="AH8" s="135">
        <f>AF8*O8</f>
        <v/>
      </c>
      <c r="AI8" s="135">
        <f>K8*L8</f>
        <v/>
      </c>
      <c r="AJ8" s="135">
        <f>LEFT(H8,3)</f>
        <v/>
      </c>
    </row>
    <row r="9" ht="22.5" customFormat="1" customHeight="1" s="20">
      <c r="A9" s="135" t="inlineStr">
        <is>
          <t>G</t>
        </is>
      </c>
      <c r="B9" s="135">
        <f>MID($Q$1,3,2)</f>
        <v/>
      </c>
      <c r="C9" s="135">
        <f>MID($Q$1,5,1)</f>
        <v/>
      </c>
      <c r="D9" s="135" t="inlineStr">
        <is>
          <t>/</t>
        </is>
      </c>
      <c r="E9" s="135">
        <f>MID($Q$1,7,2)</f>
        <v/>
      </c>
      <c r="F9" s="135" t="inlineStr">
        <is>
          <t>/</t>
        </is>
      </c>
      <c r="G9" s="135">
        <f>MID($Q$1,10,3)</f>
        <v/>
      </c>
      <c r="H9" s="136" t="inlineStr">
        <is>
          <t>P24-B-17</t>
        </is>
      </c>
      <c r="I9" s="136" t="inlineStr"/>
      <c r="J9" s="136" t="n">
        <v>1165</v>
      </c>
      <c r="K9" s="136" t="n">
        <v>935</v>
      </c>
      <c r="L9" s="136" t="n">
        <v>1</v>
      </c>
      <c r="M9" s="137">
        <f>J9</f>
        <v/>
      </c>
      <c r="N9" s="137">
        <f>(W9-1)*E9+C9</f>
        <v/>
      </c>
      <c r="O9" s="137">
        <f>L9</f>
        <v/>
      </c>
      <c r="P9" s="309">
        <f>U9+Z9+AG9</f>
        <v/>
      </c>
      <c r="Q9" s="309">
        <f>IF(OR(AND(MOD(K9-C9,E9)&gt;$AI$2,MOD(K9-C9,E9)&lt;(E9-$AJ$2)),W9=35),"单边留","")</f>
        <v/>
      </c>
      <c r="R9" s="135">
        <f>N9</f>
        <v/>
      </c>
      <c r="S9" s="135" t="n">
        <v>2</v>
      </c>
      <c r="T9" s="135">
        <f>S9*O9</f>
        <v/>
      </c>
      <c r="U9" s="311">
        <f>B9*C9*7.85*0.001*R9*0.001*T9</f>
        <v/>
      </c>
      <c r="V9" s="135">
        <f>M9-C9*2-2</f>
        <v/>
      </c>
      <c r="W9" s="135">
        <f>IF(MOD(K9-C9,E9)&lt;(E9-$AJ$2),ROUNDDOWN((K9-C9)/E9+1,0),ROUNDUP((K9-C9)/E9+1,0))</f>
        <v/>
      </c>
      <c r="X9" s="135">
        <f>(N9-C9)/E9+1</f>
        <v/>
      </c>
      <c r="Y9" s="135">
        <f>X9*O9</f>
        <v/>
      </c>
      <c r="Z9" s="312">
        <f>B9*C9*7.85*0.001*V9*0.001*Y9</f>
        <v/>
      </c>
      <c r="AA9" s="135" t="n">
        <v>6</v>
      </c>
      <c r="AB9" s="135">
        <f>(M9-G9*(AE9-1))/2</f>
        <v/>
      </c>
      <c r="AC9" s="141">
        <f>(M9-G9*(AF9-1))/2</f>
        <v/>
      </c>
      <c r="AD9" s="135" t="n">
        <v>1025</v>
      </c>
      <c r="AE9" s="135">
        <f>IF(INT(M9/G9+1)/2=INT(INT(M9/G9+1)/2),INT(M9/G9)+1,INT(M9/G9))</f>
        <v/>
      </c>
      <c r="AF9" s="135">
        <f>IF(AB9&lt;=0.2*G9,AE9-2,AE9)</f>
        <v/>
      </c>
      <c r="AG9" s="313">
        <f>AA9*AA9*7.85*AD9*0.001*0.001*AF9*O9</f>
        <v/>
      </c>
      <c r="AH9" s="135">
        <f>AF9*O9</f>
        <v/>
      </c>
      <c r="AI9" s="135">
        <f>K9*L9</f>
        <v/>
      </c>
      <c r="AJ9" s="135">
        <f>LEFT(H9,3)</f>
        <v/>
      </c>
    </row>
    <row r="10" ht="22.5" customFormat="1" customHeight="1" s="20">
      <c r="A10" s="135" t="inlineStr">
        <is>
          <t>G</t>
        </is>
      </c>
      <c r="B10" s="135">
        <f>MID($Q$1,3,2)</f>
        <v/>
      </c>
      <c r="C10" s="135">
        <f>MID($Q$1,5,1)</f>
        <v/>
      </c>
      <c r="D10" s="135" t="inlineStr">
        <is>
          <t>/</t>
        </is>
      </c>
      <c r="E10" s="135">
        <f>MID($Q$1,7,2)</f>
        <v/>
      </c>
      <c r="F10" s="135" t="inlineStr">
        <is>
          <t>/</t>
        </is>
      </c>
      <c r="G10" s="135">
        <f>MID($Q$1,10,3)</f>
        <v/>
      </c>
      <c r="H10" s="136" t="inlineStr">
        <is>
          <t>P24-B-20#</t>
        </is>
      </c>
      <c r="I10" s="136" t="inlineStr">
        <is>
          <t>#</t>
        </is>
      </c>
      <c r="J10" s="136" t="n">
        <v>1165</v>
      </c>
      <c r="K10" s="136" t="n">
        <v>935</v>
      </c>
      <c r="L10" s="136" t="n">
        <v>1</v>
      </c>
      <c r="M10" s="137">
        <f>J10</f>
        <v/>
      </c>
      <c r="N10" s="137">
        <f>(W10-1)*E10+C10</f>
        <v/>
      </c>
      <c r="O10" s="137">
        <f>L10</f>
        <v/>
      </c>
      <c r="P10" s="309">
        <f>U10+Z10+AG10</f>
        <v/>
      </c>
      <c r="Q10" s="309">
        <f>IF(OR(AND(MOD(K10-C10,E10)&gt;$AI$2,MOD(K10-C10,E10)&lt;(E10-$AJ$2)),W10=35),"单边留","")</f>
        <v/>
      </c>
      <c r="R10" s="135">
        <f>N10</f>
        <v/>
      </c>
      <c r="S10" s="135" t="n">
        <v>2</v>
      </c>
      <c r="T10" s="135">
        <f>S10*O10</f>
        <v/>
      </c>
      <c r="U10" s="311">
        <f>B10*C10*7.85*0.001*R10*0.001*T10</f>
        <v/>
      </c>
      <c r="V10" s="135">
        <f>M10-C10*2-2</f>
        <v/>
      </c>
      <c r="W10" s="135">
        <f>IF(MOD(K10-C10,E10)&lt;(E10-$AJ$2),ROUNDDOWN((K10-C10)/E10+1,0),ROUNDUP((K10-C10)/E10+1,0))</f>
        <v/>
      </c>
      <c r="X10" s="135">
        <f>(N10-C10)/E10+1</f>
        <v/>
      </c>
      <c r="Y10" s="135">
        <f>X10*O10</f>
        <v/>
      </c>
      <c r="Z10" s="312">
        <f>B10*C10*7.85*0.001*V10*0.001*Y10</f>
        <v/>
      </c>
      <c r="AA10" s="135" t="n">
        <v>6</v>
      </c>
      <c r="AB10" s="135">
        <f>(M10-G10*(AE10-1))/2</f>
        <v/>
      </c>
      <c r="AC10" s="141">
        <f>(M10-G10*(AF10-1))/2</f>
        <v/>
      </c>
      <c r="AD10" s="135" t="n">
        <v>1025</v>
      </c>
      <c r="AE10" s="135">
        <f>IF(INT(M10/G10+1)/2=INT(INT(M10/G10+1)/2),INT(M10/G10)+1,INT(M10/G10))</f>
        <v/>
      </c>
      <c r="AF10" s="135">
        <f>IF(AB10&lt;=0.2*G10,AE10-2,AE10)</f>
        <v/>
      </c>
      <c r="AG10" s="313">
        <f>AA10*AA10*7.85*AD10*0.001*0.001*AF10*O10</f>
        <v/>
      </c>
      <c r="AH10" s="135">
        <f>AF10*O10</f>
        <v/>
      </c>
      <c r="AI10" s="135">
        <f>K10*L10</f>
        <v/>
      </c>
      <c r="AJ10" s="135">
        <f>LEFT(H10,3)</f>
        <v/>
      </c>
    </row>
    <row r="11" ht="22.5" customFormat="1" customHeight="1" s="20">
      <c r="A11" s="135" t="inlineStr">
        <is>
          <t>G</t>
        </is>
      </c>
      <c r="B11" s="135">
        <f>MID($Q$1,3,2)</f>
        <v/>
      </c>
      <c r="C11" s="135">
        <f>MID($Q$1,5,1)</f>
        <v/>
      </c>
      <c r="D11" s="135" t="inlineStr">
        <is>
          <t>/</t>
        </is>
      </c>
      <c r="E11" s="135">
        <f>MID($Q$1,7,2)</f>
        <v/>
      </c>
      <c r="F11" s="135" t="inlineStr">
        <is>
          <t>/</t>
        </is>
      </c>
      <c r="G11" s="135">
        <f>MID($Q$1,10,3)</f>
        <v/>
      </c>
      <c r="H11" s="136" t="inlineStr">
        <is>
          <t>P24-B-21</t>
        </is>
      </c>
      <c r="I11" s="136" t="inlineStr"/>
      <c r="J11" s="136" t="n">
        <v>1165</v>
      </c>
      <c r="K11" s="136" t="n">
        <v>575</v>
      </c>
      <c r="L11" s="136" t="n">
        <v>1</v>
      </c>
      <c r="M11" s="137">
        <f>J11</f>
        <v/>
      </c>
      <c r="N11" s="137">
        <f>(W11-1)*E11+C11</f>
        <v/>
      </c>
      <c r="O11" s="137">
        <f>L11</f>
        <v/>
      </c>
      <c r="P11" s="309">
        <f>U11+Z11+AG11</f>
        <v/>
      </c>
      <c r="Q11" s="310" t="inlineStr">
        <is>
          <t>双边留</t>
        </is>
      </c>
      <c r="R11" s="135">
        <f>N11</f>
        <v/>
      </c>
      <c r="S11" s="135" t="n">
        <v>2</v>
      </c>
      <c r="T11" s="135">
        <f>S11*O11</f>
        <v/>
      </c>
      <c r="U11" s="311">
        <f>B11*C11*7.85*0.001*R11*0.001*T11</f>
        <v/>
      </c>
      <c r="V11" s="135">
        <f>M11-C11*2-2</f>
        <v/>
      </c>
      <c r="W11" s="135">
        <f>IF(MOD(K11-C11,E11)&lt;(E11-$AJ$2),ROUNDDOWN((K11-C11)/E11+1,0),ROUNDUP((K11-C11)/E11+1,0))</f>
        <v/>
      </c>
      <c r="X11" s="135">
        <f>(N11-C11)/E11+1</f>
        <v/>
      </c>
      <c r="Y11" s="135">
        <f>X11*O11</f>
        <v/>
      </c>
      <c r="Z11" s="312">
        <f>B11*C11*7.85*0.001*V11*0.001*Y11</f>
        <v/>
      </c>
      <c r="AA11" s="135" t="n">
        <v>6</v>
      </c>
      <c r="AB11" s="135">
        <f>(M11-G11*(AE11-1))/2</f>
        <v/>
      </c>
      <c r="AC11" s="141">
        <f>(M11-G11*(AF11-1))/2</f>
        <v/>
      </c>
      <c r="AD11" s="135" t="n">
        <v>1025</v>
      </c>
      <c r="AE11" s="135">
        <f>IF(INT(M11/G11+1)/2=INT(INT(M11/G11+1)/2),INT(M11/G11)+1,INT(M11/G11))</f>
        <v/>
      </c>
      <c r="AF11" s="135">
        <f>IF(AB11&lt;=0.2*G11,AE11-2,AE11)</f>
        <v/>
      </c>
      <c r="AG11" s="313">
        <f>AA11*AA11*7.85*AD11*0.001*0.001*AF11*O11</f>
        <v/>
      </c>
      <c r="AH11" s="135">
        <f>AF11*O11</f>
        <v/>
      </c>
      <c r="AI11" s="135">
        <f>K11*L11</f>
        <v/>
      </c>
      <c r="AJ11" s="135">
        <f>LEFT(H11,3)</f>
        <v/>
      </c>
    </row>
    <row r="12" ht="22.5" customFormat="1" customHeight="1" s="20">
      <c r="A12" s="135" t="inlineStr">
        <is>
          <t>G</t>
        </is>
      </c>
      <c r="B12" s="135">
        <f>MID($Q$1,3,2)</f>
        <v/>
      </c>
      <c r="C12" s="135">
        <f>MID($Q$1,5,1)</f>
        <v/>
      </c>
      <c r="D12" s="135" t="inlineStr">
        <is>
          <t>/</t>
        </is>
      </c>
      <c r="E12" s="135">
        <f>MID($Q$1,7,2)</f>
        <v/>
      </c>
      <c r="F12" s="135" t="inlineStr">
        <is>
          <t>/</t>
        </is>
      </c>
      <c r="G12" s="135">
        <f>MID($Q$1,10,3)</f>
        <v/>
      </c>
      <c r="H12" s="136" t="inlineStr">
        <is>
          <t>P24-B-22</t>
        </is>
      </c>
      <c r="I12" s="136" t="inlineStr"/>
      <c r="J12" s="136" t="n">
        <v>1165</v>
      </c>
      <c r="K12" s="136" t="n">
        <v>605</v>
      </c>
      <c r="L12" s="136" t="n">
        <v>2</v>
      </c>
      <c r="M12" s="137">
        <f>J12</f>
        <v/>
      </c>
      <c r="N12" s="137">
        <f>(W12-1)*E12+C12</f>
        <v/>
      </c>
      <c r="O12" s="137">
        <f>L12</f>
        <v/>
      </c>
      <c r="P12" s="309">
        <f>U12+Z12+AG12</f>
        <v/>
      </c>
      <c r="Q12" s="309">
        <f>IF(OR(AND(MOD(K12-C12,E12)&gt;$AI$2,MOD(K12-C12,E12)&lt;(E12-$AJ$2)),W12=35),"单边留","")</f>
        <v/>
      </c>
      <c r="R12" s="135">
        <f>N12</f>
        <v/>
      </c>
      <c r="S12" s="135" t="n">
        <v>2</v>
      </c>
      <c r="T12" s="135">
        <f>S12*O12</f>
        <v/>
      </c>
      <c r="U12" s="311">
        <f>B12*C12*7.85*0.001*R12*0.001*T12</f>
        <v/>
      </c>
      <c r="V12" s="135">
        <f>M12-C12*2-2</f>
        <v/>
      </c>
      <c r="W12" s="135">
        <f>IF(MOD(K12-C12,E12)&lt;(E12-$AJ$2),ROUNDDOWN((K12-C12)/E12+1,0),ROUNDUP((K12-C12)/E12+1,0))</f>
        <v/>
      </c>
      <c r="X12" s="135">
        <f>(N12-C12)/E12+1</f>
        <v/>
      </c>
      <c r="Y12" s="135">
        <f>X12*O12</f>
        <v/>
      </c>
      <c r="Z12" s="312">
        <f>B12*C12*7.85*0.001*V12*0.001*Y12</f>
        <v/>
      </c>
      <c r="AA12" s="135" t="n">
        <v>6</v>
      </c>
      <c r="AB12" s="135">
        <f>(M12-G12*(AE12-1))/2</f>
        <v/>
      </c>
      <c r="AC12" s="141">
        <f>(M12-G12*(AF12-1))/2</f>
        <v/>
      </c>
      <c r="AD12" s="135" t="n">
        <v>1025</v>
      </c>
      <c r="AE12" s="135">
        <f>IF(INT(M12/G12+1)/2=INT(INT(M12/G12+1)/2),INT(M12/G12)+1,INT(M12/G12))</f>
        <v/>
      </c>
      <c r="AF12" s="135">
        <f>IF(AB12&lt;=0.2*G12,AE12-2,AE12)</f>
        <v/>
      </c>
      <c r="AG12" s="313">
        <f>AA12*AA12*7.85*AD12*0.001*0.001*AF12*O12</f>
        <v/>
      </c>
      <c r="AH12" s="135">
        <f>AF12*O12</f>
        <v/>
      </c>
      <c r="AI12" s="135">
        <f>K12*L12</f>
        <v/>
      </c>
      <c r="AJ12" s="135">
        <f>LEFT(H12,3)</f>
        <v/>
      </c>
    </row>
    <row r="13" ht="22.5" customFormat="1" customHeight="1" s="20">
      <c r="A13" s="135" t="inlineStr">
        <is>
          <t>G</t>
        </is>
      </c>
      <c r="B13" s="135">
        <f>MID($Q$1,3,2)</f>
        <v/>
      </c>
      <c r="C13" s="135">
        <f>MID($Q$1,5,1)</f>
        <v/>
      </c>
      <c r="D13" s="135" t="inlineStr">
        <is>
          <t>/</t>
        </is>
      </c>
      <c r="E13" s="135">
        <f>MID($Q$1,7,2)</f>
        <v/>
      </c>
      <c r="F13" s="135" t="inlineStr">
        <is>
          <t>/</t>
        </is>
      </c>
      <c r="G13" s="135">
        <f>MID($Q$1,10,3)</f>
        <v/>
      </c>
      <c r="H13" s="136" t="inlineStr">
        <is>
          <t>P24-B-24#</t>
        </is>
      </c>
      <c r="I13" s="136" t="inlineStr">
        <is>
          <t>#</t>
        </is>
      </c>
      <c r="J13" s="136" t="n">
        <v>1165</v>
      </c>
      <c r="K13" s="136" t="n">
        <v>575</v>
      </c>
      <c r="L13" s="136" t="n">
        <v>1</v>
      </c>
      <c r="M13" s="137">
        <f>J13</f>
        <v/>
      </c>
      <c r="N13" s="137">
        <f>(W13-1)*E13+C13</f>
        <v/>
      </c>
      <c r="O13" s="137">
        <f>L13</f>
        <v/>
      </c>
      <c r="P13" s="309">
        <f>U13+Z13+AG13</f>
        <v/>
      </c>
      <c r="Q13" s="309">
        <f>IF(OR(AND(MOD(K13-C13,E13)&gt;$AI$2,MOD(K13-C13,E13)&lt;(E13-$AJ$2)),W13=35),"单边留","")</f>
        <v/>
      </c>
      <c r="R13" s="135">
        <f>N13</f>
        <v/>
      </c>
      <c r="S13" s="135" t="n">
        <v>2</v>
      </c>
      <c r="T13" s="135">
        <f>S13*O13</f>
        <v/>
      </c>
      <c r="U13" s="311">
        <f>B13*C13*7.85*0.001*R13*0.001*T13</f>
        <v/>
      </c>
      <c r="V13" s="135">
        <f>M13-C13*2-2</f>
        <v/>
      </c>
      <c r="W13" s="135">
        <f>IF(MOD(K13-C13,E13)&lt;(E13-$AJ$2),ROUNDDOWN((K13-C13)/E13+1,0),ROUNDUP((K13-C13)/E13+1,0))</f>
        <v/>
      </c>
      <c r="X13" s="135">
        <f>(N13-C13)/E13+1</f>
        <v/>
      </c>
      <c r="Y13" s="135">
        <f>X13*O13</f>
        <v/>
      </c>
      <c r="Z13" s="312">
        <f>B13*C13*7.85*0.001*V13*0.001*Y13</f>
        <v/>
      </c>
      <c r="AA13" s="135" t="n">
        <v>6</v>
      </c>
      <c r="AB13" s="135">
        <f>(M13-G13*(AE13-1))/2</f>
        <v/>
      </c>
      <c r="AC13" s="141">
        <f>(M13-G13*(AF13-1))/2</f>
        <v/>
      </c>
      <c r="AD13" s="135" t="n">
        <v>1025</v>
      </c>
      <c r="AE13" s="135">
        <f>IF(INT(M13/G13+1)/2=INT(INT(M13/G13+1)/2),INT(M13/G13)+1,INT(M13/G13))</f>
        <v/>
      </c>
      <c r="AF13" s="135">
        <f>IF(AB13&lt;=0.2*G13,AE13-2,AE13)</f>
        <v/>
      </c>
      <c r="AG13" s="313">
        <f>AA13*AA13*7.85*AD13*0.001*0.001*AF13*O13</f>
        <v/>
      </c>
      <c r="AH13" s="135">
        <f>AF13*O13</f>
        <v/>
      </c>
      <c r="AI13" s="135">
        <f>K13*L13</f>
        <v/>
      </c>
      <c r="AJ13" s="135">
        <f>LEFT(H13,3)</f>
        <v/>
      </c>
    </row>
    <row r="14" ht="22.5" customFormat="1" customHeight="1" s="20">
      <c r="A14" s="135" t="inlineStr">
        <is>
          <t>G</t>
        </is>
      </c>
      <c r="B14" s="135">
        <f>MID($Q$1,3,2)</f>
        <v/>
      </c>
      <c r="C14" s="135">
        <f>MID($Q$1,5,1)</f>
        <v/>
      </c>
      <c r="D14" s="135" t="inlineStr">
        <is>
          <t>/</t>
        </is>
      </c>
      <c r="E14" s="135">
        <f>MID($Q$1,7,2)</f>
        <v/>
      </c>
      <c r="F14" s="135" t="inlineStr">
        <is>
          <t>/</t>
        </is>
      </c>
      <c r="G14" s="135">
        <f>MID($Q$1,10,3)</f>
        <v/>
      </c>
      <c r="H14" s="136" t="inlineStr">
        <is>
          <t>P26-D-19</t>
        </is>
      </c>
      <c r="I14" s="136" t="inlineStr"/>
      <c r="J14" s="136" t="n">
        <v>1165</v>
      </c>
      <c r="K14" s="136" t="n">
        <v>935</v>
      </c>
      <c r="L14" s="136" t="n">
        <v>1</v>
      </c>
      <c r="M14" s="137">
        <f>J14</f>
        <v/>
      </c>
      <c r="N14" s="137">
        <f>(W14-1)*E14+C14</f>
        <v/>
      </c>
      <c r="O14" s="137">
        <f>L14</f>
        <v/>
      </c>
      <c r="P14" s="309">
        <f>U14+Z14+AG14</f>
        <v/>
      </c>
      <c r="Q14" s="309">
        <f>IF(OR(AND(MOD(K14-C14,E14)&gt;$AI$2,MOD(K14-C14,E14)&lt;(E14-$AJ$2)),W14=35),"单边留","")</f>
        <v/>
      </c>
      <c r="R14" s="135">
        <f>N14</f>
        <v/>
      </c>
      <c r="S14" s="135" t="n">
        <v>2</v>
      </c>
      <c r="T14" s="135">
        <f>S14*O14</f>
        <v/>
      </c>
      <c r="U14" s="311">
        <f>B14*C14*7.85*0.001*R14*0.001*T14</f>
        <v/>
      </c>
      <c r="V14" s="135">
        <f>M14-C14*2-2</f>
        <v/>
      </c>
      <c r="W14" s="135">
        <f>IF(MOD(K14-C14,E14)&lt;(E14-$AJ$2),ROUNDDOWN((K14-C14)/E14+1,0),ROUNDUP((K14-C14)/E14+1,0))</f>
        <v/>
      </c>
      <c r="X14" s="135">
        <f>(N14-C14)/E14+1</f>
        <v/>
      </c>
      <c r="Y14" s="135">
        <f>X14*O14</f>
        <v/>
      </c>
      <c r="Z14" s="312">
        <f>B14*C14*7.85*0.001*V14*0.001*Y14</f>
        <v/>
      </c>
      <c r="AA14" s="135" t="n">
        <v>6</v>
      </c>
      <c r="AB14" s="135">
        <f>(M14-G14*(AE14-1))/2</f>
        <v/>
      </c>
      <c r="AC14" s="141">
        <f>(M14-G14*(AF14-1))/2</f>
        <v/>
      </c>
      <c r="AD14" s="135" t="n">
        <v>1025</v>
      </c>
      <c r="AE14" s="135">
        <f>IF(INT(M14/G14+1)/2=INT(INT(M14/G14+1)/2),INT(M14/G14)+1,INT(M14/G14))</f>
        <v/>
      </c>
      <c r="AF14" s="135">
        <f>IF(AB14&lt;=0.2*G14,AE14-2,AE14)</f>
        <v/>
      </c>
      <c r="AG14" s="313">
        <f>AA14*AA14*7.85*AD14*0.001*0.001*AF14*O14</f>
        <v/>
      </c>
      <c r="AH14" s="135">
        <f>AF14*O14</f>
        <v/>
      </c>
      <c r="AI14" s="135">
        <f>K14*L14</f>
        <v/>
      </c>
      <c r="AJ14" s="135">
        <f>LEFT(H14,3)</f>
        <v/>
      </c>
    </row>
    <row r="15" ht="22.5" customFormat="1" customHeight="1" s="20">
      <c r="A15" s="135" t="inlineStr">
        <is>
          <t>G</t>
        </is>
      </c>
      <c r="B15" s="135">
        <f>MID($Q$1,3,2)</f>
        <v/>
      </c>
      <c r="C15" s="135">
        <f>MID($Q$1,5,1)</f>
        <v/>
      </c>
      <c r="D15" s="135" t="inlineStr">
        <is>
          <t>/</t>
        </is>
      </c>
      <c r="E15" s="135">
        <f>MID($Q$1,7,2)</f>
        <v/>
      </c>
      <c r="F15" s="135" t="inlineStr">
        <is>
          <t>/</t>
        </is>
      </c>
      <c r="G15" s="135">
        <f>MID($Q$1,10,3)</f>
        <v/>
      </c>
      <c r="H15" s="136" t="inlineStr">
        <is>
          <t>P26-D-22#</t>
        </is>
      </c>
      <c r="I15" s="136" t="inlineStr">
        <is>
          <t>#</t>
        </is>
      </c>
      <c r="J15" s="136" t="n">
        <v>1165</v>
      </c>
      <c r="K15" s="136" t="n">
        <v>935</v>
      </c>
      <c r="L15" s="136" t="n">
        <v>1</v>
      </c>
      <c r="M15" s="137">
        <f>J15</f>
        <v/>
      </c>
      <c r="N15" s="137">
        <f>(W15-1)*E15+C15</f>
        <v/>
      </c>
      <c r="O15" s="137">
        <f>L15</f>
        <v/>
      </c>
      <c r="P15" s="309">
        <f>U15+Z15+AG15</f>
        <v/>
      </c>
      <c r="Q15" s="309">
        <f>IF(OR(AND(MOD(K15-C15,E15)&gt;$AI$2,MOD(K15-C15,E15)&lt;(E15-$AJ$2)),W15=35),"单边留","")</f>
        <v/>
      </c>
      <c r="R15" s="135">
        <f>N15</f>
        <v/>
      </c>
      <c r="S15" s="135" t="n">
        <v>2</v>
      </c>
      <c r="T15" s="135">
        <f>S15*O15</f>
        <v/>
      </c>
      <c r="U15" s="311">
        <f>B15*C15*7.85*0.001*R15*0.001*T15</f>
        <v/>
      </c>
      <c r="V15" s="135">
        <f>M15-C15*2-2</f>
        <v/>
      </c>
      <c r="W15" s="135">
        <f>IF(MOD(K15-C15,E15)&lt;(E15-$AJ$2),ROUNDDOWN((K15-C15)/E15+1,0),ROUNDUP((K15-C15)/E15+1,0))</f>
        <v/>
      </c>
      <c r="X15" s="135">
        <f>(N15-C15)/E15+1</f>
        <v/>
      </c>
      <c r="Y15" s="135">
        <f>X15*O15</f>
        <v/>
      </c>
      <c r="Z15" s="312">
        <f>B15*C15*7.85*0.001*V15*0.001*Y15</f>
        <v/>
      </c>
      <c r="AA15" s="135" t="n">
        <v>6</v>
      </c>
      <c r="AB15" s="135">
        <f>(M15-G15*(AE15-1))/2</f>
        <v/>
      </c>
      <c r="AC15" s="141">
        <f>(M15-G15*(AF15-1))/2</f>
        <v/>
      </c>
      <c r="AD15" s="135" t="n">
        <v>1025</v>
      </c>
      <c r="AE15" s="135">
        <f>IF(INT(M15/G15+1)/2=INT(INT(M15/G15+1)/2),INT(M15/G15)+1,INT(M15/G15))</f>
        <v/>
      </c>
      <c r="AF15" s="135">
        <f>IF(AB15&lt;=0.2*G15,AE15-2,AE15)</f>
        <v/>
      </c>
      <c r="AG15" s="313">
        <f>AA15*AA15*7.85*AD15*0.001*0.001*AF15*O15</f>
        <v/>
      </c>
      <c r="AH15" s="135">
        <f>AF15*O15</f>
        <v/>
      </c>
      <c r="AI15" s="135">
        <f>K15*L15</f>
        <v/>
      </c>
      <c r="AJ15" s="135">
        <f>LEFT(H15,3)</f>
        <v/>
      </c>
    </row>
    <row r="16" ht="22.5" customFormat="1" customHeight="1" s="20">
      <c r="A16" s="135" t="inlineStr">
        <is>
          <t>G</t>
        </is>
      </c>
      <c r="B16" s="135">
        <f>MID($Q$1,3,2)</f>
        <v/>
      </c>
      <c r="C16" s="135">
        <f>MID($Q$1,5,1)</f>
        <v/>
      </c>
      <c r="D16" s="135" t="inlineStr">
        <is>
          <t>/</t>
        </is>
      </c>
      <c r="E16" s="135">
        <f>MID($Q$1,7,2)</f>
        <v/>
      </c>
      <c r="F16" s="135" t="inlineStr">
        <is>
          <t>/</t>
        </is>
      </c>
      <c r="G16" s="135">
        <f>MID($Q$1,10,3)</f>
        <v/>
      </c>
      <c r="H16" s="136" t="inlineStr">
        <is>
          <t>P26-D-23</t>
        </is>
      </c>
      <c r="I16" s="136" t="inlineStr"/>
      <c r="J16" s="136" t="n">
        <v>1165</v>
      </c>
      <c r="K16" s="136" t="n">
        <v>575</v>
      </c>
      <c r="L16" s="136" t="n">
        <v>1</v>
      </c>
      <c r="M16" s="137">
        <f>J16</f>
        <v/>
      </c>
      <c r="N16" s="137">
        <f>(W16-1)*E16+C16</f>
        <v/>
      </c>
      <c r="O16" s="137">
        <f>L16</f>
        <v/>
      </c>
      <c r="P16" s="309">
        <f>U16+Z16+AG16</f>
        <v/>
      </c>
      <c r="Q16" s="309">
        <f>IF(OR(AND(MOD(K16-C16,E16)&gt;$AI$2,MOD(K16-C16,E16)&lt;(E16-$AJ$2)),W16=35),"单边留","")</f>
        <v/>
      </c>
      <c r="R16" s="135">
        <f>N16</f>
        <v/>
      </c>
      <c r="S16" s="135" t="n">
        <v>2</v>
      </c>
      <c r="T16" s="135">
        <f>S16*O16</f>
        <v/>
      </c>
      <c r="U16" s="311">
        <f>B16*C16*7.85*0.001*R16*0.001*T16</f>
        <v/>
      </c>
      <c r="V16" s="135">
        <f>M16-C16*2-2</f>
        <v/>
      </c>
      <c r="W16" s="135">
        <f>IF(MOD(K16-C16,E16)&lt;(E16-$AJ$2),ROUNDDOWN((K16-C16)/E16+1,0),ROUNDUP((K16-C16)/E16+1,0))</f>
        <v/>
      </c>
      <c r="X16" s="135">
        <f>(N16-C16)/E16+1</f>
        <v/>
      </c>
      <c r="Y16" s="135">
        <f>X16*O16</f>
        <v/>
      </c>
      <c r="Z16" s="312">
        <f>B16*C16*7.85*0.001*V16*0.001*Y16</f>
        <v/>
      </c>
      <c r="AA16" s="135" t="n">
        <v>6</v>
      </c>
      <c r="AB16" s="135">
        <f>(M16-G16*(AE16-1))/2</f>
        <v/>
      </c>
      <c r="AC16" s="141">
        <f>(M16-G16*(AF16-1))/2</f>
        <v/>
      </c>
      <c r="AD16" s="135" t="n">
        <v>1025</v>
      </c>
      <c r="AE16" s="135">
        <f>IF(INT(M16/G16+1)/2=INT(INT(M16/G16+1)/2),INT(M16/G16)+1,INT(M16/G16))</f>
        <v/>
      </c>
      <c r="AF16" s="135">
        <f>IF(AB16&lt;=0.2*G16,AE16-2,AE16)</f>
        <v/>
      </c>
      <c r="AG16" s="313">
        <f>AA16*AA16*7.85*AD16*0.001*0.001*AF16*O16</f>
        <v/>
      </c>
      <c r="AH16" s="135">
        <f>AF16*O16</f>
        <v/>
      </c>
      <c r="AI16" s="135">
        <f>K16*L16</f>
        <v/>
      </c>
      <c r="AJ16" s="135">
        <f>LEFT(H16,3)</f>
        <v/>
      </c>
    </row>
    <row r="17" ht="22.5" customFormat="1" customHeight="1" s="20">
      <c r="A17" s="135" t="inlineStr">
        <is>
          <t>G</t>
        </is>
      </c>
      <c r="B17" s="135">
        <f>MID($Q$1,3,2)</f>
        <v/>
      </c>
      <c r="C17" s="135">
        <f>MID($Q$1,5,1)</f>
        <v/>
      </c>
      <c r="D17" s="135" t="inlineStr">
        <is>
          <t>/</t>
        </is>
      </c>
      <c r="E17" s="135">
        <f>MID($Q$1,7,2)</f>
        <v/>
      </c>
      <c r="F17" s="135" t="inlineStr">
        <is>
          <t>/</t>
        </is>
      </c>
      <c r="G17" s="135">
        <f>MID($Q$1,10,3)</f>
        <v/>
      </c>
      <c r="H17" s="136" t="inlineStr">
        <is>
          <t>P26-D-24</t>
        </is>
      </c>
      <c r="I17" s="136" t="inlineStr"/>
      <c r="J17" s="136" t="n">
        <v>1165</v>
      </c>
      <c r="K17" s="136" t="n">
        <v>605</v>
      </c>
      <c r="L17" s="136" t="n">
        <v>2</v>
      </c>
      <c r="M17" s="137">
        <f>J17</f>
        <v/>
      </c>
      <c r="N17" s="137">
        <f>(W17-1)*E17+C17</f>
        <v/>
      </c>
      <c r="O17" s="137">
        <f>L17</f>
        <v/>
      </c>
      <c r="P17" s="309">
        <f>U17+Z17+AG17</f>
        <v/>
      </c>
      <c r="Q17" s="309">
        <f>IF(OR(AND(MOD(K17-C17,E17)&gt;$AI$2,MOD(K17-C17,E17)&lt;(E17-$AJ$2)),W17=35),"单边留","")</f>
        <v/>
      </c>
      <c r="R17" s="135">
        <f>N17</f>
        <v/>
      </c>
      <c r="S17" s="135" t="n">
        <v>2</v>
      </c>
      <c r="T17" s="135">
        <f>S17*O17</f>
        <v/>
      </c>
      <c r="U17" s="311">
        <f>B17*C17*7.85*0.001*R17*0.001*T17</f>
        <v/>
      </c>
      <c r="V17" s="135">
        <f>M17-C17*2-2</f>
        <v/>
      </c>
      <c r="W17" s="135">
        <f>IF(MOD(K17-C17,E17)&lt;(E17-$AJ$2),ROUNDDOWN((K17-C17)/E17+1,0),ROUNDUP((K17-C17)/E17+1,0))</f>
        <v/>
      </c>
      <c r="X17" s="135">
        <f>(N17-C17)/E17+1</f>
        <v/>
      </c>
      <c r="Y17" s="135">
        <f>X17*O17</f>
        <v/>
      </c>
      <c r="Z17" s="312">
        <f>B17*C17*7.85*0.001*V17*0.001*Y17</f>
        <v/>
      </c>
      <c r="AA17" s="135" t="n">
        <v>6</v>
      </c>
      <c r="AB17" s="135">
        <f>(M17-G17*(AE17-1))/2</f>
        <v/>
      </c>
      <c r="AC17" s="141">
        <f>(M17-G17*(AF17-1))/2</f>
        <v/>
      </c>
      <c r="AD17" s="135" t="n">
        <v>1025</v>
      </c>
      <c r="AE17" s="135">
        <f>IF(INT(M17/G17+1)/2=INT(INT(M17/G17+1)/2),INT(M17/G17)+1,INT(M17/G17))</f>
        <v/>
      </c>
      <c r="AF17" s="135">
        <f>IF(AB17&lt;=0.2*G17,AE17-2,AE17)</f>
        <v/>
      </c>
      <c r="AG17" s="313">
        <f>AA17*AA17*7.85*AD17*0.001*0.001*AF17*O17</f>
        <v/>
      </c>
      <c r="AH17" s="135">
        <f>AF17*O17</f>
        <v/>
      </c>
      <c r="AI17" s="135">
        <f>K17*L17</f>
        <v/>
      </c>
      <c r="AJ17" s="135">
        <f>LEFT(H17,3)</f>
        <v/>
      </c>
    </row>
    <row r="18" ht="22.5" customFormat="1" customHeight="1" s="20">
      <c r="A18" s="135" t="inlineStr">
        <is>
          <t>G</t>
        </is>
      </c>
      <c r="B18" s="135">
        <f>MID($Q$1,3,2)</f>
        <v/>
      </c>
      <c r="C18" s="135">
        <f>MID($Q$1,5,1)</f>
        <v/>
      </c>
      <c r="D18" s="135" t="inlineStr">
        <is>
          <t>/</t>
        </is>
      </c>
      <c r="E18" s="135">
        <f>MID($Q$1,7,2)</f>
        <v/>
      </c>
      <c r="F18" s="135" t="inlineStr">
        <is>
          <t>/</t>
        </is>
      </c>
      <c r="G18" s="135">
        <f>MID($Q$1,10,3)</f>
        <v/>
      </c>
      <c r="H18" s="136" t="inlineStr">
        <is>
          <t>P26-D-26#</t>
        </is>
      </c>
      <c r="I18" s="136" t="inlineStr">
        <is>
          <t>#</t>
        </is>
      </c>
      <c r="J18" s="136" t="n">
        <v>1165</v>
      </c>
      <c r="K18" s="136" t="n">
        <v>575</v>
      </c>
      <c r="L18" s="136" t="n">
        <v>1</v>
      </c>
      <c r="M18" s="137">
        <f>J18</f>
        <v/>
      </c>
      <c r="N18" s="137">
        <f>(W18-1)*E18+C18</f>
        <v/>
      </c>
      <c r="O18" s="137">
        <f>L18</f>
        <v/>
      </c>
      <c r="P18" s="309">
        <f>U18+Z18+AG18</f>
        <v/>
      </c>
      <c r="Q18" s="309">
        <f>IF(OR(AND(MOD(K18-C18,E18)&gt;$AI$2,MOD(K18-C18,E18)&lt;(E18-$AJ$2)),W18=35),"单边留","")</f>
        <v/>
      </c>
      <c r="R18" s="135">
        <f>N18</f>
        <v/>
      </c>
      <c r="S18" s="135" t="n">
        <v>2</v>
      </c>
      <c r="T18" s="135">
        <f>S18*O18</f>
        <v/>
      </c>
      <c r="U18" s="311">
        <f>B18*C18*7.85*0.001*R18*0.001*T18</f>
        <v/>
      </c>
      <c r="V18" s="135">
        <f>M18-C18*2-2</f>
        <v/>
      </c>
      <c r="W18" s="135">
        <f>IF(MOD(K18-C18,E18)&lt;(E18-$AJ$2),ROUNDDOWN((K18-C18)/E18+1,0),ROUNDUP((K18-C18)/E18+1,0))</f>
        <v/>
      </c>
      <c r="X18" s="135">
        <f>(N18-C18)/E18+1</f>
        <v/>
      </c>
      <c r="Y18" s="135">
        <f>X18*O18</f>
        <v/>
      </c>
      <c r="Z18" s="312">
        <f>B18*C18*7.85*0.001*V18*0.001*Y18</f>
        <v/>
      </c>
      <c r="AA18" s="135" t="n">
        <v>6</v>
      </c>
      <c r="AB18" s="135">
        <f>(M18-G18*(AE18-1))/2</f>
        <v/>
      </c>
      <c r="AC18" s="141">
        <f>(M18-G18*(AF18-1))/2</f>
        <v/>
      </c>
      <c r="AD18" s="135" t="n">
        <v>1025</v>
      </c>
      <c r="AE18" s="135">
        <f>IF(INT(M18/G18+1)/2=INT(INT(M18/G18+1)/2),INT(M18/G18)+1,INT(M18/G18))</f>
        <v/>
      </c>
      <c r="AF18" s="135">
        <f>IF(AB18&lt;=0.2*G18,AE18-2,AE18)</f>
        <v/>
      </c>
      <c r="AG18" s="313">
        <f>AA18*AA18*7.85*AD18*0.001*0.001*AF18*O18</f>
        <v/>
      </c>
      <c r="AH18" s="135">
        <f>AF18*O18</f>
        <v/>
      </c>
      <c r="AI18" s="135">
        <f>K18*L18</f>
        <v/>
      </c>
      <c r="AJ18" s="135">
        <f>LEFT(H18,3)</f>
        <v/>
      </c>
    </row>
    <row r="19" ht="22.5" customFormat="1" customHeight="1" s="20">
      <c r="A19" s="135" t="inlineStr">
        <is>
          <t>G</t>
        </is>
      </c>
      <c r="B19" s="135">
        <f>MID($Q$1,3,2)</f>
        <v/>
      </c>
      <c r="C19" s="135">
        <f>MID($Q$1,5,1)</f>
        <v/>
      </c>
      <c r="D19" s="135" t="inlineStr">
        <is>
          <t>/</t>
        </is>
      </c>
      <c r="E19" s="135">
        <f>MID($Q$1,7,2)</f>
        <v/>
      </c>
      <c r="F19" s="135" t="inlineStr">
        <is>
          <t>/</t>
        </is>
      </c>
      <c r="G19" s="135">
        <f>MID($Q$1,10,3)</f>
        <v/>
      </c>
      <c r="H19" s="136" t="inlineStr">
        <is>
          <t>P33-L-14#</t>
        </is>
      </c>
      <c r="I19" s="136" t="inlineStr">
        <is>
          <t>#</t>
        </is>
      </c>
      <c r="J19" s="136" t="n">
        <v>1165</v>
      </c>
      <c r="K19" s="136" t="n">
        <v>935</v>
      </c>
      <c r="L19" s="136" t="n">
        <v>2</v>
      </c>
      <c r="M19" s="137">
        <f>J19</f>
        <v/>
      </c>
      <c r="N19" s="137">
        <f>(W19-1)*E19+C19</f>
        <v/>
      </c>
      <c r="O19" s="137">
        <f>L19</f>
        <v/>
      </c>
      <c r="P19" s="309">
        <f>U19+Z19+AG19</f>
        <v/>
      </c>
      <c r="Q19" s="309">
        <f>IF(OR(AND(MOD(K19-C19,E19)&gt;$AI$2,MOD(K19-C19,E19)&lt;(E19-$AJ$2)),W19=35),"单边留","")</f>
        <v/>
      </c>
      <c r="R19" s="135">
        <f>N19</f>
        <v/>
      </c>
      <c r="S19" s="135" t="n">
        <v>2</v>
      </c>
      <c r="T19" s="135">
        <f>S19*O19</f>
        <v/>
      </c>
      <c r="U19" s="311">
        <f>B19*C19*7.85*0.001*R19*0.001*T19</f>
        <v/>
      </c>
      <c r="V19" s="135">
        <f>M19-C19*2-2</f>
        <v/>
      </c>
      <c r="W19" s="135">
        <f>IF(MOD(K19-C19,E19)&lt;(E19-$AJ$2),ROUNDDOWN((K19-C19)/E19+1,0),ROUNDUP((K19-C19)/E19+1,0))</f>
        <v/>
      </c>
      <c r="X19" s="135">
        <f>(N19-C19)/E19+1</f>
        <v/>
      </c>
      <c r="Y19" s="135">
        <f>X19*O19</f>
        <v/>
      </c>
      <c r="Z19" s="312">
        <f>B19*C19*7.85*0.001*V19*0.001*Y19</f>
        <v/>
      </c>
      <c r="AA19" s="135" t="n">
        <v>6</v>
      </c>
      <c r="AB19" s="135">
        <f>(M19-G19*(AE19-1))/2</f>
        <v/>
      </c>
      <c r="AC19" s="141">
        <f>(M19-G19*(AF19-1))/2</f>
        <v/>
      </c>
      <c r="AD19" s="135" t="n">
        <v>1025</v>
      </c>
      <c r="AE19" s="135">
        <f>IF(INT(M19/G19+1)/2=INT(INT(M19/G19+1)/2),INT(M19/G19)+1,INT(M19/G19))</f>
        <v/>
      </c>
      <c r="AF19" s="135">
        <f>IF(AB19&lt;=0.2*G19,AE19-2,AE19)</f>
        <v/>
      </c>
      <c r="AG19" s="313">
        <f>AA19*AA19*7.85*AD19*0.001*0.001*AF19*O19</f>
        <v/>
      </c>
      <c r="AH19" s="135">
        <f>AF19*O19</f>
        <v/>
      </c>
      <c r="AI19" s="135">
        <f>K19*L19</f>
        <v/>
      </c>
      <c r="AJ19" s="135">
        <f>LEFT(H19,3)</f>
        <v/>
      </c>
    </row>
    <row r="20" ht="22.5" customFormat="1" customHeight="1" s="20">
      <c r="A20" s="135" t="inlineStr">
        <is>
          <t>G</t>
        </is>
      </c>
      <c r="B20" s="135">
        <f>MID($Q$1,3,2)</f>
        <v/>
      </c>
      <c r="C20" s="135">
        <f>MID($Q$1,5,1)</f>
        <v/>
      </c>
      <c r="D20" s="135" t="inlineStr">
        <is>
          <t>/</t>
        </is>
      </c>
      <c r="E20" s="135">
        <f>MID($Q$1,7,2)</f>
        <v/>
      </c>
      <c r="F20" s="135" t="inlineStr">
        <is>
          <t>/</t>
        </is>
      </c>
      <c r="G20" s="135">
        <f>MID($Q$1,10,3)</f>
        <v/>
      </c>
      <c r="H20" s="136" t="inlineStr">
        <is>
          <t>P33-L-8</t>
        </is>
      </c>
      <c r="I20" s="136" t="inlineStr"/>
      <c r="J20" s="136" t="n">
        <v>1165</v>
      </c>
      <c r="K20" s="136" t="n">
        <v>935</v>
      </c>
      <c r="L20" s="136" t="n">
        <v>3</v>
      </c>
      <c r="M20" s="137">
        <f>J20</f>
        <v/>
      </c>
      <c r="N20" s="137">
        <f>(W20-1)*E20+C20</f>
        <v/>
      </c>
      <c r="O20" s="137">
        <f>L20</f>
        <v/>
      </c>
      <c r="P20" s="309">
        <f>U20+Z20+AG20</f>
        <v/>
      </c>
      <c r="Q20" s="309">
        <f>IF(OR(AND(MOD(K20-C20,E20)&gt;$AI$2,MOD(K20-C20,E20)&lt;(E20-$AJ$2)),W20=35),"单边留","")</f>
        <v/>
      </c>
      <c r="R20" s="135">
        <f>N20</f>
        <v/>
      </c>
      <c r="S20" s="135" t="n">
        <v>2</v>
      </c>
      <c r="T20" s="135">
        <f>S20*O20</f>
        <v/>
      </c>
      <c r="U20" s="311">
        <f>B20*C20*7.85*0.001*R20*0.001*T20</f>
        <v/>
      </c>
      <c r="V20" s="135">
        <f>M20-C20*2-2</f>
        <v/>
      </c>
      <c r="W20" s="135">
        <f>IF(MOD(K20-C20,E20)&lt;(E20-$AJ$2),ROUNDDOWN((K20-C20)/E20+1,0),ROUNDUP((K20-C20)/E20+1,0))</f>
        <v/>
      </c>
      <c r="X20" s="135">
        <f>(N20-C20)/E20+1</f>
        <v/>
      </c>
      <c r="Y20" s="135">
        <f>X20*O20</f>
        <v/>
      </c>
      <c r="Z20" s="312">
        <f>B20*C20*7.85*0.001*V20*0.001*Y20</f>
        <v/>
      </c>
      <c r="AA20" s="135" t="n">
        <v>6</v>
      </c>
      <c r="AB20" s="135">
        <f>(M20-G20*(AE20-1))/2</f>
        <v/>
      </c>
      <c r="AC20" s="141">
        <f>(M20-G20*(AF20-1))/2</f>
        <v/>
      </c>
      <c r="AD20" s="135" t="n">
        <v>1025</v>
      </c>
      <c r="AE20" s="135">
        <f>IF(INT(M20/G20+1)/2=INT(INT(M20/G20+1)/2),INT(M20/G20)+1,INT(M20/G20))</f>
        <v/>
      </c>
      <c r="AF20" s="135">
        <f>IF(AB20&lt;=0.2*G20,AE20-2,AE20)</f>
        <v/>
      </c>
      <c r="AG20" s="313">
        <f>AA20*AA20*7.85*AD20*0.001*0.001*AF20*O20</f>
        <v/>
      </c>
      <c r="AH20" s="135">
        <f>AF20*O20</f>
        <v/>
      </c>
      <c r="AI20" s="135">
        <f>K20*L20</f>
        <v/>
      </c>
      <c r="AJ20" s="135">
        <f>LEFT(H20,3)</f>
        <v/>
      </c>
    </row>
    <row r="21" ht="22.5" customFormat="1" customHeight="1" s="20">
      <c r="A21" s="135" t="inlineStr">
        <is>
          <t>G</t>
        </is>
      </c>
      <c r="B21" s="135">
        <f>MID($Q$1,3,2)</f>
        <v/>
      </c>
      <c r="C21" s="135">
        <f>MID($Q$1,5,1)</f>
        <v/>
      </c>
      <c r="D21" s="135" t="inlineStr">
        <is>
          <t>/</t>
        </is>
      </c>
      <c r="E21" s="135">
        <f>MID($Q$1,7,2)</f>
        <v/>
      </c>
      <c r="F21" s="135" t="inlineStr">
        <is>
          <t>/</t>
        </is>
      </c>
      <c r="G21" s="135">
        <f>MID($Q$1,10,3)</f>
        <v/>
      </c>
      <c r="H21" s="136" t="inlineStr">
        <is>
          <t>P23-A-10#</t>
        </is>
      </c>
      <c r="I21" s="136" t="inlineStr">
        <is>
          <t>#</t>
        </is>
      </c>
      <c r="J21" s="136" t="n">
        <v>2365</v>
      </c>
      <c r="K21" s="136" t="n">
        <v>935</v>
      </c>
      <c r="L21" s="136" t="n">
        <v>1</v>
      </c>
      <c r="M21" s="137">
        <f>J21</f>
        <v/>
      </c>
      <c r="N21" s="137">
        <f>(W21-1)*E21+C21</f>
        <v/>
      </c>
      <c r="O21" s="137">
        <f>L21</f>
        <v/>
      </c>
      <c r="P21" s="309">
        <f>U21+Z21+AG21</f>
        <v/>
      </c>
      <c r="Q21" s="309">
        <f>IF(OR(AND(MOD(K21-C21,E21)&gt;$AI$2,MOD(K21-C21,E21)&lt;(E21-$AJ$2)),W21=35),"单边留","")</f>
        <v/>
      </c>
      <c r="R21" s="135">
        <f>N21</f>
        <v/>
      </c>
      <c r="S21" s="135" t="n">
        <v>2</v>
      </c>
      <c r="T21" s="135">
        <f>S21*O21</f>
        <v/>
      </c>
      <c r="U21" s="311">
        <f>B21*C21*7.85*0.001*R21*0.001*T21</f>
        <v/>
      </c>
      <c r="V21" s="135">
        <f>M21-C21*2-2</f>
        <v/>
      </c>
      <c r="W21" s="135">
        <f>IF(MOD(K21-C21,E21)&lt;(E21-$AJ$2),ROUNDDOWN((K21-C21)/E21+1,0),ROUNDUP((K21-C21)/E21+1,0))</f>
        <v/>
      </c>
      <c r="X21" s="135">
        <f>(N21-C21)/E21+1</f>
        <v/>
      </c>
      <c r="Y21" s="135">
        <f>X21*O21</f>
        <v/>
      </c>
      <c r="Z21" s="312">
        <f>B21*C21*7.85*0.001*V21*0.001*Y21</f>
        <v/>
      </c>
      <c r="AA21" s="135" t="n">
        <v>6</v>
      </c>
      <c r="AB21" s="135">
        <f>(M21-G21*(AE21-1))/2</f>
        <v/>
      </c>
      <c r="AC21" s="141">
        <f>(M21-G21*(AF21-1))/2</f>
        <v/>
      </c>
      <c r="AD21" s="135" t="n">
        <v>1025</v>
      </c>
      <c r="AE21" s="135">
        <f>IF(INT(M21/G21+1)/2=INT(INT(M21/G21+1)/2),INT(M21/G21)+1,INT(M21/G21))</f>
        <v/>
      </c>
      <c r="AF21" s="135">
        <f>IF(AB21&lt;=0.2*G21,AE21-2,AE21)</f>
        <v/>
      </c>
      <c r="AG21" s="313">
        <f>AA21*AA21*7.85*AD21*0.001*0.001*AF21*O21</f>
        <v/>
      </c>
      <c r="AH21" s="135">
        <f>AF21*O21</f>
        <v/>
      </c>
      <c r="AI21" s="135">
        <f>K21*L21</f>
        <v/>
      </c>
      <c r="AJ21" s="135">
        <f>LEFT(H21,3)</f>
        <v/>
      </c>
    </row>
    <row r="22" ht="22.5" customFormat="1" customHeight="1" s="20">
      <c r="A22" s="135" t="inlineStr">
        <is>
          <t>G</t>
        </is>
      </c>
      <c r="B22" s="135">
        <f>MID($Q$1,3,2)</f>
        <v/>
      </c>
      <c r="C22" s="135">
        <f>MID($Q$1,5,1)</f>
        <v/>
      </c>
      <c r="D22" s="135" t="inlineStr">
        <is>
          <t>/</t>
        </is>
      </c>
      <c r="E22" s="135">
        <f>MID($Q$1,7,2)</f>
        <v/>
      </c>
      <c r="F22" s="135" t="inlineStr">
        <is>
          <t>/</t>
        </is>
      </c>
      <c r="G22" s="135">
        <f>MID($Q$1,10,3)</f>
        <v/>
      </c>
      <c r="H22" s="136" t="inlineStr">
        <is>
          <t>P23-A-11</t>
        </is>
      </c>
      <c r="I22" s="136" t="inlineStr"/>
      <c r="J22" s="136" t="n">
        <v>2365</v>
      </c>
      <c r="K22" s="136" t="n">
        <v>575</v>
      </c>
      <c r="L22" s="136" t="n">
        <v>1</v>
      </c>
      <c r="M22" s="137">
        <f>J22</f>
        <v/>
      </c>
      <c r="N22" s="137">
        <f>(W22-1)*E22+C22</f>
        <v/>
      </c>
      <c r="O22" s="137">
        <f>L22</f>
        <v/>
      </c>
      <c r="P22" s="309">
        <f>U22+Z22+AG22</f>
        <v/>
      </c>
      <c r="Q22" s="309">
        <f>IF(OR(AND(MOD(K22-C22,E22)&gt;$AI$2,MOD(K22-C22,E22)&lt;(E22-$AJ$2)),W22=35),"单边留","")</f>
        <v/>
      </c>
      <c r="R22" s="135">
        <f>N22</f>
        <v/>
      </c>
      <c r="S22" s="135" t="n">
        <v>2</v>
      </c>
      <c r="T22" s="135">
        <f>S22*O22</f>
        <v/>
      </c>
      <c r="U22" s="311">
        <f>B22*C22*7.85*0.001*R22*0.001*T22</f>
        <v/>
      </c>
      <c r="V22" s="135">
        <f>M22-C22*2-2</f>
        <v/>
      </c>
      <c r="W22" s="135">
        <f>IF(MOD(K22-C22,E22)&lt;(E22-$AJ$2),ROUNDDOWN((K22-C22)/E22+1,0),ROUNDUP((K22-C22)/E22+1,0))</f>
        <v/>
      </c>
      <c r="X22" s="135">
        <f>(N22-C22)/E22+1</f>
        <v/>
      </c>
      <c r="Y22" s="135">
        <f>X22*O22</f>
        <v/>
      </c>
      <c r="Z22" s="312">
        <f>B22*C22*7.85*0.001*V22*0.001*Y22</f>
        <v/>
      </c>
      <c r="AA22" s="135" t="n">
        <v>6</v>
      </c>
      <c r="AB22" s="135">
        <f>(M22-G22*(AE22-1))/2</f>
        <v/>
      </c>
      <c r="AC22" s="141">
        <f>(M22-G22*(AF22-1))/2</f>
        <v/>
      </c>
      <c r="AD22" s="135" t="n">
        <v>1025</v>
      </c>
      <c r="AE22" s="135">
        <f>IF(INT(M22/G22+1)/2=INT(INT(M22/G22+1)/2),INT(M22/G22)+1,INT(M22/G22))</f>
        <v/>
      </c>
      <c r="AF22" s="135">
        <f>IF(AB22&lt;=0.2*G22,AE22-2,AE22)</f>
        <v/>
      </c>
      <c r="AG22" s="313">
        <f>AA22*AA22*7.85*AD22*0.001*0.001*AF22*O22</f>
        <v/>
      </c>
      <c r="AH22" s="135">
        <f>AF22*O22</f>
        <v/>
      </c>
      <c r="AI22" s="135">
        <f>K22*L22</f>
        <v/>
      </c>
      <c r="AJ22" s="135">
        <f>LEFT(H22,3)</f>
        <v/>
      </c>
    </row>
    <row r="23" ht="22.5" customFormat="1" customHeight="1" s="20">
      <c r="A23" s="135" t="inlineStr">
        <is>
          <t>G</t>
        </is>
      </c>
      <c r="B23" s="135">
        <f>MID($Q$1,3,2)</f>
        <v/>
      </c>
      <c r="C23" s="135">
        <f>MID($Q$1,5,1)</f>
        <v/>
      </c>
      <c r="D23" s="135" t="inlineStr">
        <is>
          <t>/</t>
        </is>
      </c>
      <c r="E23" s="135">
        <f>MID($Q$1,7,2)</f>
        <v/>
      </c>
      <c r="F23" s="135" t="inlineStr">
        <is>
          <t>/</t>
        </is>
      </c>
      <c r="G23" s="135">
        <f>MID($Q$1,10,3)</f>
        <v/>
      </c>
      <c r="H23" s="136" t="inlineStr">
        <is>
          <t>P23-A-12</t>
        </is>
      </c>
      <c r="I23" s="136" t="inlineStr"/>
      <c r="J23" s="136" t="n">
        <v>2365</v>
      </c>
      <c r="K23" s="136" t="n">
        <v>605</v>
      </c>
      <c r="L23" s="136" t="n">
        <v>2</v>
      </c>
      <c r="M23" s="137">
        <f>J23</f>
        <v/>
      </c>
      <c r="N23" s="137">
        <f>(W23-1)*E23+C23</f>
        <v/>
      </c>
      <c r="O23" s="137">
        <f>L23</f>
        <v/>
      </c>
      <c r="P23" s="309">
        <f>U23+Z23+AG23</f>
        <v/>
      </c>
      <c r="Q23" s="309">
        <f>IF(OR(AND(MOD(K23-C23,E23)&gt;$AI$2,MOD(K23-C23,E23)&lt;(E23-$AJ$2)),W23=35),"单边留","")</f>
        <v/>
      </c>
      <c r="R23" s="135">
        <f>N23</f>
        <v/>
      </c>
      <c r="S23" s="135" t="n">
        <v>2</v>
      </c>
      <c r="T23" s="135">
        <f>S23*O23</f>
        <v/>
      </c>
      <c r="U23" s="311">
        <f>B23*C23*7.85*0.001*R23*0.001*T23</f>
        <v/>
      </c>
      <c r="V23" s="135">
        <f>M23-C23*2-2</f>
        <v/>
      </c>
      <c r="W23" s="135">
        <f>IF(MOD(K23-C23,E23)&lt;(E23-$AJ$2),ROUNDDOWN((K23-C23)/E23+1,0),ROUNDUP((K23-C23)/E23+1,0))</f>
        <v/>
      </c>
      <c r="X23" s="135">
        <f>(N23-C23)/E23+1</f>
        <v/>
      </c>
      <c r="Y23" s="135">
        <f>X23*O23</f>
        <v/>
      </c>
      <c r="Z23" s="312">
        <f>B23*C23*7.85*0.001*V23*0.001*Y23</f>
        <v/>
      </c>
      <c r="AA23" s="135" t="n">
        <v>6</v>
      </c>
      <c r="AB23" s="135">
        <f>(M23-G23*(AE23-1))/2</f>
        <v/>
      </c>
      <c r="AC23" s="141">
        <f>(M23-G23*(AF23-1))/2</f>
        <v/>
      </c>
      <c r="AD23" s="135" t="n">
        <v>1025</v>
      </c>
      <c r="AE23" s="135">
        <f>IF(INT(M23/G23+1)/2=INT(INT(M23/G23+1)/2),INT(M23/G23)+1,INT(M23/G23))</f>
        <v/>
      </c>
      <c r="AF23" s="135">
        <f>IF(AB23&lt;=0.2*G23,AE23-2,AE23)</f>
        <v/>
      </c>
      <c r="AG23" s="313">
        <f>AA23*AA23*7.85*AD23*0.001*0.001*AF23*O23</f>
        <v/>
      </c>
      <c r="AH23" s="135">
        <f>AF23*O23</f>
        <v/>
      </c>
      <c r="AI23" s="135">
        <f>K23*L23</f>
        <v/>
      </c>
      <c r="AJ23" s="135">
        <f>LEFT(H23,3)</f>
        <v/>
      </c>
    </row>
    <row r="24" ht="22.5" customFormat="1" customHeight="1" s="20">
      <c r="A24" s="135" t="inlineStr">
        <is>
          <t>G</t>
        </is>
      </c>
      <c r="B24" s="135">
        <f>MID($Q$1,3,2)</f>
        <v/>
      </c>
      <c r="C24" s="135">
        <f>MID($Q$1,5,1)</f>
        <v/>
      </c>
      <c r="D24" s="135" t="inlineStr">
        <is>
          <t>/</t>
        </is>
      </c>
      <c r="E24" s="135">
        <f>MID($Q$1,7,2)</f>
        <v/>
      </c>
      <c r="F24" s="135" t="inlineStr">
        <is>
          <t>/</t>
        </is>
      </c>
      <c r="G24" s="135">
        <f>MID($Q$1,10,3)</f>
        <v/>
      </c>
      <c r="H24" s="136" t="inlineStr">
        <is>
          <t>P23-A-14#</t>
        </is>
      </c>
      <c r="I24" s="136" t="inlineStr">
        <is>
          <t>#</t>
        </is>
      </c>
      <c r="J24" s="136" t="n">
        <v>2365</v>
      </c>
      <c r="K24" s="136" t="n">
        <v>575</v>
      </c>
      <c r="L24" s="136" t="n">
        <v>1</v>
      </c>
      <c r="M24" s="137">
        <f>J24</f>
        <v/>
      </c>
      <c r="N24" s="137">
        <f>(W24-1)*E24+C24</f>
        <v/>
      </c>
      <c r="O24" s="137">
        <f>L24</f>
        <v/>
      </c>
      <c r="P24" s="309">
        <f>U24+Z24+AG24</f>
        <v/>
      </c>
      <c r="Q24" s="309">
        <f>IF(OR(AND(MOD(K24-C24,E24)&gt;$AI$2,MOD(K24-C24,E24)&lt;(E24-$AJ$2)),W24=35),"单边留","")</f>
        <v/>
      </c>
      <c r="R24" s="135">
        <f>N24</f>
        <v/>
      </c>
      <c r="S24" s="135" t="n">
        <v>2</v>
      </c>
      <c r="T24" s="135">
        <f>S24*O24</f>
        <v/>
      </c>
      <c r="U24" s="311">
        <f>B24*C24*7.85*0.001*R24*0.001*T24</f>
        <v/>
      </c>
      <c r="V24" s="135">
        <f>M24-C24*2-2</f>
        <v/>
      </c>
      <c r="W24" s="135">
        <f>IF(MOD(K24-C24,E24)&lt;(E24-$AJ$2),ROUNDDOWN((K24-C24)/E24+1,0),ROUNDUP((K24-C24)/E24+1,0))</f>
        <v/>
      </c>
      <c r="X24" s="135">
        <f>(N24-C24)/E24+1</f>
        <v/>
      </c>
      <c r="Y24" s="135">
        <f>X24*O24</f>
        <v/>
      </c>
      <c r="Z24" s="312">
        <f>B24*C24*7.85*0.001*V24*0.001*Y24</f>
        <v/>
      </c>
      <c r="AA24" s="135" t="n">
        <v>6</v>
      </c>
      <c r="AB24" s="135">
        <f>(M24-G24*(AE24-1))/2</f>
        <v/>
      </c>
      <c r="AC24" s="141">
        <f>(M24-G24*(AF24-1))/2</f>
        <v/>
      </c>
      <c r="AD24" s="135" t="n">
        <v>1025</v>
      </c>
      <c r="AE24" s="135">
        <f>IF(INT(M24/G24+1)/2=INT(INT(M24/G24+1)/2),INT(M24/G24)+1,INT(M24/G24))</f>
        <v/>
      </c>
      <c r="AF24" s="135">
        <f>IF(AB24&lt;=0.2*G24,AE24-2,AE24)</f>
        <v/>
      </c>
      <c r="AG24" s="313">
        <f>AA24*AA24*7.85*AD24*0.001*0.001*AF24*O24</f>
        <v/>
      </c>
      <c r="AH24" s="135">
        <f>AF24*O24</f>
        <v/>
      </c>
      <c r="AI24" s="135">
        <f>K24*L24</f>
        <v/>
      </c>
      <c r="AJ24" s="135">
        <f>LEFT(H24,3)</f>
        <v/>
      </c>
    </row>
    <row r="25" ht="22.5" customFormat="1" customHeight="1" s="20">
      <c r="A25" s="135" t="inlineStr">
        <is>
          <t>G</t>
        </is>
      </c>
      <c r="B25" s="135">
        <f>MID($Q$1,3,2)</f>
        <v/>
      </c>
      <c r="C25" s="135">
        <f>MID($Q$1,5,1)</f>
        <v/>
      </c>
      <c r="D25" s="135" t="inlineStr">
        <is>
          <t>/</t>
        </is>
      </c>
      <c r="E25" s="135">
        <f>MID($Q$1,7,2)</f>
        <v/>
      </c>
      <c r="F25" s="135" t="inlineStr">
        <is>
          <t>/</t>
        </is>
      </c>
      <c r="G25" s="135">
        <f>MID($Q$1,10,3)</f>
        <v/>
      </c>
      <c r="H25" s="136" t="inlineStr">
        <is>
          <t>P23-A-7</t>
        </is>
      </c>
      <c r="I25" s="136" t="inlineStr"/>
      <c r="J25" s="136" t="n">
        <v>2365</v>
      </c>
      <c r="K25" s="136" t="n">
        <v>935</v>
      </c>
      <c r="L25" s="136" t="n">
        <v>1</v>
      </c>
      <c r="M25" s="137">
        <f>J25</f>
        <v/>
      </c>
      <c r="N25" s="137">
        <f>(W25-1)*E25+C25</f>
        <v/>
      </c>
      <c r="O25" s="137">
        <f>L25</f>
        <v/>
      </c>
      <c r="P25" s="309">
        <f>U25+Z25+AG25</f>
        <v/>
      </c>
      <c r="Q25" s="309">
        <f>IF(OR(AND(MOD(K25-C25,E25)&gt;$AI$2,MOD(K25-C25,E25)&lt;(E25-$AJ$2)),W25=35),"单边留","")</f>
        <v/>
      </c>
      <c r="R25" s="135">
        <f>N25</f>
        <v/>
      </c>
      <c r="S25" s="135" t="n">
        <v>2</v>
      </c>
      <c r="T25" s="135">
        <f>S25*O25</f>
        <v/>
      </c>
      <c r="U25" s="311">
        <f>B25*C25*7.85*0.001*R25*0.001*T25</f>
        <v/>
      </c>
      <c r="V25" s="135">
        <f>M25-C25*2-2</f>
        <v/>
      </c>
      <c r="W25" s="135">
        <f>IF(MOD(K25-C25,E25)&lt;(E25-$AJ$2),ROUNDDOWN((K25-C25)/E25+1,0),ROUNDUP((K25-C25)/E25+1,0))</f>
        <v/>
      </c>
      <c r="X25" s="135">
        <f>(N25-C25)/E25+1</f>
        <v/>
      </c>
      <c r="Y25" s="135">
        <f>X25*O25</f>
        <v/>
      </c>
      <c r="Z25" s="312">
        <f>B25*C25*7.85*0.001*V25*0.001*Y25</f>
        <v/>
      </c>
      <c r="AA25" s="135" t="n">
        <v>6</v>
      </c>
      <c r="AB25" s="135">
        <f>(M25-G25*(AE25-1))/2</f>
        <v/>
      </c>
      <c r="AC25" s="141">
        <f>(M25-G25*(AF25-1))/2</f>
        <v/>
      </c>
      <c r="AD25" s="135" t="n">
        <v>1025</v>
      </c>
      <c r="AE25" s="135">
        <f>IF(INT(M25/G25+1)/2=INT(INT(M25/G25+1)/2),INT(M25/G25)+1,INT(M25/G25))</f>
        <v/>
      </c>
      <c r="AF25" s="135">
        <f>IF(AB25&lt;=0.2*G25,AE25-2,AE25)</f>
        <v/>
      </c>
      <c r="AG25" s="313">
        <f>AA25*AA25*7.85*AD25*0.001*0.001*AF25*O25</f>
        <v/>
      </c>
      <c r="AH25" s="135">
        <f>AF25*O25</f>
        <v/>
      </c>
      <c r="AI25" s="135">
        <f>K25*L25</f>
        <v/>
      </c>
      <c r="AJ25" s="135">
        <f>LEFT(H25,3)</f>
        <v/>
      </c>
    </row>
    <row r="26" ht="22.5" customFormat="1" customHeight="1" s="20">
      <c r="A26" s="135" t="inlineStr">
        <is>
          <t>G</t>
        </is>
      </c>
      <c r="B26" s="135">
        <f>MID($Q$1,3,2)</f>
        <v/>
      </c>
      <c r="C26" s="135">
        <f>MID($Q$1,5,1)</f>
        <v/>
      </c>
      <c r="D26" s="135" t="inlineStr">
        <is>
          <t>/</t>
        </is>
      </c>
      <c r="E26" s="135">
        <f>MID($Q$1,7,2)</f>
        <v/>
      </c>
      <c r="F26" s="135" t="inlineStr">
        <is>
          <t>/</t>
        </is>
      </c>
      <c r="G26" s="135">
        <f>MID($Q$1,10,3)</f>
        <v/>
      </c>
      <c r="H26" s="136" t="inlineStr">
        <is>
          <t>P24-B-10</t>
        </is>
      </c>
      <c r="I26" s="136" t="inlineStr"/>
      <c r="J26" s="136" t="n">
        <v>2365</v>
      </c>
      <c r="K26" s="136" t="n">
        <v>935</v>
      </c>
      <c r="L26" s="136" t="n">
        <v>1</v>
      </c>
      <c r="M26" s="137">
        <f>J26</f>
        <v/>
      </c>
      <c r="N26" s="137">
        <f>(W26-1)*E26+C26</f>
        <v/>
      </c>
      <c r="O26" s="137">
        <f>L26</f>
        <v/>
      </c>
      <c r="P26" s="309">
        <f>U26+Z26+AG26</f>
        <v/>
      </c>
      <c r="Q26" s="309">
        <f>IF(OR(AND(MOD(K26-C26,E26)&gt;$AI$2,MOD(K26-C26,E26)&lt;(E26-$AJ$2)),W26=35),"单边留","")</f>
        <v/>
      </c>
      <c r="R26" s="135">
        <f>N26</f>
        <v/>
      </c>
      <c r="S26" s="135" t="n">
        <v>2</v>
      </c>
      <c r="T26" s="135">
        <f>S26*O26</f>
        <v/>
      </c>
      <c r="U26" s="311">
        <f>B26*C26*7.85*0.001*R26*0.001*T26</f>
        <v/>
      </c>
      <c r="V26" s="135">
        <f>M26-C26*2-2</f>
        <v/>
      </c>
      <c r="W26" s="135">
        <f>IF(MOD(K26-C26,E26)&lt;(E26-$AJ$2),ROUNDDOWN((K26-C26)/E26+1,0),ROUNDUP((K26-C26)/E26+1,0))</f>
        <v/>
      </c>
      <c r="X26" s="135">
        <f>(N26-C26)/E26+1</f>
        <v/>
      </c>
      <c r="Y26" s="135">
        <f>X26*O26</f>
        <v/>
      </c>
      <c r="Z26" s="312">
        <f>B26*C26*7.85*0.001*V26*0.001*Y26</f>
        <v/>
      </c>
      <c r="AA26" s="135" t="n">
        <v>6</v>
      </c>
      <c r="AB26" s="135">
        <f>(M26-G26*(AE26-1))/2</f>
        <v/>
      </c>
      <c r="AC26" s="141">
        <f>(M26-G26*(AF26-1))/2</f>
        <v/>
      </c>
      <c r="AD26" s="135" t="n">
        <v>1025</v>
      </c>
      <c r="AE26" s="135">
        <f>IF(INT(M26/G26+1)/2=INT(INT(M26/G26+1)/2),INT(M26/G26)+1,INT(M26/G26))</f>
        <v/>
      </c>
      <c r="AF26" s="135">
        <f>IF(AB26&lt;=0.2*G26,AE26-2,AE26)</f>
        <v/>
      </c>
      <c r="AG26" s="313">
        <f>AA26*AA26*7.85*AD26*0.001*0.001*AF26*O26</f>
        <v/>
      </c>
      <c r="AH26" s="135">
        <f>AF26*O26</f>
        <v/>
      </c>
      <c r="AI26" s="135">
        <f>K26*L26</f>
        <v/>
      </c>
      <c r="AJ26" s="135">
        <f>LEFT(H26,3)</f>
        <v/>
      </c>
    </row>
    <row r="27" ht="22.5" customFormat="1" customHeight="1" s="20">
      <c r="A27" s="135" t="inlineStr">
        <is>
          <t>G</t>
        </is>
      </c>
      <c r="B27" s="135">
        <f>MID($Q$1,3,2)</f>
        <v/>
      </c>
      <c r="C27" s="135">
        <f>MID($Q$1,5,1)</f>
        <v/>
      </c>
      <c r="D27" s="135" t="inlineStr">
        <is>
          <t>/</t>
        </is>
      </c>
      <c r="E27" s="135">
        <f>MID($Q$1,7,2)</f>
        <v/>
      </c>
      <c r="F27" s="135" t="inlineStr">
        <is>
          <t>/</t>
        </is>
      </c>
      <c r="G27" s="135">
        <f>MID($Q$1,10,3)</f>
        <v/>
      </c>
      <c r="H27" s="136" t="inlineStr">
        <is>
          <t>P24-B-12#</t>
        </is>
      </c>
      <c r="I27" s="136" t="inlineStr">
        <is>
          <t>#</t>
        </is>
      </c>
      <c r="J27" s="136" t="n">
        <v>2365</v>
      </c>
      <c r="K27" s="136" t="n">
        <v>575</v>
      </c>
      <c r="L27" s="136" t="n">
        <v>1</v>
      </c>
      <c r="M27" s="137">
        <f>J27</f>
        <v/>
      </c>
      <c r="N27" s="137">
        <f>(W27-1)*E27+C27</f>
        <v/>
      </c>
      <c r="O27" s="137">
        <f>L27</f>
        <v/>
      </c>
      <c r="P27" s="309">
        <f>U27+Z27+AG27</f>
        <v/>
      </c>
      <c r="Q27" s="309">
        <f>IF(OR(AND(MOD(K27-C27,E27)&gt;$AI$2,MOD(K27-C27,E27)&lt;(E27-$AJ$2)),W27=35),"单边留","")</f>
        <v/>
      </c>
      <c r="R27" s="135">
        <f>N27</f>
        <v/>
      </c>
      <c r="S27" s="135" t="n">
        <v>2</v>
      </c>
      <c r="T27" s="135">
        <f>S27*O27</f>
        <v/>
      </c>
      <c r="U27" s="311">
        <f>B27*C27*7.85*0.001*R27*0.001*T27</f>
        <v/>
      </c>
      <c r="V27" s="135">
        <f>M27-C27*2-2</f>
        <v/>
      </c>
      <c r="W27" s="135">
        <f>IF(MOD(K27-C27,E27)&lt;(E27-$AJ$2),ROUNDDOWN((K27-C27)/E27+1,0),ROUNDUP((K27-C27)/E27+1,0))</f>
        <v/>
      </c>
      <c r="X27" s="135">
        <f>(N27-C27)/E27+1</f>
        <v/>
      </c>
      <c r="Y27" s="135">
        <f>X27*O27</f>
        <v/>
      </c>
      <c r="Z27" s="312">
        <f>B27*C27*7.85*0.001*V27*0.001*Y27</f>
        <v/>
      </c>
      <c r="AA27" s="135" t="n">
        <v>6</v>
      </c>
      <c r="AB27" s="135">
        <f>(M27-G27*(AE27-1))/2</f>
        <v/>
      </c>
      <c r="AC27" s="141">
        <f>(M27-G27*(AF27-1))/2</f>
        <v/>
      </c>
      <c r="AD27" s="135" t="n">
        <v>1025</v>
      </c>
      <c r="AE27" s="135">
        <f>IF(INT(M27/G27+1)/2=INT(INT(M27/G27+1)/2),INT(M27/G27)+1,INT(M27/G27))</f>
        <v/>
      </c>
      <c r="AF27" s="135">
        <f>IF(AB27&lt;=0.2*G27,AE27-2,AE27)</f>
        <v/>
      </c>
      <c r="AG27" s="313">
        <f>AA27*AA27*7.85*AD27*0.001*0.001*AF27*O27</f>
        <v/>
      </c>
      <c r="AH27" s="135">
        <f>AF27*O27</f>
        <v/>
      </c>
      <c r="AI27" s="135">
        <f>K27*L27</f>
        <v/>
      </c>
      <c r="AJ27" s="135">
        <f>LEFT(H27,3)</f>
        <v/>
      </c>
    </row>
    <row r="28" ht="22.5" customFormat="1" customHeight="1" s="20">
      <c r="A28" s="135" t="inlineStr">
        <is>
          <t>G</t>
        </is>
      </c>
      <c r="B28" s="135">
        <f>MID($Q$1,3,2)</f>
        <v/>
      </c>
      <c r="C28" s="135">
        <f>MID($Q$1,5,1)</f>
        <v/>
      </c>
      <c r="D28" s="135" t="inlineStr">
        <is>
          <t>/</t>
        </is>
      </c>
      <c r="E28" s="135">
        <f>MID($Q$1,7,2)</f>
        <v/>
      </c>
      <c r="F28" s="135" t="inlineStr">
        <is>
          <t>/</t>
        </is>
      </c>
      <c r="G28" s="135">
        <f>MID($Q$1,10,3)</f>
        <v/>
      </c>
      <c r="H28" s="136" t="inlineStr">
        <is>
          <t>P24-B-5</t>
        </is>
      </c>
      <c r="I28" s="136" t="inlineStr"/>
      <c r="J28" s="136" t="n">
        <v>2365</v>
      </c>
      <c r="K28" s="136" t="n">
        <v>575</v>
      </c>
      <c r="L28" s="136" t="n">
        <v>1</v>
      </c>
      <c r="M28" s="137">
        <f>J28</f>
        <v/>
      </c>
      <c r="N28" s="137">
        <f>(W28-1)*E28+C28</f>
        <v/>
      </c>
      <c r="O28" s="137">
        <f>L28</f>
        <v/>
      </c>
      <c r="P28" s="309">
        <f>U28+Z28+AG28</f>
        <v/>
      </c>
      <c r="Q28" s="309">
        <f>IF(OR(AND(MOD(K28-C28,E28)&gt;$AI$2,MOD(K28-C28,E28)&lt;(E28-$AJ$2)),W28=35),"单边留","")</f>
        <v/>
      </c>
      <c r="R28" s="135">
        <f>N28</f>
        <v/>
      </c>
      <c r="S28" s="135" t="n">
        <v>2</v>
      </c>
      <c r="T28" s="135">
        <f>S28*O28</f>
        <v/>
      </c>
      <c r="U28" s="311">
        <f>B28*C28*7.85*0.001*R28*0.001*T28</f>
        <v/>
      </c>
      <c r="V28" s="135">
        <f>M28-C28*2-2</f>
        <v/>
      </c>
      <c r="W28" s="135">
        <f>IF(MOD(K28-C28,E28)&lt;(E28-$AJ$2),ROUNDDOWN((K28-C28)/E28+1,0),ROUNDUP((K28-C28)/E28+1,0))</f>
        <v/>
      </c>
      <c r="X28" s="135">
        <f>(N28-C28)/E28+1</f>
        <v/>
      </c>
      <c r="Y28" s="135">
        <f>X28*O28</f>
        <v/>
      </c>
      <c r="Z28" s="312">
        <f>B28*C28*7.85*0.001*V28*0.001*Y28</f>
        <v/>
      </c>
      <c r="AA28" s="135" t="n">
        <v>6</v>
      </c>
      <c r="AB28" s="135">
        <f>(M28-G28*(AE28-1))/2</f>
        <v/>
      </c>
      <c r="AC28" s="141">
        <f>(M28-G28*(AF28-1))/2</f>
        <v/>
      </c>
      <c r="AD28" s="135" t="n">
        <v>1025</v>
      </c>
      <c r="AE28" s="135">
        <f>IF(INT(M28/G28+1)/2=INT(INT(M28/G28+1)/2),INT(M28/G28)+1,INT(M28/G28))</f>
        <v/>
      </c>
      <c r="AF28" s="135">
        <f>IF(AB28&lt;=0.2*G28,AE28-2,AE28)</f>
        <v/>
      </c>
      <c r="AG28" s="313">
        <f>AA28*AA28*7.85*AD28*0.001*0.001*AF28*O28</f>
        <v/>
      </c>
      <c r="AH28" s="135">
        <f>AF28*O28</f>
        <v/>
      </c>
      <c r="AI28" s="135">
        <f>K28*L28</f>
        <v/>
      </c>
      <c r="AJ28" s="135">
        <f>LEFT(H28,3)</f>
        <v/>
      </c>
    </row>
    <row r="29" ht="22.5" customFormat="1" customHeight="1" s="20">
      <c r="A29" s="135" t="inlineStr">
        <is>
          <t>G</t>
        </is>
      </c>
      <c r="B29" s="135">
        <f>MID($Q$1,3,2)</f>
        <v/>
      </c>
      <c r="C29" s="135">
        <f>MID($Q$1,5,1)</f>
        <v/>
      </c>
      <c r="D29" s="135" t="inlineStr">
        <is>
          <t>/</t>
        </is>
      </c>
      <c r="E29" s="135">
        <f>MID($Q$1,7,2)</f>
        <v/>
      </c>
      <c r="F29" s="135" t="inlineStr">
        <is>
          <t>/</t>
        </is>
      </c>
      <c r="G29" s="135">
        <f>MID($Q$1,10,3)</f>
        <v/>
      </c>
      <c r="H29" s="136" t="inlineStr">
        <is>
          <t>P24-B-6</t>
        </is>
      </c>
      <c r="I29" s="136" t="inlineStr"/>
      <c r="J29" s="136" t="n">
        <v>2365</v>
      </c>
      <c r="K29" s="136" t="n">
        <v>605</v>
      </c>
      <c r="L29" s="136" t="n">
        <v>2</v>
      </c>
      <c r="M29" s="137">
        <f>J29</f>
        <v/>
      </c>
      <c r="N29" s="137">
        <f>(W29-1)*E29+C29</f>
        <v/>
      </c>
      <c r="O29" s="137">
        <f>L29</f>
        <v/>
      </c>
      <c r="P29" s="309">
        <f>U29+Z29+AG29</f>
        <v/>
      </c>
      <c r="Q29" s="309">
        <f>IF(OR(AND(MOD(K29-C29,E29)&gt;$AI$2,MOD(K29-C29,E29)&lt;(E29-$AJ$2)),W29=35),"单边留","")</f>
        <v/>
      </c>
      <c r="R29" s="135">
        <f>N29</f>
        <v/>
      </c>
      <c r="S29" s="135" t="n">
        <v>2</v>
      </c>
      <c r="T29" s="135">
        <f>S29*O29</f>
        <v/>
      </c>
      <c r="U29" s="311">
        <f>B29*C29*7.85*0.001*R29*0.001*T29</f>
        <v/>
      </c>
      <c r="V29" s="135">
        <f>M29-C29*2-2</f>
        <v/>
      </c>
      <c r="W29" s="135">
        <f>IF(MOD(K29-C29,E29)&lt;(E29-$AJ$2),ROUNDDOWN((K29-C29)/E29+1,0),ROUNDUP((K29-C29)/E29+1,0))</f>
        <v/>
      </c>
      <c r="X29" s="135">
        <f>(N29-C29)/E29+1</f>
        <v/>
      </c>
      <c r="Y29" s="135">
        <f>X29*O29</f>
        <v/>
      </c>
      <c r="Z29" s="312">
        <f>B29*C29*7.85*0.001*V29*0.001*Y29</f>
        <v/>
      </c>
      <c r="AA29" s="135" t="n">
        <v>6</v>
      </c>
      <c r="AB29" s="135">
        <f>(M29-G29*(AE29-1))/2</f>
        <v/>
      </c>
      <c r="AC29" s="141">
        <f>(M29-G29*(AF29-1))/2</f>
        <v/>
      </c>
      <c r="AD29" s="135" t="n">
        <v>1025</v>
      </c>
      <c r="AE29" s="135">
        <f>IF(INT(M29/G29+1)/2=INT(INT(M29/G29+1)/2),INT(M29/G29)+1,INT(M29/G29))</f>
        <v/>
      </c>
      <c r="AF29" s="135">
        <f>IF(AB29&lt;=0.2*G29,AE29-2,AE29)</f>
        <v/>
      </c>
      <c r="AG29" s="313">
        <f>AA29*AA29*7.85*AD29*0.001*0.001*AF29*O29</f>
        <v/>
      </c>
      <c r="AH29" s="135">
        <f>AF29*O29</f>
        <v/>
      </c>
      <c r="AI29" s="135">
        <f>K29*L29</f>
        <v/>
      </c>
      <c r="AJ29" s="135">
        <f>LEFT(H29,3)</f>
        <v/>
      </c>
    </row>
    <row r="30" ht="22.5" customFormat="1" customHeight="1" s="20">
      <c r="A30" s="135" t="inlineStr">
        <is>
          <t>G</t>
        </is>
      </c>
      <c r="B30" s="135">
        <f>MID($Q$1,3,2)</f>
        <v/>
      </c>
      <c r="C30" s="135">
        <f>MID($Q$1,5,1)</f>
        <v/>
      </c>
      <c r="D30" s="135" t="inlineStr">
        <is>
          <t>/</t>
        </is>
      </c>
      <c r="E30" s="135">
        <f>MID($Q$1,7,2)</f>
        <v/>
      </c>
      <c r="F30" s="135" t="inlineStr">
        <is>
          <t>/</t>
        </is>
      </c>
      <c r="G30" s="135">
        <f>MID($Q$1,10,3)</f>
        <v/>
      </c>
      <c r="H30" s="136" t="inlineStr">
        <is>
          <t>P24-B-8#</t>
        </is>
      </c>
      <c r="I30" s="136" t="inlineStr">
        <is>
          <t>#</t>
        </is>
      </c>
      <c r="J30" s="136" t="n">
        <v>2365</v>
      </c>
      <c r="K30" s="136" t="n">
        <v>935</v>
      </c>
      <c r="L30" s="136" t="n">
        <v>1</v>
      </c>
      <c r="M30" s="137">
        <f>J30</f>
        <v/>
      </c>
      <c r="N30" s="137">
        <f>(W30-1)*E30+C30</f>
        <v/>
      </c>
      <c r="O30" s="137">
        <f>L30</f>
        <v/>
      </c>
      <c r="P30" s="309">
        <f>U30+Z30+AG30</f>
        <v/>
      </c>
      <c r="Q30" s="309">
        <f>IF(OR(AND(MOD(K30-C30,E30)&gt;$AI$2,MOD(K30-C30,E30)&lt;(E30-$AJ$2)),W30=35),"单边留","")</f>
        <v/>
      </c>
      <c r="R30" s="135">
        <f>N30</f>
        <v/>
      </c>
      <c r="S30" s="135" t="n">
        <v>2</v>
      </c>
      <c r="T30" s="135">
        <f>S30*O30</f>
        <v/>
      </c>
      <c r="U30" s="311">
        <f>B30*C30*7.85*0.001*R30*0.001*T30</f>
        <v/>
      </c>
      <c r="V30" s="135">
        <f>M30-C30*2-2</f>
        <v/>
      </c>
      <c r="W30" s="135">
        <f>IF(MOD(K30-C30,E30)&lt;(E30-$AJ$2),ROUNDDOWN((K30-C30)/E30+1,0),ROUNDUP((K30-C30)/E30+1,0))</f>
        <v/>
      </c>
      <c r="X30" s="135">
        <f>(N30-C30)/E30+1</f>
        <v/>
      </c>
      <c r="Y30" s="135">
        <f>X30*O30</f>
        <v/>
      </c>
      <c r="Z30" s="312">
        <f>B30*C30*7.85*0.001*V30*0.001*Y30</f>
        <v/>
      </c>
      <c r="AA30" s="135" t="n">
        <v>6</v>
      </c>
      <c r="AB30" s="135">
        <f>(M30-G30*(AE30-1))/2</f>
        <v/>
      </c>
      <c r="AC30" s="141">
        <f>(M30-G30*(AF30-1))/2</f>
        <v/>
      </c>
      <c r="AD30" s="135" t="n">
        <v>1025</v>
      </c>
      <c r="AE30" s="135">
        <f>IF(INT(M30/G30+1)/2=INT(INT(M30/G30+1)/2),INT(M30/G30)+1,INT(M30/G30))</f>
        <v/>
      </c>
      <c r="AF30" s="135">
        <f>IF(AB30&lt;=0.2*G30,AE30-2,AE30)</f>
        <v/>
      </c>
      <c r="AG30" s="313">
        <f>AA30*AA30*7.85*AD30*0.001*0.001*AF30*O30</f>
        <v/>
      </c>
      <c r="AH30" s="135">
        <f>AF30*O30</f>
        <v/>
      </c>
      <c r="AI30" s="135">
        <f>K30*L30</f>
        <v/>
      </c>
      <c r="AJ30" s="135">
        <f>LEFT(H30,3)</f>
        <v/>
      </c>
    </row>
    <row r="31" ht="22.5" customFormat="1" customHeight="1" s="20">
      <c r="A31" s="135" t="inlineStr">
        <is>
          <t>G</t>
        </is>
      </c>
      <c r="B31" s="135">
        <f>MID($Q$1,3,2)</f>
        <v/>
      </c>
      <c r="C31" s="135">
        <f>MID($Q$1,5,1)</f>
        <v/>
      </c>
      <c r="D31" s="135" t="inlineStr">
        <is>
          <t>/</t>
        </is>
      </c>
      <c r="E31" s="135">
        <f>MID($Q$1,7,2)</f>
        <v/>
      </c>
      <c r="F31" s="135" t="inlineStr">
        <is>
          <t>/</t>
        </is>
      </c>
      <c r="G31" s="135">
        <f>MID($Q$1,10,3)</f>
        <v/>
      </c>
      <c r="H31" s="136" t="inlineStr">
        <is>
          <t>P26-D-10#</t>
        </is>
      </c>
      <c r="I31" s="136" t="inlineStr">
        <is>
          <t>#</t>
        </is>
      </c>
      <c r="J31" s="136" t="n">
        <v>2365</v>
      </c>
      <c r="K31" s="136" t="n">
        <v>935</v>
      </c>
      <c r="L31" s="136" t="n">
        <v>1</v>
      </c>
      <c r="M31" s="137">
        <f>J31</f>
        <v/>
      </c>
      <c r="N31" s="137">
        <f>(W31-1)*E31+C31</f>
        <v/>
      </c>
      <c r="O31" s="137">
        <f>L31</f>
        <v/>
      </c>
      <c r="P31" s="309">
        <f>U31+Z31+AG31</f>
        <v/>
      </c>
      <c r="Q31" s="309">
        <f>IF(OR(AND(MOD(K31-C31,E31)&gt;$AI$2,MOD(K31-C31,E31)&lt;(E31-$AJ$2)),W31=35),"单边留","")</f>
        <v/>
      </c>
      <c r="R31" s="135">
        <f>N31</f>
        <v/>
      </c>
      <c r="S31" s="135" t="n">
        <v>2</v>
      </c>
      <c r="T31" s="135">
        <f>S31*O31</f>
        <v/>
      </c>
      <c r="U31" s="311">
        <f>B31*C31*7.85*0.001*R31*0.001*T31</f>
        <v/>
      </c>
      <c r="V31" s="135">
        <f>M31-C31*2-2</f>
        <v/>
      </c>
      <c r="W31" s="135">
        <f>IF(MOD(K31-C31,E31)&lt;(E31-$AJ$2),ROUNDDOWN((K31-C31)/E31+1,0),ROUNDUP((K31-C31)/E31+1,0))</f>
        <v/>
      </c>
      <c r="X31" s="135">
        <f>(N31-C31)/E31+1</f>
        <v/>
      </c>
      <c r="Y31" s="135">
        <f>X31*O31</f>
        <v/>
      </c>
      <c r="Z31" s="312">
        <f>B31*C31*7.85*0.001*V31*0.001*Y31</f>
        <v/>
      </c>
      <c r="AA31" s="135" t="n">
        <v>6</v>
      </c>
      <c r="AB31" s="135">
        <f>(M31-G31*(AE31-1))/2</f>
        <v/>
      </c>
      <c r="AC31" s="141">
        <f>(M31-G31*(AF31-1))/2</f>
        <v/>
      </c>
      <c r="AD31" s="135" t="n">
        <v>1025</v>
      </c>
      <c r="AE31" s="135">
        <f>IF(INT(M31/G31+1)/2=INT(INT(M31/G31+1)/2),INT(M31/G31)+1,INT(M31/G31))</f>
        <v/>
      </c>
      <c r="AF31" s="135">
        <f>IF(AB31&lt;=0.2*G31,AE31-2,AE31)</f>
        <v/>
      </c>
      <c r="AG31" s="313">
        <f>AA31*AA31*7.85*AD31*0.001*0.001*AF31*O31</f>
        <v/>
      </c>
      <c r="AH31" s="135">
        <f>AF31*O31</f>
        <v/>
      </c>
      <c r="AI31" s="135">
        <f>K31*L31</f>
        <v/>
      </c>
      <c r="AJ31" s="135">
        <f>LEFT(H31,3)</f>
        <v/>
      </c>
    </row>
    <row r="32" ht="22.5" customFormat="1" customHeight="1" s="20">
      <c r="A32" s="135" t="inlineStr">
        <is>
          <t>G</t>
        </is>
      </c>
      <c r="B32" s="135">
        <f>MID($Q$1,3,2)</f>
        <v/>
      </c>
      <c r="C32" s="135">
        <f>MID($Q$1,5,1)</f>
        <v/>
      </c>
      <c r="D32" s="141" t="inlineStr">
        <is>
          <t>/</t>
        </is>
      </c>
      <c r="E32" s="135">
        <f>MID($Q$1,7,2)</f>
        <v/>
      </c>
      <c r="F32" s="141" t="inlineStr">
        <is>
          <t>/</t>
        </is>
      </c>
      <c r="G32" s="135">
        <f>MID($Q$1,10,3)</f>
        <v/>
      </c>
      <c r="H32" s="136" t="inlineStr">
        <is>
          <t>P26-D-11</t>
        </is>
      </c>
      <c r="I32" s="136" t="inlineStr"/>
      <c r="J32" s="136" t="n">
        <v>2365</v>
      </c>
      <c r="K32" s="136" t="n">
        <v>575</v>
      </c>
      <c r="L32" s="136" t="n">
        <v>1</v>
      </c>
      <c r="M32" s="137">
        <f>J32</f>
        <v/>
      </c>
      <c r="N32" s="137">
        <f>(W32-1)*E32+C32</f>
        <v/>
      </c>
      <c r="O32" s="137">
        <f>L32</f>
        <v/>
      </c>
      <c r="P32" s="309">
        <f>U32+Z32+AG32</f>
        <v/>
      </c>
      <c r="Q32" s="309">
        <f>IF(OR(AND(MOD(K32-C32,E32)&gt;$AI$2,MOD(K32-C32,E32)&lt;(E32-$AJ$2)),W32=35),"单边留","")</f>
        <v/>
      </c>
      <c r="R32" s="135">
        <f>N32</f>
        <v/>
      </c>
      <c r="S32" s="135" t="n">
        <v>2</v>
      </c>
      <c r="T32" s="135">
        <f>S32*O32</f>
        <v/>
      </c>
      <c r="U32" s="311">
        <f>B32*C32*7.85*0.001*R32*0.001*T32</f>
        <v/>
      </c>
      <c r="V32" s="135">
        <f>M32-C32*2-2</f>
        <v/>
      </c>
      <c r="W32" s="135">
        <f>IF(MOD(K32-C32,E32)&lt;(E32-$AJ$2),ROUNDDOWN((K32-C32)/E32+1,0),ROUNDUP((K32-C32)/E32+1,0))</f>
        <v/>
      </c>
      <c r="X32" s="135">
        <f>(N32-C32)/E32+1</f>
        <v/>
      </c>
      <c r="Y32" s="135">
        <f>X32*O32</f>
        <v/>
      </c>
      <c r="Z32" s="312">
        <f>B32*C32*7.85*0.001*V32*0.001*Y32</f>
        <v/>
      </c>
      <c r="AA32" s="135" t="n">
        <v>6</v>
      </c>
      <c r="AB32" s="135">
        <f>(M32-G32*(AE32-1))/2</f>
        <v/>
      </c>
      <c r="AC32" s="141">
        <f>(M32-G32*(AF32-1))/2</f>
        <v/>
      </c>
      <c r="AD32" s="135" t="n">
        <v>1025</v>
      </c>
      <c r="AE32" s="135">
        <f>IF(INT(M32/G32+1)/2=INT(INT(M32/G32+1)/2),INT(M32/G32)+1,INT(M32/G32))</f>
        <v/>
      </c>
      <c r="AF32" s="135">
        <f>IF(AB32&lt;=0.2*G32,AE32-2,AE32)</f>
        <v/>
      </c>
      <c r="AG32" s="313">
        <f>AA32*AA32*7.85*AD32*0.001*0.001*AF32*O32</f>
        <v/>
      </c>
      <c r="AH32" s="135">
        <f>AF32*O32</f>
        <v/>
      </c>
      <c r="AI32" s="135">
        <f>K32*L32</f>
        <v/>
      </c>
      <c r="AJ32" s="135">
        <f>LEFT(H32,3)</f>
        <v/>
      </c>
    </row>
    <row r="33" ht="22.5" customFormat="1" customHeight="1" s="20">
      <c r="A33" s="135" t="inlineStr">
        <is>
          <t>G</t>
        </is>
      </c>
      <c r="B33" s="135">
        <f>MID($Q$1,3,2)</f>
        <v/>
      </c>
      <c r="C33" s="135">
        <f>MID($Q$1,5,1)</f>
        <v/>
      </c>
      <c r="D33" s="135" t="inlineStr">
        <is>
          <t>/</t>
        </is>
      </c>
      <c r="E33" s="135">
        <f>MID($Q$1,7,2)</f>
        <v/>
      </c>
      <c r="F33" s="135" t="inlineStr">
        <is>
          <t>/</t>
        </is>
      </c>
      <c r="G33" s="135">
        <f>MID($Q$1,10,3)</f>
        <v/>
      </c>
      <c r="H33" s="136" t="inlineStr">
        <is>
          <t>P26-D-12</t>
        </is>
      </c>
      <c r="I33" s="136" t="inlineStr"/>
      <c r="J33" s="136" t="n">
        <v>2365</v>
      </c>
      <c r="K33" s="136" t="n">
        <v>605</v>
      </c>
      <c r="L33" s="136" t="n">
        <v>2</v>
      </c>
      <c r="M33" s="137">
        <f>J33</f>
        <v/>
      </c>
      <c r="N33" s="137">
        <f>(W33-1)*E33+C33</f>
        <v/>
      </c>
      <c r="O33" s="137">
        <f>L33</f>
        <v/>
      </c>
      <c r="P33" s="309">
        <f>U33+Z33+AG33</f>
        <v/>
      </c>
      <c r="Q33" s="309">
        <f>IF(OR(AND(MOD(K33-C33,E33)&gt;$AI$2,MOD(K33-C33,E33)&lt;(E33-$AJ$2)),W33=35),"单边留","")</f>
        <v/>
      </c>
      <c r="R33" s="135">
        <f>N33</f>
        <v/>
      </c>
      <c r="S33" s="135" t="n">
        <v>2</v>
      </c>
      <c r="T33" s="135">
        <f>S33*O33</f>
        <v/>
      </c>
      <c r="U33" s="311">
        <f>B33*C33*7.85*0.001*R33*0.001*T33</f>
        <v/>
      </c>
      <c r="V33" s="135">
        <f>M33-C33*2-2</f>
        <v/>
      </c>
      <c r="W33" s="135">
        <f>IF(MOD(K33-C33,E33)&lt;(E33-$AJ$2),ROUNDDOWN((K33-C33)/E33+1,0),ROUNDUP((K33-C33)/E33+1,0))</f>
        <v/>
      </c>
      <c r="X33" s="135">
        <f>(N33-C33)/E33+1</f>
        <v/>
      </c>
      <c r="Y33" s="135">
        <f>X33*O33</f>
        <v/>
      </c>
      <c r="Z33" s="312">
        <f>B33*C33*7.85*0.001*V33*0.001*Y33</f>
        <v/>
      </c>
      <c r="AA33" s="135" t="n">
        <v>6</v>
      </c>
      <c r="AB33" s="135">
        <f>(M33-G33*(AE33-1))/2</f>
        <v/>
      </c>
      <c r="AC33" s="141">
        <f>(M33-G33*(AF33-1))/2</f>
        <v/>
      </c>
      <c r="AD33" s="135" t="n">
        <v>1025</v>
      </c>
      <c r="AE33" s="135">
        <f>IF(INT(M33/G33+1)/2=INT(INT(M33/G33+1)/2),INT(M33/G33)+1,INT(M33/G33))</f>
        <v/>
      </c>
      <c r="AF33" s="135">
        <f>IF(AB33&lt;=0.2*G33,AE33-2,AE33)</f>
        <v/>
      </c>
      <c r="AG33" s="313">
        <f>AA33*AA33*7.85*AD33*0.001*0.001*AF33*O33</f>
        <v/>
      </c>
      <c r="AH33" s="135">
        <f>AF33*O33</f>
        <v/>
      </c>
      <c r="AI33" s="135">
        <f>K33*L33</f>
        <v/>
      </c>
      <c r="AJ33" s="135">
        <f>LEFT(H33,3)</f>
        <v/>
      </c>
    </row>
    <row r="34" ht="22.5" customFormat="1" customHeight="1" s="20">
      <c r="A34" s="135" t="inlineStr">
        <is>
          <t>G</t>
        </is>
      </c>
      <c r="B34" s="135">
        <f>MID($Q$1,3,2)</f>
        <v/>
      </c>
      <c r="C34" s="135">
        <f>MID($Q$1,5,1)</f>
        <v/>
      </c>
      <c r="D34" s="135" t="inlineStr">
        <is>
          <t>/</t>
        </is>
      </c>
      <c r="E34" s="135">
        <f>MID($Q$1,7,2)</f>
        <v/>
      </c>
      <c r="F34" s="135" t="inlineStr">
        <is>
          <t>/</t>
        </is>
      </c>
      <c r="G34" s="135">
        <f>MID($Q$1,10,3)</f>
        <v/>
      </c>
      <c r="H34" s="136" t="inlineStr">
        <is>
          <t>P26-D-14#</t>
        </is>
      </c>
      <c r="I34" s="136" t="inlineStr">
        <is>
          <t>#</t>
        </is>
      </c>
      <c r="J34" s="136" t="n">
        <v>2365</v>
      </c>
      <c r="K34" s="136" t="n">
        <v>575</v>
      </c>
      <c r="L34" s="136" t="n">
        <v>1</v>
      </c>
      <c r="M34" s="137">
        <f>J34</f>
        <v/>
      </c>
      <c r="N34" s="137">
        <f>(W34-1)*E34+C34</f>
        <v/>
      </c>
      <c r="O34" s="137">
        <f>L34</f>
        <v/>
      </c>
      <c r="P34" s="309">
        <f>U34+Z34+AG34</f>
        <v/>
      </c>
      <c r="Q34" s="309">
        <f>IF(OR(AND(MOD(K34-C34,E34)&gt;$AI$2,MOD(K34-C34,E34)&lt;(E34-$AJ$2)),W34=35),"单边留","")</f>
        <v/>
      </c>
      <c r="R34" s="135">
        <f>N34</f>
        <v/>
      </c>
      <c r="S34" s="135" t="n">
        <v>2</v>
      </c>
      <c r="T34" s="135">
        <f>S34*O34</f>
        <v/>
      </c>
      <c r="U34" s="311">
        <f>B34*C34*7.85*0.001*R34*0.001*T34</f>
        <v/>
      </c>
      <c r="V34" s="135">
        <f>M34-C34*2-2</f>
        <v/>
      </c>
      <c r="W34" s="135">
        <f>IF(MOD(K34-C34,E34)&lt;(E34-$AJ$2),ROUNDDOWN((K34-C34)/E34+1,0),ROUNDUP((K34-C34)/E34+1,0))</f>
        <v/>
      </c>
      <c r="X34" s="135">
        <f>(N34-C34)/E34+1</f>
        <v/>
      </c>
      <c r="Y34" s="135">
        <f>X34*O34</f>
        <v/>
      </c>
      <c r="Z34" s="312">
        <f>B34*C34*7.85*0.001*V34*0.001*Y34</f>
        <v/>
      </c>
      <c r="AA34" s="135" t="n">
        <v>6</v>
      </c>
      <c r="AB34" s="135">
        <f>(M34-G34*(AE34-1))/2</f>
        <v/>
      </c>
      <c r="AC34" s="141">
        <f>(M34-G34*(AF34-1))/2</f>
        <v/>
      </c>
      <c r="AD34" s="135" t="n">
        <v>1025</v>
      </c>
      <c r="AE34" s="135">
        <f>IF(INT(M34/G34+1)/2=INT(INT(M34/G34+1)/2),INT(M34/G34)+1,INT(M34/G34))</f>
        <v/>
      </c>
      <c r="AF34" s="135">
        <f>IF(AB34&lt;=0.2*G34,AE34-2,AE34)</f>
        <v/>
      </c>
      <c r="AG34" s="313">
        <f>AA34*AA34*7.85*AD34*0.001*0.001*AF34*O34</f>
        <v/>
      </c>
      <c r="AH34" s="135">
        <f>AF34*O34</f>
        <v/>
      </c>
      <c r="AI34" s="135">
        <f>K34*L34</f>
        <v/>
      </c>
      <c r="AJ34" s="135">
        <f>LEFT(H34,3)</f>
        <v/>
      </c>
    </row>
    <row r="35" ht="22.5" customFormat="1" customHeight="1" s="20">
      <c r="A35" s="135" t="inlineStr">
        <is>
          <t>G</t>
        </is>
      </c>
      <c r="B35" s="135">
        <f>MID($Q$1,3,2)</f>
        <v/>
      </c>
      <c r="C35" s="135">
        <f>MID($Q$1,5,1)</f>
        <v/>
      </c>
      <c r="D35" s="135" t="inlineStr">
        <is>
          <t>/</t>
        </is>
      </c>
      <c r="E35" s="135">
        <f>MID($Q$1,7,2)</f>
        <v/>
      </c>
      <c r="F35" s="135" t="inlineStr">
        <is>
          <t>/</t>
        </is>
      </c>
      <c r="G35" s="135">
        <f>MID($Q$1,10,3)</f>
        <v/>
      </c>
      <c r="H35" s="136" t="inlineStr">
        <is>
          <t>P26-D-7</t>
        </is>
      </c>
      <c r="I35" s="136" t="inlineStr"/>
      <c r="J35" s="136" t="n">
        <v>2365</v>
      </c>
      <c r="K35" s="136" t="n">
        <v>935</v>
      </c>
      <c r="L35" s="136" t="n">
        <v>1</v>
      </c>
      <c r="M35" s="137">
        <f>J35</f>
        <v/>
      </c>
      <c r="N35" s="137">
        <f>(W35-1)*E35+C35</f>
        <v/>
      </c>
      <c r="O35" s="137">
        <f>L35</f>
        <v/>
      </c>
      <c r="P35" s="309">
        <f>U35+Z35+AG35</f>
        <v/>
      </c>
      <c r="Q35" s="309">
        <f>IF(OR(AND(MOD(K35-C35,E35)&gt;$AI$2,MOD(K35-C35,E35)&lt;(E35-$AJ$2)),W35=35),"单边留","")</f>
        <v/>
      </c>
      <c r="R35" s="135">
        <f>N35</f>
        <v/>
      </c>
      <c r="S35" s="135" t="n">
        <v>2</v>
      </c>
      <c r="T35" s="135">
        <f>S35*O35</f>
        <v/>
      </c>
      <c r="U35" s="311">
        <f>B35*C35*7.85*0.001*R35*0.001*T35</f>
        <v/>
      </c>
      <c r="V35" s="135">
        <f>M35-C35*2-2</f>
        <v/>
      </c>
      <c r="W35" s="135">
        <f>IF(MOD(K35-C35,E35)&lt;(E35-$AJ$2),ROUNDDOWN((K35-C35)/E35+1,0),ROUNDUP((K35-C35)/E35+1,0))</f>
        <v/>
      </c>
      <c r="X35" s="135">
        <f>(N35-C35)/E35+1</f>
        <v/>
      </c>
      <c r="Y35" s="135">
        <f>X35*O35</f>
        <v/>
      </c>
      <c r="Z35" s="312">
        <f>B35*C35*7.85*0.001*V35*0.001*Y35</f>
        <v/>
      </c>
      <c r="AA35" s="135" t="n">
        <v>6</v>
      </c>
      <c r="AB35" s="135">
        <f>(M35-G35*(AE35-1))/2</f>
        <v/>
      </c>
      <c r="AC35" s="141">
        <f>(M35-G35*(AF35-1))/2</f>
        <v/>
      </c>
      <c r="AD35" s="135" t="n">
        <v>1025</v>
      </c>
      <c r="AE35" s="135">
        <f>IF(INT(M35/G35+1)/2=INT(INT(M35/G35+1)/2),INT(M35/G35)+1,INT(M35/G35))</f>
        <v/>
      </c>
      <c r="AF35" s="135">
        <f>IF(AB35&lt;=0.2*G35,AE35-2,AE35)</f>
        <v/>
      </c>
      <c r="AG35" s="313">
        <f>AA35*AA35*7.85*AD35*0.001*0.001*AF35*O35</f>
        <v/>
      </c>
      <c r="AH35" s="135">
        <f>AF35*O35</f>
        <v/>
      </c>
      <c r="AI35" s="135">
        <f>K35*L35</f>
        <v/>
      </c>
      <c r="AJ35" s="135">
        <f>LEFT(H35,3)</f>
        <v/>
      </c>
    </row>
    <row r="36" ht="22.5" customFormat="1" customHeight="1" s="20">
      <c r="A36" s="135" t="inlineStr">
        <is>
          <t>G</t>
        </is>
      </c>
      <c r="B36" s="135">
        <f>MID($Q$1,3,2)</f>
        <v/>
      </c>
      <c r="C36" s="135">
        <f>MID($Q$1,5,1)</f>
        <v/>
      </c>
      <c r="D36" s="135" t="inlineStr">
        <is>
          <t>/</t>
        </is>
      </c>
      <c r="E36" s="135">
        <f>MID($Q$1,7,2)</f>
        <v/>
      </c>
      <c r="F36" s="135" t="inlineStr">
        <is>
          <t>/</t>
        </is>
      </c>
      <c r="G36" s="135">
        <f>MID($Q$1,10,3)</f>
        <v/>
      </c>
      <c r="H36" s="136" t="inlineStr">
        <is>
          <t>P33-L-13#</t>
        </is>
      </c>
      <c r="I36" s="136" t="inlineStr">
        <is>
          <t>#</t>
        </is>
      </c>
      <c r="J36" s="136" t="n">
        <v>2365</v>
      </c>
      <c r="K36" s="136" t="n">
        <v>935</v>
      </c>
      <c r="L36" s="136" t="n">
        <v>1</v>
      </c>
      <c r="M36" s="137">
        <f>J36</f>
        <v/>
      </c>
      <c r="N36" s="137">
        <f>(W36-1)*E36+C36</f>
        <v/>
      </c>
      <c r="O36" s="137">
        <f>L36</f>
        <v/>
      </c>
      <c r="P36" s="309">
        <f>U36+Z36+AG36</f>
        <v/>
      </c>
      <c r="Q36" s="309">
        <f>IF(OR(AND(MOD(K36-C36,E36)&gt;$AI$2,MOD(K36-C36,E36)&lt;(E36-$AJ$2)),W36=35),"单边留","")</f>
        <v/>
      </c>
      <c r="R36" s="135">
        <f>N36</f>
        <v/>
      </c>
      <c r="S36" s="135" t="n">
        <v>2</v>
      </c>
      <c r="T36" s="135">
        <f>S36*O36</f>
        <v/>
      </c>
      <c r="U36" s="311">
        <f>B36*C36*7.85*0.001*R36*0.001*T36</f>
        <v/>
      </c>
      <c r="V36" s="135">
        <f>M36-C36*2-2</f>
        <v/>
      </c>
      <c r="W36" s="135">
        <f>IF(MOD(K36-C36,E36)&lt;(E36-$AJ$2),ROUNDDOWN((K36-C36)/E36+1,0),ROUNDUP((K36-C36)/E36+1,0))</f>
        <v/>
      </c>
      <c r="X36" s="135">
        <f>(N36-C36)/E36+1</f>
        <v/>
      </c>
      <c r="Y36" s="135">
        <f>X36*O36</f>
        <v/>
      </c>
      <c r="Z36" s="312">
        <f>B36*C36*7.85*0.001*V36*0.001*Y36</f>
        <v/>
      </c>
      <c r="AA36" s="135" t="n">
        <v>6</v>
      </c>
      <c r="AB36" s="135">
        <f>(M36-G36*(AE36-1))/2</f>
        <v/>
      </c>
      <c r="AC36" s="141">
        <f>(M36-G36*(AF36-1))/2</f>
        <v/>
      </c>
      <c r="AD36" s="135" t="n">
        <v>1025</v>
      </c>
      <c r="AE36" s="135">
        <f>IF(INT(M36/G36+1)/2=INT(INT(M36/G36+1)/2),INT(M36/G36)+1,INT(M36/G36))</f>
        <v/>
      </c>
      <c r="AF36" s="135">
        <f>IF(AB36&lt;=0.2*G36,AE36-2,AE36)</f>
        <v/>
      </c>
      <c r="AG36" s="313">
        <f>AA36*AA36*7.85*AD36*0.001*0.001*AF36*O36</f>
        <v/>
      </c>
      <c r="AH36" s="135">
        <f>AF36*O36</f>
        <v/>
      </c>
      <c r="AI36" s="135">
        <f>K36*L36</f>
        <v/>
      </c>
      <c r="AJ36" s="135">
        <f>LEFT(H36,3)</f>
        <v/>
      </c>
    </row>
    <row r="37" ht="22.5" customFormat="1" customHeight="1" s="20">
      <c r="A37" s="135" t="inlineStr">
        <is>
          <t>G</t>
        </is>
      </c>
      <c r="B37" s="135">
        <f>MID($Q$1,3,2)</f>
        <v/>
      </c>
      <c r="C37" s="135">
        <f>MID($Q$1,5,1)</f>
        <v/>
      </c>
      <c r="D37" s="135" t="inlineStr">
        <is>
          <t>/</t>
        </is>
      </c>
      <c r="E37" s="135">
        <f>MID($Q$1,7,2)</f>
        <v/>
      </c>
      <c r="F37" s="135" t="inlineStr">
        <is>
          <t>/</t>
        </is>
      </c>
      <c r="G37" s="135">
        <f>MID($Q$1,10,3)</f>
        <v/>
      </c>
      <c r="H37" s="136" t="inlineStr">
        <is>
          <t>P33-L-20</t>
        </is>
      </c>
      <c r="I37" s="136" t="inlineStr"/>
      <c r="J37" s="136" t="n">
        <v>2365</v>
      </c>
      <c r="K37" s="136" t="n">
        <v>695</v>
      </c>
      <c r="L37" s="136" t="n">
        <v>1</v>
      </c>
      <c r="M37" s="137">
        <f>J37</f>
        <v/>
      </c>
      <c r="N37" s="137">
        <f>(W37-1)*E37+C37</f>
        <v/>
      </c>
      <c r="O37" s="137">
        <f>L37</f>
        <v/>
      </c>
      <c r="P37" s="309">
        <f>U37+Z37+AG37</f>
        <v/>
      </c>
      <c r="Q37" s="309">
        <f>IF(OR(AND(MOD(K37-C37,E37)&gt;$AI$2,MOD(K37-C37,E37)&lt;(E37-$AJ$2)),W37=35),"单边留","")</f>
        <v/>
      </c>
      <c r="R37" s="135">
        <f>N37</f>
        <v/>
      </c>
      <c r="S37" s="135" t="n">
        <v>2</v>
      </c>
      <c r="T37" s="135">
        <f>S37*O37</f>
        <v/>
      </c>
      <c r="U37" s="311">
        <f>B37*C37*7.85*0.001*R37*0.001*T37</f>
        <v/>
      </c>
      <c r="V37" s="135">
        <f>M37-C37*2-2</f>
        <v/>
      </c>
      <c r="W37" s="135">
        <f>IF(MOD(K37-C37,E37)&lt;(E37-$AJ$2),ROUNDDOWN((K37-C37)/E37+1,0),ROUNDUP((K37-C37)/E37+1,0))</f>
        <v/>
      </c>
      <c r="X37" s="135">
        <f>(N37-C37)/E37+1</f>
        <v/>
      </c>
      <c r="Y37" s="135">
        <f>X37*O37</f>
        <v/>
      </c>
      <c r="Z37" s="312">
        <f>B37*C37*7.85*0.001*V37*0.001*Y37</f>
        <v/>
      </c>
      <c r="AA37" s="135" t="n">
        <v>6</v>
      </c>
      <c r="AB37" s="135">
        <f>(M37-G37*(AE37-1))/2</f>
        <v/>
      </c>
      <c r="AC37" s="141">
        <f>(M37-G37*(AF37-1))/2</f>
        <v/>
      </c>
      <c r="AD37" s="135" t="n">
        <v>1025</v>
      </c>
      <c r="AE37" s="135">
        <f>IF(INT(M37/G37+1)/2=INT(INT(M37/G37+1)/2),INT(M37/G37)+1,INT(M37/G37))</f>
        <v/>
      </c>
      <c r="AF37" s="135">
        <f>IF(AB37&lt;=0.2*G37,AE37-2,AE37)</f>
        <v/>
      </c>
      <c r="AG37" s="313">
        <f>AA37*AA37*7.85*AD37*0.001*0.001*AF37*O37</f>
        <v/>
      </c>
      <c r="AH37" s="135">
        <f>AF37*O37</f>
        <v/>
      </c>
      <c r="AI37" s="135">
        <f>K37*L37</f>
        <v/>
      </c>
      <c r="AJ37" s="135">
        <f>LEFT(H37,3)</f>
        <v/>
      </c>
    </row>
    <row r="38" ht="22.5" customFormat="1" customHeight="1" s="20">
      <c r="A38" s="135" t="inlineStr">
        <is>
          <t>G</t>
        </is>
      </c>
      <c r="B38" s="135">
        <f>MID($Q$1,3,2)</f>
        <v/>
      </c>
      <c r="C38" s="135">
        <f>MID($Q$1,5,1)</f>
        <v/>
      </c>
      <c r="D38" s="135" t="inlineStr">
        <is>
          <t>/</t>
        </is>
      </c>
      <c r="E38" s="135">
        <f>MID($Q$1,7,2)</f>
        <v/>
      </c>
      <c r="F38" s="135" t="inlineStr">
        <is>
          <t>/</t>
        </is>
      </c>
      <c r="G38" s="135">
        <f>MID($Q$1,10,3)</f>
        <v/>
      </c>
      <c r="H38" s="136" t="inlineStr">
        <is>
          <t>P33-L-21#</t>
        </is>
      </c>
      <c r="I38" s="136" t="inlineStr">
        <is>
          <t>#</t>
        </is>
      </c>
      <c r="J38" s="136" t="n">
        <v>2365</v>
      </c>
      <c r="K38" s="136" t="n">
        <v>665</v>
      </c>
      <c r="L38" s="136" t="n">
        <v>1</v>
      </c>
      <c r="M38" s="137">
        <f>J38</f>
        <v/>
      </c>
      <c r="N38" s="137">
        <f>(W38-1)*E38+C38</f>
        <v/>
      </c>
      <c r="O38" s="137">
        <f>L38</f>
        <v/>
      </c>
      <c r="P38" s="309">
        <f>U38+Z38+AG38</f>
        <v/>
      </c>
      <c r="Q38" s="309">
        <f>IF(OR(AND(MOD(K38-C38,E38)&gt;$AI$2,MOD(K38-C38,E38)&lt;(E38-$AJ$2)),W38=35),"单边留","")</f>
        <v/>
      </c>
      <c r="R38" s="135">
        <f>N38</f>
        <v/>
      </c>
      <c r="S38" s="135" t="n">
        <v>2</v>
      </c>
      <c r="T38" s="135">
        <f>S38*O38</f>
        <v/>
      </c>
      <c r="U38" s="311">
        <f>B38*C38*7.85*0.001*R38*0.001*T38</f>
        <v/>
      </c>
      <c r="V38" s="135">
        <f>M38-C38*2-2</f>
        <v/>
      </c>
      <c r="W38" s="135">
        <f>IF(MOD(K38-C38,E38)&lt;(E38-$AJ$2),ROUNDDOWN((K38-C38)/E38+1,0),ROUNDUP((K38-C38)/E38+1,0))</f>
        <v/>
      </c>
      <c r="X38" s="135">
        <f>(N38-C38)/E38+1</f>
        <v/>
      </c>
      <c r="Y38" s="135">
        <f>X38*O38</f>
        <v/>
      </c>
      <c r="Z38" s="312">
        <f>B38*C38*7.85*0.001*V38*0.001*Y38</f>
        <v/>
      </c>
      <c r="AA38" s="135" t="n">
        <v>6</v>
      </c>
      <c r="AB38" s="135">
        <f>(M38-G38*(AE38-1))/2</f>
        <v/>
      </c>
      <c r="AC38" s="141">
        <f>(M38-G38*(AF38-1))/2</f>
        <v/>
      </c>
      <c r="AD38" s="135" t="n">
        <v>1025</v>
      </c>
      <c r="AE38" s="135">
        <f>IF(INT(M38/G38+1)/2=INT(INT(M38/G38+1)/2),INT(M38/G38)+1,INT(M38/G38))</f>
        <v/>
      </c>
      <c r="AF38" s="135">
        <f>IF(AB38&lt;=0.2*G38,AE38-2,AE38)</f>
        <v/>
      </c>
      <c r="AG38" s="313">
        <f>AA38*AA38*7.85*AD38*0.001*0.001*AF38*O38</f>
        <v/>
      </c>
      <c r="AH38" s="135">
        <f>AF38*O38</f>
        <v/>
      </c>
      <c r="AI38" s="135">
        <f>K38*L38</f>
        <v/>
      </c>
      <c r="AJ38" s="135">
        <f>LEFT(H38,3)</f>
        <v/>
      </c>
    </row>
    <row r="39" ht="22.5" customFormat="1" customHeight="1" s="20">
      <c r="A39" s="135" t="inlineStr">
        <is>
          <t>G</t>
        </is>
      </c>
      <c r="B39" s="135">
        <f>MID($Q$1,3,2)</f>
        <v/>
      </c>
      <c r="C39" s="135">
        <f>MID($Q$1,5,1)</f>
        <v/>
      </c>
      <c r="D39" s="135" t="inlineStr">
        <is>
          <t>/</t>
        </is>
      </c>
      <c r="E39" s="135">
        <f>MID($Q$1,7,2)</f>
        <v/>
      </c>
      <c r="F39" s="135" t="inlineStr">
        <is>
          <t>/</t>
        </is>
      </c>
      <c r="G39" s="135">
        <f>MID($Q$1,10,3)</f>
        <v/>
      </c>
      <c r="H39" s="136" t="inlineStr">
        <is>
          <t>P33-L-22#</t>
        </is>
      </c>
      <c r="I39" s="136" t="inlineStr">
        <is>
          <t>#</t>
        </is>
      </c>
      <c r="J39" s="136" t="n">
        <v>2365</v>
      </c>
      <c r="K39" s="136" t="n">
        <v>575</v>
      </c>
      <c r="L39" s="136" t="n">
        <v>1</v>
      </c>
      <c r="M39" s="137">
        <f>J39</f>
        <v/>
      </c>
      <c r="N39" s="137">
        <f>(W39-1)*E39+C39</f>
        <v/>
      </c>
      <c r="O39" s="137">
        <f>L39</f>
        <v/>
      </c>
      <c r="P39" s="309">
        <f>U39+Z39+AG39</f>
        <v/>
      </c>
      <c r="Q39" s="309">
        <f>IF(OR(AND(MOD(K39-C39,E39)&gt;$AI$2,MOD(K39-C39,E39)&lt;(E39-$AJ$2)),W39=35),"单边留","")</f>
        <v/>
      </c>
      <c r="R39" s="135">
        <f>N39</f>
        <v/>
      </c>
      <c r="S39" s="135" t="n">
        <v>2</v>
      </c>
      <c r="T39" s="135">
        <f>S39*O39</f>
        <v/>
      </c>
      <c r="U39" s="311">
        <f>B39*C39*7.85*0.001*R39*0.001*T39</f>
        <v/>
      </c>
      <c r="V39" s="135">
        <f>M39-C39*2-2</f>
        <v/>
      </c>
      <c r="W39" s="135">
        <f>IF(MOD(K39-C39,E39)&lt;(E39-$AJ$2),ROUNDDOWN((K39-C39)/E39+1,0),ROUNDUP((K39-C39)/E39+1,0))</f>
        <v/>
      </c>
      <c r="X39" s="135">
        <f>(N39-C39)/E39+1</f>
        <v/>
      </c>
      <c r="Y39" s="135">
        <f>X39*O39</f>
        <v/>
      </c>
      <c r="Z39" s="312">
        <f>B39*C39*7.85*0.001*V39*0.001*Y39</f>
        <v/>
      </c>
      <c r="AA39" s="135" t="n">
        <v>6</v>
      </c>
      <c r="AB39" s="135">
        <f>(M39-G39*(AE39-1))/2</f>
        <v/>
      </c>
      <c r="AC39" s="141">
        <f>(M39-G39*(AF39-1))/2</f>
        <v/>
      </c>
      <c r="AD39" s="135" t="n">
        <v>1025</v>
      </c>
      <c r="AE39" s="135">
        <f>IF(INT(M39/G39+1)/2=INT(INT(M39/G39+1)/2),INT(M39/G39)+1,INT(M39/G39))</f>
        <v/>
      </c>
      <c r="AF39" s="135">
        <f>IF(AB39&lt;=0.2*G39,AE39-2,AE39)</f>
        <v/>
      </c>
      <c r="AG39" s="313">
        <f>AA39*AA39*7.85*AD39*0.001*0.001*AF39*O39</f>
        <v/>
      </c>
      <c r="AH39" s="135">
        <f>AF39*O39</f>
        <v/>
      </c>
      <c r="AI39" s="135">
        <f>K39*L39</f>
        <v/>
      </c>
      <c r="AJ39" s="135">
        <f>LEFT(H39,3)</f>
        <v/>
      </c>
    </row>
    <row r="40" ht="22.5" customFormat="1" customHeight="1" s="20">
      <c r="A40" s="135" t="inlineStr">
        <is>
          <t>G</t>
        </is>
      </c>
      <c r="B40" s="135">
        <f>MID($Q$1,3,2)</f>
        <v/>
      </c>
      <c r="C40" s="135">
        <f>MID($Q$1,5,1)</f>
        <v/>
      </c>
      <c r="D40" s="135" t="inlineStr">
        <is>
          <t>/</t>
        </is>
      </c>
      <c r="E40" s="135">
        <f>MID($Q$1,7,2)</f>
        <v/>
      </c>
      <c r="F40" s="135" t="inlineStr">
        <is>
          <t>/</t>
        </is>
      </c>
      <c r="G40" s="135">
        <f>MID($Q$1,10,3)</f>
        <v/>
      </c>
      <c r="H40" s="136" t="inlineStr">
        <is>
          <t>P33-L-23#</t>
        </is>
      </c>
      <c r="I40" s="136" t="inlineStr">
        <is>
          <t>#</t>
        </is>
      </c>
      <c r="J40" s="136" t="n">
        <v>2365</v>
      </c>
      <c r="K40" s="136" t="n">
        <v>635</v>
      </c>
      <c r="L40" s="136" t="n">
        <v>1</v>
      </c>
      <c r="M40" s="137">
        <f>J40</f>
        <v/>
      </c>
      <c r="N40" s="137">
        <f>(W40-1)*E40+C40</f>
        <v/>
      </c>
      <c r="O40" s="137">
        <f>L40</f>
        <v/>
      </c>
      <c r="P40" s="309">
        <f>U40+Z40+AG40</f>
        <v/>
      </c>
      <c r="Q40" s="309">
        <f>IF(OR(AND(MOD(K40-C40,E40)&gt;$AI$2,MOD(K40-C40,E40)&lt;(E40-$AJ$2)),W40=35),"单边留","")</f>
        <v/>
      </c>
      <c r="R40" s="135">
        <f>N40</f>
        <v/>
      </c>
      <c r="S40" s="135" t="n">
        <v>2</v>
      </c>
      <c r="T40" s="135">
        <f>S40*O40</f>
        <v/>
      </c>
      <c r="U40" s="311">
        <f>B40*C40*7.85*0.001*R40*0.001*T40</f>
        <v/>
      </c>
      <c r="V40" s="135">
        <f>M40-C40*2-2</f>
        <v/>
      </c>
      <c r="W40" s="135">
        <f>IF(MOD(K40-C40,E40)&lt;(E40-$AJ$2),ROUNDDOWN((K40-C40)/E40+1,0),ROUNDUP((K40-C40)/E40+1,0))</f>
        <v/>
      </c>
      <c r="X40" s="135">
        <f>(N40-C40)/E40+1</f>
        <v/>
      </c>
      <c r="Y40" s="135">
        <f>X40*O40</f>
        <v/>
      </c>
      <c r="Z40" s="312">
        <f>B40*C40*7.85*0.001*V40*0.001*Y40</f>
        <v/>
      </c>
      <c r="AA40" s="135" t="n">
        <v>6</v>
      </c>
      <c r="AB40" s="135">
        <f>(M40-G40*(AE40-1))/2</f>
        <v/>
      </c>
      <c r="AC40" s="141">
        <f>(M40-G40*(AF40-1))/2</f>
        <v/>
      </c>
      <c r="AD40" s="135" t="n">
        <v>1025</v>
      </c>
      <c r="AE40" s="135">
        <f>IF(INT(M40/G40+1)/2=INT(INT(M40/G40+1)/2),INT(M40/G40)+1,INT(M40/G40))</f>
        <v/>
      </c>
      <c r="AF40" s="135">
        <f>IF(AB40&lt;=0.2*G40,AE40-2,AE40)</f>
        <v/>
      </c>
      <c r="AG40" s="313">
        <f>AA40*AA40*7.85*AD40*0.001*0.001*AF40*O40</f>
        <v/>
      </c>
      <c r="AH40" s="135">
        <f>AF40*O40</f>
        <v/>
      </c>
      <c r="AI40" s="135">
        <f>K40*L40</f>
        <v/>
      </c>
      <c r="AJ40" s="135">
        <f>LEFT(H40,3)</f>
        <v/>
      </c>
    </row>
    <row r="41" ht="22.5" customFormat="1" customHeight="1" s="20">
      <c r="A41" s="135" t="inlineStr">
        <is>
          <t>G</t>
        </is>
      </c>
      <c r="B41" s="135">
        <f>MID($Q$1,3,2)</f>
        <v/>
      </c>
      <c r="C41" s="135">
        <f>MID($Q$1,5,1)</f>
        <v/>
      </c>
      <c r="D41" s="135" t="inlineStr">
        <is>
          <t>/</t>
        </is>
      </c>
      <c r="E41" s="135">
        <f>MID($Q$1,7,2)</f>
        <v/>
      </c>
      <c r="F41" s="135" t="inlineStr">
        <is>
          <t>/</t>
        </is>
      </c>
      <c r="G41" s="135">
        <f>MID($Q$1,10,3)</f>
        <v/>
      </c>
      <c r="H41" s="136" t="inlineStr">
        <is>
          <t>P33-L-24</t>
        </is>
      </c>
      <c r="I41" s="136" t="inlineStr"/>
      <c r="J41" s="136" t="n">
        <v>2365</v>
      </c>
      <c r="K41" s="136" t="n">
        <v>635</v>
      </c>
      <c r="L41" s="136" t="n">
        <v>1</v>
      </c>
      <c r="M41" s="137">
        <f>J41</f>
        <v/>
      </c>
      <c r="N41" s="137">
        <f>(W41-1)*E41+C41</f>
        <v/>
      </c>
      <c r="O41" s="137">
        <f>L41</f>
        <v/>
      </c>
      <c r="P41" s="309">
        <f>U41+Z41+AG41</f>
        <v/>
      </c>
      <c r="Q41" s="309">
        <f>IF(OR(AND(MOD(K41-C41,E41)&gt;$AI$2,MOD(K41-C41,E41)&lt;(E41-$AJ$2)),W41=35),"单边留","")</f>
        <v/>
      </c>
      <c r="R41" s="135">
        <f>N41</f>
        <v/>
      </c>
      <c r="S41" s="135" t="n">
        <v>2</v>
      </c>
      <c r="T41" s="135">
        <f>S41*O41</f>
        <v/>
      </c>
      <c r="U41" s="311">
        <f>B41*C41*7.85*0.001*R41*0.001*T41</f>
        <v/>
      </c>
      <c r="V41" s="135">
        <f>M41-C41*2-2</f>
        <v/>
      </c>
      <c r="W41" s="135">
        <f>IF(MOD(K41-C41,E41)&lt;(E41-$AJ$2),ROUNDDOWN((K41-C41)/E41+1,0),ROUNDUP((K41-C41)/E41+1,0))</f>
        <v/>
      </c>
      <c r="X41" s="135">
        <f>(N41-C41)/E41+1</f>
        <v/>
      </c>
      <c r="Y41" s="135">
        <f>X41*O41</f>
        <v/>
      </c>
      <c r="Z41" s="312">
        <f>B41*C41*7.85*0.001*V41*0.001*Y41</f>
        <v/>
      </c>
      <c r="AA41" s="135" t="n">
        <v>6</v>
      </c>
      <c r="AB41" s="135">
        <f>(M41-G41*(AE41-1))/2</f>
        <v/>
      </c>
      <c r="AC41" s="141">
        <f>(M41-G41*(AF41-1))/2</f>
        <v/>
      </c>
      <c r="AD41" s="135" t="n">
        <v>1025</v>
      </c>
      <c r="AE41" s="135">
        <f>IF(INT(M41/G41+1)/2=INT(INT(M41/G41+1)/2),INT(M41/G41)+1,INT(M41/G41))</f>
        <v/>
      </c>
      <c r="AF41" s="135">
        <f>IF(AB41&lt;=0.2*G41,AE41-2,AE41)</f>
        <v/>
      </c>
      <c r="AG41" s="313">
        <f>AA41*AA41*7.85*AD41*0.001*0.001*AF41*O41</f>
        <v/>
      </c>
      <c r="AH41" s="135">
        <f>AF41*O41</f>
        <v/>
      </c>
      <c r="AI41" s="135">
        <f>K41*L41</f>
        <v/>
      </c>
      <c r="AJ41" s="135">
        <f>LEFT(H41,3)</f>
        <v/>
      </c>
    </row>
    <row r="42" ht="22.5" customFormat="1" customHeight="1" s="20">
      <c r="A42" s="135" t="inlineStr">
        <is>
          <t>G</t>
        </is>
      </c>
      <c r="B42" s="135">
        <f>MID($Q$1,3,2)</f>
        <v/>
      </c>
      <c r="C42" s="135">
        <f>MID($Q$1,5,1)</f>
        <v/>
      </c>
      <c r="D42" s="135" t="inlineStr">
        <is>
          <t>/</t>
        </is>
      </c>
      <c r="E42" s="135">
        <f>MID($Q$1,7,2)</f>
        <v/>
      </c>
      <c r="F42" s="135" t="inlineStr">
        <is>
          <t>/</t>
        </is>
      </c>
      <c r="G42" s="135">
        <f>MID($Q$1,10,3)</f>
        <v/>
      </c>
      <c r="H42" s="136" t="inlineStr">
        <is>
          <t>P33-L-26#</t>
        </is>
      </c>
      <c r="I42" s="136" t="inlineStr">
        <is>
          <t>#</t>
        </is>
      </c>
      <c r="J42" s="136" t="n">
        <v>2365</v>
      </c>
      <c r="K42" s="136" t="n">
        <v>665</v>
      </c>
      <c r="L42" s="136" t="n">
        <v>1</v>
      </c>
      <c r="M42" s="137">
        <f>J42</f>
        <v/>
      </c>
      <c r="N42" s="137">
        <f>(W42-1)*E42+C42</f>
        <v/>
      </c>
      <c r="O42" s="137">
        <f>L42</f>
        <v/>
      </c>
      <c r="P42" s="309">
        <f>U42+Z42+AG42</f>
        <v/>
      </c>
      <c r="Q42" s="309">
        <f>IF(OR(AND(MOD(K42-C42,E42)&gt;$AI$2,MOD(K42-C42,E42)&lt;(E42-$AJ$2)),W42=35),"单边留","")</f>
        <v/>
      </c>
      <c r="R42" s="135">
        <f>N42</f>
        <v/>
      </c>
      <c r="S42" s="135" t="n">
        <v>2</v>
      </c>
      <c r="T42" s="135">
        <f>S42*O42</f>
        <v/>
      </c>
      <c r="U42" s="311">
        <f>B42*C42*7.85*0.001*R42*0.001*T42</f>
        <v/>
      </c>
      <c r="V42" s="135">
        <f>M42-C42*2-2</f>
        <v/>
      </c>
      <c r="W42" s="135">
        <f>IF(MOD(K42-C42,E42)&lt;(E42-$AJ$2),ROUNDDOWN((K42-C42)/E42+1,0),ROUNDUP((K42-C42)/E42+1,0))</f>
        <v/>
      </c>
      <c r="X42" s="135">
        <f>(N42-C42)/E42+1</f>
        <v/>
      </c>
      <c r="Y42" s="135">
        <f>X42*O42</f>
        <v/>
      </c>
      <c r="Z42" s="312">
        <f>B42*C42*7.85*0.001*V42*0.001*Y42</f>
        <v/>
      </c>
      <c r="AA42" s="135" t="n">
        <v>6</v>
      </c>
      <c r="AB42" s="135">
        <f>(M42-G42*(AE42-1))/2</f>
        <v/>
      </c>
      <c r="AC42" s="141">
        <f>(M42-G42*(AF42-1))/2</f>
        <v/>
      </c>
      <c r="AD42" s="135" t="n">
        <v>1025</v>
      </c>
      <c r="AE42" s="135">
        <f>IF(INT(M42/G42+1)/2=INT(INT(M42/G42+1)/2),INT(M42/G42)+1,INT(M42/G42))</f>
        <v/>
      </c>
      <c r="AF42" s="135">
        <f>IF(AB42&lt;=0.2*G42,AE42-2,AE42)</f>
        <v/>
      </c>
      <c r="AG42" s="313">
        <f>AA42*AA42*7.85*AD42*0.001*0.001*AF42*O42</f>
        <v/>
      </c>
      <c r="AH42" s="135">
        <f>AF42*O42</f>
        <v/>
      </c>
      <c r="AI42" s="135">
        <f>K42*L42</f>
        <v/>
      </c>
      <c r="AJ42" s="135">
        <f>LEFT(H42,3)</f>
        <v/>
      </c>
    </row>
    <row r="43" ht="22.5" customFormat="1" customHeight="1" s="20">
      <c r="A43" s="135" t="inlineStr">
        <is>
          <t>G</t>
        </is>
      </c>
      <c r="B43" s="135">
        <f>MID($Q$1,3,2)</f>
        <v/>
      </c>
      <c r="C43" s="135">
        <f>MID($Q$1,5,1)</f>
        <v/>
      </c>
      <c r="D43" s="135" t="inlineStr">
        <is>
          <t>/</t>
        </is>
      </c>
      <c r="E43" s="135">
        <f>MID($Q$1,7,2)</f>
        <v/>
      </c>
      <c r="F43" s="135" t="inlineStr">
        <is>
          <t>/</t>
        </is>
      </c>
      <c r="G43" s="135">
        <f>MID($Q$1,10,3)</f>
        <v/>
      </c>
      <c r="H43" s="136" t="inlineStr">
        <is>
          <t>P33-L-3</t>
        </is>
      </c>
      <c r="I43" s="136" t="inlineStr"/>
      <c r="J43" s="136" t="n">
        <v>2365</v>
      </c>
      <c r="K43" s="136" t="n">
        <v>935</v>
      </c>
      <c r="L43" s="136" t="n">
        <v>2</v>
      </c>
      <c r="M43" s="137">
        <f>J43</f>
        <v/>
      </c>
      <c r="N43" s="137">
        <f>(W43-1)*E43+C43</f>
        <v/>
      </c>
      <c r="O43" s="137">
        <f>L43</f>
        <v/>
      </c>
      <c r="P43" s="309">
        <f>U43+Z43+AG43</f>
        <v/>
      </c>
      <c r="Q43" s="309">
        <f>IF(OR(AND(MOD(K43-C43,E43)&gt;$AI$2,MOD(K43-C43,E43)&lt;(E43-$AJ$2)),W43=35),"单边留","")</f>
        <v/>
      </c>
      <c r="R43" s="135">
        <f>N43</f>
        <v/>
      </c>
      <c r="S43" s="135" t="n">
        <v>2</v>
      </c>
      <c r="T43" s="135">
        <f>S43*O43</f>
        <v/>
      </c>
      <c r="U43" s="311">
        <f>B43*C43*7.85*0.001*R43*0.001*T43</f>
        <v/>
      </c>
      <c r="V43" s="135">
        <f>M43-C43*2-2</f>
        <v/>
      </c>
      <c r="W43" s="135">
        <f>IF(MOD(K43-C43,E43)&lt;(E43-$AJ$2),ROUNDDOWN((K43-C43)/E43+1,0),ROUNDUP((K43-C43)/E43+1,0))</f>
        <v/>
      </c>
      <c r="X43" s="135">
        <f>(N43-C43)/E43+1</f>
        <v/>
      </c>
      <c r="Y43" s="135">
        <f>X43*O43</f>
        <v/>
      </c>
      <c r="Z43" s="312">
        <f>B43*C43*7.85*0.001*V43*0.001*Y43</f>
        <v/>
      </c>
      <c r="AA43" s="135" t="n">
        <v>6</v>
      </c>
      <c r="AB43" s="135">
        <f>(M43-G43*(AE43-1))/2</f>
        <v/>
      </c>
      <c r="AC43" s="141">
        <f>(M43-G43*(AF43-1))/2</f>
        <v/>
      </c>
      <c r="AD43" s="135" t="n">
        <v>1025</v>
      </c>
      <c r="AE43" s="135">
        <f>IF(INT(M43/G43+1)/2=INT(INT(M43/G43+1)/2),INT(M43/G43)+1,INT(M43/G43))</f>
        <v/>
      </c>
      <c r="AF43" s="135">
        <f>IF(AB43&lt;=0.2*G43,AE43-2,AE43)</f>
        <v/>
      </c>
      <c r="AG43" s="313">
        <f>AA43*AA43*7.85*AD43*0.001*0.001*AF43*O43</f>
        <v/>
      </c>
      <c r="AH43" s="135">
        <f>AF43*O43</f>
        <v/>
      </c>
      <c r="AI43" s="135">
        <f>K43*L43</f>
        <v/>
      </c>
      <c r="AJ43" s="135">
        <f>LEFT(H43,3)</f>
        <v/>
      </c>
    </row>
    <row r="44" ht="22.5" customFormat="1" customHeight="1" s="20">
      <c r="A44" s="135" t="inlineStr">
        <is>
          <t>G</t>
        </is>
      </c>
      <c r="B44" s="135">
        <f>MID($Q$1,3,2)</f>
        <v/>
      </c>
      <c r="C44" s="135">
        <f>MID($Q$1,5,1)</f>
        <v/>
      </c>
      <c r="D44" s="135" t="inlineStr">
        <is>
          <t>/</t>
        </is>
      </c>
      <c r="E44" s="135">
        <f>MID($Q$1,7,2)</f>
        <v/>
      </c>
      <c r="F44" s="135" t="inlineStr">
        <is>
          <t>/</t>
        </is>
      </c>
      <c r="G44" s="135">
        <f>MID($Q$1,10,3)</f>
        <v/>
      </c>
      <c r="H44" s="136" t="inlineStr">
        <is>
          <t>P24-C-1</t>
        </is>
      </c>
      <c r="I44" s="136" t="inlineStr"/>
      <c r="J44" s="136" t="n">
        <v>790</v>
      </c>
      <c r="K44" s="136" t="n">
        <v>965</v>
      </c>
      <c r="L44" s="136" t="n">
        <v>1</v>
      </c>
      <c r="M44" s="137">
        <f>J44</f>
        <v/>
      </c>
      <c r="N44" s="137">
        <f>(W44-1)*E44+C44</f>
        <v/>
      </c>
      <c r="O44" s="137">
        <f>L44</f>
        <v/>
      </c>
      <c r="P44" s="309">
        <f>U44+Z44+AG44</f>
        <v/>
      </c>
      <c r="Q44" s="309">
        <f>IF(OR(AND(MOD(K44-C44,E44)&gt;$AI$2,MOD(K44-C44,E44)&lt;(E44-$AJ$2)),W44=35),"单边留","")</f>
        <v/>
      </c>
      <c r="R44" s="135">
        <f>N44</f>
        <v/>
      </c>
      <c r="S44" s="135" t="n">
        <v>2</v>
      </c>
      <c r="T44" s="135">
        <f>S44*O44</f>
        <v/>
      </c>
      <c r="U44" s="311">
        <f>B44*C44*7.85*0.001*R44*0.001*T44</f>
        <v/>
      </c>
      <c r="V44" s="135">
        <f>M44-C44*2-2</f>
        <v/>
      </c>
      <c r="W44" s="135">
        <f>IF(MOD(K44-C44,E44)&lt;(E44-$AJ$2),ROUNDDOWN((K44-C44)/E44+1,0),ROUNDUP((K44-C44)/E44+1,0))</f>
        <v/>
      </c>
      <c r="X44" s="135">
        <f>(N44-C44)/E44+1</f>
        <v/>
      </c>
      <c r="Y44" s="135">
        <f>X44*O44</f>
        <v/>
      </c>
      <c r="Z44" s="312">
        <f>B44*C44*7.85*0.001*V44*0.001*Y44</f>
        <v/>
      </c>
      <c r="AA44" s="135" t="n">
        <v>6</v>
      </c>
      <c r="AB44" s="135">
        <f>(M44-G44*(AE44-1))/2</f>
        <v/>
      </c>
      <c r="AC44" s="141">
        <f>(M44-G44*(AF44-1))/2</f>
        <v/>
      </c>
      <c r="AD44" s="135" t="n">
        <v>1025</v>
      </c>
      <c r="AE44" s="135">
        <f>IF(INT(M44/G44+1)/2=INT(INT(M44/G44+1)/2),INT(M44/G44)+1,INT(M44/G44))</f>
        <v/>
      </c>
      <c r="AF44" s="135">
        <f>IF(AB44&lt;=0.2*G44,AE44-2,AE44)</f>
        <v/>
      </c>
      <c r="AG44" s="313">
        <f>AA44*AA44*7.85*AD44*0.001*0.001*AF44*O44</f>
        <v/>
      </c>
      <c r="AH44" s="135">
        <f>AF44*O44</f>
        <v/>
      </c>
      <c r="AI44" s="135">
        <f>K44*L44</f>
        <v/>
      </c>
      <c r="AJ44" s="135">
        <f>LEFT(H44,3)</f>
        <v/>
      </c>
    </row>
    <row r="45" ht="22.5" customFormat="1" customHeight="1" s="20">
      <c r="A45" s="135" t="inlineStr">
        <is>
          <t>G</t>
        </is>
      </c>
      <c r="B45" s="135">
        <f>MID($Q$1,3,2)</f>
        <v/>
      </c>
      <c r="C45" s="135">
        <f>MID($Q$1,5,1)</f>
        <v/>
      </c>
      <c r="D45" s="135" t="inlineStr">
        <is>
          <t>/</t>
        </is>
      </c>
      <c r="E45" s="135">
        <f>MID($Q$1,7,2)</f>
        <v/>
      </c>
      <c r="F45" s="135" t="inlineStr">
        <is>
          <t>/</t>
        </is>
      </c>
      <c r="G45" s="135">
        <f>MID($Q$1,10,3)</f>
        <v/>
      </c>
      <c r="H45" s="136" t="inlineStr">
        <is>
          <t>P27-E-1</t>
        </is>
      </c>
      <c r="I45" s="136" t="inlineStr"/>
      <c r="J45" s="136" t="n">
        <v>790</v>
      </c>
      <c r="K45" s="136" t="n">
        <v>905</v>
      </c>
      <c r="L45" s="136" t="n">
        <v>2</v>
      </c>
      <c r="M45" s="137">
        <f>J45</f>
        <v/>
      </c>
      <c r="N45" s="137">
        <f>(W45-1)*E45+C45</f>
        <v/>
      </c>
      <c r="O45" s="137">
        <f>L45</f>
        <v/>
      </c>
      <c r="P45" s="309">
        <f>U45+Z45+AG45</f>
        <v/>
      </c>
      <c r="Q45" s="309">
        <f>IF(OR(AND(MOD(K45-C45,E45)&gt;$AI$2,MOD(K45-C45,E45)&lt;(E45-$AJ$2)),W45=35),"单边留","")</f>
        <v/>
      </c>
      <c r="R45" s="135">
        <f>N45</f>
        <v/>
      </c>
      <c r="S45" s="135" t="n">
        <v>2</v>
      </c>
      <c r="T45" s="135">
        <f>S45*O45</f>
        <v/>
      </c>
      <c r="U45" s="311">
        <f>B45*C45*7.85*0.001*R45*0.001*T45</f>
        <v/>
      </c>
      <c r="V45" s="135">
        <f>M45-C45*2-2</f>
        <v/>
      </c>
      <c r="W45" s="135">
        <f>IF(MOD(K45-C45,E45)&lt;(E45-$AJ$2),ROUNDDOWN((K45-C45)/E45+1,0),ROUNDUP((K45-C45)/E45+1,0))</f>
        <v/>
      </c>
      <c r="X45" s="135">
        <f>(N45-C45)/E45+1</f>
        <v/>
      </c>
      <c r="Y45" s="135">
        <f>X45*O45</f>
        <v/>
      </c>
      <c r="Z45" s="312">
        <f>B45*C45*7.85*0.001*V45*0.001*Y45</f>
        <v/>
      </c>
      <c r="AA45" s="135" t="n">
        <v>6</v>
      </c>
      <c r="AB45" s="135">
        <f>(M45-G45*(AE45-1))/2</f>
        <v/>
      </c>
      <c r="AC45" s="141">
        <f>(M45-G45*(AF45-1))/2</f>
        <v/>
      </c>
      <c r="AD45" s="135" t="n">
        <v>1025</v>
      </c>
      <c r="AE45" s="135">
        <f>IF(INT(M45/G45+1)/2=INT(INT(M45/G45+1)/2),INT(M45/G45)+1,INT(M45/G45))</f>
        <v/>
      </c>
      <c r="AF45" s="135">
        <f>IF(AB45&lt;=0.2*G45,AE45-2,AE45)</f>
        <v/>
      </c>
      <c r="AG45" s="313">
        <f>AA45*AA45*7.85*AD45*0.001*0.001*AF45*O45</f>
        <v/>
      </c>
      <c r="AH45" s="135">
        <f>AF45*O45</f>
        <v/>
      </c>
      <c r="AI45" s="135">
        <f>K45*L45</f>
        <v/>
      </c>
      <c r="AJ45" s="135">
        <f>LEFT(H45,3)</f>
        <v/>
      </c>
    </row>
    <row r="46" ht="22.5" customFormat="1" customHeight="1" s="20">
      <c r="A46" s="135" t="inlineStr">
        <is>
          <t>G</t>
        </is>
      </c>
      <c r="B46" s="135">
        <f>MID($Q$1,3,2)</f>
        <v/>
      </c>
      <c r="C46" s="135">
        <f>MID($Q$1,5,1)</f>
        <v/>
      </c>
      <c r="D46" s="135" t="inlineStr">
        <is>
          <t>/</t>
        </is>
      </c>
      <c r="E46" s="135">
        <f>MID($Q$1,7,2)</f>
        <v/>
      </c>
      <c r="F46" s="135" t="inlineStr">
        <is>
          <t>/</t>
        </is>
      </c>
      <c r="G46" s="135">
        <f>MID($Q$1,10,3)</f>
        <v/>
      </c>
      <c r="H46" s="136" t="inlineStr">
        <is>
          <t>P28-F-1</t>
        </is>
      </c>
      <c r="I46" s="136" t="inlineStr"/>
      <c r="J46" s="136" t="n">
        <v>790</v>
      </c>
      <c r="K46" s="136" t="n">
        <v>965</v>
      </c>
      <c r="L46" s="136" t="n">
        <v>1</v>
      </c>
      <c r="M46" s="137">
        <f>J46</f>
        <v/>
      </c>
      <c r="N46" s="137">
        <f>(W46-1)*E46+C46</f>
        <v/>
      </c>
      <c r="O46" s="137">
        <f>L46</f>
        <v/>
      </c>
      <c r="P46" s="309">
        <f>U46+Z46+AG46</f>
        <v/>
      </c>
      <c r="Q46" s="309">
        <f>IF(OR(AND(MOD(K46-C46,E46)&gt;$AI$2,MOD(K46-C46,E46)&lt;(E46-$AJ$2)),W46=35),"单边留","")</f>
        <v/>
      </c>
      <c r="R46" s="135">
        <f>N46</f>
        <v/>
      </c>
      <c r="S46" s="135" t="n">
        <v>2</v>
      </c>
      <c r="T46" s="135">
        <f>S46*O46</f>
        <v/>
      </c>
      <c r="U46" s="311">
        <f>B46*C46*7.85*0.001*R46*0.001*T46</f>
        <v/>
      </c>
      <c r="V46" s="135">
        <f>M46-C46*2-2</f>
        <v/>
      </c>
      <c r="W46" s="135">
        <f>IF(MOD(K46-C46,E46)&lt;(E46-$AJ$2),ROUNDDOWN((K46-C46)/E46+1,0),ROUNDUP((K46-C46)/E46+1,0))</f>
        <v/>
      </c>
      <c r="X46" s="135">
        <f>(N46-C46)/E46+1</f>
        <v/>
      </c>
      <c r="Y46" s="135">
        <f>X46*O46</f>
        <v/>
      </c>
      <c r="Z46" s="312">
        <f>B46*C46*7.85*0.001*V46*0.001*Y46</f>
        <v/>
      </c>
      <c r="AA46" s="135" t="n">
        <v>6</v>
      </c>
      <c r="AB46" s="135">
        <f>(M46-G46*(AE46-1))/2</f>
        <v/>
      </c>
      <c r="AC46" s="141">
        <f>(M46-G46*(AF46-1))/2</f>
        <v/>
      </c>
      <c r="AD46" s="135" t="n">
        <v>1025</v>
      </c>
      <c r="AE46" s="135">
        <f>IF(INT(M46/G46+1)/2=INT(INT(M46/G46+1)/2),INT(M46/G46)+1,INT(M46/G46))</f>
        <v/>
      </c>
      <c r="AF46" s="135">
        <f>IF(AB46&lt;=0.2*G46,AE46-2,AE46)</f>
        <v/>
      </c>
      <c r="AG46" s="313">
        <f>AA46*AA46*7.85*AD46*0.001*0.001*AF46*O46</f>
        <v/>
      </c>
      <c r="AH46" s="135">
        <f>AF46*O46</f>
        <v/>
      </c>
      <c r="AI46" s="135">
        <f>K46*L46</f>
        <v/>
      </c>
      <c r="AJ46" s="135">
        <f>LEFT(H46,3)</f>
        <v/>
      </c>
    </row>
    <row r="47" ht="22.5" customFormat="1" customHeight="1" s="20">
      <c r="A47" s="135" t="inlineStr">
        <is>
          <t>G</t>
        </is>
      </c>
      <c r="B47" s="135">
        <f>MID($Q$1,3,2)</f>
        <v/>
      </c>
      <c r="C47" s="135">
        <f>MID($Q$1,5,1)</f>
        <v/>
      </c>
      <c r="D47" s="135" t="inlineStr">
        <is>
          <t>/</t>
        </is>
      </c>
      <c r="E47" s="135">
        <f>MID($Q$1,7,2)</f>
        <v/>
      </c>
      <c r="F47" s="135" t="inlineStr">
        <is>
          <t>/</t>
        </is>
      </c>
      <c r="G47" s="135">
        <f>MID($Q$1,10,3)</f>
        <v/>
      </c>
      <c r="H47" s="136" t="inlineStr">
        <is>
          <t>P28-F-3</t>
        </is>
      </c>
      <c r="I47" s="136" t="inlineStr"/>
      <c r="J47" s="136" t="n">
        <v>790</v>
      </c>
      <c r="K47" s="136" t="n">
        <v>575</v>
      </c>
      <c r="L47" s="136" t="n">
        <v>1</v>
      </c>
      <c r="M47" s="137">
        <f>J47</f>
        <v/>
      </c>
      <c r="N47" s="137">
        <f>(W47-1)*E47+C47</f>
        <v/>
      </c>
      <c r="O47" s="137">
        <f>L47</f>
        <v/>
      </c>
      <c r="P47" s="309">
        <f>U47+Z47+AG47</f>
        <v/>
      </c>
      <c r="Q47" s="309">
        <f>IF(OR(AND(MOD(K47-C47,E47)&gt;$AI$2,MOD(K47-C47,E47)&lt;(E47-$AJ$2)),W47=35),"单边留","")</f>
        <v/>
      </c>
      <c r="R47" s="135">
        <f>N47</f>
        <v/>
      </c>
      <c r="S47" s="135" t="n">
        <v>2</v>
      </c>
      <c r="T47" s="135">
        <f>S47*O47</f>
        <v/>
      </c>
      <c r="U47" s="311">
        <f>B47*C47*7.85*0.001*R47*0.001*T47</f>
        <v/>
      </c>
      <c r="V47" s="135">
        <f>M47-C47*2-2</f>
        <v/>
      </c>
      <c r="W47" s="135">
        <f>IF(MOD(K47-C47,E47)&lt;(E47-$AJ$2),ROUNDDOWN((K47-C47)/E47+1,0),ROUNDUP((K47-C47)/E47+1,0))</f>
        <v/>
      </c>
      <c r="X47" s="135">
        <f>(N47-C47)/E47+1</f>
        <v/>
      </c>
      <c r="Y47" s="135">
        <f>X47*O47</f>
        <v/>
      </c>
      <c r="Z47" s="312">
        <f>B47*C47*7.85*0.001*V47*0.001*Y47</f>
        <v/>
      </c>
      <c r="AA47" s="135" t="n">
        <v>6</v>
      </c>
      <c r="AB47" s="135">
        <f>(M47-G47*(AE47-1))/2</f>
        <v/>
      </c>
      <c r="AC47" s="141">
        <f>(M47-G47*(AF47-1))/2</f>
        <v/>
      </c>
      <c r="AD47" s="135" t="n">
        <v>1025</v>
      </c>
      <c r="AE47" s="135">
        <f>IF(INT(M47/G47+1)/2=INT(INT(M47/G47+1)/2),INT(M47/G47)+1,INT(M47/G47))</f>
        <v/>
      </c>
      <c r="AF47" s="135">
        <f>IF(AB47&lt;=0.2*G47,AE47-2,AE47)</f>
        <v/>
      </c>
      <c r="AG47" s="313">
        <f>AA47*AA47*7.85*AD47*0.001*0.001*AF47*O47</f>
        <v/>
      </c>
      <c r="AH47" s="135">
        <f>AF47*O47</f>
        <v/>
      </c>
      <c r="AI47" s="135">
        <f>K47*L47</f>
        <v/>
      </c>
      <c r="AJ47" s="135">
        <f>LEFT(H47,3)</f>
        <v/>
      </c>
    </row>
    <row r="48" ht="22.5" customFormat="1" customHeight="1" s="20">
      <c r="A48" s="135" t="inlineStr">
        <is>
          <t>G</t>
        </is>
      </c>
      <c r="B48" s="135">
        <f>MID($Q$1,3,2)</f>
        <v/>
      </c>
      <c r="C48" s="135">
        <f>MID($Q$1,5,1)</f>
        <v/>
      </c>
      <c r="D48" s="135" t="inlineStr">
        <is>
          <t>/</t>
        </is>
      </c>
      <c r="E48" s="135">
        <f>MID($Q$1,7,2)</f>
        <v/>
      </c>
      <c r="F48" s="135" t="inlineStr">
        <is>
          <t>/</t>
        </is>
      </c>
      <c r="G48" s="135">
        <f>MID($Q$1,10,3)</f>
        <v/>
      </c>
      <c r="H48" s="136" t="inlineStr">
        <is>
          <t>P28-F-4</t>
        </is>
      </c>
      <c r="I48" s="136" t="inlineStr"/>
      <c r="J48" s="136" t="n">
        <v>790</v>
      </c>
      <c r="K48" s="136" t="n">
        <v>605</v>
      </c>
      <c r="L48" s="136" t="n">
        <v>1</v>
      </c>
      <c r="M48" s="137">
        <f>J48</f>
        <v/>
      </c>
      <c r="N48" s="137">
        <f>(W48-1)*E48+C48</f>
        <v/>
      </c>
      <c r="O48" s="137">
        <f>L48</f>
        <v/>
      </c>
      <c r="P48" s="309">
        <f>U48+Z48+AG48</f>
        <v/>
      </c>
      <c r="Q48" s="309">
        <f>IF(OR(AND(MOD(K48-C48,E48)&gt;$AI$2,MOD(K48-C48,E48)&lt;(E48-$AJ$2)),W48=35),"单边留","")</f>
        <v/>
      </c>
      <c r="R48" s="135">
        <f>N48</f>
        <v/>
      </c>
      <c r="S48" s="135" t="n">
        <v>2</v>
      </c>
      <c r="T48" s="135">
        <f>S48*O48</f>
        <v/>
      </c>
      <c r="U48" s="311">
        <f>B48*C48*7.85*0.001*R48*0.001*T48</f>
        <v/>
      </c>
      <c r="V48" s="135">
        <f>M48-C48*2-2</f>
        <v/>
      </c>
      <c r="W48" s="135">
        <f>IF(MOD(K48-C48,E48)&lt;(E48-$AJ$2),ROUNDDOWN((K48-C48)/E48+1,0),ROUNDUP((K48-C48)/E48+1,0))</f>
        <v/>
      </c>
      <c r="X48" s="135">
        <f>(N48-C48)/E48+1</f>
        <v/>
      </c>
      <c r="Y48" s="135">
        <f>X48*O48</f>
        <v/>
      </c>
      <c r="Z48" s="312">
        <f>B48*C48*7.85*0.001*V48*0.001*Y48</f>
        <v/>
      </c>
      <c r="AA48" s="135" t="n">
        <v>6</v>
      </c>
      <c r="AB48" s="135">
        <f>(M48-G48*(AE48-1))/2</f>
        <v/>
      </c>
      <c r="AC48" s="141">
        <f>(M48-G48*(AF48-1))/2</f>
        <v/>
      </c>
      <c r="AD48" s="135" t="n">
        <v>1025</v>
      </c>
      <c r="AE48" s="135">
        <f>IF(INT(M48/G48+1)/2=INT(INT(M48/G48+1)/2),INT(M48/G48)+1,INT(M48/G48))</f>
        <v/>
      </c>
      <c r="AF48" s="135">
        <f>IF(AB48&lt;=0.2*G48,AE48-2,AE48)</f>
        <v/>
      </c>
      <c r="AG48" s="313">
        <f>AA48*AA48*7.85*AD48*0.001*0.001*AF48*O48</f>
        <v/>
      </c>
      <c r="AH48" s="135">
        <f>AF48*O48</f>
        <v/>
      </c>
      <c r="AI48" s="135">
        <f>K48*L48</f>
        <v/>
      </c>
      <c r="AJ48" s="135">
        <f>LEFT(H48,3)</f>
        <v/>
      </c>
    </row>
    <row r="49" ht="22.5" customFormat="1" customHeight="1" s="20">
      <c r="A49" s="135" t="inlineStr">
        <is>
          <t>G</t>
        </is>
      </c>
      <c r="B49" s="135">
        <f>MID($Q$1,3,2)</f>
        <v/>
      </c>
      <c r="C49" s="135">
        <f>MID($Q$1,5,1)</f>
        <v/>
      </c>
      <c r="D49" s="135" t="inlineStr">
        <is>
          <t>/</t>
        </is>
      </c>
      <c r="E49" s="135">
        <f>MID($Q$1,7,2)</f>
        <v/>
      </c>
      <c r="F49" s="135" t="inlineStr">
        <is>
          <t>/</t>
        </is>
      </c>
      <c r="G49" s="135">
        <f>MID($Q$1,10,3)</f>
        <v/>
      </c>
      <c r="H49" s="136" t="inlineStr">
        <is>
          <t>P31-J-7</t>
        </is>
      </c>
      <c r="I49" s="136" t="inlineStr"/>
      <c r="J49" s="136" t="n">
        <v>790</v>
      </c>
      <c r="K49" s="136" t="n">
        <v>935</v>
      </c>
      <c r="L49" s="136" t="n">
        <v>1</v>
      </c>
      <c r="M49" s="137">
        <f>J49</f>
        <v/>
      </c>
      <c r="N49" s="137">
        <f>(W49-1)*E49+C49</f>
        <v/>
      </c>
      <c r="O49" s="137">
        <f>L49</f>
        <v/>
      </c>
      <c r="P49" s="309">
        <f>U49+Z49+AG49</f>
        <v/>
      </c>
      <c r="Q49" s="309">
        <f>IF(OR(AND(MOD(K49-C49,E49)&gt;$AI$2,MOD(K49-C49,E49)&lt;(E49-$AJ$2)),W49=35),"单边留","")</f>
        <v/>
      </c>
      <c r="R49" s="135">
        <f>N49</f>
        <v/>
      </c>
      <c r="S49" s="135" t="n">
        <v>2</v>
      </c>
      <c r="T49" s="135">
        <f>S49*O49</f>
        <v/>
      </c>
      <c r="U49" s="311">
        <f>B49*C49*7.85*0.001*R49*0.001*T49</f>
        <v/>
      </c>
      <c r="V49" s="135">
        <f>M49-C49*2-2</f>
        <v/>
      </c>
      <c r="W49" s="135">
        <f>IF(MOD(K49-C49,E49)&lt;(E49-$AJ$2),ROUNDDOWN((K49-C49)/E49+1,0),ROUNDUP((K49-C49)/E49+1,0))</f>
        <v/>
      </c>
      <c r="X49" s="135">
        <f>(N49-C49)/E49+1</f>
        <v/>
      </c>
      <c r="Y49" s="135">
        <f>X49*O49</f>
        <v/>
      </c>
      <c r="Z49" s="312">
        <f>B49*C49*7.85*0.001*V49*0.001*Y49</f>
        <v/>
      </c>
      <c r="AA49" s="135" t="n">
        <v>6</v>
      </c>
      <c r="AB49" s="135">
        <f>(M49-G49*(AE49-1))/2</f>
        <v/>
      </c>
      <c r="AC49" s="141">
        <f>(M49-G49*(AF49-1))/2</f>
        <v/>
      </c>
      <c r="AD49" s="135" t="n">
        <v>1025</v>
      </c>
      <c r="AE49" s="135">
        <f>IF(INT(M49/G49+1)/2=INT(INT(M49/G49+1)/2),INT(M49/G49)+1,INT(M49/G49))</f>
        <v/>
      </c>
      <c r="AF49" s="135">
        <f>IF(AB49&lt;=0.2*G49,AE49-2,AE49)</f>
        <v/>
      </c>
      <c r="AG49" s="313">
        <f>AA49*AA49*7.85*AD49*0.001*0.001*AF49*O49</f>
        <v/>
      </c>
      <c r="AH49" s="135">
        <f>AF49*O49</f>
        <v/>
      </c>
      <c r="AI49" s="135">
        <f>K49*L49</f>
        <v/>
      </c>
      <c r="AJ49" s="135">
        <f>LEFT(H49,3)</f>
        <v/>
      </c>
    </row>
    <row r="50" ht="22.5" customFormat="1" customHeight="1" s="20">
      <c r="A50" s="135" t="inlineStr">
        <is>
          <t>G</t>
        </is>
      </c>
      <c r="B50" s="135">
        <f>MID($Q$1,3,2)</f>
        <v/>
      </c>
      <c r="C50" s="135">
        <f>MID($Q$1,5,1)</f>
        <v/>
      </c>
      <c r="D50" s="135" t="inlineStr">
        <is>
          <t>/</t>
        </is>
      </c>
      <c r="E50" s="135">
        <f>MID($Q$1,7,2)</f>
        <v/>
      </c>
      <c r="F50" s="135" t="inlineStr">
        <is>
          <t>/</t>
        </is>
      </c>
      <c r="G50" s="135">
        <f>MID($Q$1,10,3)</f>
        <v/>
      </c>
      <c r="H50" s="136" t="inlineStr">
        <is>
          <t>P34-M-1</t>
        </is>
      </c>
      <c r="I50" s="136" t="inlineStr"/>
      <c r="J50" s="136" t="n">
        <v>790</v>
      </c>
      <c r="K50" s="136" t="n">
        <v>695</v>
      </c>
      <c r="L50" s="136" t="n">
        <v>1</v>
      </c>
      <c r="M50" s="137">
        <f>J50</f>
        <v/>
      </c>
      <c r="N50" s="137">
        <f>(W50-1)*E50+C50</f>
        <v/>
      </c>
      <c r="O50" s="137">
        <f>L50</f>
        <v/>
      </c>
      <c r="P50" s="309">
        <f>U50+Z50+AG50</f>
        <v/>
      </c>
      <c r="Q50" s="309">
        <f>IF(OR(AND(MOD(K50-C50,E50)&gt;$AI$2,MOD(K50-C50,E50)&lt;(E50-$AJ$2)),W50=35),"单边留","")</f>
        <v/>
      </c>
      <c r="R50" s="135">
        <f>N50</f>
        <v/>
      </c>
      <c r="S50" s="135" t="n">
        <v>2</v>
      </c>
      <c r="T50" s="135">
        <f>S50*O50</f>
        <v/>
      </c>
      <c r="U50" s="311">
        <f>B50*C50*7.85*0.001*R50*0.001*T50</f>
        <v/>
      </c>
      <c r="V50" s="135">
        <f>M50-C50*2-2</f>
        <v/>
      </c>
      <c r="W50" s="135">
        <f>IF(MOD(K50-C50,E50)&lt;(E50-$AJ$2),ROUNDDOWN((K50-C50)/E50+1,0),ROUNDUP((K50-C50)/E50+1,0))</f>
        <v/>
      </c>
      <c r="X50" s="135">
        <f>(N50-C50)/E50+1</f>
        <v/>
      </c>
      <c r="Y50" s="135">
        <f>X50*O50</f>
        <v/>
      </c>
      <c r="Z50" s="312">
        <f>B50*C50*7.85*0.001*V50*0.001*Y50</f>
        <v/>
      </c>
      <c r="AA50" s="135" t="n">
        <v>6</v>
      </c>
      <c r="AB50" s="135">
        <f>(M50-G50*(AE50-1))/2</f>
        <v/>
      </c>
      <c r="AC50" s="141">
        <f>(M50-G50*(AF50-1))/2</f>
        <v/>
      </c>
      <c r="AD50" s="135" t="n">
        <v>1025</v>
      </c>
      <c r="AE50" s="135">
        <f>IF(INT(M50/G50+1)/2=INT(INT(M50/G50+1)/2),INT(M50/G50)+1,INT(M50/G50))</f>
        <v/>
      </c>
      <c r="AF50" s="135">
        <f>IF(AB50&lt;=0.2*G50,AE50-2,AE50)</f>
        <v/>
      </c>
      <c r="AG50" s="313">
        <f>AA50*AA50*7.85*AD50*0.001*0.001*AF50*O50</f>
        <v/>
      </c>
      <c r="AH50" s="135">
        <f>AF50*O50</f>
        <v/>
      </c>
      <c r="AI50" s="135">
        <f>K50*L50</f>
        <v/>
      </c>
      <c r="AJ50" s="135">
        <f>LEFT(H50,3)</f>
        <v/>
      </c>
    </row>
    <row r="51" ht="22.5" customFormat="1" customHeight="1" s="20">
      <c r="A51" s="135" t="inlineStr">
        <is>
          <t>G</t>
        </is>
      </c>
      <c r="B51" s="135">
        <f>MID($Q$1,3,2)</f>
        <v/>
      </c>
      <c r="C51" s="135">
        <f>MID($Q$1,5,1)</f>
        <v/>
      </c>
      <c r="D51" s="135" t="inlineStr">
        <is>
          <t>/</t>
        </is>
      </c>
      <c r="E51" s="135">
        <f>MID($Q$1,7,2)</f>
        <v/>
      </c>
      <c r="F51" s="135" t="inlineStr">
        <is>
          <t>/</t>
        </is>
      </c>
      <c r="G51" s="135">
        <f>MID($Q$1,10,3)</f>
        <v/>
      </c>
      <c r="H51" s="136" t="inlineStr">
        <is>
          <t>P34-M-15</t>
        </is>
      </c>
      <c r="I51" s="136" t="inlineStr"/>
      <c r="J51" s="136" t="n">
        <v>790</v>
      </c>
      <c r="K51" s="136" t="n">
        <v>935</v>
      </c>
      <c r="L51" s="136" t="n">
        <v>1</v>
      </c>
      <c r="M51" s="137">
        <f>J51</f>
        <v/>
      </c>
      <c r="N51" s="137">
        <f>(W51-1)*E51+C51</f>
        <v/>
      </c>
      <c r="O51" s="137">
        <f>L51</f>
        <v/>
      </c>
      <c r="P51" s="309">
        <f>U51+Z51+AG51</f>
        <v/>
      </c>
      <c r="Q51" s="309">
        <f>IF(OR(AND(MOD(K51-C51,E51)&gt;$AI$2,MOD(K51-C51,E51)&lt;(E51-$AJ$2)),W51=35),"单边留","")</f>
        <v/>
      </c>
      <c r="R51" s="135">
        <f>N51</f>
        <v/>
      </c>
      <c r="S51" s="135" t="n">
        <v>2</v>
      </c>
      <c r="T51" s="135">
        <f>S51*O51</f>
        <v/>
      </c>
      <c r="U51" s="311">
        <f>B51*C51*7.85*0.001*R51*0.001*T51</f>
        <v/>
      </c>
      <c r="V51" s="135">
        <f>M51-C51*2-2</f>
        <v/>
      </c>
      <c r="W51" s="135">
        <f>IF(MOD(K51-C51,E51)&lt;(E51-$AJ$2),ROUNDDOWN((K51-C51)/E51+1,0),ROUNDUP((K51-C51)/E51+1,0))</f>
        <v/>
      </c>
      <c r="X51" s="135">
        <f>(N51-C51)/E51+1</f>
        <v/>
      </c>
      <c r="Y51" s="135">
        <f>X51*O51</f>
        <v/>
      </c>
      <c r="Z51" s="312">
        <f>B51*C51*7.85*0.001*V51*0.001*Y51</f>
        <v/>
      </c>
      <c r="AA51" s="135" t="n">
        <v>6</v>
      </c>
      <c r="AB51" s="135">
        <f>(M51-G51*(AE51-1))/2</f>
        <v/>
      </c>
      <c r="AC51" s="141">
        <f>(M51-G51*(AF51-1))/2</f>
        <v/>
      </c>
      <c r="AD51" s="135" t="n">
        <v>1025</v>
      </c>
      <c r="AE51" s="135">
        <f>IF(INT(M51/G51+1)/2=INT(INT(M51/G51+1)/2),INT(M51/G51)+1,INT(M51/G51))</f>
        <v/>
      </c>
      <c r="AF51" s="135">
        <f>IF(AB51&lt;=0.2*G51,AE51-2,AE51)</f>
        <v/>
      </c>
      <c r="AG51" s="313">
        <f>AA51*AA51*7.85*AD51*0.001*0.001*AF51*O51</f>
        <v/>
      </c>
      <c r="AH51" s="135">
        <f>AF51*O51</f>
        <v/>
      </c>
      <c r="AI51" s="135">
        <f>K51*L51</f>
        <v/>
      </c>
      <c r="AJ51" s="135">
        <f>LEFT(H51,3)</f>
        <v/>
      </c>
    </row>
    <row r="52" ht="22.5" customFormat="1" customHeight="1" s="20">
      <c r="A52" s="135" t="inlineStr">
        <is>
          <t>G</t>
        </is>
      </c>
      <c r="B52" s="135">
        <f>MID($Q$1,3,2)</f>
        <v/>
      </c>
      <c r="C52" s="135">
        <f>MID($Q$1,5,1)</f>
        <v/>
      </c>
      <c r="D52" s="135" t="inlineStr">
        <is>
          <t>/</t>
        </is>
      </c>
      <c r="E52" s="135">
        <f>MID($Q$1,7,2)</f>
        <v/>
      </c>
      <c r="F52" s="135" t="inlineStr">
        <is>
          <t>/</t>
        </is>
      </c>
      <c r="G52" s="135">
        <f>MID($Q$1,10,3)</f>
        <v/>
      </c>
      <c r="H52" s="136" t="inlineStr">
        <is>
          <t>P34-M-8</t>
        </is>
      </c>
      <c r="I52" s="136" t="inlineStr"/>
      <c r="J52" s="136" t="n">
        <v>790</v>
      </c>
      <c r="K52" s="136" t="n">
        <v>515</v>
      </c>
      <c r="L52" s="136" t="n">
        <v>1</v>
      </c>
      <c r="M52" s="137">
        <f>J52</f>
        <v/>
      </c>
      <c r="N52" s="137">
        <f>(W52-1)*E52+C52</f>
        <v/>
      </c>
      <c r="O52" s="137">
        <f>L52</f>
        <v/>
      </c>
      <c r="P52" s="309">
        <f>U52+Z52+AG52</f>
        <v/>
      </c>
      <c r="Q52" s="309">
        <f>IF(OR(AND(MOD(K52-C52,E52)&gt;$AI$2,MOD(K52-C52,E52)&lt;(E52-$AJ$2)),W52=35),"单边留","")</f>
        <v/>
      </c>
      <c r="R52" s="135">
        <f>N52</f>
        <v/>
      </c>
      <c r="S52" s="135" t="n">
        <v>2</v>
      </c>
      <c r="T52" s="135">
        <f>S52*O52</f>
        <v/>
      </c>
      <c r="U52" s="311">
        <f>B52*C52*7.85*0.001*R52*0.001*T52</f>
        <v/>
      </c>
      <c r="V52" s="135">
        <f>M52-C52*2-2</f>
        <v/>
      </c>
      <c r="W52" s="135">
        <f>IF(MOD(K52-C52,E52)&lt;(E52-$AJ$2),ROUNDDOWN((K52-C52)/E52+1,0),ROUNDUP((K52-C52)/E52+1,0))</f>
        <v/>
      </c>
      <c r="X52" s="135">
        <f>(N52-C52)/E52+1</f>
        <v/>
      </c>
      <c r="Y52" s="135">
        <f>X52*O52</f>
        <v/>
      </c>
      <c r="Z52" s="312">
        <f>B52*C52*7.85*0.001*V52*0.001*Y52</f>
        <v/>
      </c>
      <c r="AA52" s="135" t="n">
        <v>6</v>
      </c>
      <c r="AB52" s="135">
        <f>(M52-G52*(AE52-1))/2</f>
        <v/>
      </c>
      <c r="AC52" s="141">
        <f>(M52-G52*(AF52-1))/2</f>
        <v/>
      </c>
      <c r="AD52" s="135" t="n">
        <v>1025</v>
      </c>
      <c r="AE52" s="135">
        <f>IF(INT(M52/G52+1)/2=INT(INT(M52/G52+1)/2),INT(M52/G52)+1,INT(M52/G52))</f>
        <v/>
      </c>
      <c r="AF52" s="135">
        <f>IF(AB52&lt;=0.2*G52,AE52-2,AE52)</f>
        <v/>
      </c>
      <c r="AG52" s="313">
        <f>AA52*AA52*7.85*AD52*0.001*0.001*AF52*O52</f>
        <v/>
      </c>
      <c r="AH52" s="135">
        <f>AF52*O52</f>
        <v/>
      </c>
      <c r="AI52" s="135">
        <f>K52*L52</f>
        <v/>
      </c>
      <c r="AJ52" s="135">
        <f>LEFT(H52,3)</f>
        <v/>
      </c>
    </row>
    <row r="53" ht="22.5" customFormat="1" customHeight="1" s="20">
      <c r="A53" s="135" t="inlineStr">
        <is>
          <t>G</t>
        </is>
      </c>
      <c r="B53" s="135">
        <f>MID($Q$1,3,2)</f>
        <v/>
      </c>
      <c r="C53" s="135">
        <f>MID($Q$1,5,1)</f>
        <v/>
      </c>
      <c r="D53" s="135" t="inlineStr">
        <is>
          <t>/</t>
        </is>
      </c>
      <c r="E53" s="135">
        <f>MID($Q$1,7,2)</f>
        <v/>
      </c>
      <c r="F53" s="135" t="inlineStr">
        <is>
          <t>/</t>
        </is>
      </c>
      <c r="G53" s="135">
        <f>MID($Q$1,10,3)</f>
        <v/>
      </c>
      <c r="H53" s="136" t="inlineStr">
        <is>
          <t>P34-M-9</t>
        </is>
      </c>
      <c r="I53" s="136" t="inlineStr"/>
      <c r="J53" s="136" t="n">
        <v>790</v>
      </c>
      <c r="K53" s="136" t="n">
        <v>575</v>
      </c>
      <c r="L53" s="136" t="n">
        <v>2</v>
      </c>
      <c r="M53" s="137">
        <f>J53</f>
        <v/>
      </c>
      <c r="N53" s="137">
        <f>(W53-1)*E53+C53</f>
        <v/>
      </c>
      <c r="O53" s="137">
        <f>L53</f>
        <v/>
      </c>
      <c r="P53" s="309">
        <f>U53+Z53+AG53</f>
        <v/>
      </c>
      <c r="Q53" s="309">
        <f>IF(OR(AND(MOD(K53-C53,E53)&gt;$AI$2,MOD(K53-C53,E53)&lt;(E53-$AJ$2)),W53=35),"单边留","")</f>
        <v/>
      </c>
      <c r="R53" s="135">
        <f>N53</f>
        <v/>
      </c>
      <c r="S53" s="135" t="n">
        <v>2</v>
      </c>
      <c r="T53" s="135">
        <f>S53*O53</f>
        <v/>
      </c>
      <c r="U53" s="311">
        <f>B53*C53*7.85*0.001*R53*0.001*T53</f>
        <v/>
      </c>
      <c r="V53" s="135">
        <f>M53-C53*2-2</f>
        <v/>
      </c>
      <c r="W53" s="135">
        <f>IF(MOD(K53-C53,E53)&lt;(E53-$AJ$2),ROUNDDOWN((K53-C53)/E53+1,0),ROUNDUP((K53-C53)/E53+1,0))</f>
        <v/>
      </c>
      <c r="X53" s="135">
        <f>(N53-C53)/E53+1</f>
        <v/>
      </c>
      <c r="Y53" s="135">
        <f>X53*O53</f>
        <v/>
      </c>
      <c r="Z53" s="312">
        <f>B53*C53*7.85*0.001*V53*0.001*Y53</f>
        <v/>
      </c>
      <c r="AA53" s="135" t="n">
        <v>6</v>
      </c>
      <c r="AB53" s="135">
        <f>(M53-G53*(AE53-1))/2</f>
        <v/>
      </c>
      <c r="AC53" s="141">
        <f>(M53-G53*(AF53-1))/2</f>
        <v/>
      </c>
      <c r="AD53" s="135" t="n">
        <v>1025</v>
      </c>
      <c r="AE53" s="135">
        <f>IF(INT(M53/G53+1)/2=INT(INT(M53/G53+1)/2),INT(M53/G53)+1,INT(M53/G53))</f>
        <v/>
      </c>
      <c r="AF53" s="135">
        <f>IF(AB53&lt;=0.2*G53,AE53-2,AE53)</f>
        <v/>
      </c>
      <c r="AG53" s="313">
        <f>AA53*AA53*7.85*AD53*0.001*0.001*AF53*O53</f>
        <v/>
      </c>
      <c r="AH53" s="135">
        <f>AF53*O53</f>
        <v/>
      </c>
      <c r="AI53" s="135">
        <f>K53*L53</f>
        <v/>
      </c>
      <c r="AJ53" s="135">
        <f>LEFT(H53,3)</f>
        <v/>
      </c>
    </row>
    <row r="54" ht="22.5" customFormat="1" customHeight="1" s="20">
      <c r="A54" s="135" t="inlineStr">
        <is>
          <t>G</t>
        </is>
      </c>
      <c r="B54" s="135">
        <f>MID($Q$1,3,2)</f>
        <v/>
      </c>
      <c r="C54" s="135">
        <f>MID($Q$1,5,1)</f>
        <v/>
      </c>
      <c r="D54" s="135" t="inlineStr">
        <is>
          <t>/</t>
        </is>
      </c>
      <c r="E54" s="135">
        <f>MID($Q$1,7,2)</f>
        <v/>
      </c>
      <c r="F54" s="135" t="inlineStr">
        <is>
          <t>/</t>
        </is>
      </c>
      <c r="G54" s="135">
        <f>MID($Q$1,10,3)</f>
        <v/>
      </c>
      <c r="H54" s="136" t="inlineStr">
        <is>
          <t>P32-Q-1</t>
        </is>
      </c>
      <c r="I54" s="136" t="inlineStr"/>
      <c r="J54" s="136" t="n">
        <v>790</v>
      </c>
      <c r="K54" s="136" t="n">
        <v>935</v>
      </c>
      <c r="L54" s="136" t="n">
        <v>1</v>
      </c>
      <c r="M54" s="137">
        <f>J54</f>
        <v/>
      </c>
      <c r="N54" s="137">
        <f>(W54-1)*E54+C54</f>
        <v/>
      </c>
      <c r="O54" s="137">
        <f>L54</f>
        <v/>
      </c>
      <c r="P54" s="309">
        <f>U54+Z54+AG54</f>
        <v/>
      </c>
      <c r="Q54" s="309">
        <f>IF(OR(AND(MOD(K54-C54,E54)&gt;$AI$2,MOD(K54-C54,E54)&lt;(E54-$AJ$2)),W54=35),"单边留","")</f>
        <v/>
      </c>
      <c r="R54" s="135">
        <f>N54</f>
        <v/>
      </c>
      <c r="S54" s="135" t="n">
        <v>2</v>
      </c>
      <c r="T54" s="135">
        <f>S54*O54</f>
        <v/>
      </c>
      <c r="U54" s="311">
        <f>B54*C54*7.85*0.001*R54*0.001*T54</f>
        <v/>
      </c>
      <c r="V54" s="135">
        <f>M54-C54*2-2</f>
        <v/>
      </c>
      <c r="W54" s="135">
        <f>IF(MOD(K54-C54,E54)&lt;(E54-$AJ$2),ROUNDDOWN((K54-C54)/E54+1,0),ROUNDUP((K54-C54)/E54+1,0))</f>
        <v/>
      </c>
      <c r="X54" s="135">
        <f>(N54-C54)/E54+1</f>
        <v/>
      </c>
      <c r="Y54" s="135">
        <f>X54*O54</f>
        <v/>
      </c>
      <c r="Z54" s="312">
        <f>B54*C54*7.85*0.001*V54*0.001*Y54</f>
        <v/>
      </c>
      <c r="AA54" s="135" t="n">
        <v>6</v>
      </c>
      <c r="AB54" s="135">
        <f>(M54-G54*(AE54-1))/2</f>
        <v/>
      </c>
      <c r="AC54" s="141">
        <f>(M54-G54*(AF54-1))/2</f>
        <v/>
      </c>
      <c r="AD54" s="135" t="n">
        <v>1025</v>
      </c>
      <c r="AE54" s="135">
        <f>IF(INT(M54/G54+1)/2=INT(INT(M54/G54+1)/2),INT(M54/G54)+1,INT(M54/G54))</f>
        <v/>
      </c>
      <c r="AF54" s="135">
        <f>IF(AB54&lt;=0.2*G54,AE54-2,AE54)</f>
        <v/>
      </c>
      <c r="AG54" s="313">
        <f>AA54*AA54*7.85*AD54*0.001*0.001*AF54*O54</f>
        <v/>
      </c>
      <c r="AH54" s="135">
        <f>AF54*O54</f>
        <v/>
      </c>
      <c r="AI54" s="135">
        <f>K54*L54</f>
        <v/>
      </c>
      <c r="AJ54" s="135">
        <f>LEFT(H54,3)</f>
        <v/>
      </c>
    </row>
    <row r="55" ht="22.5" customFormat="1" customHeight="1" s="20">
      <c r="A55" s="135" t="inlineStr">
        <is>
          <t>G</t>
        </is>
      </c>
      <c r="B55" s="135">
        <f>MID($Q$1,3,2)</f>
        <v/>
      </c>
      <c r="C55" s="135">
        <f>MID($Q$1,5,1)</f>
        <v/>
      </c>
      <c r="D55" s="135" t="inlineStr">
        <is>
          <t>/</t>
        </is>
      </c>
      <c r="E55" s="135">
        <f>MID($Q$1,7,2)</f>
        <v/>
      </c>
      <c r="F55" s="135" t="inlineStr">
        <is>
          <t>/</t>
        </is>
      </c>
      <c r="G55" s="135">
        <f>MID($Q$1,10,3)</f>
        <v/>
      </c>
      <c r="H55" s="136" t="inlineStr">
        <is>
          <t>P25-R-2</t>
        </is>
      </c>
      <c r="I55" s="136" t="inlineStr"/>
      <c r="J55" s="136" t="n">
        <v>790</v>
      </c>
      <c r="K55" s="136" t="n">
        <v>575</v>
      </c>
      <c r="L55" s="136" t="n">
        <v>1</v>
      </c>
      <c r="M55" s="137">
        <f>J55</f>
        <v/>
      </c>
      <c r="N55" s="137">
        <f>(W55-1)*E55+C55</f>
        <v/>
      </c>
      <c r="O55" s="137">
        <f>L55</f>
        <v/>
      </c>
      <c r="P55" s="309">
        <f>U55+Z55+AG55</f>
        <v/>
      </c>
      <c r="Q55" s="309">
        <f>IF(OR(AND(MOD(K55-C55,E55)&gt;$AI$2,MOD(K55-C55,E55)&lt;(E55-$AJ$2)),W55=35),"单边留","")</f>
        <v/>
      </c>
      <c r="R55" s="135">
        <f>N55</f>
        <v/>
      </c>
      <c r="S55" s="135" t="n">
        <v>2</v>
      </c>
      <c r="T55" s="135">
        <f>S55*O55</f>
        <v/>
      </c>
      <c r="U55" s="311">
        <f>B55*C55*7.85*0.001*R55*0.001*T55</f>
        <v/>
      </c>
      <c r="V55" s="135">
        <f>M55-C55*2-2</f>
        <v/>
      </c>
      <c r="W55" s="135">
        <f>IF(MOD(K55-C55,E55)&lt;(E55-$AJ$2),ROUNDDOWN((K55-C55)/E55+1,0),ROUNDUP((K55-C55)/E55+1,0))</f>
        <v/>
      </c>
      <c r="X55" s="135">
        <f>(N55-C55)/E55+1</f>
        <v/>
      </c>
      <c r="Y55" s="135">
        <f>X55*O55</f>
        <v/>
      </c>
      <c r="Z55" s="312">
        <f>B55*C55*7.85*0.001*V55*0.001*Y55</f>
        <v/>
      </c>
      <c r="AA55" s="135" t="n">
        <v>6</v>
      </c>
      <c r="AB55" s="135">
        <f>(M55-G55*(AE55-1))/2</f>
        <v/>
      </c>
      <c r="AC55" s="141">
        <f>(M55-G55*(AF55-1))/2</f>
        <v/>
      </c>
      <c r="AD55" s="135" t="n">
        <v>1025</v>
      </c>
      <c r="AE55" s="135">
        <f>IF(INT(M55/G55+1)/2=INT(INT(M55/G55+1)/2),INT(M55/G55)+1,INT(M55/G55))</f>
        <v/>
      </c>
      <c r="AF55" s="135">
        <f>IF(AB55&lt;=0.2*G55,AE55-2,AE55)</f>
        <v/>
      </c>
      <c r="AG55" s="313">
        <f>AA55*AA55*7.85*AD55*0.001*0.001*AF55*O55</f>
        <v/>
      </c>
      <c r="AH55" s="135">
        <f>AF55*O55</f>
        <v/>
      </c>
      <c r="AI55" s="135">
        <f>K55*L55</f>
        <v/>
      </c>
      <c r="AJ55" s="135">
        <f>LEFT(H55,3)</f>
        <v/>
      </c>
    </row>
    <row r="56" ht="22.5" customFormat="1" customHeight="1" s="20">
      <c r="A56" s="135" t="inlineStr">
        <is>
          <t>G</t>
        </is>
      </c>
      <c r="B56" s="135">
        <f>MID($Q$1,3,2)</f>
        <v/>
      </c>
      <c r="C56" s="135">
        <f>MID($Q$1,5,1)</f>
        <v/>
      </c>
      <c r="D56" s="135" t="inlineStr">
        <is>
          <t>/</t>
        </is>
      </c>
      <c r="E56" s="135">
        <f>MID($Q$1,7,2)</f>
        <v/>
      </c>
      <c r="F56" s="135" t="inlineStr">
        <is>
          <t>/</t>
        </is>
      </c>
      <c r="G56" s="135">
        <f>MID($Q$1,10,3)</f>
        <v/>
      </c>
      <c r="H56" s="136" t="inlineStr">
        <is>
          <t>P25-R-3</t>
        </is>
      </c>
      <c r="I56" s="136" t="inlineStr"/>
      <c r="J56" s="136" t="n">
        <v>790</v>
      </c>
      <c r="K56" s="136" t="n">
        <v>605</v>
      </c>
      <c r="L56" s="136" t="n">
        <v>1</v>
      </c>
      <c r="M56" s="137">
        <f>J56</f>
        <v/>
      </c>
      <c r="N56" s="137">
        <f>(W56-1)*E56+C56</f>
        <v/>
      </c>
      <c r="O56" s="137">
        <f>L56</f>
        <v/>
      </c>
      <c r="P56" s="309">
        <f>U56+Z56+AG56</f>
        <v/>
      </c>
      <c r="Q56" s="309">
        <f>IF(OR(AND(MOD(K56-C56,E56)&gt;$AI$2,MOD(K56-C56,E56)&lt;(E56-$AJ$2)),W56=35),"单边留","")</f>
        <v/>
      </c>
      <c r="R56" s="135">
        <f>N56</f>
        <v/>
      </c>
      <c r="S56" s="135" t="n">
        <v>2</v>
      </c>
      <c r="T56" s="135">
        <f>S56*O56</f>
        <v/>
      </c>
      <c r="U56" s="311">
        <f>B56*C56*7.85*0.001*R56*0.001*T56</f>
        <v/>
      </c>
      <c r="V56" s="135">
        <f>M56-C56*2-2</f>
        <v/>
      </c>
      <c r="W56" s="135">
        <f>IF(MOD(K56-C56,E56)&lt;(E56-$AJ$2),ROUNDDOWN((K56-C56)/E56+1,0),ROUNDUP((K56-C56)/E56+1,0))</f>
        <v/>
      </c>
      <c r="X56" s="135">
        <f>(N56-C56)/E56+1</f>
        <v/>
      </c>
      <c r="Y56" s="135">
        <f>X56*O56</f>
        <v/>
      </c>
      <c r="Z56" s="312">
        <f>B56*C56*7.85*0.001*V56*0.001*Y56</f>
        <v/>
      </c>
      <c r="AA56" s="135" t="n">
        <v>6</v>
      </c>
      <c r="AB56" s="135">
        <f>(M56-G56*(AE56-1))/2</f>
        <v/>
      </c>
      <c r="AC56" s="141">
        <f>(M56-G56*(AF56-1))/2</f>
        <v/>
      </c>
      <c r="AD56" s="135" t="n">
        <v>1025</v>
      </c>
      <c r="AE56" s="135">
        <f>IF(INT(M56/G56+1)/2=INT(INT(M56/G56+1)/2),INT(M56/G56)+1,INT(M56/G56))</f>
        <v/>
      </c>
      <c r="AF56" s="135">
        <f>IF(AB56&lt;=0.2*G56,AE56-2,AE56)</f>
        <v/>
      </c>
      <c r="AG56" s="313">
        <f>AA56*AA56*7.85*AD56*0.001*0.001*AF56*O56</f>
        <v/>
      </c>
      <c r="AH56" s="135">
        <f>AF56*O56</f>
        <v/>
      </c>
      <c r="AI56" s="135">
        <f>K56*L56</f>
        <v/>
      </c>
      <c r="AJ56" s="135">
        <f>LEFT(H56,3)</f>
        <v/>
      </c>
    </row>
    <row r="57" ht="22.5" customFormat="1" customHeight="1" s="20">
      <c r="A57" s="135" t="inlineStr">
        <is>
          <t>G</t>
        </is>
      </c>
      <c r="B57" s="135">
        <f>MID($Q$1,3,2)</f>
        <v/>
      </c>
      <c r="C57" s="135">
        <f>MID($Q$1,5,1)</f>
        <v/>
      </c>
      <c r="D57" s="135" t="inlineStr">
        <is>
          <t>/</t>
        </is>
      </c>
      <c r="E57" s="135">
        <f>MID($Q$1,7,2)</f>
        <v/>
      </c>
      <c r="F57" s="135" t="inlineStr">
        <is>
          <t>/</t>
        </is>
      </c>
      <c r="G57" s="135">
        <f>MID($Q$1,10,3)</f>
        <v/>
      </c>
      <c r="H57" s="136" t="inlineStr">
        <is>
          <t>P25-R-5</t>
        </is>
      </c>
      <c r="I57" s="136" t="inlineStr"/>
      <c r="J57" s="136" t="n">
        <v>790</v>
      </c>
      <c r="K57" s="136" t="n">
        <v>785</v>
      </c>
      <c r="L57" s="136" t="n">
        <v>1</v>
      </c>
      <c r="M57" s="137">
        <f>J57</f>
        <v/>
      </c>
      <c r="N57" s="137">
        <f>(W57-1)*E57+C57</f>
        <v/>
      </c>
      <c r="O57" s="137">
        <f>L57</f>
        <v/>
      </c>
      <c r="P57" s="309">
        <f>U57+Z57+AG57</f>
        <v/>
      </c>
      <c r="Q57" s="309">
        <f>IF(OR(AND(MOD(K57-C57,E57)&gt;$AI$2,MOD(K57-C57,E57)&lt;(E57-$AJ$2)),W57=35),"单边留","")</f>
        <v/>
      </c>
      <c r="R57" s="135">
        <f>N57</f>
        <v/>
      </c>
      <c r="S57" s="135" t="n">
        <v>2</v>
      </c>
      <c r="T57" s="135">
        <f>S57*O57</f>
        <v/>
      </c>
      <c r="U57" s="311">
        <f>B57*C57*7.85*0.001*R57*0.001*T57</f>
        <v/>
      </c>
      <c r="V57" s="135">
        <f>M57-C57*2-2</f>
        <v/>
      </c>
      <c r="W57" s="135">
        <f>IF(MOD(K57-C57,E57)&lt;(E57-$AJ$2),ROUNDDOWN((K57-C57)/E57+1,0),ROUNDUP((K57-C57)/E57+1,0))</f>
        <v/>
      </c>
      <c r="X57" s="135">
        <f>(N57-C57)/E57+1</f>
        <v/>
      </c>
      <c r="Y57" s="135">
        <f>X57*O57</f>
        <v/>
      </c>
      <c r="Z57" s="312">
        <f>B57*C57*7.85*0.001*V57*0.001*Y57</f>
        <v/>
      </c>
      <c r="AA57" s="135" t="n">
        <v>6</v>
      </c>
      <c r="AB57" s="135">
        <f>(M57-G57*(AE57-1))/2</f>
        <v/>
      </c>
      <c r="AC57" s="141">
        <f>(M57-G57*(AF57-1))/2</f>
        <v/>
      </c>
      <c r="AD57" s="135" t="n">
        <v>1025</v>
      </c>
      <c r="AE57" s="135">
        <f>IF(INT(M57/G57+1)/2=INT(INT(M57/G57+1)/2),INT(M57/G57)+1,INT(M57/G57))</f>
        <v/>
      </c>
      <c r="AF57" s="135">
        <f>IF(AB57&lt;=0.2*G57,AE57-2,AE57)</f>
        <v/>
      </c>
      <c r="AG57" s="313">
        <f>AA57*AA57*7.85*AD57*0.001*0.001*AF57*O57</f>
        <v/>
      </c>
      <c r="AH57" s="135">
        <f>AF57*O57</f>
        <v/>
      </c>
      <c r="AI57" s="135">
        <f>K57*L57</f>
        <v/>
      </c>
      <c r="AJ57" s="135">
        <f>LEFT(H57,3)</f>
        <v/>
      </c>
    </row>
    <row r="58" ht="22.5" customFormat="1" customHeight="1" s="20">
      <c r="A58" s="135" t="inlineStr">
        <is>
          <t>G</t>
        </is>
      </c>
      <c r="B58" s="135">
        <f>MID($Q$1,3,2)</f>
        <v/>
      </c>
      <c r="C58" s="135">
        <f>MID($Q$1,5,1)</f>
        <v/>
      </c>
      <c r="D58" s="135" t="inlineStr">
        <is>
          <t>/</t>
        </is>
      </c>
      <c r="E58" s="135">
        <f>MID($Q$1,7,2)</f>
        <v/>
      </c>
      <c r="F58" s="135" t="inlineStr">
        <is>
          <t>/</t>
        </is>
      </c>
      <c r="G58" s="135">
        <f>MID($Q$1,10,3)</f>
        <v/>
      </c>
      <c r="H58" s="136" t="inlineStr">
        <is>
          <t>P23-A-27#</t>
        </is>
      </c>
      <c r="I58" s="136" t="inlineStr">
        <is>
          <t>#</t>
        </is>
      </c>
      <c r="J58" s="136" t="n">
        <v>990</v>
      </c>
      <c r="K58" s="136" t="n">
        <v>455</v>
      </c>
      <c r="L58" s="136" t="n">
        <v>1</v>
      </c>
      <c r="M58" s="137">
        <f>J58</f>
        <v/>
      </c>
      <c r="N58" s="137">
        <f>(W58-1)*E58+C58</f>
        <v/>
      </c>
      <c r="O58" s="137">
        <f>L58</f>
        <v/>
      </c>
      <c r="P58" s="309">
        <f>U58+Z58+AG58</f>
        <v/>
      </c>
      <c r="Q58" s="309">
        <f>IF(OR(AND(MOD(K58-C58,E58)&gt;$AI$2,MOD(K58-C58,E58)&lt;(E58-$AJ$2)),W58=35),"单边留","")</f>
        <v/>
      </c>
      <c r="R58" s="135">
        <f>N58</f>
        <v/>
      </c>
      <c r="S58" s="135" t="n">
        <v>2</v>
      </c>
      <c r="T58" s="135">
        <f>S58*O58</f>
        <v/>
      </c>
      <c r="U58" s="311">
        <f>B58*C58*7.85*0.001*R58*0.001*T58</f>
        <v/>
      </c>
      <c r="V58" s="135">
        <f>M58-C58*2-2</f>
        <v/>
      </c>
      <c r="W58" s="135">
        <f>IF(MOD(K58-C58,E58)&lt;(E58-$AJ$2),ROUNDDOWN((K58-C58)/E58+1,0),ROUNDUP((K58-C58)/E58+1,0))</f>
        <v/>
      </c>
      <c r="X58" s="135">
        <f>(N58-C58)/E58+1</f>
        <v/>
      </c>
      <c r="Y58" s="135">
        <f>X58*O58</f>
        <v/>
      </c>
      <c r="Z58" s="312">
        <f>B58*C58*7.85*0.001*V58*0.001*Y58</f>
        <v/>
      </c>
      <c r="AA58" s="135" t="n">
        <v>6</v>
      </c>
      <c r="AB58" s="135">
        <f>(M58-G58*(AE58-1))/2</f>
        <v/>
      </c>
      <c r="AC58" s="141">
        <f>(M58-G58*(AF58-1))/2</f>
        <v/>
      </c>
      <c r="AD58" s="135" t="n">
        <v>1025</v>
      </c>
      <c r="AE58" s="135">
        <f>IF(INT(M58/G58+1)/2=INT(INT(M58/G58+1)/2),INT(M58/G58)+1,INT(M58/G58))</f>
        <v/>
      </c>
      <c r="AF58" s="135">
        <f>IF(AB58&lt;=0.2*G58,AE58-2,AE58)</f>
        <v/>
      </c>
      <c r="AG58" s="313">
        <f>AA58*AA58*7.85*AD58*0.001*0.001*AF58*O58</f>
        <v/>
      </c>
      <c r="AH58" s="135">
        <f>AF58*O58</f>
        <v/>
      </c>
      <c r="AI58" s="135">
        <f>K58*L58</f>
        <v/>
      </c>
      <c r="AJ58" s="135">
        <f>LEFT(H58,3)</f>
        <v/>
      </c>
    </row>
    <row r="59" ht="22.5" customFormat="1" customHeight="1" s="20">
      <c r="A59" s="135" t="inlineStr">
        <is>
          <t>G</t>
        </is>
      </c>
      <c r="B59" s="135">
        <f>MID($Q$1,3,2)</f>
        <v/>
      </c>
      <c r="C59" s="135">
        <f>MID($Q$1,5,1)</f>
        <v/>
      </c>
      <c r="D59" s="135" t="inlineStr">
        <is>
          <t>/</t>
        </is>
      </c>
      <c r="E59" s="135">
        <f>MID($Q$1,7,2)</f>
        <v/>
      </c>
      <c r="F59" s="135" t="inlineStr">
        <is>
          <t>/</t>
        </is>
      </c>
      <c r="G59" s="135">
        <f>MID($Q$1,10,3)</f>
        <v/>
      </c>
      <c r="H59" s="136" t="inlineStr">
        <is>
          <t>P25-R-1</t>
        </is>
      </c>
      <c r="I59" s="136" t="inlineStr"/>
      <c r="J59" s="136" t="n">
        <v>990</v>
      </c>
      <c r="K59" s="136" t="n">
        <v>695</v>
      </c>
      <c r="L59" s="136" t="n">
        <v>2</v>
      </c>
      <c r="M59" s="137">
        <f>J59</f>
        <v/>
      </c>
      <c r="N59" s="137">
        <f>(W59-1)*E59+C59</f>
        <v/>
      </c>
      <c r="O59" s="137">
        <f>L59</f>
        <v/>
      </c>
      <c r="P59" s="309">
        <f>U59+Z59+AG59</f>
        <v/>
      </c>
      <c r="Q59" s="309">
        <f>IF(OR(AND(MOD(K59-C59,E59)&gt;$AI$2,MOD(K59-C59,E59)&lt;(E59-$AJ$2)),W59=35),"单边留","")</f>
        <v/>
      </c>
      <c r="R59" s="135">
        <f>N59</f>
        <v/>
      </c>
      <c r="S59" s="135" t="n">
        <v>2</v>
      </c>
      <c r="T59" s="135">
        <f>S59*O59</f>
        <v/>
      </c>
      <c r="U59" s="311">
        <f>B59*C59*7.85*0.001*R59*0.001*T59</f>
        <v/>
      </c>
      <c r="V59" s="135">
        <f>M59-C59*2-2</f>
        <v/>
      </c>
      <c r="W59" s="135">
        <f>IF(MOD(K59-C59,E59)&lt;(E59-$AJ$2),ROUNDDOWN((K59-C59)/E59+1,0),ROUNDUP((K59-C59)/E59+1,0))</f>
        <v/>
      </c>
      <c r="X59" s="135">
        <f>(N59-C59)/E59+1</f>
        <v/>
      </c>
      <c r="Y59" s="135">
        <f>X59*O59</f>
        <v/>
      </c>
      <c r="Z59" s="312">
        <f>B59*C59*7.85*0.001*V59*0.001*Y59</f>
        <v/>
      </c>
      <c r="AA59" s="135" t="n">
        <v>6</v>
      </c>
      <c r="AB59" s="135">
        <f>(M59-G59*(AE59-1))/2</f>
        <v/>
      </c>
      <c r="AC59" s="141">
        <f>(M59-G59*(AF59-1))/2</f>
        <v/>
      </c>
      <c r="AD59" s="135" t="n">
        <v>1025</v>
      </c>
      <c r="AE59" s="135">
        <f>IF(INT(M59/G59+1)/2=INT(INT(M59/G59+1)/2),INT(M59/G59)+1,INT(M59/G59))</f>
        <v/>
      </c>
      <c r="AF59" s="135">
        <f>IF(AB59&lt;=0.2*G59,AE59-2,AE59)</f>
        <v/>
      </c>
      <c r="AG59" s="313">
        <f>AA59*AA59*7.85*AD59*0.001*0.001*AF59*O59</f>
        <v/>
      </c>
      <c r="AH59" s="135">
        <f>AF59*O59</f>
        <v/>
      </c>
      <c r="AI59" s="135">
        <f>K59*L59</f>
        <v/>
      </c>
      <c r="AJ59" s="135">
        <f>LEFT(H59,3)</f>
        <v/>
      </c>
    </row>
    <row r="60" ht="22.5" customFormat="1" customHeight="1" s="20">
      <c r="A60" s="135" t="inlineStr">
        <is>
          <t>G</t>
        </is>
      </c>
      <c r="B60" s="135">
        <f>MID($Q$1,3,2)</f>
        <v/>
      </c>
      <c r="C60" s="135">
        <f>MID($Q$1,5,1)</f>
        <v/>
      </c>
      <c r="D60" s="135" t="inlineStr">
        <is>
          <t>/</t>
        </is>
      </c>
      <c r="E60" s="135">
        <f>MID($Q$1,7,2)</f>
        <v/>
      </c>
      <c r="F60" s="135" t="inlineStr">
        <is>
          <t>/</t>
        </is>
      </c>
      <c r="G60" s="135">
        <f>MID($Q$1,10,3)</f>
        <v/>
      </c>
      <c r="H60" s="136" t="inlineStr">
        <is>
          <t>P23-A-1</t>
        </is>
      </c>
      <c r="I60" s="136" t="inlineStr"/>
      <c r="J60" s="136" t="n">
        <v>1190</v>
      </c>
      <c r="K60" s="136" t="n">
        <v>605</v>
      </c>
      <c r="L60" s="136" t="n">
        <v>1</v>
      </c>
      <c r="M60" s="137">
        <f>J60</f>
        <v/>
      </c>
      <c r="N60" s="137">
        <f>(W60-1)*E60+C60</f>
        <v/>
      </c>
      <c r="O60" s="137">
        <f>L60</f>
        <v/>
      </c>
      <c r="P60" s="309">
        <f>U60+Z60+AG60</f>
        <v/>
      </c>
      <c r="Q60" s="309">
        <f>IF(OR(AND(MOD(K60-C60,E60)&gt;$AI$2,MOD(K60-C60,E60)&lt;(E60-$AJ$2)),W60=35),"单边留","")</f>
        <v/>
      </c>
      <c r="R60" s="135">
        <f>N60</f>
        <v/>
      </c>
      <c r="S60" s="135" t="n">
        <v>2</v>
      </c>
      <c r="T60" s="135">
        <f>S60*O60</f>
        <v/>
      </c>
      <c r="U60" s="311">
        <f>B60*C60*7.85*0.001*R60*0.001*T60</f>
        <v/>
      </c>
      <c r="V60" s="135">
        <f>M60-C60*2-2</f>
        <v/>
      </c>
      <c r="W60" s="135">
        <f>IF(MOD(K60-C60,E60)&lt;(E60-$AJ$2),ROUNDDOWN((K60-C60)/E60+1,0),ROUNDUP((K60-C60)/E60+1,0))</f>
        <v/>
      </c>
      <c r="X60" s="135">
        <f>(N60-C60)/E60+1</f>
        <v/>
      </c>
      <c r="Y60" s="135">
        <f>X60*O60</f>
        <v/>
      </c>
      <c r="Z60" s="312">
        <f>B60*C60*7.85*0.001*V60*0.001*Y60</f>
        <v/>
      </c>
      <c r="AA60" s="135" t="n">
        <v>6</v>
      </c>
      <c r="AB60" s="135">
        <f>(M60-G60*(AE60-1))/2</f>
        <v/>
      </c>
      <c r="AC60" s="141">
        <f>(M60-G60*(AF60-1))/2</f>
        <v/>
      </c>
      <c r="AD60" s="135" t="n">
        <v>1025</v>
      </c>
      <c r="AE60" s="135">
        <f>IF(INT(M60/G60+1)/2=INT(INT(M60/G60+1)/2),INT(M60/G60)+1,INT(M60/G60))</f>
        <v/>
      </c>
      <c r="AF60" s="135">
        <f>IF(AB60&lt;=0.2*G60,AE60-2,AE60)</f>
        <v/>
      </c>
      <c r="AG60" s="313">
        <f>AA60*AA60*7.85*AD60*0.001*0.001*AF60*O60</f>
        <v/>
      </c>
      <c r="AH60" s="135">
        <f>AF60*O60</f>
        <v/>
      </c>
      <c r="AI60" s="135">
        <f>K60*L60</f>
        <v/>
      </c>
      <c r="AJ60" s="135">
        <f>LEFT(H60,3)</f>
        <v/>
      </c>
    </row>
    <row r="61" ht="22.5" customFormat="1" customHeight="1" s="20">
      <c r="A61" s="135" t="inlineStr">
        <is>
          <t>G</t>
        </is>
      </c>
      <c r="B61" s="135">
        <f>MID($Q$1,3,2)</f>
        <v/>
      </c>
      <c r="C61" s="135">
        <f>MID($Q$1,5,1)</f>
        <v/>
      </c>
      <c r="D61" s="135" t="inlineStr">
        <is>
          <t>/</t>
        </is>
      </c>
      <c r="E61" s="135">
        <f>MID($Q$1,7,2)</f>
        <v/>
      </c>
      <c r="F61" s="135" t="inlineStr">
        <is>
          <t>/</t>
        </is>
      </c>
      <c r="G61" s="135">
        <f>MID($Q$1,10,3)</f>
        <v/>
      </c>
      <c r="H61" s="136" t="inlineStr">
        <is>
          <t>P23-A-2</t>
        </is>
      </c>
      <c r="I61" s="136" t="inlineStr"/>
      <c r="J61" s="136" t="n">
        <v>1190</v>
      </c>
      <c r="K61" s="136" t="n">
        <v>635</v>
      </c>
      <c r="L61" s="136" t="n">
        <v>1</v>
      </c>
      <c r="M61" s="137">
        <f>J61</f>
        <v/>
      </c>
      <c r="N61" s="137">
        <f>(W61-1)*E61+C61</f>
        <v/>
      </c>
      <c r="O61" s="137">
        <f>L61</f>
        <v/>
      </c>
      <c r="P61" s="309">
        <f>U61+Z61+AG61</f>
        <v/>
      </c>
      <c r="Q61" s="309">
        <f>IF(OR(AND(MOD(K61-C61,E61)&gt;$AI$2,MOD(K61-C61,E61)&lt;(E61-$AJ$2)),W61=35),"单边留","")</f>
        <v/>
      </c>
      <c r="R61" s="135">
        <f>N61</f>
        <v/>
      </c>
      <c r="S61" s="135" t="n">
        <v>2</v>
      </c>
      <c r="T61" s="135">
        <f>S61*O61</f>
        <v/>
      </c>
      <c r="U61" s="311">
        <f>B61*C61*7.85*0.001*R61*0.001*T61</f>
        <v/>
      </c>
      <c r="V61" s="135">
        <f>M61-C61*2-2</f>
        <v/>
      </c>
      <c r="W61" s="135">
        <f>IF(MOD(K61-C61,E61)&lt;(E61-$AJ$2),ROUNDDOWN((K61-C61)/E61+1,0),ROUNDUP((K61-C61)/E61+1,0))</f>
        <v/>
      </c>
      <c r="X61" s="135">
        <f>(N61-C61)/E61+1</f>
        <v/>
      </c>
      <c r="Y61" s="135">
        <f>X61*O61</f>
        <v/>
      </c>
      <c r="Z61" s="312">
        <f>B61*C61*7.85*0.001*V61*0.001*Y61</f>
        <v/>
      </c>
      <c r="AA61" s="135" t="n">
        <v>6</v>
      </c>
      <c r="AB61" s="135">
        <f>(M61-G61*(AE61-1))/2</f>
        <v/>
      </c>
      <c r="AC61" s="141">
        <f>(M61-G61*(AF61-1))/2</f>
        <v/>
      </c>
      <c r="AD61" s="135" t="n">
        <v>1025</v>
      </c>
      <c r="AE61" s="135">
        <f>IF(INT(M61/G61+1)/2=INT(INT(M61/G61+1)/2),INT(M61/G61)+1,INT(M61/G61))</f>
        <v/>
      </c>
      <c r="AF61" s="135">
        <f>IF(AB61&lt;=0.2*G61,AE61-2,AE61)</f>
        <v/>
      </c>
      <c r="AG61" s="313">
        <f>AA61*AA61*7.85*AD61*0.001*0.001*AF61*O61</f>
        <v/>
      </c>
      <c r="AH61" s="135">
        <f>AF61*O61</f>
        <v/>
      </c>
      <c r="AI61" s="135">
        <f>K61*L61</f>
        <v/>
      </c>
      <c r="AJ61" s="135">
        <f>LEFT(H61,3)</f>
        <v/>
      </c>
    </row>
    <row r="62" ht="22.5" customFormat="1" customHeight="1" s="20">
      <c r="A62" s="135" t="inlineStr">
        <is>
          <t>G</t>
        </is>
      </c>
      <c r="B62" s="135">
        <f>MID($Q$1,3,2)</f>
        <v/>
      </c>
      <c r="C62" s="135">
        <f>MID($Q$1,5,1)</f>
        <v/>
      </c>
      <c r="D62" s="135" t="inlineStr">
        <is>
          <t>/</t>
        </is>
      </c>
      <c r="E62" s="135">
        <f>MID($Q$1,7,2)</f>
        <v/>
      </c>
      <c r="F62" s="135" t="inlineStr">
        <is>
          <t>/</t>
        </is>
      </c>
      <c r="G62" s="135">
        <f>MID($Q$1,10,3)</f>
        <v/>
      </c>
      <c r="H62" s="136" t="inlineStr">
        <is>
          <t>P24-B-1#</t>
        </is>
      </c>
      <c r="I62" s="136" t="inlineStr">
        <is>
          <t>#</t>
        </is>
      </c>
      <c r="J62" s="136" t="n">
        <v>1190</v>
      </c>
      <c r="K62" s="136" t="n">
        <v>605</v>
      </c>
      <c r="L62" s="136" t="n">
        <v>1</v>
      </c>
      <c r="M62" s="137">
        <f>J62</f>
        <v/>
      </c>
      <c r="N62" s="137">
        <f>(W62-1)*E62+C62</f>
        <v/>
      </c>
      <c r="O62" s="137">
        <f>L62</f>
        <v/>
      </c>
      <c r="P62" s="309">
        <f>U62+Z62+AG62</f>
        <v/>
      </c>
      <c r="Q62" s="309">
        <f>IF(OR(AND(MOD(K62-C62,E62)&gt;$AI$2,MOD(K62-C62,E62)&lt;(E62-$AJ$2)),W62=35),"单边留","")</f>
        <v/>
      </c>
      <c r="R62" s="135">
        <f>N62</f>
        <v/>
      </c>
      <c r="S62" s="135" t="n">
        <v>2</v>
      </c>
      <c r="T62" s="135">
        <f>S62*O62</f>
        <v/>
      </c>
      <c r="U62" s="311">
        <f>B62*C62*7.85*0.001*R62*0.001*T62</f>
        <v/>
      </c>
      <c r="V62" s="135">
        <f>M62-C62*2-2</f>
        <v/>
      </c>
      <c r="W62" s="135">
        <f>IF(MOD(K62-C62,E62)&lt;(E62-$AJ$2),ROUNDDOWN((K62-C62)/E62+1,0),ROUNDUP((K62-C62)/E62+1,0))</f>
        <v/>
      </c>
      <c r="X62" s="135">
        <f>(N62-C62)/E62+1</f>
        <v/>
      </c>
      <c r="Y62" s="135">
        <f>X62*O62</f>
        <v/>
      </c>
      <c r="Z62" s="312">
        <f>B62*C62*7.85*0.001*V62*0.001*Y62</f>
        <v/>
      </c>
      <c r="AA62" s="135" t="n">
        <v>6</v>
      </c>
      <c r="AB62" s="135">
        <f>(M62-G62*(AE62-1))/2</f>
        <v/>
      </c>
      <c r="AC62" s="141">
        <f>(M62-G62*(AF62-1))/2</f>
        <v/>
      </c>
      <c r="AD62" s="135" t="n">
        <v>1025</v>
      </c>
      <c r="AE62" s="135">
        <f>IF(INT(M62/G62+1)/2=INT(INT(M62/G62+1)/2),INT(M62/G62)+1,INT(M62/G62))</f>
        <v/>
      </c>
      <c r="AF62" s="135">
        <f>IF(AB62&lt;=0.2*G62,AE62-2,AE62)</f>
        <v/>
      </c>
      <c r="AG62" s="313">
        <f>AA62*AA62*7.85*AD62*0.001*0.001*AF62*O62</f>
        <v/>
      </c>
      <c r="AH62" s="135">
        <f>AF62*O62</f>
        <v/>
      </c>
      <c r="AI62" s="135">
        <f>K62*L62</f>
        <v/>
      </c>
      <c r="AJ62" s="135">
        <f>LEFT(H62,3)</f>
        <v/>
      </c>
    </row>
    <row r="63" ht="22.5" customFormat="1" customHeight="1" s="20">
      <c r="A63" s="135" t="inlineStr">
        <is>
          <t>G</t>
        </is>
      </c>
      <c r="B63" s="135">
        <f>MID($Q$1,3,2)</f>
        <v/>
      </c>
      <c r="C63" s="135">
        <f>MID($Q$1,5,1)</f>
        <v/>
      </c>
      <c r="D63" s="135" t="inlineStr">
        <is>
          <t>/</t>
        </is>
      </c>
      <c r="E63" s="135">
        <f>MID($Q$1,7,2)</f>
        <v/>
      </c>
      <c r="F63" s="135" t="inlineStr">
        <is>
          <t>/</t>
        </is>
      </c>
      <c r="G63" s="135">
        <f>MID($Q$1,10,3)</f>
        <v/>
      </c>
      <c r="H63" s="136" t="inlineStr">
        <is>
          <t>P24-B-2</t>
        </is>
      </c>
      <c r="I63" s="136" t="inlineStr"/>
      <c r="J63" s="136" t="n">
        <v>1190</v>
      </c>
      <c r="K63" s="136" t="n">
        <v>635</v>
      </c>
      <c r="L63" s="136" t="n">
        <v>1</v>
      </c>
      <c r="M63" s="137">
        <f>J63</f>
        <v/>
      </c>
      <c r="N63" s="137">
        <f>(W63-1)*E63+C63</f>
        <v/>
      </c>
      <c r="O63" s="137">
        <f>L63</f>
        <v/>
      </c>
      <c r="P63" s="309">
        <f>U63+Z63+AG63</f>
        <v/>
      </c>
      <c r="Q63" s="309">
        <f>IF(OR(AND(MOD(K63-C63,E63)&gt;$AI$2,MOD(K63-C63,E63)&lt;(E63-$AJ$2)),W63=35),"单边留","")</f>
        <v/>
      </c>
      <c r="R63" s="135">
        <f>N63</f>
        <v/>
      </c>
      <c r="S63" s="135" t="n">
        <v>2</v>
      </c>
      <c r="T63" s="135">
        <f>S63*O63</f>
        <v/>
      </c>
      <c r="U63" s="311">
        <f>B63*C63*7.85*0.001*R63*0.001*T63</f>
        <v/>
      </c>
      <c r="V63" s="135">
        <f>M63-C63*2-2</f>
        <v/>
      </c>
      <c r="W63" s="135">
        <f>IF(MOD(K63-C63,E63)&lt;(E63-$AJ$2),ROUNDDOWN((K63-C63)/E63+1,0),ROUNDUP((K63-C63)/E63+1,0))</f>
        <v/>
      </c>
      <c r="X63" s="135">
        <f>(N63-C63)/E63+1</f>
        <v/>
      </c>
      <c r="Y63" s="135">
        <f>X63*O63</f>
        <v/>
      </c>
      <c r="Z63" s="312">
        <f>B63*C63*7.85*0.001*V63*0.001*Y63</f>
        <v/>
      </c>
      <c r="AA63" s="135" t="n">
        <v>6</v>
      </c>
      <c r="AB63" s="135">
        <f>(M63-G63*(AE63-1))/2</f>
        <v/>
      </c>
      <c r="AC63" s="141">
        <f>(M63-G63*(AF63-1))/2</f>
        <v/>
      </c>
      <c r="AD63" s="135" t="n">
        <v>1025</v>
      </c>
      <c r="AE63" s="135">
        <f>IF(INT(M63/G63+1)/2=INT(INT(M63/G63+1)/2),INT(M63/G63)+1,INT(M63/G63))</f>
        <v/>
      </c>
      <c r="AF63" s="135">
        <f>IF(AB63&lt;=0.2*G63,AE63-2,AE63)</f>
        <v/>
      </c>
      <c r="AG63" s="313">
        <f>AA63*AA63*7.85*AD63*0.001*0.001*AF63*O63</f>
        <v/>
      </c>
      <c r="AH63" s="135">
        <f>AF63*O63</f>
        <v/>
      </c>
      <c r="AI63" s="135">
        <f>K63*L63</f>
        <v/>
      </c>
      <c r="AJ63" s="135">
        <f>LEFT(H63,3)</f>
        <v/>
      </c>
    </row>
    <row r="64" ht="22.5" customFormat="1" customHeight="1" s="20">
      <c r="A64" s="135" t="inlineStr">
        <is>
          <t>G</t>
        </is>
      </c>
      <c r="B64" s="135">
        <f>MID($Q$1,3,2)</f>
        <v/>
      </c>
      <c r="C64" s="135">
        <f>MID($Q$1,5,1)</f>
        <v/>
      </c>
      <c r="D64" s="135" t="inlineStr">
        <is>
          <t>/</t>
        </is>
      </c>
      <c r="E64" s="135">
        <f>MID($Q$1,7,2)</f>
        <v/>
      </c>
      <c r="F64" s="135" t="inlineStr">
        <is>
          <t>/</t>
        </is>
      </c>
      <c r="G64" s="135">
        <f>MID($Q$1,10,3)</f>
        <v/>
      </c>
      <c r="H64" s="136" t="inlineStr">
        <is>
          <t>P26-D-1</t>
        </is>
      </c>
      <c r="I64" s="136" t="inlineStr"/>
      <c r="J64" s="136" t="n">
        <v>1190</v>
      </c>
      <c r="K64" s="136" t="n">
        <v>605</v>
      </c>
      <c r="L64" s="136" t="n">
        <v>1</v>
      </c>
      <c r="M64" s="137">
        <f>J64</f>
        <v/>
      </c>
      <c r="N64" s="137">
        <f>(W64-1)*E64+C64</f>
        <v/>
      </c>
      <c r="O64" s="137">
        <f>L64</f>
        <v/>
      </c>
      <c r="P64" s="309">
        <f>U64+Z64+AG64</f>
        <v/>
      </c>
      <c r="Q64" s="309">
        <f>IF(OR(AND(MOD(K64-C64,E64)&gt;$AI$2,MOD(K64-C64,E64)&lt;(E64-$AJ$2)),W64=35),"单边留","")</f>
        <v/>
      </c>
      <c r="R64" s="135">
        <f>N64</f>
        <v/>
      </c>
      <c r="S64" s="135" t="n">
        <v>2</v>
      </c>
      <c r="T64" s="135">
        <f>S64*O64</f>
        <v/>
      </c>
      <c r="U64" s="311">
        <f>B64*C64*7.85*0.001*R64*0.001*T64</f>
        <v/>
      </c>
      <c r="V64" s="135">
        <f>M64-C64*2-2</f>
        <v/>
      </c>
      <c r="W64" s="135">
        <f>IF(MOD(K64-C64,E64)&lt;(E64-$AJ$2),ROUNDDOWN((K64-C64)/E64+1,0),ROUNDUP((K64-C64)/E64+1,0))</f>
        <v/>
      </c>
      <c r="X64" s="135">
        <f>(N64-C64)/E64+1</f>
        <v/>
      </c>
      <c r="Y64" s="135">
        <f>X64*O64</f>
        <v/>
      </c>
      <c r="Z64" s="312">
        <f>B64*C64*7.85*0.001*V64*0.001*Y64</f>
        <v/>
      </c>
      <c r="AA64" s="135" t="n">
        <v>6</v>
      </c>
      <c r="AB64" s="135">
        <f>(M64-G64*(AE64-1))/2</f>
        <v/>
      </c>
      <c r="AC64" s="141">
        <f>(M64-G64*(AF64-1))/2</f>
        <v/>
      </c>
      <c r="AD64" s="135" t="n">
        <v>1025</v>
      </c>
      <c r="AE64" s="135">
        <f>IF(INT(M64/G64+1)/2=INT(INT(M64/G64+1)/2),INT(M64/G64)+1,INT(M64/G64))</f>
        <v/>
      </c>
      <c r="AF64" s="135">
        <f>IF(AB64&lt;=0.2*G64,AE64-2,AE64)</f>
        <v/>
      </c>
      <c r="AG64" s="313">
        <f>AA64*AA64*7.85*AD64*0.001*0.001*AF64*O64</f>
        <v/>
      </c>
      <c r="AH64" s="135">
        <f>AF64*O64</f>
        <v/>
      </c>
      <c r="AI64" s="135">
        <f>K64*L64</f>
        <v/>
      </c>
      <c r="AJ64" s="135">
        <f>LEFT(H64,3)</f>
        <v/>
      </c>
    </row>
    <row r="65" ht="22.5" customFormat="1" customHeight="1" s="20">
      <c r="A65" s="135" t="inlineStr">
        <is>
          <t>G</t>
        </is>
      </c>
      <c r="B65" s="135">
        <f>MID($Q$1,3,2)</f>
        <v/>
      </c>
      <c r="C65" s="135">
        <f>MID($Q$1,5,1)</f>
        <v/>
      </c>
      <c r="D65" s="135" t="inlineStr">
        <is>
          <t>/</t>
        </is>
      </c>
      <c r="E65" s="135">
        <f>MID($Q$1,7,2)</f>
        <v/>
      </c>
      <c r="F65" s="135" t="inlineStr">
        <is>
          <t>/</t>
        </is>
      </c>
      <c r="G65" s="135">
        <f>MID($Q$1,10,3)</f>
        <v/>
      </c>
      <c r="H65" s="136" t="inlineStr">
        <is>
          <t>P26-D-2</t>
        </is>
      </c>
      <c r="I65" s="136" t="inlineStr"/>
      <c r="J65" s="136" t="n">
        <v>1190</v>
      </c>
      <c r="K65" s="136" t="n">
        <v>635</v>
      </c>
      <c r="L65" s="136" t="n">
        <v>1</v>
      </c>
      <c r="M65" s="137">
        <f>J65</f>
        <v/>
      </c>
      <c r="N65" s="137">
        <f>(W65-1)*E65+C65</f>
        <v/>
      </c>
      <c r="O65" s="137">
        <f>L65</f>
        <v/>
      </c>
      <c r="P65" s="309">
        <f>U65+Z65+AG65</f>
        <v/>
      </c>
      <c r="Q65" s="309">
        <f>IF(OR(AND(MOD(K65-C65,E65)&gt;$AI$2,MOD(K65-C65,E65)&lt;(E65-$AJ$2)),W65=35),"单边留","")</f>
        <v/>
      </c>
      <c r="R65" s="135">
        <f>N65</f>
        <v/>
      </c>
      <c r="S65" s="135" t="n">
        <v>2</v>
      </c>
      <c r="T65" s="135">
        <f>S65*O65</f>
        <v/>
      </c>
      <c r="U65" s="311">
        <f>B65*C65*7.85*0.001*R65*0.001*T65</f>
        <v/>
      </c>
      <c r="V65" s="135">
        <f>M65-C65*2-2</f>
        <v/>
      </c>
      <c r="W65" s="135">
        <f>IF(MOD(K65-C65,E65)&lt;(E65-$AJ$2),ROUNDDOWN((K65-C65)/E65+1,0),ROUNDUP((K65-C65)/E65+1,0))</f>
        <v/>
      </c>
      <c r="X65" s="135">
        <f>(N65-C65)/E65+1</f>
        <v/>
      </c>
      <c r="Y65" s="135">
        <f>X65*O65</f>
        <v/>
      </c>
      <c r="Z65" s="312">
        <f>B65*C65*7.85*0.001*V65*0.001*Y65</f>
        <v/>
      </c>
      <c r="AA65" s="135" t="n">
        <v>6</v>
      </c>
      <c r="AB65" s="135">
        <f>(M65-G65*(AE65-1))/2</f>
        <v/>
      </c>
      <c r="AC65" s="141">
        <f>(M65-G65*(AF65-1))/2</f>
        <v/>
      </c>
      <c r="AD65" s="135" t="n">
        <v>1025</v>
      </c>
      <c r="AE65" s="135">
        <f>IF(INT(M65/G65+1)/2=INT(INT(M65/G65+1)/2),INT(M65/G65)+1,INT(M65/G65))</f>
        <v/>
      </c>
      <c r="AF65" s="135">
        <f>IF(AB65&lt;=0.2*G65,AE65-2,AE65)</f>
        <v/>
      </c>
      <c r="AG65" s="313">
        <f>AA65*AA65*7.85*AD65*0.001*0.001*AF65*O65</f>
        <v/>
      </c>
      <c r="AH65" s="135">
        <f>AF65*O65</f>
        <v/>
      </c>
      <c r="AI65" s="135">
        <f>K65*L65</f>
        <v/>
      </c>
      <c r="AJ65" s="135">
        <f>LEFT(H65,3)</f>
        <v/>
      </c>
    </row>
    <row r="66" ht="22.5" customFormat="1" customHeight="1" s="20">
      <c r="A66" s="135" t="inlineStr">
        <is>
          <t>G</t>
        </is>
      </c>
      <c r="B66" s="135">
        <f>MID($Q$1,3,2)</f>
        <v/>
      </c>
      <c r="C66" s="135">
        <f>MID($Q$1,5,1)</f>
        <v/>
      </c>
      <c r="D66" s="141" t="inlineStr">
        <is>
          <t>/</t>
        </is>
      </c>
      <c r="E66" s="135">
        <f>MID($Q$1,7,2)</f>
        <v/>
      </c>
      <c r="F66" s="141" t="inlineStr">
        <is>
          <t>/</t>
        </is>
      </c>
      <c r="G66" s="135">
        <f>MID($Q$1,10,3)</f>
        <v/>
      </c>
      <c r="H66" s="136" t="inlineStr">
        <is>
          <t>P33-L-1</t>
        </is>
      </c>
      <c r="I66" s="136" t="inlineStr"/>
      <c r="J66" s="136" t="n">
        <v>1190</v>
      </c>
      <c r="K66" s="136" t="n">
        <v>575</v>
      </c>
      <c r="L66" s="136" t="n">
        <v>1</v>
      </c>
      <c r="M66" s="137">
        <f>J66</f>
        <v/>
      </c>
      <c r="N66" s="137">
        <f>(W66-1)*E66+C66</f>
        <v/>
      </c>
      <c r="O66" s="137">
        <f>L66</f>
        <v/>
      </c>
      <c r="P66" s="309">
        <f>U66+Z66+AG66</f>
        <v/>
      </c>
      <c r="Q66" s="309">
        <f>IF(OR(AND(MOD(K66-C66,E66)&gt;$AI$2,MOD(K66-C66,E66)&lt;(E66-$AJ$2)),W66=35),"单边留","")</f>
        <v/>
      </c>
      <c r="R66" s="135">
        <f>N66</f>
        <v/>
      </c>
      <c r="S66" s="135" t="n">
        <v>2</v>
      </c>
      <c r="T66" s="135">
        <f>S66*O66</f>
        <v/>
      </c>
      <c r="U66" s="311">
        <f>B66*C66*7.85*0.001*R66*0.001*T66</f>
        <v/>
      </c>
      <c r="V66" s="135">
        <f>M66-C66*2-2</f>
        <v/>
      </c>
      <c r="W66" s="135">
        <f>IF(MOD(K66-C66,E66)&lt;(E66-$AJ$2),ROUNDDOWN((K66-C66)/E66+1,0),ROUNDUP((K66-C66)/E66+1,0))</f>
        <v/>
      </c>
      <c r="X66" s="135">
        <f>(N66-C66)/E66+1</f>
        <v/>
      </c>
      <c r="Y66" s="135">
        <f>X66*O66</f>
        <v/>
      </c>
      <c r="Z66" s="312">
        <f>B66*C66*7.85*0.001*V66*0.001*Y66</f>
        <v/>
      </c>
      <c r="AA66" s="135" t="n">
        <v>6</v>
      </c>
      <c r="AB66" s="135">
        <f>(M66-G66*(AE66-1))/2</f>
        <v/>
      </c>
      <c r="AC66" s="141">
        <f>(M66-G66*(AF66-1))/2</f>
        <v/>
      </c>
      <c r="AD66" s="135" t="n">
        <v>1025</v>
      </c>
      <c r="AE66" s="135">
        <f>IF(INT(M66/G66+1)/2=INT(INT(M66/G66+1)/2),INT(M66/G66)+1,INT(M66/G66))</f>
        <v/>
      </c>
      <c r="AF66" s="135">
        <f>IF(AB66&lt;=0.2*G66,AE66-2,AE66)</f>
        <v/>
      </c>
      <c r="AG66" s="313">
        <f>AA66*AA66*7.85*AD66*0.001*0.001*AF66*O66</f>
        <v/>
      </c>
      <c r="AH66" s="135">
        <f>AF66*O66</f>
        <v/>
      </c>
      <c r="AI66" s="135">
        <f>K66*L66</f>
        <v/>
      </c>
      <c r="AJ66" s="135">
        <f>LEFT(H66,3)</f>
        <v/>
      </c>
    </row>
    <row r="67" ht="22.5" customFormat="1" customHeight="1" s="20">
      <c r="A67" s="135" t="inlineStr">
        <is>
          <t>G</t>
        </is>
      </c>
      <c r="B67" s="135">
        <f>MID($Q$1,3,2)</f>
        <v/>
      </c>
      <c r="C67" s="135">
        <f>MID($Q$1,5,1)</f>
        <v/>
      </c>
      <c r="D67" s="135" t="inlineStr">
        <is>
          <t>/</t>
        </is>
      </c>
      <c r="E67" s="135">
        <f>MID($Q$1,7,2)</f>
        <v/>
      </c>
      <c r="F67" s="135" t="inlineStr">
        <is>
          <t>/</t>
        </is>
      </c>
      <c r="G67" s="135">
        <f>MID($Q$1,10,3)</f>
        <v/>
      </c>
      <c r="H67" s="136" t="inlineStr">
        <is>
          <t>P33-L-2</t>
        </is>
      </c>
      <c r="I67" s="136" t="inlineStr"/>
      <c r="J67" s="136" t="n">
        <v>1190</v>
      </c>
      <c r="K67" s="136" t="n">
        <v>605</v>
      </c>
      <c r="L67" s="136" t="n">
        <v>1</v>
      </c>
      <c r="M67" s="137">
        <f>J67</f>
        <v/>
      </c>
      <c r="N67" s="137">
        <f>(W67-1)*E67+C67</f>
        <v/>
      </c>
      <c r="O67" s="137">
        <f>L67</f>
        <v/>
      </c>
      <c r="P67" s="309">
        <f>U67+Z67+AG67</f>
        <v/>
      </c>
      <c r="Q67" s="309">
        <f>IF(OR(AND(MOD(K67-C67,E67)&gt;$AI$2,MOD(K67-C67,E67)&lt;(E67-$AJ$2)),W67=35),"单边留","")</f>
        <v/>
      </c>
      <c r="R67" s="135">
        <f>N67</f>
        <v/>
      </c>
      <c r="S67" s="135" t="n">
        <v>2</v>
      </c>
      <c r="T67" s="135">
        <f>S67*O67</f>
        <v/>
      </c>
      <c r="U67" s="311">
        <f>B67*C67*7.85*0.001*R67*0.001*T67</f>
        <v/>
      </c>
      <c r="V67" s="135">
        <f>M67-C67*2-2</f>
        <v/>
      </c>
      <c r="W67" s="135">
        <f>IF(MOD(K67-C67,E67)&lt;(E67-$AJ$2),ROUNDDOWN((K67-C67)/E67+1,0),ROUNDUP((K67-C67)/E67+1,0))</f>
        <v/>
      </c>
      <c r="X67" s="135">
        <f>(N67-C67)/E67+1</f>
        <v/>
      </c>
      <c r="Y67" s="135">
        <f>X67*O67</f>
        <v/>
      </c>
      <c r="Z67" s="312">
        <f>B67*C67*7.85*0.001*V67*0.001*Y67</f>
        <v/>
      </c>
      <c r="AA67" s="135" t="n">
        <v>6</v>
      </c>
      <c r="AB67" s="135">
        <f>(M67-G67*(AE67-1))/2</f>
        <v/>
      </c>
      <c r="AC67" s="141">
        <f>(M67-G67*(AF67-1))/2</f>
        <v/>
      </c>
      <c r="AD67" s="135" t="n">
        <v>1025</v>
      </c>
      <c r="AE67" s="135">
        <f>IF(INT(M67/G67+1)/2=INT(INT(M67/G67+1)/2),INT(M67/G67)+1,INT(M67/G67))</f>
        <v/>
      </c>
      <c r="AF67" s="135">
        <f>IF(AB67&lt;=0.2*G67,AE67-2,AE67)</f>
        <v/>
      </c>
      <c r="AG67" s="313">
        <f>AA67*AA67*7.85*AD67*0.001*0.001*AF67*O67</f>
        <v/>
      </c>
      <c r="AH67" s="135">
        <f>AF67*O67</f>
        <v/>
      </c>
      <c r="AI67" s="135">
        <f>K67*L67</f>
        <v/>
      </c>
      <c r="AJ67" s="135">
        <f>LEFT(H67,3)</f>
        <v/>
      </c>
    </row>
    <row r="68" ht="22.5" customFormat="1" customHeight="1" s="20">
      <c r="A68" s="135" t="inlineStr">
        <is>
          <t>G</t>
        </is>
      </c>
      <c r="B68" s="135">
        <f>MID($Q$1,3,2)</f>
        <v/>
      </c>
      <c r="C68" s="135">
        <f>MID($Q$1,5,1)</f>
        <v/>
      </c>
      <c r="D68" s="135" t="inlineStr">
        <is>
          <t>/</t>
        </is>
      </c>
      <c r="E68" s="135">
        <f>MID($Q$1,7,2)</f>
        <v/>
      </c>
      <c r="F68" s="135" t="inlineStr">
        <is>
          <t>/</t>
        </is>
      </c>
      <c r="G68" s="135">
        <f>MID($Q$1,10,3)</f>
        <v/>
      </c>
      <c r="H68" s="136" t="inlineStr">
        <is>
          <t>P30-H-3#</t>
        </is>
      </c>
      <c r="I68" s="136" t="inlineStr">
        <is>
          <t>#</t>
        </is>
      </c>
      <c r="J68" s="136" t="n">
        <v>1190</v>
      </c>
      <c r="K68" s="136" t="n">
        <v>485</v>
      </c>
      <c r="L68" s="136" t="n">
        <v>1</v>
      </c>
      <c r="M68" s="137">
        <f>J68</f>
        <v/>
      </c>
      <c r="N68" s="137">
        <f>(W68-1)*E68+C68</f>
        <v/>
      </c>
      <c r="O68" s="137">
        <f>L68</f>
        <v/>
      </c>
      <c r="P68" s="309">
        <f>U68+Z68+AG68</f>
        <v/>
      </c>
      <c r="Q68" s="309">
        <f>IF(OR(AND(MOD(K68-C68,E68)&gt;$AI$2,MOD(K68-C68,E68)&lt;(E68-$AJ$2)),W68=35),"单边留","")</f>
        <v/>
      </c>
      <c r="R68" s="135">
        <f>N68</f>
        <v/>
      </c>
      <c r="S68" s="135" t="n">
        <v>2</v>
      </c>
      <c r="T68" s="135">
        <f>S68*O68</f>
        <v/>
      </c>
      <c r="U68" s="311">
        <f>B68*C68*7.85*0.001*R68*0.001*T68</f>
        <v/>
      </c>
      <c r="V68" s="135">
        <f>M68-C68*2-2</f>
        <v/>
      </c>
      <c r="W68" s="135">
        <f>IF(MOD(K68-C68,E68)&lt;(E68-$AJ$2),ROUNDDOWN((K68-C68)/E68+1,0),ROUNDUP((K68-C68)/E68+1,0))</f>
        <v/>
      </c>
      <c r="X68" s="135">
        <f>(N68-C68)/E68+1</f>
        <v/>
      </c>
      <c r="Y68" s="135">
        <f>X68*O68</f>
        <v/>
      </c>
      <c r="Z68" s="312">
        <f>B68*C68*7.85*0.001*V68*0.001*Y68</f>
        <v/>
      </c>
      <c r="AA68" s="135" t="n">
        <v>6</v>
      </c>
      <c r="AB68" s="135">
        <f>(M68-G68*(AE68-1))/2</f>
        <v/>
      </c>
      <c r="AC68" s="141">
        <f>(M68-G68*(AF68-1))/2</f>
        <v/>
      </c>
      <c r="AD68" s="135" t="n">
        <v>1025</v>
      </c>
      <c r="AE68" s="135">
        <f>IF(INT(M68/G68+1)/2=INT(INT(M68/G68+1)/2),INT(M68/G68)+1,INT(M68/G68))</f>
        <v/>
      </c>
      <c r="AF68" s="135">
        <f>IF(AB68&lt;=0.2*G68,AE68-2,AE68)</f>
        <v/>
      </c>
      <c r="AG68" s="313">
        <f>AA68*AA68*7.85*AD68*0.001*0.001*AF68*O68</f>
        <v/>
      </c>
      <c r="AH68" s="135">
        <f>AF68*O68</f>
        <v/>
      </c>
      <c r="AI68" s="135">
        <f>K68*L68</f>
        <v/>
      </c>
      <c r="AJ68" s="135">
        <f>LEFT(H68,3)</f>
        <v/>
      </c>
    </row>
    <row r="69" ht="22.5" customFormat="1" customHeight="1" s="20">
      <c r="A69" s="135" t="inlineStr">
        <is>
          <t>G</t>
        </is>
      </c>
      <c r="B69" s="135">
        <f>MID($Q$1,3,2)</f>
        <v/>
      </c>
      <c r="C69" s="135">
        <f>MID($Q$1,5,1)</f>
        <v/>
      </c>
      <c r="D69" s="135" t="inlineStr">
        <is>
          <t>/</t>
        </is>
      </c>
      <c r="E69" s="135">
        <f>MID($Q$1,7,2)</f>
        <v/>
      </c>
      <c r="F69" s="135" t="inlineStr">
        <is>
          <t>/</t>
        </is>
      </c>
      <c r="G69" s="135">
        <f>MID($Q$1,10,3)</f>
        <v/>
      </c>
      <c r="H69" s="136" t="inlineStr">
        <is>
          <t>P32-N-1</t>
        </is>
      </c>
      <c r="I69" s="136" t="inlineStr"/>
      <c r="J69" s="136" t="n">
        <v>1190</v>
      </c>
      <c r="K69" s="136" t="n">
        <v>515</v>
      </c>
      <c r="L69" s="136" t="n">
        <v>2</v>
      </c>
      <c r="M69" s="137">
        <f>J69</f>
        <v/>
      </c>
      <c r="N69" s="137">
        <f>(W69-1)*E69+C69</f>
        <v/>
      </c>
      <c r="O69" s="137">
        <f>L69</f>
        <v/>
      </c>
      <c r="P69" s="309">
        <f>U69+Z69+AG69</f>
        <v/>
      </c>
      <c r="Q69" s="309">
        <f>IF(OR(AND(MOD(K69-C69,E69)&gt;$AI$2,MOD(K69-C69,E69)&lt;(E69-$AJ$2)),W69=35),"单边留","")</f>
        <v/>
      </c>
      <c r="R69" s="135">
        <f>N69</f>
        <v/>
      </c>
      <c r="S69" s="135" t="n">
        <v>2</v>
      </c>
      <c r="T69" s="135">
        <f>S69*O69</f>
        <v/>
      </c>
      <c r="U69" s="311">
        <f>B69*C69*7.85*0.001*R69*0.001*T69</f>
        <v/>
      </c>
      <c r="V69" s="135">
        <f>M69-C69*2-2</f>
        <v/>
      </c>
      <c r="W69" s="135">
        <f>IF(MOD(K69-C69,E69)&lt;(E69-$AJ$2),ROUNDDOWN((K69-C69)/E69+1,0),ROUNDUP((K69-C69)/E69+1,0))</f>
        <v/>
      </c>
      <c r="X69" s="135">
        <f>(N69-C69)/E69+1</f>
        <v/>
      </c>
      <c r="Y69" s="135">
        <f>X69*O69</f>
        <v/>
      </c>
      <c r="Z69" s="312">
        <f>B69*C69*7.85*0.001*V69*0.001*Y69</f>
        <v/>
      </c>
      <c r="AA69" s="135" t="n">
        <v>6</v>
      </c>
      <c r="AB69" s="135">
        <f>(M69-G69*(AE69-1))/2</f>
        <v/>
      </c>
      <c r="AC69" s="141">
        <f>(M69-G69*(AF69-1))/2</f>
        <v/>
      </c>
      <c r="AD69" s="135" t="n">
        <v>1025</v>
      </c>
      <c r="AE69" s="135">
        <f>IF(INT(M69/G69+1)/2=INT(INT(M69/G69+1)/2),INT(M69/G69)+1,INT(M69/G69))</f>
        <v/>
      </c>
      <c r="AF69" s="135">
        <f>IF(AB69&lt;=0.2*G69,AE69-2,AE69)</f>
        <v/>
      </c>
      <c r="AG69" s="313">
        <f>AA69*AA69*7.85*AD69*0.001*0.001*AF69*O69</f>
        <v/>
      </c>
      <c r="AH69" s="135">
        <f>AF69*O69</f>
        <v/>
      </c>
      <c r="AI69" s="135">
        <f>K69*L69</f>
        <v/>
      </c>
      <c r="AJ69" s="135">
        <f>LEFT(H69,3)</f>
        <v/>
      </c>
    </row>
    <row r="70" ht="22.5" customFormat="1" customHeight="1" s="20">
      <c r="A70" s="135" t="inlineStr">
        <is>
          <t>G</t>
        </is>
      </c>
      <c r="B70" s="135">
        <f>MID($Q$1,3,2)</f>
        <v/>
      </c>
      <c r="C70" s="135">
        <f>MID($Q$1,5,1)</f>
        <v/>
      </c>
      <c r="D70" s="141" t="inlineStr">
        <is>
          <t>/</t>
        </is>
      </c>
      <c r="E70" s="135">
        <f>MID($Q$1,7,2)</f>
        <v/>
      </c>
      <c r="F70" s="141" t="inlineStr">
        <is>
          <t>/</t>
        </is>
      </c>
      <c r="G70" s="135">
        <f>MID($Q$1,10,3)</f>
        <v/>
      </c>
      <c r="H70" s="136" t="inlineStr">
        <is>
          <t>P26-D-27#</t>
        </is>
      </c>
      <c r="I70" s="136" t="inlineStr">
        <is>
          <t>#</t>
        </is>
      </c>
      <c r="J70" s="136" t="n">
        <v>1790</v>
      </c>
      <c r="K70" s="136" t="n">
        <v>425</v>
      </c>
      <c r="L70" s="136" t="n">
        <v>1</v>
      </c>
      <c r="M70" s="137">
        <f>J70</f>
        <v/>
      </c>
      <c r="N70" s="137">
        <f>(W70-1)*E70+C70</f>
        <v/>
      </c>
      <c r="O70" s="137">
        <f>L70</f>
        <v/>
      </c>
      <c r="P70" s="309">
        <f>U70+Z70+AG70</f>
        <v/>
      </c>
      <c r="Q70" s="309">
        <f>IF(OR(AND(MOD(K70-C70,E70)&gt;$AI$2,MOD(K70-C70,E70)&lt;(E70-$AJ$2)),W70=35),"单边留","")</f>
        <v/>
      </c>
      <c r="R70" s="135">
        <f>N70</f>
        <v/>
      </c>
      <c r="S70" s="135" t="n">
        <v>2</v>
      </c>
      <c r="T70" s="135">
        <f>S70*O70</f>
        <v/>
      </c>
      <c r="U70" s="311">
        <f>B70*C70*7.85*0.001*R70*0.001*T70</f>
        <v/>
      </c>
      <c r="V70" s="135">
        <f>M70-C70*2-2</f>
        <v/>
      </c>
      <c r="W70" s="135">
        <f>IF(MOD(K70-C70,E70)&lt;(E70-$AJ$2),ROUNDDOWN((K70-C70)/E70+1,0),ROUNDUP((K70-C70)/E70+1,0))</f>
        <v/>
      </c>
      <c r="X70" s="135">
        <f>(N70-C70)/E70+1</f>
        <v/>
      </c>
      <c r="Y70" s="135">
        <f>X70*O70</f>
        <v/>
      </c>
      <c r="Z70" s="312">
        <f>B70*C70*7.85*0.001*V70*0.001*Y70</f>
        <v/>
      </c>
      <c r="AA70" s="135" t="n">
        <v>6</v>
      </c>
      <c r="AB70" s="135">
        <f>(M70-G70*(AE70-1))/2</f>
        <v/>
      </c>
      <c r="AC70" s="141">
        <f>(M70-G70*(AF70-1))/2</f>
        <v/>
      </c>
      <c r="AD70" s="135" t="n">
        <v>1025</v>
      </c>
      <c r="AE70" s="135">
        <f>IF(INT(M70/G70+1)/2=INT(INT(M70/G70+1)/2),INT(M70/G70)+1,INT(M70/G70))</f>
        <v/>
      </c>
      <c r="AF70" s="135">
        <f>IF(AB70&lt;=0.2*G70,AE70-2,AE70)</f>
        <v/>
      </c>
      <c r="AG70" s="313">
        <f>AA70*AA70*7.85*AD70*0.001*0.001*AF70*O70</f>
        <v/>
      </c>
      <c r="AH70" s="135">
        <f>AF70*O70</f>
        <v/>
      </c>
      <c r="AI70" s="135">
        <f>K70*L70</f>
        <v/>
      </c>
      <c r="AJ70" s="135">
        <f>LEFT(H70,3)</f>
        <v/>
      </c>
    </row>
    <row r="71" ht="22.5" customFormat="1" customHeight="1" s="20">
      <c r="A71" s="135" t="inlineStr">
        <is>
          <t>G</t>
        </is>
      </c>
      <c r="B71" s="135">
        <f>MID($Q$1,3,2)</f>
        <v/>
      </c>
      <c r="C71" s="135">
        <f>MID($Q$1,5,1)</f>
        <v/>
      </c>
      <c r="D71" s="135" t="inlineStr">
        <is>
          <t>/</t>
        </is>
      </c>
      <c r="E71" s="135">
        <f>MID($Q$1,7,2)</f>
        <v/>
      </c>
      <c r="F71" s="135" t="inlineStr">
        <is>
          <t>/</t>
        </is>
      </c>
      <c r="G71" s="135">
        <f>MID($Q$1,10,3)</f>
        <v/>
      </c>
      <c r="H71" s="136" t="inlineStr">
        <is>
          <t>P34-M-3</t>
        </is>
      </c>
      <c r="I71" s="136" t="inlineStr"/>
      <c r="J71" s="136" t="n">
        <v>2190</v>
      </c>
      <c r="K71" s="136" t="n">
        <v>575</v>
      </c>
      <c r="L71" s="136" t="n">
        <v>1</v>
      </c>
      <c r="M71" s="137">
        <f>J71</f>
        <v/>
      </c>
      <c r="N71" s="137">
        <f>(W71-1)*E71+C71</f>
        <v/>
      </c>
      <c r="O71" s="137">
        <f>L71</f>
        <v/>
      </c>
      <c r="P71" s="309">
        <f>U71+Z71+AG71</f>
        <v/>
      </c>
      <c r="Q71" s="309">
        <f>IF(OR(AND(MOD(K71-C71,E71)&gt;$AI$2,MOD(K71-C71,E71)&lt;(E71-$AJ$2)),W71=35),"单边留","")</f>
        <v/>
      </c>
      <c r="R71" s="135">
        <f>N71</f>
        <v/>
      </c>
      <c r="S71" s="135" t="n">
        <v>2</v>
      </c>
      <c r="T71" s="135">
        <f>S71*O71</f>
        <v/>
      </c>
      <c r="U71" s="311">
        <f>B71*C71*7.85*0.001*R71*0.001*T71</f>
        <v/>
      </c>
      <c r="V71" s="135">
        <f>M71-C71*2-2</f>
        <v/>
      </c>
      <c r="W71" s="135">
        <f>IF(MOD(K71-C71,E71)&lt;(E71-$AJ$2),ROUNDDOWN((K71-C71)/E71+1,0),ROUNDUP((K71-C71)/E71+1,0))</f>
        <v/>
      </c>
      <c r="X71" s="135">
        <f>(N71-C71)/E71+1</f>
        <v/>
      </c>
      <c r="Y71" s="135">
        <f>X71*O71</f>
        <v/>
      </c>
      <c r="Z71" s="312">
        <f>B71*C71*7.85*0.001*V71*0.001*Y71</f>
        <v/>
      </c>
      <c r="AA71" s="135" t="n">
        <v>6</v>
      </c>
      <c r="AB71" s="135">
        <f>(M71-G71*(AE71-1))/2</f>
        <v/>
      </c>
      <c r="AC71" s="141">
        <f>(M71-G71*(AF71-1))/2</f>
        <v/>
      </c>
      <c r="AD71" s="135" t="n">
        <v>1025</v>
      </c>
      <c r="AE71" s="135">
        <f>IF(INT(M71/G71+1)/2=INT(INT(M71/G71+1)/2),INT(M71/G71)+1,INT(M71/G71))</f>
        <v/>
      </c>
      <c r="AF71" s="135">
        <f>IF(AB71&lt;=0.2*G71,AE71-2,AE71)</f>
        <v/>
      </c>
      <c r="AG71" s="313">
        <f>AA71*AA71*7.85*AD71*0.001*0.001*AF71*O71</f>
        <v/>
      </c>
      <c r="AH71" s="135">
        <f>AF71*O71</f>
        <v/>
      </c>
      <c r="AI71" s="135">
        <f>K71*L71</f>
        <v/>
      </c>
      <c r="AJ71" s="135">
        <f>LEFT(H71,3)</f>
        <v/>
      </c>
    </row>
    <row r="72" ht="22.5" customFormat="1" customHeight="1" s="20">
      <c r="A72" s="135" t="inlineStr">
        <is>
          <t>G</t>
        </is>
      </c>
      <c r="B72" s="135">
        <f>MID($Q$1,3,2)</f>
        <v/>
      </c>
      <c r="C72" s="135">
        <f>MID($Q$1,5,1)</f>
        <v/>
      </c>
      <c r="D72" s="135" t="inlineStr">
        <is>
          <t>/</t>
        </is>
      </c>
      <c r="E72" s="135">
        <f>MID($Q$1,7,2)</f>
        <v/>
      </c>
      <c r="F72" s="135" t="inlineStr">
        <is>
          <t>/</t>
        </is>
      </c>
      <c r="G72" s="135">
        <f>MID($Q$1,10,3)</f>
        <v/>
      </c>
      <c r="H72" s="136" t="inlineStr">
        <is>
          <t>P23-A-15</t>
        </is>
      </c>
      <c r="I72" s="136" t="inlineStr"/>
      <c r="J72" s="136" t="n">
        <v>2390</v>
      </c>
      <c r="K72" s="136" t="n">
        <v>575</v>
      </c>
      <c r="L72" s="136" t="n">
        <v>2</v>
      </c>
      <c r="M72" s="137">
        <f>J72</f>
        <v/>
      </c>
      <c r="N72" s="137">
        <f>(W72-1)*E72+C72</f>
        <v/>
      </c>
      <c r="O72" s="137">
        <f>L72</f>
        <v/>
      </c>
      <c r="P72" s="309">
        <f>U72+Z72+AG72</f>
        <v/>
      </c>
      <c r="Q72" s="309">
        <f>IF(OR(AND(MOD(K72-C72,E72)&gt;$AI$2,MOD(K72-C72,E72)&lt;(E72-$AJ$2)),W72=35),"单边留","")</f>
        <v/>
      </c>
      <c r="R72" s="135">
        <f>N72</f>
        <v/>
      </c>
      <c r="S72" s="135" t="n">
        <v>2</v>
      </c>
      <c r="T72" s="135">
        <f>S72*O72</f>
        <v/>
      </c>
      <c r="U72" s="311">
        <f>B72*C72*7.85*0.001*R72*0.001*T72</f>
        <v/>
      </c>
      <c r="V72" s="135">
        <f>M72-C72*2-2</f>
        <v/>
      </c>
      <c r="W72" s="135">
        <f>IF(MOD(K72-C72,E72)&lt;(E72-$AJ$2),ROUNDDOWN((K72-C72)/E72+1,0),ROUNDUP((K72-C72)/E72+1,0))</f>
        <v/>
      </c>
      <c r="X72" s="135">
        <f>(N72-C72)/E72+1</f>
        <v/>
      </c>
      <c r="Y72" s="135">
        <f>X72*O72</f>
        <v/>
      </c>
      <c r="Z72" s="312">
        <f>B72*C72*7.85*0.001*V72*0.001*Y72</f>
        <v/>
      </c>
      <c r="AA72" s="135" t="n">
        <v>6</v>
      </c>
      <c r="AB72" s="135">
        <f>(M72-G72*(AE72-1))/2</f>
        <v/>
      </c>
      <c r="AC72" s="141">
        <f>(M72-G72*(AF72-1))/2</f>
        <v/>
      </c>
      <c r="AD72" s="135" t="n">
        <v>1025</v>
      </c>
      <c r="AE72" s="135">
        <f>IF(INT(M72/G72+1)/2=INT(INT(M72/G72+1)/2),INT(M72/G72)+1,INT(M72/G72))</f>
        <v/>
      </c>
      <c r="AF72" s="135">
        <f>IF(AB72&lt;=0.2*G72,AE72-2,AE72)</f>
        <v/>
      </c>
      <c r="AG72" s="313">
        <f>AA72*AA72*7.85*AD72*0.001*0.001*AF72*O72</f>
        <v/>
      </c>
      <c r="AH72" s="135">
        <f>AF72*O72</f>
        <v/>
      </c>
      <c r="AI72" s="135">
        <f>K72*L72</f>
        <v/>
      </c>
      <c r="AJ72" s="135">
        <f>LEFT(H72,3)</f>
        <v/>
      </c>
    </row>
    <row r="73" ht="22.5" customFormat="1" customHeight="1" s="20">
      <c r="A73" s="135" t="inlineStr">
        <is>
          <t>G</t>
        </is>
      </c>
      <c r="B73" s="135">
        <f>MID($Q$1,3,2)</f>
        <v/>
      </c>
      <c r="C73" s="135">
        <f>MID($Q$1,5,1)</f>
        <v/>
      </c>
      <c r="D73" s="141" t="inlineStr">
        <is>
          <t>/</t>
        </is>
      </c>
      <c r="E73" s="135">
        <f>MID($Q$1,7,2)</f>
        <v/>
      </c>
      <c r="F73" s="141" t="inlineStr">
        <is>
          <t>/</t>
        </is>
      </c>
      <c r="G73" s="135">
        <f>MID($Q$1,10,3)</f>
        <v/>
      </c>
      <c r="H73" s="136" t="inlineStr">
        <is>
          <t>P23-A-16</t>
        </is>
      </c>
      <c r="I73" s="136" t="inlineStr"/>
      <c r="J73" s="136" t="n">
        <v>2390</v>
      </c>
      <c r="K73" s="136" t="n">
        <v>605</v>
      </c>
      <c r="L73" s="136" t="n">
        <v>2</v>
      </c>
      <c r="M73" s="137">
        <f>J73</f>
        <v/>
      </c>
      <c r="N73" s="137">
        <f>(W73-1)*E73+C73</f>
        <v/>
      </c>
      <c r="O73" s="137">
        <f>L73</f>
        <v/>
      </c>
      <c r="P73" s="309">
        <f>U73+Z73+AG73</f>
        <v/>
      </c>
      <c r="Q73" s="309">
        <f>IF(OR(AND(MOD(K73-C73,E73)&gt;$AI$2,MOD(K73-C73,E73)&lt;(E73-$AJ$2)),W73=35),"单边留","")</f>
        <v/>
      </c>
      <c r="R73" s="135">
        <f>N73</f>
        <v/>
      </c>
      <c r="S73" s="135" t="n">
        <v>2</v>
      </c>
      <c r="T73" s="135">
        <f>S73*O73</f>
        <v/>
      </c>
      <c r="U73" s="311">
        <f>B73*C73*7.85*0.001*R73*0.001*T73</f>
        <v/>
      </c>
      <c r="V73" s="135">
        <f>M73-C73*2-2</f>
        <v/>
      </c>
      <c r="W73" s="135">
        <f>IF(MOD(K73-C73,E73)&lt;(E73-$AJ$2),ROUNDDOWN((K73-C73)/E73+1,0),ROUNDUP((K73-C73)/E73+1,0))</f>
        <v/>
      </c>
      <c r="X73" s="135">
        <f>(N73-C73)/E73+1</f>
        <v/>
      </c>
      <c r="Y73" s="135">
        <f>X73*O73</f>
        <v/>
      </c>
      <c r="Z73" s="312">
        <f>B73*C73*7.85*0.001*V73*0.001*Y73</f>
        <v/>
      </c>
      <c r="AA73" s="135" t="n">
        <v>6</v>
      </c>
      <c r="AB73" s="135">
        <f>(M73-G73*(AE73-1))/2</f>
        <v/>
      </c>
      <c r="AC73" s="141">
        <f>(M73-G73*(AF73-1))/2</f>
        <v/>
      </c>
      <c r="AD73" s="135" t="n">
        <v>1025</v>
      </c>
      <c r="AE73" s="135">
        <f>IF(INT(M73/G73+1)/2=INT(INT(M73/G73+1)/2),INT(M73/G73)+1,INT(M73/G73))</f>
        <v/>
      </c>
      <c r="AF73" s="135">
        <f>IF(AB73&lt;=0.2*G73,AE73-2,AE73)</f>
        <v/>
      </c>
      <c r="AG73" s="313">
        <f>AA73*AA73*7.85*AD73*0.001*0.001*AF73*O73</f>
        <v/>
      </c>
      <c r="AH73" s="135">
        <f>AF73*O73</f>
        <v/>
      </c>
      <c r="AI73" s="135">
        <f>K73*L73</f>
        <v/>
      </c>
      <c r="AJ73" s="135">
        <f>LEFT(H73,3)</f>
        <v/>
      </c>
    </row>
    <row r="74" ht="22.5" customFormat="1" customHeight="1" s="20">
      <c r="A74" s="135" t="inlineStr">
        <is>
          <t>G</t>
        </is>
      </c>
      <c r="B74" s="135">
        <f>MID($Q$1,3,2)</f>
        <v/>
      </c>
      <c r="C74" s="135">
        <f>MID($Q$1,5,1)</f>
        <v/>
      </c>
      <c r="D74" s="135" t="inlineStr">
        <is>
          <t>/</t>
        </is>
      </c>
      <c r="E74" s="135">
        <f>MID($Q$1,7,2)</f>
        <v/>
      </c>
      <c r="F74" s="135" t="inlineStr">
        <is>
          <t>/</t>
        </is>
      </c>
      <c r="G74" s="135">
        <f>MID($Q$1,10,3)</f>
        <v/>
      </c>
      <c r="H74" s="136" t="inlineStr">
        <is>
          <t>P23-A-18</t>
        </is>
      </c>
      <c r="I74" s="136" t="inlineStr"/>
      <c r="J74" s="136" t="n">
        <v>2390</v>
      </c>
      <c r="K74" s="136" t="n">
        <v>935</v>
      </c>
      <c r="L74" s="136" t="n">
        <v>2</v>
      </c>
      <c r="M74" s="137">
        <f>J74</f>
        <v/>
      </c>
      <c r="N74" s="137">
        <f>(W74-1)*E74+C74</f>
        <v/>
      </c>
      <c r="O74" s="137">
        <f>L74</f>
        <v/>
      </c>
      <c r="P74" s="309">
        <f>U74+Z74+AG74</f>
        <v/>
      </c>
      <c r="Q74" s="309">
        <f>IF(OR(AND(MOD(K74-C74,E74)&gt;$AI$2,MOD(K74-C74,E74)&lt;(E74-$AJ$2)),W74=35),"单边留","")</f>
        <v/>
      </c>
      <c r="R74" s="135">
        <f>N74</f>
        <v/>
      </c>
      <c r="S74" s="135" t="n">
        <v>2</v>
      </c>
      <c r="T74" s="135">
        <f>S74*O74</f>
        <v/>
      </c>
      <c r="U74" s="311">
        <f>B74*C74*7.85*0.001*R74*0.001*T74</f>
        <v/>
      </c>
      <c r="V74" s="135">
        <f>M74-C74*2-2</f>
        <v/>
      </c>
      <c r="W74" s="135">
        <f>IF(MOD(K74-C74,E74)&lt;(E74-$AJ$2),ROUNDDOWN((K74-C74)/E74+1,0),ROUNDUP((K74-C74)/E74+1,0))</f>
        <v/>
      </c>
      <c r="X74" s="135">
        <f>(N74-C74)/E74+1</f>
        <v/>
      </c>
      <c r="Y74" s="135">
        <f>X74*O74</f>
        <v/>
      </c>
      <c r="Z74" s="312">
        <f>B74*C74*7.85*0.001*V74*0.001*Y74</f>
        <v/>
      </c>
      <c r="AA74" s="135" t="n">
        <v>6</v>
      </c>
      <c r="AB74" s="135">
        <f>(M74-G74*(AE74-1))/2</f>
        <v/>
      </c>
      <c r="AC74" s="141">
        <f>(M74-G74*(AF74-1))/2</f>
        <v/>
      </c>
      <c r="AD74" s="135" t="n">
        <v>1025</v>
      </c>
      <c r="AE74" s="135">
        <f>IF(INT(M74/G74+1)/2=INT(INT(M74/G74+1)/2),INT(M74/G74)+1,INT(M74/G74))</f>
        <v/>
      </c>
      <c r="AF74" s="135">
        <f>IF(AB74&lt;=0.2*G74,AE74-2,AE74)</f>
        <v/>
      </c>
      <c r="AG74" s="313">
        <f>AA74*AA74*7.85*AD74*0.001*0.001*AF74*O74</f>
        <v/>
      </c>
      <c r="AH74" s="135">
        <f>AF74*O74</f>
        <v/>
      </c>
      <c r="AI74" s="135">
        <f>K74*L74</f>
        <v/>
      </c>
      <c r="AJ74" s="135">
        <f>LEFT(H74,3)</f>
        <v/>
      </c>
    </row>
    <row r="75" ht="22.5" customFormat="1" customHeight="1" s="20">
      <c r="A75" s="135" t="inlineStr">
        <is>
          <t>G</t>
        </is>
      </c>
      <c r="B75" s="135">
        <f>MID($Q$1,3,2)</f>
        <v/>
      </c>
      <c r="C75" s="135">
        <f>MID($Q$1,5,1)</f>
        <v/>
      </c>
      <c r="D75" s="135" t="inlineStr">
        <is>
          <t>/</t>
        </is>
      </c>
      <c r="E75" s="135">
        <f>MID($Q$1,7,2)</f>
        <v/>
      </c>
      <c r="F75" s="135" t="inlineStr">
        <is>
          <t>/</t>
        </is>
      </c>
      <c r="G75" s="135">
        <f>MID($Q$1,10,3)</f>
        <v/>
      </c>
      <c r="H75" s="136" t="inlineStr">
        <is>
          <t>P24-B-13</t>
        </is>
      </c>
      <c r="I75" s="136" t="inlineStr"/>
      <c r="J75" s="136" t="n">
        <v>2390</v>
      </c>
      <c r="K75" s="136" t="n">
        <v>575</v>
      </c>
      <c r="L75" s="136" t="n">
        <v>2</v>
      </c>
      <c r="M75" s="137">
        <f>J75</f>
        <v/>
      </c>
      <c r="N75" s="137">
        <f>(W75-1)*E75+C75</f>
        <v/>
      </c>
      <c r="O75" s="137">
        <f>L75</f>
        <v/>
      </c>
      <c r="P75" s="309">
        <f>U75+Z75+AG75</f>
        <v/>
      </c>
      <c r="Q75" s="309">
        <f>IF(OR(AND(MOD(K75-C75,E75)&gt;$AI$2,MOD(K75-C75,E75)&lt;(E75-$AJ$2)),W75=35),"单边留","")</f>
        <v/>
      </c>
      <c r="R75" s="135">
        <f>N75</f>
        <v/>
      </c>
      <c r="S75" s="135" t="n">
        <v>2</v>
      </c>
      <c r="T75" s="135">
        <f>S75*O75</f>
        <v/>
      </c>
      <c r="U75" s="311">
        <f>B75*C75*7.85*0.001*R75*0.001*T75</f>
        <v/>
      </c>
      <c r="V75" s="135">
        <f>M75-C75*2-2</f>
        <v/>
      </c>
      <c r="W75" s="135">
        <f>IF(MOD(K75-C75,E75)&lt;(E75-$AJ$2),ROUNDDOWN((K75-C75)/E75+1,0),ROUNDUP((K75-C75)/E75+1,0))</f>
        <v/>
      </c>
      <c r="X75" s="135">
        <f>(N75-C75)/E75+1</f>
        <v/>
      </c>
      <c r="Y75" s="135">
        <f>X75*O75</f>
        <v/>
      </c>
      <c r="Z75" s="312">
        <f>B75*C75*7.85*0.001*V75*0.001*Y75</f>
        <v/>
      </c>
      <c r="AA75" s="135" t="n">
        <v>6</v>
      </c>
      <c r="AB75" s="135">
        <f>(M75-G75*(AE75-1))/2</f>
        <v/>
      </c>
      <c r="AC75" s="141">
        <f>(M75-G75*(AF75-1))/2</f>
        <v/>
      </c>
      <c r="AD75" s="135" t="n">
        <v>1025</v>
      </c>
      <c r="AE75" s="135">
        <f>IF(INT(M75/G75+1)/2=INT(INT(M75/G75+1)/2),INT(M75/G75)+1,INT(M75/G75))</f>
        <v/>
      </c>
      <c r="AF75" s="135">
        <f>IF(AB75&lt;=0.2*G75,AE75-2,AE75)</f>
        <v/>
      </c>
      <c r="AG75" s="313">
        <f>AA75*AA75*7.85*AD75*0.001*0.001*AF75*O75</f>
        <v/>
      </c>
      <c r="AH75" s="135">
        <f>AF75*O75</f>
        <v/>
      </c>
      <c r="AI75" s="135">
        <f>K75*L75</f>
        <v/>
      </c>
      <c r="AJ75" s="135">
        <f>LEFT(H75,3)</f>
        <v/>
      </c>
    </row>
    <row r="76" ht="22.5" customFormat="1" customHeight="1" s="20">
      <c r="A76" s="135" t="inlineStr">
        <is>
          <t>G</t>
        </is>
      </c>
      <c r="B76" s="135">
        <f>MID($Q$1,3,2)</f>
        <v/>
      </c>
      <c r="C76" s="135">
        <f>MID($Q$1,5,1)</f>
        <v/>
      </c>
      <c r="D76" s="135" t="inlineStr">
        <is>
          <t>/</t>
        </is>
      </c>
      <c r="E76" s="135">
        <f>MID($Q$1,7,2)</f>
        <v/>
      </c>
      <c r="F76" s="135" t="inlineStr">
        <is>
          <t>/</t>
        </is>
      </c>
      <c r="G76" s="135">
        <f>MID($Q$1,10,3)</f>
        <v/>
      </c>
      <c r="H76" s="136" t="inlineStr">
        <is>
          <t>P24-B-14</t>
        </is>
      </c>
      <c r="I76" s="136" t="inlineStr"/>
      <c r="J76" s="136" t="n">
        <v>2390</v>
      </c>
      <c r="K76" s="136" t="n">
        <v>605</v>
      </c>
      <c r="L76" s="136" t="n">
        <v>2</v>
      </c>
      <c r="M76" s="137">
        <f>J76</f>
        <v/>
      </c>
      <c r="N76" s="137">
        <f>(W76-1)*E76+C76</f>
        <v/>
      </c>
      <c r="O76" s="137">
        <f>L76</f>
        <v/>
      </c>
      <c r="P76" s="309">
        <f>U76+Z76+AG76</f>
        <v/>
      </c>
      <c r="Q76" s="309">
        <f>IF(OR(AND(MOD(K76-C76,E76)&gt;$AI$2,MOD(K76-C76,E76)&lt;(E76-$AJ$2)),W76=35),"单边留","")</f>
        <v/>
      </c>
      <c r="R76" s="135">
        <f>N76</f>
        <v/>
      </c>
      <c r="S76" s="135" t="n">
        <v>2</v>
      </c>
      <c r="T76" s="135">
        <f>S76*O76</f>
        <v/>
      </c>
      <c r="U76" s="311">
        <f>B76*C76*7.85*0.001*R76*0.001*T76</f>
        <v/>
      </c>
      <c r="V76" s="135">
        <f>M76-C76*2-2</f>
        <v/>
      </c>
      <c r="W76" s="135">
        <f>IF(MOD(K76-C76,E76)&lt;(E76-$AJ$2),ROUNDDOWN((K76-C76)/E76+1,0),ROUNDUP((K76-C76)/E76+1,0))</f>
        <v/>
      </c>
      <c r="X76" s="135">
        <f>(N76-C76)/E76+1</f>
        <v/>
      </c>
      <c r="Y76" s="135">
        <f>X76*O76</f>
        <v/>
      </c>
      <c r="Z76" s="312">
        <f>B76*C76*7.85*0.001*V76*0.001*Y76</f>
        <v/>
      </c>
      <c r="AA76" s="135" t="n">
        <v>6</v>
      </c>
      <c r="AB76" s="135">
        <f>(M76-G76*(AE76-1))/2</f>
        <v/>
      </c>
      <c r="AC76" s="141">
        <f>(M76-G76*(AF76-1))/2</f>
        <v/>
      </c>
      <c r="AD76" s="135" t="n">
        <v>1025</v>
      </c>
      <c r="AE76" s="135">
        <f>IF(INT(M76/G76+1)/2=INT(INT(M76/G76+1)/2),INT(M76/G76)+1,INT(M76/G76))</f>
        <v/>
      </c>
      <c r="AF76" s="135">
        <f>IF(AB76&lt;=0.2*G76,AE76-2,AE76)</f>
        <v/>
      </c>
      <c r="AG76" s="313">
        <f>AA76*AA76*7.85*AD76*0.001*0.001*AF76*O76</f>
        <v/>
      </c>
      <c r="AH76" s="135">
        <f>AF76*O76</f>
        <v/>
      </c>
      <c r="AI76" s="135">
        <f>K76*L76</f>
        <v/>
      </c>
      <c r="AJ76" s="135">
        <f>LEFT(H76,3)</f>
        <v/>
      </c>
    </row>
    <row r="77" ht="22.5" customFormat="1" customHeight="1" s="20">
      <c r="A77" s="135" t="inlineStr">
        <is>
          <t>G</t>
        </is>
      </c>
      <c r="B77" s="135">
        <f>MID($Q$1,3,2)</f>
        <v/>
      </c>
      <c r="C77" s="135">
        <f>MID($Q$1,5,1)</f>
        <v/>
      </c>
      <c r="D77" s="135" t="inlineStr">
        <is>
          <t>/</t>
        </is>
      </c>
      <c r="E77" s="135">
        <f>MID($Q$1,7,2)</f>
        <v/>
      </c>
      <c r="F77" s="135" t="inlineStr">
        <is>
          <t>/</t>
        </is>
      </c>
      <c r="G77" s="135">
        <f>MID($Q$1,10,3)</f>
        <v/>
      </c>
      <c r="H77" s="136" t="inlineStr">
        <is>
          <t>P24-B-16</t>
        </is>
      </c>
      <c r="I77" s="136" t="inlineStr"/>
      <c r="J77" s="136" t="n">
        <v>2390</v>
      </c>
      <c r="K77" s="136" t="n">
        <v>935</v>
      </c>
      <c r="L77" s="136" t="n">
        <v>2</v>
      </c>
      <c r="M77" s="137">
        <f>J77</f>
        <v/>
      </c>
      <c r="N77" s="137">
        <f>(W77-1)*E77+C77</f>
        <v/>
      </c>
      <c r="O77" s="137">
        <f>L77</f>
        <v/>
      </c>
      <c r="P77" s="309">
        <f>U77+Z77+AG77</f>
        <v/>
      </c>
      <c r="Q77" s="309">
        <f>IF(OR(AND(MOD(K77-C77,E77)&gt;$AI$2,MOD(K77-C77,E77)&lt;(E77-$AJ$2)),W77=35),"单边留","")</f>
        <v/>
      </c>
      <c r="R77" s="135">
        <f>N77</f>
        <v/>
      </c>
      <c r="S77" s="135" t="n">
        <v>2</v>
      </c>
      <c r="T77" s="135">
        <f>S77*O77</f>
        <v/>
      </c>
      <c r="U77" s="311">
        <f>B77*C77*7.85*0.001*R77*0.001*T77</f>
        <v/>
      </c>
      <c r="V77" s="135">
        <f>M77-C77*2-2</f>
        <v/>
      </c>
      <c r="W77" s="135">
        <f>IF(MOD(K77-C77,E77)&lt;(E77-$AJ$2),ROUNDDOWN((K77-C77)/E77+1,0),ROUNDUP((K77-C77)/E77+1,0))</f>
        <v/>
      </c>
      <c r="X77" s="135">
        <f>(N77-C77)/E77+1</f>
        <v/>
      </c>
      <c r="Y77" s="135">
        <f>X77*O77</f>
        <v/>
      </c>
      <c r="Z77" s="312">
        <f>B77*C77*7.85*0.001*V77*0.001*Y77</f>
        <v/>
      </c>
      <c r="AA77" s="135" t="n">
        <v>6</v>
      </c>
      <c r="AB77" s="135">
        <f>(M77-G77*(AE77-1))/2</f>
        <v/>
      </c>
      <c r="AC77" s="141">
        <f>(M77-G77*(AF77-1))/2</f>
        <v/>
      </c>
      <c r="AD77" s="135" t="n">
        <v>1025</v>
      </c>
      <c r="AE77" s="135">
        <f>IF(INT(M77/G77+1)/2=INT(INT(M77/G77+1)/2),INT(M77/G77)+1,INT(M77/G77))</f>
        <v/>
      </c>
      <c r="AF77" s="135">
        <f>IF(AB77&lt;=0.2*G77,AE77-2,AE77)</f>
        <v/>
      </c>
      <c r="AG77" s="313">
        <f>AA77*AA77*7.85*AD77*0.001*0.001*AF77*O77</f>
        <v/>
      </c>
      <c r="AH77" s="135">
        <f>AF77*O77</f>
        <v/>
      </c>
      <c r="AI77" s="135">
        <f>K77*L77</f>
        <v/>
      </c>
      <c r="AJ77" s="135">
        <f>LEFT(H77,3)</f>
        <v/>
      </c>
    </row>
    <row r="78" ht="22.5" customFormat="1" customHeight="1" s="20">
      <c r="A78" s="135" t="inlineStr">
        <is>
          <t>G</t>
        </is>
      </c>
      <c r="B78" s="135">
        <f>MID($Q$1,3,2)</f>
        <v/>
      </c>
      <c r="C78" s="135">
        <f>MID($Q$1,5,1)</f>
        <v/>
      </c>
      <c r="D78" s="135" t="inlineStr">
        <is>
          <t>/</t>
        </is>
      </c>
      <c r="E78" s="135">
        <f>MID($Q$1,7,2)</f>
        <v/>
      </c>
      <c r="F78" s="135" t="inlineStr">
        <is>
          <t>/</t>
        </is>
      </c>
      <c r="G78" s="135">
        <f>MID($Q$1,10,3)</f>
        <v/>
      </c>
      <c r="H78" s="136" t="inlineStr">
        <is>
          <t>P26-D-15</t>
        </is>
      </c>
      <c r="I78" s="136" t="inlineStr"/>
      <c r="J78" s="136" t="n">
        <v>2390</v>
      </c>
      <c r="K78" s="136" t="n">
        <v>575</v>
      </c>
      <c r="L78" s="136" t="n">
        <v>2</v>
      </c>
      <c r="M78" s="137">
        <f>J78</f>
        <v/>
      </c>
      <c r="N78" s="137">
        <f>(W78-1)*E78+C78</f>
        <v/>
      </c>
      <c r="O78" s="137">
        <f>L78</f>
        <v/>
      </c>
      <c r="P78" s="309">
        <f>U78+Z78+AG78</f>
        <v/>
      </c>
      <c r="Q78" s="309">
        <f>IF(OR(AND(MOD(K78-C78,E78)&gt;$AI$2,MOD(K78-C78,E78)&lt;(E78-$AJ$2)),W78=35),"单边留","")</f>
        <v/>
      </c>
      <c r="R78" s="135">
        <f>N78</f>
        <v/>
      </c>
      <c r="S78" s="135" t="n">
        <v>2</v>
      </c>
      <c r="T78" s="135">
        <f>S78*O78</f>
        <v/>
      </c>
      <c r="U78" s="311">
        <f>B78*C78*7.85*0.001*R78*0.001*T78</f>
        <v/>
      </c>
      <c r="V78" s="135">
        <f>M78-C78*2-2</f>
        <v/>
      </c>
      <c r="W78" s="135">
        <f>IF(MOD(K78-C78,E78)&lt;(E78-$AJ$2),ROUNDDOWN((K78-C78)/E78+1,0),ROUNDUP((K78-C78)/E78+1,0))</f>
        <v/>
      </c>
      <c r="X78" s="135">
        <f>(N78-C78)/E78+1</f>
        <v/>
      </c>
      <c r="Y78" s="135">
        <f>X78*O78</f>
        <v/>
      </c>
      <c r="Z78" s="312">
        <f>B78*C78*7.85*0.001*V78*0.001*Y78</f>
        <v/>
      </c>
      <c r="AA78" s="135" t="n">
        <v>6</v>
      </c>
      <c r="AB78" s="135">
        <f>(M78-G78*(AE78-1))/2</f>
        <v/>
      </c>
      <c r="AC78" s="141">
        <f>(M78-G78*(AF78-1))/2</f>
        <v/>
      </c>
      <c r="AD78" s="135" t="n">
        <v>1025</v>
      </c>
      <c r="AE78" s="135">
        <f>IF(INT(M78/G78+1)/2=INT(INT(M78/G78+1)/2),INT(M78/G78)+1,INT(M78/G78))</f>
        <v/>
      </c>
      <c r="AF78" s="135">
        <f>IF(AB78&lt;=0.2*G78,AE78-2,AE78)</f>
        <v/>
      </c>
      <c r="AG78" s="313">
        <f>AA78*AA78*7.85*AD78*0.001*0.001*AF78*O78</f>
        <v/>
      </c>
      <c r="AH78" s="135">
        <f>AF78*O78</f>
        <v/>
      </c>
      <c r="AI78" s="135">
        <f>K78*L78</f>
        <v/>
      </c>
      <c r="AJ78" s="135">
        <f>LEFT(H78,3)</f>
        <v/>
      </c>
    </row>
    <row r="79" ht="22.5" customFormat="1" customHeight="1" s="20">
      <c r="A79" s="135" t="inlineStr">
        <is>
          <t>G</t>
        </is>
      </c>
      <c r="B79" s="135">
        <f>MID($Q$1,3,2)</f>
        <v/>
      </c>
      <c r="C79" s="135">
        <f>MID($Q$1,5,1)</f>
        <v/>
      </c>
      <c r="D79" s="135" t="inlineStr">
        <is>
          <t>/</t>
        </is>
      </c>
      <c r="E79" s="135">
        <f>MID($Q$1,7,2)</f>
        <v/>
      </c>
      <c r="F79" s="135" t="inlineStr">
        <is>
          <t>/</t>
        </is>
      </c>
      <c r="G79" s="135">
        <f>MID($Q$1,10,3)</f>
        <v/>
      </c>
      <c r="H79" s="136" t="inlineStr">
        <is>
          <t>P26-D-16</t>
        </is>
      </c>
      <c r="I79" s="136" t="inlineStr"/>
      <c r="J79" s="136" t="n">
        <v>2390</v>
      </c>
      <c r="K79" s="136" t="n">
        <v>605</v>
      </c>
      <c r="L79" s="136" t="n">
        <v>2</v>
      </c>
      <c r="M79" s="137">
        <f>J79</f>
        <v/>
      </c>
      <c r="N79" s="137">
        <f>(W79-1)*E79+C79</f>
        <v/>
      </c>
      <c r="O79" s="137">
        <f>L79</f>
        <v/>
      </c>
      <c r="P79" s="309">
        <f>U79+Z79+AG79</f>
        <v/>
      </c>
      <c r="Q79" s="309">
        <f>IF(OR(AND(MOD(K79-C79,E79)&gt;$AI$2,MOD(K79-C79,E79)&lt;(E79-$AJ$2)),W79=35),"单边留","")</f>
        <v/>
      </c>
      <c r="R79" s="135">
        <f>N79</f>
        <v/>
      </c>
      <c r="S79" s="135" t="n">
        <v>2</v>
      </c>
      <c r="T79" s="135">
        <f>S79*O79</f>
        <v/>
      </c>
      <c r="U79" s="311">
        <f>B79*C79*7.85*0.001*R79*0.001*T79</f>
        <v/>
      </c>
      <c r="V79" s="135">
        <f>M79-C79*2-2</f>
        <v/>
      </c>
      <c r="W79" s="135">
        <f>IF(MOD(K79-C79,E79)&lt;(E79-$AJ$2),ROUNDDOWN((K79-C79)/E79+1,0),ROUNDUP((K79-C79)/E79+1,0))</f>
        <v/>
      </c>
      <c r="X79" s="135">
        <f>(N79-C79)/E79+1</f>
        <v/>
      </c>
      <c r="Y79" s="135">
        <f>X79*O79</f>
        <v/>
      </c>
      <c r="Z79" s="312">
        <f>B79*C79*7.85*0.001*V79*0.001*Y79</f>
        <v/>
      </c>
      <c r="AA79" s="135" t="n">
        <v>6</v>
      </c>
      <c r="AB79" s="135">
        <f>(M79-G79*(AE79-1))/2</f>
        <v/>
      </c>
      <c r="AC79" s="141">
        <f>(M79-G79*(AF79-1))/2</f>
        <v/>
      </c>
      <c r="AD79" s="135" t="n">
        <v>1025</v>
      </c>
      <c r="AE79" s="135">
        <f>IF(INT(M79/G79+1)/2=INT(INT(M79/G79+1)/2),INT(M79/G79)+1,INT(M79/G79))</f>
        <v/>
      </c>
      <c r="AF79" s="135">
        <f>IF(AB79&lt;=0.2*G79,AE79-2,AE79)</f>
        <v/>
      </c>
      <c r="AG79" s="313">
        <f>AA79*AA79*7.85*AD79*0.001*0.001*AF79*O79</f>
        <v/>
      </c>
      <c r="AH79" s="135">
        <f>AF79*O79</f>
        <v/>
      </c>
      <c r="AI79" s="135">
        <f>K79*L79</f>
        <v/>
      </c>
      <c r="AJ79" s="135">
        <f>LEFT(H79,3)</f>
        <v/>
      </c>
    </row>
    <row r="80" ht="22.5" customFormat="1" customHeight="1" s="20">
      <c r="A80" s="135" t="inlineStr">
        <is>
          <t>G</t>
        </is>
      </c>
      <c r="B80" s="135">
        <f>MID($Q$1,3,2)</f>
        <v/>
      </c>
      <c r="C80" s="135">
        <f>MID($Q$1,5,1)</f>
        <v/>
      </c>
      <c r="D80" s="135" t="inlineStr">
        <is>
          <t>/</t>
        </is>
      </c>
      <c r="E80" s="135">
        <f>MID($Q$1,7,2)</f>
        <v/>
      </c>
      <c r="F80" s="135" t="inlineStr">
        <is>
          <t>/</t>
        </is>
      </c>
      <c r="G80" s="135">
        <f>MID($Q$1,10,3)</f>
        <v/>
      </c>
      <c r="H80" s="136" t="inlineStr">
        <is>
          <t>P26-D-18</t>
        </is>
      </c>
      <c r="I80" s="136" t="inlineStr"/>
      <c r="J80" s="136" t="n">
        <v>2390</v>
      </c>
      <c r="K80" s="136" t="n">
        <v>935</v>
      </c>
      <c r="L80" s="136" t="n">
        <v>2</v>
      </c>
      <c r="M80" s="137">
        <f>J80</f>
        <v/>
      </c>
      <c r="N80" s="137">
        <f>(W80-1)*E80+C80</f>
        <v/>
      </c>
      <c r="O80" s="137">
        <f>L80</f>
        <v/>
      </c>
      <c r="P80" s="309">
        <f>U80+Z80+AG80</f>
        <v/>
      </c>
      <c r="Q80" s="309">
        <f>IF(OR(AND(MOD(K80-C80,E80)&gt;$AI$2,MOD(K80-C80,E80)&lt;(E80-$AJ$2)),W80=35),"单边留","")</f>
        <v/>
      </c>
      <c r="R80" s="135">
        <f>N80</f>
        <v/>
      </c>
      <c r="S80" s="135" t="n">
        <v>2</v>
      </c>
      <c r="T80" s="135">
        <f>S80*O80</f>
        <v/>
      </c>
      <c r="U80" s="311">
        <f>B80*C80*7.85*0.001*R80*0.001*T80</f>
        <v/>
      </c>
      <c r="V80" s="135">
        <f>M80-C80*2-2</f>
        <v/>
      </c>
      <c r="W80" s="135">
        <f>IF(MOD(K80-C80,E80)&lt;(E80-$AJ$2),ROUNDDOWN((K80-C80)/E80+1,0),ROUNDUP((K80-C80)/E80+1,0))</f>
        <v/>
      </c>
      <c r="X80" s="135">
        <f>(N80-C80)/E80+1</f>
        <v/>
      </c>
      <c r="Y80" s="135">
        <f>X80*O80</f>
        <v/>
      </c>
      <c r="Z80" s="312">
        <f>B80*C80*7.85*0.001*V80*0.001*Y80</f>
        <v/>
      </c>
      <c r="AA80" s="135" t="n">
        <v>6</v>
      </c>
      <c r="AB80" s="135">
        <f>(M80-G80*(AE80-1))/2</f>
        <v/>
      </c>
      <c r="AC80" s="141">
        <f>(M80-G80*(AF80-1))/2</f>
        <v/>
      </c>
      <c r="AD80" s="135" t="n">
        <v>1025</v>
      </c>
      <c r="AE80" s="135">
        <f>IF(INT(M80/G80+1)/2=INT(INT(M80/G80+1)/2),INT(M80/G80)+1,INT(M80/G80))</f>
        <v/>
      </c>
      <c r="AF80" s="135">
        <f>IF(AB80&lt;=0.2*G80,AE80-2,AE80)</f>
        <v/>
      </c>
      <c r="AG80" s="313">
        <f>AA80*AA80*7.85*AD80*0.001*0.001*AF80*O80</f>
        <v/>
      </c>
      <c r="AH80" s="135">
        <f>AF80*O80</f>
        <v/>
      </c>
      <c r="AI80" s="135">
        <f>K80*L80</f>
        <v/>
      </c>
      <c r="AJ80" s="135">
        <f>LEFT(H80,3)</f>
        <v/>
      </c>
    </row>
    <row r="81" ht="22.5" customFormat="1" customHeight="1" s="20">
      <c r="A81" s="135" t="inlineStr">
        <is>
          <t>G</t>
        </is>
      </c>
      <c r="B81" s="135">
        <f>MID($Q$1,3,2)</f>
        <v/>
      </c>
      <c r="C81" s="135">
        <f>MID($Q$1,5,1)</f>
        <v/>
      </c>
      <c r="D81" s="135" t="inlineStr">
        <is>
          <t>/</t>
        </is>
      </c>
      <c r="E81" s="135">
        <f>MID($Q$1,7,2)</f>
        <v/>
      </c>
      <c r="F81" s="135" t="inlineStr">
        <is>
          <t>/</t>
        </is>
      </c>
      <c r="G81" s="135">
        <f>MID($Q$1,10,3)</f>
        <v/>
      </c>
      <c r="H81" s="136" t="inlineStr">
        <is>
          <t>P31-K-1</t>
        </is>
      </c>
      <c r="I81" s="136" t="inlineStr"/>
      <c r="J81" s="136" t="n">
        <v>2390</v>
      </c>
      <c r="K81" s="136" t="n">
        <v>485</v>
      </c>
      <c r="L81" s="136" t="n">
        <v>1</v>
      </c>
      <c r="M81" s="137">
        <f>J81</f>
        <v/>
      </c>
      <c r="N81" s="137">
        <f>(W81-1)*E81+C81</f>
        <v/>
      </c>
      <c r="O81" s="137">
        <f>L81</f>
        <v/>
      </c>
      <c r="P81" s="309">
        <f>U81+Z81+AG81</f>
        <v/>
      </c>
      <c r="Q81" s="309">
        <f>IF(OR(AND(MOD(K81-C81,E81)&gt;$AI$2,MOD(K81-C81,E81)&lt;(E81-$AJ$2)),W81=35),"单边留","")</f>
        <v/>
      </c>
      <c r="R81" s="135">
        <f>N81</f>
        <v/>
      </c>
      <c r="S81" s="135" t="n">
        <v>2</v>
      </c>
      <c r="T81" s="135">
        <f>S81*O81</f>
        <v/>
      </c>
      <c r="U81" s="311">
        <f>B81*C81*7.85*0.001*R81*0.001*T81</f>
        <v/>
      </c>
      <c r="V81" s="135">
        <f>M81-C81*2-2</f>
        <v/>
      </c>
      <c r="W81" s="135">
        <f>IF(MOD(K81-C81,E81)&lt;(E81-$AJ$2),ROUNDDOWN((K81-C81)/E81+1,0),ROUNDUP((K81-C81)/E81+1,0))</f>
        <v/>
      </c>
      <c r="X81" s="135">
        <f>(N81-C81)/E81+1</f>
        <v/>
      </c>
      <c r="Y81" s="135">
        <f>X81*O81</f>
        <v/>
      </c>
      <c r="Z81" s="312">
        <f>B81*C81*7.85*0.001*V81*0.001*Y81</f>
        <v/>
      </c>
      <c r="AA81" s="135" t="n">
        <v>6</v>
      </c>
      <c r="AB81" s="135">
        <f>(M81-G81*(AE81-1))/2</f>
        <v/>
      </c>
      <c r="AC81" s="141">
        <f>(M81-G81*(AF81-1))/2</f>
        <v/>
      </c>
      <c r="AD81" s="135" t="n">
        <v>1025</v>
      </c>
      <c r="AE81" s="135">
        <f>IF(INT(M81/G81+1)/2=INT(INT(M81/G81+1)/2),INT(M81/G81)+1,INT(M81/G81))</f>
        <v/>
      </c>
      <c r="AF81" s="135">
        <f>IF(AB81&lt;=0.2*G81,AE81-2,AE81)</f>
        <v/>
      </c>
      <c r="AG81" s="313">
        <f>AA81*AA81*7.85*AD81*0.001*0.001*AF81*O81</f>
        <v/>
      </c>
      <c r="AH81" s="135">
        <f>AF81*O81</f>
        <v/>
      </c>
      <c r="AI81" s="135">
        <f>K81*L81</f>
        <v/>
      </c>
      <c r="AJ81" s="135">
        <f>LEFT(H81,3)</f>
        <v/>
      </c>
    </row>
    <row r="82" ht="22.5" customFormat="1" customHeight="1" s="20">
      <c r="A82" s="135" t="inlineStr">
        <is>
          <t>G</t>
        </is>
      </c>
      <c r="B82" s="135">
        <f>MID($Q$1,3,2)</f>
        <v/>
      </c>
      <c r="C82" s="135">
        <f>MID($Q$1,5,1)</f>
        <v/>
      </c>
      <c r="D82" s="135" t="inlineStr">
        <is>
          <t>/</t>
        </is>
      </c>
      <c r="E82" s="135">
        <f>MID($Q$1,7,2)</f>
        <v/>
      </c>
      <c r="F82" s="135" t="inlineStr">
        <is>
          <t>/</t>
        </is>
      </c>
      <c r="G82" s="135">
        <f>MID($Q$1,10,3)</f>
        <v/>
      </c>
      <c r="H82" s="136" t="inlineStr">
        <is>
          <t>P33-L-16</t>
        </is>
      </c>
      <c r="I82" s="136" t="inlineStr"/>
      <c r="J82" s="136" t="n">
        <v>2390</v>
      </c>
      <c r="K82" s="136" t="n">
        <v>425</v>
      </c>
      <c r="L82" s="136" t="n">
        <v>2</v>
      </c>
      <c r="M82" s="137">
        <f>J82</f>
        <v/>
      </c>
      <c r="N82" s="137">
        <f>(W82-1)*E82+C82</f>
        <v/>
      </c>
      <c r="O82" s="137">
        <f>L82</f>
        <v/>
      </c>
      <c r="P82" s="309">
        <f>U82+Z82+AG82</f>
        <v/>
      </c>
      <c r="Q82" s="309">
        <f>IF(OR(AND(MOD(K82-C82,E82)&gt;$AI$2,MOD(K82-C82,E82)&lt;(E82-$AJ$2)),W82=35),"单边留","")</f>
        <v/>
      </c>
      <c r="R82" s="135">
        <f>N82</f>
        <v/>
      </c>
      <c r="S82" s="135" t="n">
        <v>2</v>
      </c>
      <c r="T82" s="135">
        <f>S82*O82</f>
        <v/>
      </c>
      <c r="U82" s="311">
        <f>B82*C82*7.85*0.001*R82*0.001*T82</f>
        <v/>
      </c>
      <c r="V82" s="135">
        <f>M82-C82*2-2</f>
        <v/>
      </c>
      <c r="W82" s="135">
        <f>IF(MOD(K82-C82,E82)&lt;(E82-$AJ$2),ROUNDDOWN((K82-C82)/E82+1,0),ROUNDUP((K82-C82)/E82+1,0))</f>
        <v/>
      </c>
      <c r="X82" s="135">
        <f>(N82-C82)/E82+1</f>
        <v/>
      </c>
      <c r="Y82" s="135">
        <f>X82*O82</f>
        <v/>
      </c>
      <c r="Z82" s="312">
        <f>B82*C82*7.85*0.001*V82*0.001*Y82</f>
        <v/>
      </c>
      <c r="AA82" s="135" t="n">
        <v>6</v>
      </c>
      <c r="AB82" s="135">
        <f>(M82-G82*(AE82-1))/2</f>
        <v/>
      </c>
      <c r="AC82" s="141">
        <f>(M82-G82*(AF82-1))/2</f>
        <v/>
      </c>
      <c r="AD82" s="135" t="n">
        <v>1025</v>
      </c>
      <c r="AE82" s="135">
        <f>IF(INT(M82/G82+1)/2=INT(INT(M82/G82+1)/2),INT(M82/G82)+1,INT(M82/G82))</f>
        <v/>
      </c>
      <c r="AF82" s="135">
        <f>IF(AB82&lt;=0.2*G82,AE82-2,AE82)</f>
        <v/>
      </c>
      <c r="AG82" s="313">
        <f>AA82*AA82*7.85*AD82*0.001*0.001*AF82*O82</f>
        <v/>
      </c>
      <c r="AH82" s="135">
        <f>AF82*O82</f>
        <v/>
      </c>
      <c r="AI82" s="135">
        <f>K82*L82</f>
        <v/>
      </c>
      <c r="AJ82" s="135">
        <f>LEFT(H82,3)</f>
        <v/>
      </c>
    </row>
    <row r="83" ht="22.5" customFormat="1" customHeight="1" s="20">
      <c r="A83" s="135" t="inlineStr">
        <is>
          <t>G</t>
        </is>
      </c>
      <c r="B83" s="135">
        <f>MID($Q$1,3,2)</f>
        <v/>
      </c>
      <c r="C83" s="135">
        <f>MID($Q$1,5,1)</f>
        <v/>
      </c>
      <c r="D83" s="135" t="inlineStr">
        <is>
          <t>/</t>
        </is>
      </c>
      <c r="E83" s="135">
        <f>MID($Q$1,7,2)</f>
        <v/>
      </c>
      <c r="F83" s="135" t="inlineStr">
        <is>
          <t>/</t>
        </is>
      </c>
      <c r="G83" s="135">
        <f>MID($Q$1,10,3)</f>
        <v/>
      </c>
      <c r="H83" s="136" t="inlineStr">
        <is>
          <t>P33-L-6</t>
        </is>
      </c>
      <c r="I83" s="136" t="inlineStr"/>
      <c r="J83" s="136" t="n">
        <v>2390</v>
      </c>
      <c r="K83" s="136" t="n">
        <v>935</v>
      </c>
      <c r="L83" s="136" t="n">
        <v>5</v>
      </c>
      <c r="M83" s="137">
        <f>J83</f>
        <v/>
      </c>
      <c r="N83" s="137">
        <f>(W83-1)*E83+C83</f>
        <v/>
      </c>
      <c r="O83" s="137">
        <f>L83</f>
        <v/>
      </c>
      <c r="P83" s="309">
        <f>U83+Z83+AG83</f>
        <v/>
      </c>
      <c r="Q83" s="309">
        <f>IF(OR(AND(MOD(K83-C83,E83)&gt;$AI$2,MOD(K83-C83,E83)&lt;(E83-$AJ$2)),W83=35),"单边留","")</f>
        <v/>
      </c>
      <c r="R83" s="135">
        <f>N83</f>
        <v/>
      </c>
      <c r="S83" s="135" t="n">
        <v>2</v>
      </c>
      <c r="T83" s="135">
        <f>S83*O83</f>
        <v/>
      </c>
      <c r="U83" s="311">
        <f>B83*C83*7.85*0.001*R83*0.001*T83</f>
        <v/>
      </c>
      <c r="V83" s="135">
        <f>M83-C83*2-2</f>
        <v/>
      </c>
      <c r="W83" s="135">
        <f>IF(MOD(K83-C83,E83)&lt;(E83-$AJ$2),ROUNDDOWN((K83-C83)/E83+1,0),ROUNDUP((K83-C83)/E83+1,0))</f>
        <v/>
      </c>
      <c r="X83" s="135">
        <f>(N83-C83)/E83+1</f>
        <v/>
      </c>
      <c r="Y83" s="135">
        <f>X83*O83</f>
        <v/>
      </c>
      <c r="Z83" s="312">
        <f>B83*C83*7.85*0.001*V83*0.001*Y83</f>
        <v/>
      </c>
      <c r="AA83" s="135" t="n">
        <v>6</v>
      </c>
      <c r="AB83" s="135">
        <f>(M83-G83*(AE83-1))/2</f>
        <v/>
      </c>
      <c r="AC83" s="141">
        <f>(M83-G83*(AF83-1))/2</f>
        <v/>
      </c>
      <c r="AD83" s="135" t="n">
        <v>1025</v>
      </c>
      <c r="AE83" s="135">
        <f>IF(INT(M83/G83+1)/2=INT(INT(M83/G83+1)/2),INT(M83/G83)+1,INT(M83/G83))</f>
        <v/>
      </c>
      <c r="AF83" s="135">
        <f>IF(AB83&lt;=0.2*G83,AE83-2,AE83)</f>
        <v/>
      </c>
      <c r="AG83" s="313">
        <f>AA83*AA83*7.85*AD83*0.001*0.001*AF83*O83</f>
        <v/>
      </c>
      <c r="AH83" s="135">
        <f>AF83*O83</f>
        <v/>
      </c>
      <c r="AI83" s="135">
        <f>K83*L83</f>
        <v/>
      </c>
      <c r="AJ83" s="135">
        <f>LEFT(H83,3)</f>
        <v/>
      </c>
    </row>
    <row r="84" ht="22.5" customFormat="1" customHeight="1" s="20">
      <c r="A84" s="135" t="inlineStr">
        <is>
          <t>G</t>
        </is>
      </c>
      <c r="B84" s="135">
        <f>MID($Q$1,3,2)</f>
        <v/>
      </c>
      <c r="C84" s="135">
        <f>MID($Q$1,5,1)</f>
        <v/>
      </c>
      <c r="D84" s="135" t="inlineStr">
        <is>
          <t>/</t>
        </is>
      </c>
      <c r="E84" s="135">
        <f>MID($Q$1,7,2)</f>
        <v/>
      </c>
      <c r="F84" s="135" t="inlineStr">
        <is>
          <t>/</t>
        </is>
      </c>
      <c r="G84" s="135">
        <f>MID($Q$1,10,3)</f>
        <v/>
      </c>
      <c r="H84" s="136" t="inlineStr">
        <is>
          <t>P34-M-5#</t>
        </is>
      </c>
      <c r="I84" s="136" t="inlineStr">
        <is>
          <t>#</t>
        </is>
      </c>
      <c r="J84" s="136" t="n">
        <v>2990</v>
      </c>
      <c r="K84" s="136" t="n">
        <v>965</v>
      </c>
      <c r="L84" s="136" t="n">
        <v>1</v>
      </c>
      <c r="M84" s="137">
        <f>J84</f>
        <v/>
      </c>
      <c r="N84" s="137">
        <f>(W84-1)*E84+C84</f>
        <v/>
      </c>
      <c r="O84" s="137">
        <f>L84</f>
        <v/>
      </c>
      <c r="P84" s="309">
        <f>U84+Z84+AG84</f>
        <v/>
      </c>
      <c r="Q84" s="309">
        <f>IF(OR(AND(MOD(K84-C84,E84)&gt;$AI$2,MOD(K84-C84,E84)&lt;(E84-$AJ$2)),W84=35),"单边留","")</f>
        <v/>
      </c>
      <c r="R84" s="135">
        <f>N84</f>
        <v/>
      </c>
      <c r="S84" s="135" t="n">
        <v>2</v>
      </c>
      <c r="T84" s="135">
        <f>S84*O84</f>
        <v/>
      </c>
      <c r="U84" s="311">
        <f>B84*C84*7.85*0.001*R84*0.001*T84</f>
        <v/>
      </c>
      <c r="V84" s="135">
        <f>M84-C84*2-2</f>
        <v/>
      </c>
      <c r="W84" s="135">
        <f>IF(MOD(K84-C84,E84)&lt;(E84-$AJ$2),ROUNDDOWN((K84-C84)/E84+1,0),ROUNDUP((K84-C84)/E84+1,0))</f>
        <v/>
      </c>
      <c r="X84" s="135">
        <f>(N84-C84)/E84+1</f>
        <v/>
      </c>
      <c r="Y84" s="135">
        <f>X84*O84</f>
        <v/>
      </c>
      <c r="Z84" s="312">
        <f>B84*C84*7.85*0.001*V84*0.001*Y84</f>
        <v/>
      </c>
      <c r="AA84" s="135" t="n">
        <v>6</v>
      </c>
      <c r="AB84" s="135">
        <f>(M84-G84*(AE84-1))/2</f>
        <v/>
      </c>
      <c r="AC84" s="141">
        <f>(M84-G84*(AF84-1))/2</f>
        <v/>
      </c>
      <c r="AD84" s="135" t="n">
        <v>1025</v>
      </c>
      <c r="AE84" s="135">
        <f>IF(INT(M84/G84+1)/2=INT(INT(M84/G84+1)/2),INT(M84/G84)+1,INT(M84/G84))</f>
        <v/>
      </c>
      <c r="AF84" s="135">
        <f>IF(AB84&lt;=0.2*G84,AE84-2,AE84)</f>
        <v/>
      </c>
      <c r="AG84" s="313">
        <f>AA84*AA84*7.85*AD84*0.001*0.001*AF84*O84</f>
        <v/>
      </c>
      <c r="AH84" s="135">
        <f>AF84*O84</f>
        <v/>
      </c>
      <c r="AI84" s="135">
        <f>K84*L84</f>
        <v/>
      </c>
      <c r="AJ84" s="135">
        <f>LEFT(H84,3)</f>
        <v/>
      </c>
    </row>
    <row r="85" ht="22.5" customFormat="1" customHeight="1" s="20">
      <c r="A85" s="135" t="inlineStr">
        <is>
          <t>G</t>
        </is>
      </c>
      <c r="B85" s="135">
        <f>MID($Q$1,3,2)</f>
        <v/>
      </c>
      <c r="C85" s="135">
        <f>MID($Q$1,5,1)</f>
        <v/>
      </c>
      <c r="D85" s="135" t="inlineStr">
        <is>
          <t>/</t>
        </is>
      </c>
      <c r="E85" s="135">
        <f>MID($Q$1,7,2)</f>
        <v/>
      </c>
      <c r="F85" s="135" t="inlineStr">
        <is>
          <t>/</t>
        </is>
      </c>
      <c r="G85" s="135">
        <f>MID($Q$1,10,3)</f>
        <v/>
      </c>
      <c r="H85" s="136" t="inlineStr">
        <is>
          <t>P29-G-4</t>
        </is>
      </c>
      <c r="I85" s="136" t="inlineStr"/>
      <c r="J85" s="136" t="n">
        <v>890</v>
      </c>
      <c r="K85" s="136" t="n">
        <v>515</v>
      </c>
      <c r="L85" s="136" t="n">
        <v>2</v>
      </c>
      <c r="M85" s="137">
        <f>J85</f>
        <v/>
      </c>
      <c r="N85" s="137">
        <f>(W85-1)*E85+C85</f>
        <v/>
      </c>
      <c r="O85" s="137">
        <f>L85</f>
        <v/>
      </c>
      <c r="P85" s="309">
        <f>U85+Z85+AG85</f>
        <v/>
      </c>
      <c r="Q85" s="309">
        <f>IF(OR(AND(MOD(K85-C85,E85)&gt;$AI$2,MOD(K85-C85,E85)&lt;(E85-$AJ$2)),W85=35),"单边留","")</f>
        <v/>
      </c>
      <c r="R85" s="135">
        <f>N85</f>
        <v/>
      </c>
      <c r="S85" s="135" t="n">
        <v>2</v>
      </c>
      <c r="T85" s="135">
        <f>S85*O85</f>
        <v/>
      </c>
      <c r="U85" s="311">
        <f>B85*C85*7.85*0.001*R85*0.001*T85</f>
        <v/>
      </c>
      <c r="V85" s="135">
        <f>M85-C85*2-2</f>
        <v/>
      </c>
      <c r="W85" s="135">
        <f>IF(MOD(K85-C85,E85)&lt;(E85-$AJ$2),ROUNDDOWN((K85-C85)/E85+1,0),ROUNDUP((K85-C85)/E85+1,0))</f>
        <v/>
      </c>
      <c r="X85" s="135">
        <f>(N85-C85)/E85+1</f>
        <v/>
      </c>
      <c r="Y85" s="135">
        <f>X85*O85</f>
        <v/>
      </c>
      <c r="Z85" s="312">
        <f>B85*C85*7.85*0.001*V85*0.001*Y85</f>
        <v/>
      </c>
      <c r="AA85" s="135" t="n">
        <v>6</v>
      </c>
      <c r="AB85" s="135">
        <f>(M85-G85*(AE85-1))/2</f>
        <v/>
      </c>
      <c r="AC85" s="141">
        <f>(M85-G85*(AF85-1))/2</f>
        <v/>
      </c>
      <c r="AD85" s="135" t="n">
        <v>1025</v>
      </c>
      <c r="AE85" s="135">
        <f>IF(INT(M85/G85+1)/2=INT(INT(M85/G85+1)/2),INT(M85/G85)+1,INT(M85/G85))</f>
        <v/>
      </c>
      <c r="AF85" s="135">
        <f>IF(AB85&lt;=0.2*G85,AE85-2,AE85)</f>
        <v/>
      </c>
      <c r="AG85" s="313">
        <f>AA85*AA85*7.85*AD85*0.001*0.001*AF85*O85</f>
        <v/>
      </c>
      <c r="AH85" s="135">
        <f>AF85*O85</f>
        <v/>
      </c>
      <c r="AI85" s="135">
        <f>K85*L85</f>
        <v/>
      </c>
      <c r="AJ85" s="135">
        <f>LEFT(H85,3)</f>
        <v/>
      </c>
    </row>
    <row r="86" ht="22.5" customFormat="1" customHeight="1" s="20">
      <c r="A86" s="135" t="inlineStr">
        <is>
          <t>G</t>
        </is>
      </c>
      <c r="B86" s="135">
        <f>MID($Q$1,3,2)</f>
        <v/>
      </c>
      <c r="C86" s="135">
        <f>MID($Q$1,5,1)</f>
        <v/>
      </c>
      <c r="D86" s="135" t="inlineStr">
        <is>
          <t>/</t>
        </is>
      </c>
      <c r="E86" s="135">
        <f>MID($Q$1,7,2)</f>
        <v/>
      </c>
      <c r="F86" s="135" t="inlineStr">
        <is>
          <t>/</t>
        </is>
      </c>
      <c r="G86" s="135">
        <f>MID($Q$1,10,3)</f>
        <v/>
      </c>
      <c r="H86" s="136" t="inlineStr">
        <is>
          <t>P32-N-3</t>
        </is>
      </c>
      <c r="I86" s="136" t="inlineStr"/>
      <c r="J86" s="136" t="n">
        <v>1090</v>
      </c>
      <c r="K86" s="136" t="n">
        <v>695</v>
      </c>
      <c r="L86" s="136" t="n">
        <v>2</v>
      </c>
      <c r="M86" s="137">
        <f>J86</f>
        <v/>
      </c>
      <c r="N86" s="137">
        <f>(W86-1)*E86+C86</f>
        <v/>
      </c>
      <c r="O86" s="137">
        <f>L86</f>
        <v/>
      </c>
      <c r="P86" s="309">
        <f>U86+Z86+AG86</f>
        <v/>
      </c>
      <c r="Q86" s="309">
        <f>IF(OR(AND(MOD(K86-C86,E86)&gt;$AI$2,MOD(K86-C86,E86)&lt;(E86-$AJ$2)),W86=35),"单边留","")</f>
        <v/>
      </c>
      <c r="R86" s="135">
        <f>N86</f>
        <v/>
      </c>
      <c r="S86" s="135" t="n">
        <v>2</v>
      </c>
      <c r="T86" s="135">
        <f>S86*O86</f>
        <v/>
      </c>
      <c r="U86" s="311">
        <f>B86*C86*7.85*0.001*R86*0.001*T86</f>
        <v/>
      </c>
      <c r="V86" s="135">
        <f>M86-C86*2-2</f>
        <v/>
      </c>
      <c r="W86" s="135">
        <f>IF(MOD(K86-C86,E86)&lt;(E86-$AJ$2),ROUNDDOWN((K86-C86)/E86+1,0),ROUNDUP((K86-C86)/E86+1,0))</f>
        <v/>
      </c>
      <c r="X86" s="135">
        <f>(N86-C86)/E86+1</f>
        <v/>
      </c>
      <c r="Y86" s="135">
        <f>X86*O86</f>
        <v/>
      </c>
      <c r="Z86" s="312">
        <f>B86*C86*7.85*0.001*V86*0.001*Y86</f>
        <v/>
      </c>
      <c r="AA86" s="135" t="n">
        <v>6</v>
      </c>
      <c r="AB86" s="135">
        <f>(M86-G86*(AE86-1))/2</f>
        <v/>
      </c>
      <c r="AC86" s="141">
        <f>(M86-G86*(AF86-1))/2</f>
        <v/>
      </c>
      <c r="AD86" s="135" t="n">
        <v>1025</v>
      </c>
      <c r="AE86" s="135">
        <f>IF(INT(M86/G86+1)/2=INT(INT(M86/G86+1)/2),INT(M86/G86)+1,INT(M86/G86))</f>
        <v/>
      </c>
      <c r="AF86" s="135">
        <f>IF(AB86&lt;=0.2*G86,AE86-2,AE86)</f>
        <v/>
      </c>
      <c r="AG86" s="313">
        <f>AA86*AA86*7.85*AD86*0.001*0.001*AF86*O86</f>
        <v/>
      </c>
      <c r="AH86" s="135">
        <f>AF86*O86</f>
        <v/>
      </c>
      <c r="AI86" s="135">
        <f>K86*L86</f>
        <v/>
      </c>
      <c r="AJ86" s="135">
        <f>LEFT(H86,3)</f>
        <v/>
      </c>
    </row>
    <row r="87" ht="22.5" customFormat="1" customHeight="1" s="20">
      <c r="A87" s="135" t="inlineStr">
        <is>
          <t>G</t>
        </is>
      </c>
      <c r="B87" s="135">
        <f>MID($Q$1,3,2)</f>
        <v/>
      </c>
      <c r="C87" s="135">
        <f>MID($Q$1,5,1)</f>
        <v/>
      </c>
      <c r="D87" s="135" t="inlineStr">
        <is>
          <t>/</t>
        </is>
      </c>
      <c r="E87" s="135">
        <f>MID($Q$1,7,2)</f>
        <v/>
      </c>
      <c r="F87" s="135" t="inlineStr">
        <is>
          <t>/</t>
        </is>
      </c>
      <c r="G87" s="135">
        <f>MID($Q$1,10,3)</f>
        <v/>
      </c>
      <c r="H87" s="136" t="inlineStr">
        <is>
          <t>P32-N-4</t>
        </is>
      </c>
      <c r="I87" s="136" t="inlineStr"/>
      <c r="J87" s="136" t="n">
        <v>1090</v>
      </c>
      <c r="K87" s="136" t="n">
        <v>575</v>
      </c>
      <c r="L87" s="136" t="n">
        <v>1</v>
      </c>
      <c r="M87" s="137">
        <f>J87</f>
        <v/>
      </c>
      <c r="N87" s="137">
        <f>(W87-1)*E87+C87</f>
        <v/>
      </c>
      <c r="O87" s="137">
        <f>L87</f>
        <v/>
      </c>
      <c r="P87" s="309">
        <f>U87+Z87+AG87</f>
        <v/>
      </c>
      <c r="Q87" s="309">
        <f>IF(OR(AND(MOD(K87-C87,E87)&gt;$AI$2,MOD(K87-C87,E87)&lt;(E87-$AJ$2)),W87=35),"单边留","")</f>
        <v/>
      </c>
      <c r="R87" s="135">
        <f>N87</f>
        <v/>
      </c>
      <c r="S87" s="135" t="n">
        <v>2</v>
      </c>
      <c r="T87" s="135">
        <f>S87*O87</f>
        <v/>
      </c>
      <c r="U87" s="311">
        <f>B87*C87*7.85*0.001*R87*0.001*T87</f>
        <v/>
      </c>
      <c r="V87" s="135">
        <f>M87-C87*2-2</f>
        <v/>
      </c>
      <c r="W87" s="135">
        <f>IF(MOD(K87-C87,E87)&lt;(E87-$AJ$2),ROUNDDOWN((K87-C87)/E87+1,0),ROUNDUP((K87-C87)/E87+1,0))</f>
        <v/>
      </c>
      <c r="X87" s="135">
        <f>(N87-C87)/E87+1</f>
        <v/>
      </c>
      <c r="Y87" s="135">
        <f>X87*O87</f>
        <v/>
      </c>
      <c r="Z87" s="312">
        <f>B87*C87*7.85*0.001*V87*0.001*Y87</f>
        <v/>
      </c>
      <c r="AA87" s="135" t="n">
        <v>6</v>
      </c>
      <c r="AB87" s="135">
        <f>(M87-G87*(AE87-1))/2</f>
        <v/>
      </c>
      <c r="AC87" s="141">
        <f>(M87-G87*(AF87-1))/2</f>
        <v/>
      </c>
      <c r="AD87" s="135" t="n">
        <v>1025</v>
      </c>
      <c r="AE87" s="135">
        <f>IF(INT(M87/G87+1)/2=INT(INT(M87/G87+1)/2),INT(M87/G87)+1,INT(M87/G87))</f>
        <v/>
      </c>
      <c r="AF87" s="135">
        <f>IF(AB87&lt;=0.2*G87,AE87-2,AE87)</f>
        <v/>
      </c>
      <c r="AG87" s="313">
        <f>AA87*AA87*7.85*AD87*0.001*0.001*AF87*O87</f>
        <v/>
      </c>
      <c r="AH87" s="135">
        <f>AF87*O87</f>
        <v/>
      </c>
      <c r="AI87" s="135">
        <f>K87*L87</f>
        <v/>
      </c>
      <c r="AJ87" s="135">
        <f>LEFT(H87,3)</f>
        <v/>
      </c>
    </row>
    <row r="88" ht="22.5" customFormat="1" customHeight="1" s="20">
      <c r="A88" s="135" t="inlineStr">
        <is>
          <t>G</t>
        </is>
      </c>
      <c r="B88" s="135">
        <f>MID($Q$1,3,2)</f>
        <v/>
      </c>
      <c r="C88" s="135">
        <f>MID($Q$1,5,1)</f>
        <v/>
      </c>
      <c r="D88" s="135" t="inlineStr">
        <is>
          <t>/</t>
        </is>
      </c>
      <c r="E88" s="135">
        <f>MID($Q$1,7,2)</f>
        <v/>
      </c>
      <c r="F88" s="135" t="inlineStr">
        <is>
          <t>/</t>
        </is>
      </c>
      <c r="G88" s="135">
        <f>MID($Q$1,10,3)</f>
        <v/>
      </c>
      <c r="H88" s="136" t="inlineStr">
        <is>
          <t>P32-N-5</t>
        </is>
      </c>
      <c r="I88" s="136" t="inlineStr"/>
      <c r="J88" s="136" t="n">
        <v>1090</v>
      </c>
      <c r="K88" s="136" t="n">
        <v>605</v>
      </c>
      <c r="L88" s="136" t="n">
        <v>1</v>
      </c>
      <c r="M88" s="137">
        <f>J88</f>
        <v/>
      </c>
      <c r="N88" s="137">
        <f>(W88-1)*E88+C88</f>
        <v/>
      </c>
      <c r="O88" s="137">
        <f>L88</f>
        <v/>
      </c>
      <c r="P88" s="309">
        <f>U88+Z88+AG88</f>
        <v/>
      </c>
      <c r="Q88" s="309">
        <f>IF(OR(AND(MOD(K88-C88,E88)&gt;$AI$2,MOD(K88-C88,E88)&lt;(E88-$AJ$2)),W88=35),"单边留","")</f>
        <v/>
      </c>
      <c r="R88" s="135">
        <f>N88</f>
        <v/>
      </c>
      <c r="S88" s="135" t="n">
        <v>2</v>
      </c>
      <c r="T88" s="135">
        <f>S88*O88</f>
        <v/>
      </c>
      <c r="U88" s="311">
        <f>B88*C88*7.85*0.001*R88*0.001*T88</f>
        <v/>
      </c>
      <c r="V88" s="135">
        <f>M88-C88*2-2</f>
        <v/>
      </c>
      <c r="W88" s="135">
        <f>IF(MOD(K88-C88,E88)&lt;(E88-$AJ$2),ROUNDDOWN((K88-C88)/E88+1,0),ROUNDUP((K88-C88)/E88+1,0))</f>
        <v/>
      </c>
      <c r="X88" s="135">
        <f>(N88-C88)/E88+1</f>
        <v/>
      </c>
      <c r="Y88" s="135">
        <f>X88*O88</f>
        <v/>
      </c>
      <c r="Z88" s="312">
        <f>B88*C88*7.85*0.001*V88*0.001*Y88</f>
        <v/>
      </c>
      <c r="AA88" s="135" t="n">
        <v>6</v>
      </c>
      <c r="AB88" s="135">
        <f>(M88-G88*(AE88-1))/2</f>
        <v/>
      </c>
      <c r="AC88" s="141">
        <f>(M88-G88*(AF88-1))/2</f>
        <v/>
      </c>
      <c r="AD88" s="135" t="n">
        <v>1025</v>
      </c>
      <c r="AE88" s="135">
        <f>IF(INT(M88/G88+1)/2=INT(INT(M88/G88+1)/2),INT(M88/G88)+1,INT(M88/G88))</f>
        <v/>
      </c>
      <c r="AF88" s="135">
        <f>IF(AB88&lt;=0.2*G88,AE88-2,AE88)</f>
        <v/>
      </c>
      <c r="AG88" s="313">
        <f>AA88*AA88*7.85*AD88*0.001*0.001*AF88*O88</f>
        <v/>
      </c>
      <c r="AH88" s="135">
        <f>AF88*O88</f>
        <v/>
      </c>
      <c r="AI88" s="135">
        <f>K88*L88</f>
        <v/>
      </c>
      <c r="AJ88" s="135">
        <f>LEFT(H88,3)</f>
        <v/>
      </c>
    </row>
    <row r="89" ht="22.5" customFormat="1" customHeight="1" s="20">
      <c r="A89" s="135" t="inlineStr">
        <is>
          <t>G</t>
        </is>
      </c>
      <c r="B89" s="135">
        <f>MID($Q$1,3,2)</f>
        <v/>
      </c>
      <c r="C89" s="135">
        <f>MID($Q$1,5,1)</f>
        <v/>
      </c>
      <c r="D89" s="135" t="inlineStr">
        <is>
          <t>/</t>
        </is>
      </c>
      <c r="E89" s="135">
        <f>MID($Q$1,7,2)</f>
        <v/>
      </c>
      <c r="F89" s="135" t="inlineStr">
        <is>
          <t>/</t>
        </is>
      </c>
      <c r="G89" s="135">
        <f>MID($Q$1,10,3)</f>
        <v/>
      </c>
      <c r="H89" s="136" t="inlineStr">
        <is>
          <t>P31-J-1</t>
        </is>
      </c>
      <c r="I89" s="136" t="inlineStr"/>
      <c r="J89" s="136" t="n">
        <v>900</v>
      </c>
      <c r="K89" s="136" t="n">
        <v>635</v>
      </c>
      <c r="L89" s="136" t="n">
        <v>4</v>
      </c>
      <c r="M89" s="137">
        <f>J89</f>
        <v/>
      </c>
      <c r="N89" s="137">
        <f>(W89-1)*E89+C89</f>
        <v/>
      </c>
      <c r="O89" s="137">
        <f>L89</f>
        <v/>
      </c>
      <c r="P89" s="309">
        <f>U89+Z89+AG89</f>
        <v/>
      </c>
      <c r="Q89" s="309">
        <f>IF(OR(AND(MOD(K89-C89,E89)&gt;$AI$2,MOD(K89-C89,E89)&lt;(E89-$AJ$2)),W89=35),"单边留","")</f>
        <v/>
      </c>
      <c r="R89" s="135">
        <f>N89</f>
        <v/>
      </c>
      <c r="S89" s="135" t="n">
        <v>2</v>
      </c>
      <c r="T89" s="135">
        <f>S89*O89</f>
        <v/>
      </c>
      <c r="U89" s="311">
        <f>B89*C89*7.85*0.001*R89*0.001*T89</f>
        <v/>
      </c>
      <c r="V89" s="135">
        <f>M89-C89*2-2</f>
        <v/>
      </c>
      <c r="W89" s="135">
        <f>IF(MOD(K89-C89,E89)&lt;(E89-$AJ$2),ROUNDDOWN((K89-C89)/E89+1,0),ROUNDUP((K89-C89)/E89+1,0))</f>
        <v/>
      </c>
      <c r="X89" s="135">
        <f>(N89-C89)/E89+1</f>
        <v/>
      </c>
      <c r="Y89" s="135">
        <f>X89*O89</f>
        <v/>
      </c>
      <c r="Z89" s="312">
        <f>B89*C89*7.85*0.001*V89*0.001*Y89</f>
        <v/>
      </c>
      <c r="AA89" s="135" t="n">
        <v>6</v>
      </c>
      <c r="AB89" s="135">
        <f>(M89-G89*(AE89-1))/2</f>
        <v/>
      </c>
      <c r="AC89" s="141">
        <f>(M89-G89*(AF89-1))/2</f>
        <v/>
      </c>
      <c r="AD89" s="135" t="n">
        <v>1025</v>
      </c>
      <c r="AE89" s="135">
        <f>IF(INT(M89/G89+1)/2=INT(INT(M89/G89+1)/2),INT(M89/G89)+1,INT(M89/G89))</f>
        <v/>
      </c>
      <c r="AF89" s="135">
        <f>IF(AB89&lt;=0.2*G89,AE89-2,AE89)</f>
        <v/>
      </c>
      <c r="AG89" s="313">
        <f>AA89*AA89*7.85*AD89*0.001*0.001*AF89*O89</f>
        <v/>
      </c>
      <c r="AH89" s="135">
        <f>AF89*O89</f>
        <v/>
      </c>
      <c r="AI89" s="135">
        <f>K89*L89</f>
        <v/>
      </c>
      <c r="AJ89" s="135">
        <f>LEFT(H89,3)</f>
        <v/>
      </c>
    </row>
    <row r="90" ht="22.5" customFormat="1" customHeight="1" s="20">
      <c r="A90" s="135" t="inlineStr">
        <is>
          <t>G</t>
        </is>
      </c>
      <c r="B90" s="135">
        <f>MID($Q$1,3,2)</f>
        <v/>
      </c>
      <c r="C90" s="135">
        <f>MID($Q$1,5,1)</f>
        <v/>
      </c>
      <c r="D90" s="135" t="inlineStr">
        <is>
          <t>/</t>
        </is>
      </c>
      <c r="E90" s="135">
        <f>MID($Q$1,7,2)</f>
        <v/>
      </c>
      <c r="F90" s="135" t="inlineStr">
        <is>
          <t>/</t>
        </is>
      </c>
      <c r="G90" s="135">
        <f>MID($Q$1,10,3)</f>
        <v/>
      </c>
      <c r="H90" s="136" t="inlineStr">
        <is>
          <t>P31-J-2</t>
        </is>
      </c>
      <c r="I90" s="136" t="inlineStr"/>
      <c r="J90" s="136" t="n">
        <v>900</v>
      </c>
      <c r="K90" s="136" t="n">
        <v>605</v>
      </c>
      <c r="L90" s="136" t="n">
        <v>1</v>
      </c>
      <c r="M90" s="137">
        <f>J90</f>
        <v/>
      </c>
      <c r="N90" s="137">
        <f>(W90-1)*E90+C90</f>
        <v/>
      </c>
      <c r="O90" s="137">
        <f>L90</f>
        <v/>
      </c>
      <c r="P90" s="309">
        <f>U90+Z90+AG90</f>
        <v/>
      </c>
      <c r="Q90" s="309">
        <f>IF(OR(AND(MOD(K90-C90,E90)&gt;$AI$2,MOD(K90-C90,E90)&lt;(E90-$AJ$2)),W90=35),"单边留","")</f>
        <v/>
      </c>
      <c r="R90" s="135">
        <f>N90</f>
        <v/>
      </c>
      <c r="S90" s="135" t="n">
        <v>2</v>
      </c>
      <c r="T90" s="135">
        <f>S90*O90</f>
        <v/>
      </c>
      <c r="U90" s="311">
        <f>B90*C90*7.85*0.001*R90*0.001*T90</f>
        <v/>
      </c>
      <c r="V90" s="135">
        <f>M90-C90*2-2</f>
        <v/>
      </c>
      <c r="W90" s="135">
        <f>IF(MOD(K90-C90,E90)&lt;(E90-$AJ$2),ROUNDDOWN((K90-C90)/E90+1,0),ROUNDUP((K90-C90)/E90+1,0))</f>
        <v/>
      </c>
      <c r="X90" s="135">
        <f>(N90-C90)/E90+1</f>
        <v/>
      </c>
      <c r="Y90" s="135">
        <f>X90*O90</f>
        <v/>
      </c>
      <c r="Z90" s="312">
        <f>B90*C90*7.85*0.001*V90*0.001*Y90</f>
        <v/>
      </c>
      <c r="AA90" s="135" t="n">
        <v>6</v>
      </c>
      <c r="AB90" s="135">
        <f>(M90-G90*(AE90-1))/2</f>
        <v/>
      </c>
      <c r="AC90" s="141">
        <f>(M90-G90*(AF90-1))/2</f>
        <v/>
      </c>
      <c r="AD90" s="135" t="n">
        <v>1025</v>
      </c>
      <c r="AE90" s="135">
        <f>IF(INT(M90/G90+1)/2=INT(INT(M90/G90+1)/2),INT(M90/G90)+1,INT(M90/G90))</f>
        <v/>
      </c>
      <c r="AF90" s="135">
        <f>IF(AB90&lt;=0.2*G90,AE90-2,AE90)</f>
        <v/>
      </c>
      <c r="AG90" s="313">
        <f>AA90*AA90*7.85*AD90*0.001*0.001*AF90*O90</f>
        <v/>
      </c>
      <c r="AH90" s="135">
        <f>AF90*O90</f>
        <v/>
      </c>
      <c r="AI90" s="135">
        <f>K90*L90</f>
        <v/>
      </c>
      <c r="AJ90" s="135">
        <f>LEFT(H90,3)</f>
        <v/>
      </c>
    </row>
    <row r="91" ht="22.5" customFormat="1" customHeight="1" s="20">
      <c r="A91" s="135" t="inlineStr">
        <is>
          <t>G</t>
        </is>
      </c>
      <c r="B91" s="135">
        <f>MID($Q$1,3,2)</f>
        <v/>
      </c>
      <c r="C91" s="135">
        <f>MID($Q$1,5,1)</f>
        <v/>
      </c>
      <c r="D91" s="135" t="inlineStr">
        <is>
          <t>/</t>
        </is>
      </c>
      <c r="E91" s="135">
        <f>MID($Q$1,7,2)</f>
        <v/>
      </c>
      <c r="F91" s="135" t="inlineStr">
        <is>
          <t>/</t>
        </is>
      </c>
      <c r="G91" s="135">
        <f>MID($Q$1,10,3)</f>
        <v/>
      </c>
      <c r="H91" s="136" t="inlineStr">
        <is>
          <t>P31-J-3</t>
        </is>
      </c>
      <c r="I91" s="136" t="inlineStr"/>
      <c r="J91" s="136" t="n">
        <v>900</v>
      </c>
      <c r="K91" s="136" t="n">
        <v>665</v>
      </c>
      <c r="L91" s="136" t="n">
        <v>3</v>
      </c>
      <c r="M91" s="137">
        <f>J91</f>
        <v/>
      </c>
      <c r="N91" s="137">
        <f>(W91-1)*E91+C91</f>
        <v/>
      </c>
      <c r="O91" s="137">
        <f>L91</f>
        <v/>
      </c>
      <c r="P91" s="309">
        <f>U91+Z91+AG91</f>
        <v/>
      </c>
      <c r="Q91" s="309">
        <f>IF(OR(AND(MOD(K91-C91,E91)&gt;$AI$2,MOD(K91-C91,E91)&lt;(E91-$AJ$2)),W91=35),"单边留","")</f>
        <v/>
      </c>
      <c r="R91" s="135">
        <f>N91</f>
        <v/>
      </c>
      <c r="S91" s="135" t="n">
        <v>2</v>
      </c>
      <c r="T91" s="135">
        <f>S91*O91</f>
        <v/>
      </c>
      <c r="U91" s="311">
        <f>B91*C91*7.85*0.001*R91*0.001*T91</f>
        <v/>
      </c>
      <c r="V91" s="135">
        <f>M91-C91*2-2</f>
        <v/>
      </c>
      <c r="W91" s="135">
        <f>IF(MOD(K91-C91,E91)&lt;(E91-$AJ$2),ROUNDDOWN((K91-C91)/E91+1,0),ROUNDUP((K91-C91)/E91+1,0))</f>
        <v/>
      </c>
      <c r="X91" s="135">
        <f>(N91-C91)/E91+1</f>
        <v/>
      </c>
      <c r="Y91" s="135">
        <f>X91*O91</f>
        <v/>
      </c>
      <c r="Z91" s="312">
        <f>B91*C91*7.85*0.001*V91*0.001*Y91</f>
        <v/>
      </c>
      <c r="AA91" s="135" t="n">
        <v>6</v>
      </c>
      <c r="AB91" s="135">
        <f>(M91-G91*(AE91-1))/2</f>
        <v/>
      </c>
      <c r="AC91" s="141">
        <f>(M91-G91*(AF91-1))/2</f>
        <v/>
      </c>
      <c r="AD91" s="135" t="n">
        <v>1025</v>
      </c>
      <c r="AE91" s="135">
        <f>IF(INT(M91/G91+1)/2=INT(INT(M91/G91+1)/2),INT(M91/G91)+1,INT(M91/G91))</f>
        <v/>
      </c>
      <c r="AF91" s="135">
        <f>IF(AB91&lt;=0.2*G91,AE91-2,AE91)</f>
        <v/>
      </c>
      <c r="AG91" s="313">
        <f>AA91*AA91*7.85*AD91*0.001*0.001*AF91*O91</f>
        <v/>
      </c>
      <c r="AH91" s="135">
        <f>AF91*O91</f>
        <v/>
      </c>
      <c r="AI91" s="135">
        <f>K91*L91</f>
        <v/>
      </c>
      <c r="AJ91" s="135">
        <f>LEFT(H91,3)</f>
        <v/>
      </c>
    </row>
    <row r="92" ht="22.5" customFormat="1" customHeight="1" s="20">
      <c r="A92" s="135" t="inlineStr">
        <is>
          <t>G</t>
        </is>
      </c>
      <c r="B92" s="135">
        <f>MID($Q$1,3,2)</f>
        <v/>
      </c>
      <c r="C92" s="135">
        <f>MID($Q$1,5,1)</f>
        <v/>
      </c>
      <c r="D92" s="135" t="inlineStr">
        <is>
          <t>/</t>
        </is>
      </c>
      <c r="E92" s="135">
        <f>MID($Q$1,7,2)</f>
        <v/>
      </c>
      <c r="F92" s="135" t="inlineStr">
        <is>
          <t>/</t>
        </is>
      </c>
      <c r="G92" s="135">
        <f>MID($Q$1,10,3)</f>
        <v/>
      </c>
      <c r="H92" s="136" t="inlineStr">
        <is>
          <t>P31-J-4</t>
        </is>
      </c>
      <c r="I92" s="136" t="inlineStr"/>
      <c r="J92" s="136" t="n">
        <v>900</v>
      </c>
      <c r="K92" s="136" t="n">
        <v>545</v>
      </c>
      <c r="L92" s="136" t="n">
        <v>2</v>
      </c>
      <c r="M92" s="137">
        <f>J92</f>
        <v/>
      </c>
      <c r="N92" s="137">
        <f>(W92-1)*E92+C92</f>
        <v/>
      </c>
      <c r="O92" s="137">
        <f>L92</f>
        <v/>
      </c>
      <c r="P92" s="309">
        <f>U92+Z92+AG92</f>
        <v/>
      </c>
      <c r="Q92" s="309">
        <f>IF(OR(AND(MOD(K92-C92,E92)&gt;$AI$2,MOD(K92-C92,E92)&lt;(E92-$AJ$2)),W92=35),"单边留","")</f>
        <v/>
      </c>
      <c r="R92" s="135">
        <f>N92</f>
        <v/>
      </c>
      <c r="S92" s="135" t="n">
        <v>2</v>
      </c>
      <c r="T92" s="135">
        <f>S92*O92</f>
        <v/>
      </c>
      <c r="U92" s="311">
        <f>B92*C92*7.85*0.001*R92*0.001*T92</f>
        <v/>
      </c>
      <c r="V92" s="135">
        <f>M92-C92*2-2</f>
        <v/>
      </c>
      <c r="W92" s="135">
        <f>IF(MOD(K92-C92,E92)&lt;(E92-$AJ$2),ROUNDDOWN((K92-C92)/E92+1,0),ROUNDUP((K92-C92)/E92+1,0))</f>
        <v/>
      </c>
      <c r="X92" s="135">
        <f>(N92-C92)/E92+1</f>
        <v/>
      </c>
      <c r="Y92" s="135">
        <f>X92*O92</f>
        <v/>
      </c>
      <c r="Z92" s="312">
        <f>B92*C92*7.85*0.001*V92*0.001*Y92</f>
        <v/>
      </c>
      <c r="AA92" s="135" t="n">
        <v>6</v>
      </c>
      <c r="AB92" s="135">
        <f>(M92-G92*(AE92-1))/2</f>
        <v/>
      </c>
      <c r="AC92" s="141">
        <f>(M92-G92*(AF92-1))/2</f>
        <v/>
      </c>
      <c r="AD92" s="135" t="n">
        <v>1025</v>
      </c>
      <c r="AE92" s="135">
        <f>IF(INT(M92/G92+1)/2=INT(INT(M92/G92+1)/2),INT(M92/G92)+1,INT(M92/G92))</f>
        <v/>
      </c>
      <c r="AF92" s="135">
        <f>IF(AB92&lt;=0.2*G92,AE92-2,AE92)</f>
        <v/>
      </c>
      <c r="AG92" s="313">
        <f>AA92*AA92*7.85*AD92*0.001*0.001*AF92*O92</f>
        <v/>
      </c>
      <c r="AH92" s="135">
        <f>AF92*O92</f>
        <v/>
      </c>
      <c r="AI92" s="135">
        <f>K92*L92</f>
        <v/>
      </c>
      <c r="AJ92" s="135">
        <f>LEFT(H92,3)</f>
        <v/>
      </c>
    </row>
    <row r="93" ht="22.5" customFormat="1" customHeight="1" s="20">
      <c r="A93" s="135" t="inlineStr">
        <is>
          <t>G</t>
        </is>
      </c>
      <c r="B93" s="135">
        <f>MID($Q$1,3,2)</f>
        <v/>
      </c>
      <c r="C93" s="135">
        <f>MID($Q$1,5,1)</f>
        <v/>
      </c>
      <c r="D93" s="135" t="inlineStr">
        <is>
          <t>/</t>
        </is>
      </c>
      <c r="E93" s="135">
        <f>MID($Q$1,7,2)</f>
        <v/>
      </c>
      <c r="F93" s="135" t="inlineStr">
        <is>
          <t>/</t>
        </is>
      </c>
      <c r="G93" s="135">
        <f>MID($Q$1,10,3)</f>
        <v/>
      </c>
      <c r="H93" s="136" t="inlineStr">
        <is>
          <t>P31-J-5</t>
        </is>
      </c>
      <c r="I93" s="136" t="inlineStr"/>
      <c r="J93" s="136" t="n">
        <v>900</v>
      </c>
      <c r="K93" s="136" t="n">
        <v>515</v>
      </c>
      <c r="L93" s="136" t="n">
        <v>1</v>
      </c>
      <c r="M93" s="137">
        <f>J93</f>
        <v/>
      </c>
      <c r="N93" s="137">
        <f>(W93-1)*E93+C93</f>
        <v/>
      </c>
      <c r="O93" s="137">
        <f>L93</f>
        <v/>
      </c>
      <c r="P93" s="309">
        <f>U93+Z93+AG93</f>
        <v/>
      </c>
      <c r="Q93" s="309">
        <f>IF(OR(AND(MOD(K93-C93,E93)&gt;$AI$2,MOD(K93-C93,E93)&lt;(E93-$AJ$2)),W93=35),"单边留","")</f>
        <v/>
      </c>
      <c r="R93" s="135">
        <f>N93</f>
        <v/>
      </c>
      <c r="S93" s="135" t="n">
        <v>2</v>
      </c>
      <c r="T93" s="135">
        <f>S93*O93</f>
        <v/>
      </c>
      <c r="U93" s="311">
        <f>B93*C93*7.85*0.001*R93*0.001*T93</f>
        <v/>
      </c>
      <c r="V93" s="135">
        <f>M93-C93*2-2</f>
        <v/>
      </c>
      <c r="W93" s="135">
        <f>IF(MOD(K93-C93,E93)&lt;(E93-$AJ$2),ROUNDDOWN((K93-C93)/E93+1,0),ROUNDUP((K93-C93)/E93+1,0))</f>
        <v/>
      </c>
      <c r="X93" s="135">
        <f>(N93-C93)/E93+1</f>
        <v/>
      </c>
      <c r="Y93" s="135">
        <f>X93*O93</f>
        <v/>
      </c>
      <c r="Z93" s="312">
        <f>B93*C93*7.85*0.001*V93*0.001*Y93</f>
        <v/>
      </c>
      <c r="AA93" s="135" t="n">
        <v>6</v>
      </c>
      <c r="AB93" s="135">
        <f>(M93-G93*(AE93-1))/2</f>
        <v/>
      </c>
      <c r="AC93" s="141">
        <f>(M93-G93*(AF93-1))/2</f>
        <v/>
      </c>
      <c r="AD93" s="135" t="n">
        <v>1025</v>
      </c>
      <c r="AE93" s="135">
        <f>IF(INT(M93/G93+1)/2=INT(INT(M93/G93+1)/2),INT(M93/G93)+1,INT(M93/G93))</f>
        <v/>
      </c>
      <c r="AF93" s="135">
        <f>IF(AB93&lt;=0.2*G93,AE93-2,AE93)</f>
        <v/>
      </c>
      <c r="AG93" s="313">
        <f>AA93*AA93*7.85*AD93*0.001*0.001*AF93*O93</f>
        <v/>
      </c>
      <c r="AH93" s="135">
        <f>AF93*O93</f>
        <v/>
      </c>
      <c r="AI93" s="135">
        <f>K93*L93</f>
        <v/>
      </c>
      <c r="AJ93" s="135">
        <f>LEFT(H93,3)</f>
        <v/>
      </c>
    </row>
    <row r="94" ht="22.5" customFormat="1" customHeight="1" s="20">
      <c r="A94" s="135" t="inlineStr">
        <is>
          <t>G</t>
        </is>
      </c>
      <c r="B94" s="135">
        <f>MID($Q$1,3,2)</f>
        <v/>
      </c>
      <c r="C94" s="135">
        <f>MID($Q$1,5,1)</f>
        <v/>
      </c>
      <c r="D94" s="135" t="inlineStr">
        <is>
          <t>/</t>
        </is>
      </c>
      <c r="E94" s="135">
        <f>MID($Q$1,7,2)</f>
        <v/>
      </c>
      <c r="F94" s="135" t="inlineStr">
        <is>
          <t>/</t>
        </is>
      </c>
      <c r="G94" s="135">
        <f>MID($Q$1,10,3)</f>
        <v/>
      </c>
      <c r="H94" s="136" t="inlineStr">
        <is>
          <t>P29-G-1</t>
        </is>
      </c>
      <c r="I94" s="136" t="inlineStr"/>
      <c r="J94" s="136" t="n">
        <v>1940</v>
      </c>
      <c r="K94" s="136" t="n">
        <v>545</v>
      </c>
      <c r="L94" s="136" t="n">
        <v>5</v>
      </c>
      <c r="M94" s="137">
        <f>J94</f>
        <v/>
      </c>
      <c r="N94" s="137">
        <f>(W94-1)*E94+C94</f>
        <v/>
      </c>
      <c r="O94" s="137">
        <f>L94</f>
        <v/>
      </c>
      <c r="P94" s="309">
        <f>U94+Z94+AG94</f>
        <v/>
      </c>
      <c r="Q94" s="309">
        <f>IF(OR(AND(MOD(K94-C94,E94)&gt;$AI$2,MOD(K94-C94,E94)&lt;(E94-$AJ$2)),W94=35),"单边留","")</f>
        <v/>
      </c>
      <c r="R94" s="135">
        <f>N94</f>
        <v/>
      </c>
      <c r="S94" s="135" t="n">
        <v>2</v>
      </c>
      <c r="T94" s="135">
        <f>S94*O94</f>
        <v/>
      </c>
      <c r="U94" s="311">
        <f>B94*C94*7.85*0.001*R94*0.001*T94</f>
        <v/>
      </c>
      <c r="V94" s="135">
        <f>M94-C94*2-2</f>
        <v/>
      </c>
      <c r="W94" s="135">
        <f>IF(MOD(K94-C94,E94)&lt;(E94-$AJ$2),ROUNDDOWN((K94-C94)/E94+1,0),ROUNDUP((K94-C94)/E94+1,0))</f>
        <v/>
      </c>
      <c r="X94" s="135">
        <f>(N94-C94)/E94+1</f>
        <v/>
      </c>
      <c r="Y94" s="135">
        <f>X94*O94</f>
        <v/>
      </c>
      <c r="Z94" s="312">
        <f>B94*C94*7.85*0.001*V94*0.001*Y94</f>
        <v/>
      </c>
      <c r="AA94" s="135" t="n">
        <v>6</v>
      </c>
      <c r="AB94" s="135">
        <f>(M94-G94*(AE94-1))/2</f>
        <v/>
      </c>
      <c r="AC94" s="141">
        <f>(M94-G94*(AF94-1))/2</f>
        <v/>
      </c>
      <c r="AD94" s="135" t="n">
        <v>1025</v>
      </c>
      <c r="AE94" s="135">
        <f>IF(INT(M94/G94+1)/2=INT(INT(M94/G94+1)/2),INT(M94/G94)+1,INT(M94/G94))</f>
        <v/>
      </c>
      <c r="AF94" s="135">
        <f>IF(AB94&lt;=0.2*G94,AE94-2,AE94)</f>
        <v/>
      </c>
      <c r="AG94" s="313">
        <f>AA94*AA94*7.85*AD94*0.001*0.001*AF94*O94</f>
        <v/>
      </c>
      <c r="AH94" s="135">
        <f>AF94*O94</f>
        <v/>
      </c>
      <c r="AI94" s="135">
        <f>K94*L94</f>
        <v/>
      </c>
      <c r="AJ94" s="135">
        <f>LEFT(H94,3)</f>
        <v/>
      </c>
    </row>
    <row r="95" ht="22.5" customFormat="1" customHeight="1" s="20">
      <c r="A95" s="135" t="inlineStr">
        <is>
          <t>G</t>
        </is>
      </c>
      <c r="B95" s="135">
        <f>MID($Q$1,3,2)</f>
        <v/>
      </c>
      <c r="C95" s="135">
        <f>MID($Q$1,5,1)</f>
        <v/>
      </c>
      <c r="D95" s="135" t="inlineStr">
        <is>
          <t>/</t>
        </is>
      </c>
      <c r="E95" s="135">
        <f>MID($Q$1,7,2)</f>
        <v/>
      </c>
      <c r="F95" s="135" t="inlineStr">
        <is>
          <t>/</t>
        </is>
      </c>
      <c r="G95" s="135">
        <f>MID($Q$1,10,3)</f>
        <v/>
      </c>
      <c r="H95" s="136" t="inlineStr">
        <is>
          <t>P29-G-3</t>
        </is>
      </c>
      <c r="I95" s="136" t="inlineStr"/>
      <c r="J95" s="136" t="n">
        <v>1940</v>
      </c>
      <c r="K95" s="136" t="n">
        <v>695</v>
      </c>
      <c r="L95" s="136" t="n">
        <v>1</v>
      </c>
      <c r="M95" s="137">
        <f>J95</f>
        <v/>
      </c>
      <c r="N95" s="137">
        <f>(W95-1)*E95+C95</f>
        <v/>
      </c>
      <c r="O95" s="137">
        <f>L95</f>
        <v/>
      </c>
      <c r="P95" s="309">
        <f>U95+Z95+AG95</f>
        <v/>
      </c>
      <c r="Q95" s="309">
        <f>IF(OR(AND(MOD(K95-C95,E95)&gt;$AI$2,MOD(K95-C95,E95)&lt;(E95-$AJ$2)),W95=35),"单边留","")</f>
        <v/>
      </c>
      <c r="R95" s="135">
        <f>N95</f>
        <v/>
      </c>
      <c r="S95" s="135" t="n">
        <v>2</v>
      </c>
      <c r="T95" s="135">
        <f>S95*O95</f>
        <v/>
      </c>
      <c r="U95" s="311">
        <f>B95*C95*7.85*0.001*R95*0.001*T95</f>
        <v/>
      </c>
      <c r="V95" s="135">
        <f>M95-C95*2-2</f>
        <v/>
      </c>
      <c r="W95" s="135">
        <f>IF(MOD(K95-C95,E95)&lt;(E95-$AJ$2),ROUNDDOWN((K95-C95)/E95+1,0),ROUNDUP((K95-C95)/E95+1,0))</f>
        <v/>
      </c>
      <c r="X95" s="135">
        <f>(N95-C95)/E95+1</f>
        <v/>
      </c>
      <c r="Y95" s="135">
        <f>X95*O95</f>
        <v/>
      </c>
      <c r="Z95" s="312">
        <f>B95*C95*7.85*0.001*V95*0.001*Y95</f>
        <v/>
      </c>
      <c r="AA95" s="135" t="n">
        <v>6</v>
      </c>
      <c r="AB95" s="135">
        <f>(M95-G95*(AE95-1))/2</f>
        <v/>
      </c>
      <c r="AC95" s="141">
        <f>(M95-G95*(AF95-1))/2</f>
        <v/>
      </c>
      <c r="AD95" s="135" t="n">
        <v>1025</v>
      </c>
      <c r="AE95" s="135">
        <f>IF(INT(M95/G95+1)/2=INT(INT(M95/G95+1)/2),INT(M95/G95)+1,INT(M95/G95))</f>
        <v/>
      </c>
      <c r="AF95" s="135">
        <f>IF(AB95&lt;=0.2*G95,AE95-2,AE95)</f>
        <v/>
      </c>
      <c r="AG95" s="313">
        <f>AA95*AA95*7.85*AD95*0.001*0.001*AF95*O95</f>
        <v/>
      </c>
      <c r="AH95" s="135">
        <f>AF95*O95</f>
        <v/>
      </c>
      <c r="AI95" s="135">
        <f>K95*L95</f>
        <v/>
      </c>
      <c r="AJ95" s="135">
        <f>LEFT(H95,3)</f>
        <v/>
      </c>
    </row>
    <row r="96" customFormat="1" s="20">
      <c r="A96" s="143" t="n"/>
      <c r="B96" s="143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36" t="inlineStr">
        <is>
          <t>合计</t>
        </is>
      </c>
      <c r="L96" s="136">
        <f>SUM(L4:L95)</f>
        <v/>
      </c>
      <c r="M96" s="143" t="n"/>
      <c r="N96" s="137" t="inlineStr">
        <is>
          <t>合计</t>
        </is>
      </c>
      <c r="O96" s="137">
        <f>SUM(O4:O95)</f>
        <v/>
      </c>
      <c r="P96" s="314" t="n"/>
      <c r="Q96" s="315" t="n"/>
      <c r="R96" s="143" t="n"/>
      <c r="S96" s="143" t="n"/>
      <c r="T96" s="143" t="n"/>
      <c r="U96" s="143" t="n"/>
      <c r="V96" s="146" t="inlineStr">
        <is>
          <t>扁钢厚度：</t>
        </is>
      </c>
      <c r="W96" s="146" t="n"/>
      <c r="X96" s="143">
        <f>C$4-0.25</f>
        <v/>
      </c>
      <c r="Y96" s="143" t="n"/>
      <c r="Z96" s="143" t="n"/>
      <c r="AA96" s="143" t="n"/>
      <c r="AB96" s="143" t="n"/>
      <c r="AC96" s="141" t="inlineStr">
        <is>
          <t>扭钢：</t>
        </is>
      </c>
      <c r="AD96" s="143">
        <f>'3工艺执行单'!H14</f>
        <v/>
      </c>
      <c r="AE96" s="143" t="n"/>
      <c r="AF96" s="143">
        <f>_xlfn.CONCAT(LEFT('3工艺执行单'!H14,LEN('3工艺执行单'!H14)-2),"*",LEFT('3工艺执行单'!H14,LEN('3工艺执行单'!H14)-2),"mm")</f>
        <v/>
      </c>
      <c r="AG96" s="314" t="n"/>
      <c r="AH96" s="143" t="n"/>
      <c r="AI96" s="146" t="n"/>
      <c r="AJ96" s="146" t="n"/>
      <c r="XEF96" s="0" t="n"/>
      <c r="XEG96" s="0" t="n"/>
      <c r="XEH96" s="0" t="n"/>
      <c r="XEI96" s="0" t="n"/>
      <c r="XEJ96" s="0" t="n"/>
      <c r="XEK96" s="0" t="n"/>
      <c r="XEL96" s="0" t="n"/>
      <c r="XEM96" s="0" t="n"/>
      <c r="XEN96" s="0" t="n"/>
      <c r="XEO96" s="0" t="n"/>
      <c r="XEP96" s="0" t="n"/>
      <c r="XEQ96" s="0" t="n"/>
      <c r="XER96" s="0" t="n"/>
      <c r="XES96" s="0" t="n"/>
      <c r="XET96" s="0" t="n"/>
      <c r="XEU96" s="0" t="n"/>
      <c r="XEV96" s="0" t="n"/>
      <c r="XEW96" s="0" t="n"/>
      <c r="XEX96" s="0" t="n"/>
      <c r="XEY96" s="0" t="n"/>
    </row>
    <row r="97" customFormat="1" s="20">
      <c r="A97" s="143" t="n"/>
      <c r="B97" s="143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314" t="n"/>
      <c r="Q97" s="314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7" t="n"/>
      <c r="AD97" s="143" t="n"/>
      <c r="AE97" s="143" t="n"/>
      <c r="AF97" s="143" t="n"/>
      <c r="AG97" s="314" t="n"/>
      <c r="AH97" s="143" t="n"/>
      <c r="AI97" s="146" t="n"/>
      <c r="AJ97" s="146" t="n"/>
      <c r="XEF97" s="0" t="n"/>
      <c r="XEG97" s="0" t="n"/>
      <c r="XEH97" s="0" t="n"/>
      <c r="XEI97" s="0" t="n"/>
      <c r="XEJ97" s="0" t="n"/>
      <c r="XEK97" s="0" t="n"/>
      <c r="XEL97" s="0" t="n"/>
      <c r="XEM97" s="0" t="n"/>
      <c r="XEN97" s="0" t="n"/>
      <c r="XEO97" s="0" t="n"/>
      <c r="XEP97" s="0" t="n"/>
      <c r="XEQ97" s="0" t="n"/>
      <c r="XER97" s="0" t="n"/>
      <c r="XES97" s="0" t="n"/>
      <c r="XET97" s="0" t="n"/>
      <c r="XEU97" s="0" t="n"/>
      <c r="XEV97" s="0" t="n"/>
      <c r="XEW97" s="0" t="n"/>
      <c r="XEX97" s="0" t="n"/>
      <c r="XEY97" s="0" t="n"/>
    </row>
    <row r="98" customFormat="1" s="20">
      <c r="A98" s="143" t="n"/>
      <c r="B98" s="143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inlineStr">
        <is>
          <t>包边总量</t>
        </is>
      </c>
      <c r="L98" s="143" t="n"/>
      <c r="M98" s="143">
        <f>SUM(AI4:AI95)/1000*2</f>
        <v/>
      </c>
      <c r="N98" s="143" t="n"/>
      <c r="O98" s="143" t="n"/>
      <c r="P98" s="314" t="n"/>
      <c r="Q98" s="314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7" t="n"/>
      <c r="AD98" s="143" t="n"/>
      <c r="AE98" s="143" t="n"/>
      <c r="AF98" s="143" t="n"/>
      <c r="AG98" s="314" t="n"/>
      <c r="AH98" s="143" t="n"/>
      <c r="AI98" s="146" t="n"/>
      <c r="AJ98" s="146" t="n"/>
      <c r="XEF98" s="0" t="n"/>
      <c r="XEG98" s="0" t="n"/>
      <c r="XEH98" s="0" t="n"/>
      <c r="XEI98" s="0" t="n"/>
      <c r="XEJ98" s="0" t="n"/>
      <c r="XEK98" s="0" t="n"/>
      <c r="XEL98" s="0" t="n"/>
      <c r="XEM98" s="0" t="n"/>
      <c r="XEN98" s="0" t="n"/>
      <c r="XEO98" s="0" t="n"/>
      <c r="XEP98" s="0" t="n"/>
      <c r="XEQ98" s="0" t="n"/>
      <c r="XER98" s="0" t="n"/>
      <c r="XES98" s="0" t="n"/>
      <c r="XET98" s="0" t="n"/>
      <c r="XEU98" s="0" t="n"/>
      <c r="XEV98" s="0" t="n"/>
      <c r="XEW98" s="0" t="n"/>
      <c r="XEX98" s="0" t="n"/>
      <c r="XEY98" s="0" t="n"/>
    </row>
    <row r="99" customFormat="1" s="20">
      <c r="A99" s="143" t="n"/>
      <c r="B99" s="143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314" t="n"/>
      <c r="Q99" s="314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7" t="n"/>
      <c r="AD99" s="143" t="n"/>
      <c r="AE99" s="143" t="n"/>
      <c r="AF99" s="143" t="n"/>
      <c r="AG99" s="314" t="n"/>
      <c r="AH99" s="143" t="n"/>
      <c r="AI99" s="146" t="n"/>
      <c r="AJ99" s="146" t="n"/>
      <c r="XEF99" s="0" t="n"/>
      <c r="XEG99" s="0" t="n"/>
      <c r="XEH99" s="0" t="n"/>
      <c r="XEI99" s="0" t="n"/>
      <c r="XEJ99" s="0" t="n"/>
      <c r="XEK99" s="0" t="n"/>
      <c r="XEL99" s="0" t="n"/>
      <c r="XEM99" s="0" t="n"/>
      <c r="XEN99" s="0" t="n"/>
      <c r="XEO99" s="0" t="n"/>
      <c r="XEP99" s="0" t="n"/>
      <c r="XEQ99" s="0" t="n"/>
      <c r="XER99" s="0" t="n"/>
      <c r="XES99" s="0" t="n"/>
      <c r="XET99" s="0" t="n"/>
      <c r="XEU99" s="0" t="n"/>
      <c r="XEV99" s="0" t="n"/>
      <c r="XEW99" s="0" t="n"/>
      <c r="XEX99" s="0" t="n"/>
      <c r="XEY99" s="0" t="n"/>
    </row>
    <row r="100" customFormat="1" s="20">
      <c r="A100" s="143" t="n"/>
      <c r="B100" s="143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8" t="inlineStr">
        <is>
          <t>编制:竺乘波</t>
        </is>
      </c>
      <c r="L100" s="143" t="n"/>
      <c r="M100" s="143" t="n"/>
      <c r="N100" s="143" t="n"/>
      <c r="O100" s="148" t="inlineStr">
        <is>
          <t>校对：</t>
        </is>
      </c>
      <c r="P100" s="314" t="n"/>
      <c r="Q100" s="314" t="n"/>
      <c r="R100" s="143" t="n"/>
      <c r="S100" s="143" t="n"/>
      <c r="T100" s="143" t="n"/>
      <c r="U100" s="143" t="n"/>
      <c r="V100" s="143" t="n"/>
      <c r="W100" s="143" t="n"/>
      <c r="X100" s="143" t="n"/>
      <c r="Y100" s="148" t="inlineStr">
        <is>
          <t>审核：</t>
        </is>
      </c>
      <c r="Z100" s="143" t="n"/>
      <c r="AA100" s="143" t="n"/>
      <c r="AB100" s="143" t="n"/>
      <c r="AC100" s="147" t="n"/>
      <c r="AD100" s="143" t="n"/>
      <c r="AE100" s="143" t="n"/>
      <c r="AF100" s="143" t="n"/>
      <c r="AG100" s="314" t="n"/>
      <c r="AH100" s="143" t="n"/>
      <c r="AI100" s="146" t="n"/>
      <c r="AJ100" s="146" t="n"/>
      <c r="XEF100" s="0" t="n"/>
      <c r="XEG100" s="0" t="n"/>
      <c r="XEH100" s="0" t="n"/>
      <c r="XEI100" s="0" t="n"/>
      <c r="XEJ100" s="0" t="n"/>
      <c r="XEK100" s="0" t="n"/>
      <c r="XEL100" s="0" t="n"/>
      <c r="XEM100" s="0" t="n"/>
      <c r="XEN100" s="0" t="n"/>
      <c r="XEO100" s="0" t="n"/>
      <c r="XEP100" s="0" t="n"/>
      <c r="XEQ100" s="0" t="n"/>
      <c r="XER100" s="0" t="n"/>
      <c r="XES100" s="0" t="n"/>
      <c r="XET100" s="0" t="n"/>
      <c r="XEU100" s="0" t="n"/>
      <c r="XEV100" s="0" t="n"/>
      <c r="XEW100" s="0" t="n"/>
      <c r="XEX100" s="0" t="n"/>
      <c r="XEY100" s="0" t="n"/>
    </row>
    <row r="101" customFormat="1" s="20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305" t="n"/>
      <c r="Q101" s="305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51" t="n"/>
      <c r="AD101" s="18" t="n"/>
      <c r="AE101" s="18" t="n"/>
      <c r="AF101" s="18" t="n"/>
      <c r="AG101" s="305" t="n"/>
      <c r="AH101" s="18" t="n"/>
      <c r="XEF101" s="0" t="n"/>
      <c r="XEG101" s="0" t="n"/>
      <c r="XEH101" s="0" t="n"/>
      <c r="XEI101" s="0" t="n"/>
      <c r="XEJ101" s="0" t="n"/>
      <c r="XEK101" s="0" t="n"/>
      <c r="XEL101" s="0" t="n"/>
      <c r="XEM101" s="0" t="n"/>
      <c r="XEN101" s="0" t="n"/>
      <c r="XEO101" s="0" t="n"/>
      <c r="XEP101" s="0" t="n"/>
      <c r="XEQ101" s="0" t="n"/>
      <c r="XER101" s="0" t="n"/>
      <c r="XES101" s="0" t="n"/>
      <c r="XET101" s="0" t="n"/>
      <c r="XEU101" s="0" t="n"/>
      <c r="XEV101" s="0" t="n"/>
      <c r="XEW101" s="0" t="n"/>
      <c r="XEX101" s="0" t="n"/>
      <c r="XEY101" s="0" t="n"/>
    </row>
    <row r="102" customFormat="1" s="20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305" t="n"/>
      <c r="Q102" s="305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51" t="n"/>
      <c r="AD102" s="18" t="n"/>
      <c r="AE102" s="18" t="n"/>
      <c r="AF102" s="18" t="n"/>
      <c r="AG102" s="305" t="n"/>
      <c r="AH102" s="18" t="n"/>
      <c r="XEF102" s="0" t="n"/>
      <c r="XEG102" s="0" t="n"/>
      <c r="XEH102" s="0" t="n"/>
      <c r="XEI102" s="0" t="n"/>
      <c r="XEJ102" s="0" t="n"/>
      <c r="XEK102" s="0" t="n"/>
      <c r="XEL102" s="0" t="n"/>
      <c r="XEM102" s="0" t="n"/>
      <c r="XEN102" s="0" t="n"/>
      <c r="XEO102" s="0" t="n"/>
      <c r="XEP102" s="0" t="n"/>
      <c r="XEQ102" s="0" t="n"/>
      <c r="XER102" s="0" t="n"/>
      <c r="XES102" s="0" t="n"/>
      <c r="XET102" s="0" t="n"/>
      <c r="XEU102" s="0" t="n"/>
      <c r="XEV102" s="0" t="n"/>
      <c r="XEW102" s="0" t="n"/>
      <c r="XEX102" s="0" t="n"/>
      <c r="XEY102" s="0" t="n"/>
    </row>
    <row r="103" customFormat="1" s="20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305" t="n"/>
      <c r="Q103" s="305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51" t="n"/>
      <c r="AD103" s="18" t="n"/>
      <c r="AE103" s="18" t="n"/>
      <c r="AF103" s="18" t="n"/>
      <c r="AG103" s="305" t="n"/>
      <c r="AH103" s="18" t="n"/>
      <c r="XEF103" s="0" t="n"/>
      <c r="XEG103" s="0" t="n"/>
      <c r="XEH103" s="0" t="n"/>
      <c r="XEI103" s="0" t="n"/>
      <c r="XEJ103" s="0" t="n"/>
      <c r="XEK103" s="0" t="n"/>
      <c r="XEL103" s="0" t="n"/>
      <c r="XEM103" s="0" t="n"/>
      <c r="XEN103" s="0" t="n"/>
      <c r="XEO103" s="0" t="n"/>
      <c r="XEP103" s="0" t="n"/>
      <c r="XEQ103" s="0" t="n"/>
      <c r="XER103" s="0" t="n"/>
      <c r="XES103" s="0" t="n"/>
      <c r="XET103" s="0" t="n"/>
      <c r="XEU103" s="0" t="n"/>
      <c r="XEV103" s="0" t="n"/>
      <c r="XEW103" s="0" t="n"/>
      <c r="XEX103" s="0" t="n"/>
      <c r="XEY103" s="0" t="n"/>
    </row>
    <row r="104" customFormat="1" s="20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305" t="n"/>
      <c r="Q104" s="305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51" t="n"/>
      <c r="AD104" s="18" t="n"/>
      <c r="AE104" s="18" t="n"/>
      <c r="AF104" s="18" t="n"/>
      <c r="AG104" s="305" t="n"/>
      <c r="AH104" s="18" t="n"/>
      <c r="XEF104" s="0" t="n"/>
      <c r="XEG104" s="0" t="n"/>
      <c r="XEH104" s="0" t="n"/>
      <c r="XEI104" s="0" t="n"/>
      <c r="XEJ104" s="0" t="n"/>
      <c r="XEK104" s="0" t="n"/>
      <c r="XEL104" s="0" t="n"/>
      <c r="XEM104" s="0" t="n"/>
      <c r="XEN104" s="0" t="n"/>
      <c r="XEO104" s="0" t="n"/>
      <c r="XEP104" s="0" t="n"/>
      <c r="XEQ104" s="0" t="n"/>
      <c r="XER104" s="0" t="n"/>
      <c r="XES104" s="0" t="n"/>
      <c r="XET104" s="0" t="n"/>
      <c r="XEU104" s="0" t="n"/>
      <c r="XEV104" s="0" t="n"/>
      <c r="XEW104" s="0" t="n"/>
      <c r="XEX104" s="0" t="n"/>
      <c r="XEY104" s="0" t="n"/>
    </row>
    <row r="105" customFormat="1" s="20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305" t="n"/>
      <c r="Q105" s="305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51" t="n"/>
      <c r="AD105" s="18" t="n"/>
      <c r="AE105" s="18" t="n"/>
      <c r="AF105" s="18" t="n"/>
      <c r="AG105" s="305" t="n"/>
      <c r="AH105" s="18" t="n"/>
      <c r="XEF105" s="0" t="n"/>
      <c r="XEG105" s="0" t="n"/>
      <c r="XEH105" s="0" t="n"/>
      <c r="XEI105" s="0" t="n"/>
      <c r="XEJ105" s="0" t="n"/>
      <c r="XEK105" s="0" t="n"/>
      <c r="XEL105" s="0" t="n"/>
      <c r="XEM105" s="0" t="n"/>
      <c r="XEN105" s="0" t="n"/>
      <c r="XEO105" s="0" t="n"/>
      <c r="XEP105" s="0" t="n"/>
      <c r="XEQ105" s="0" t="n"/>
      <c r="XER105" s="0" t="n"/>
      <c r="XES105" s="0" t="n"/>
      <c r="XET105" s="0" t="n"/>
      <c r="XEU105" s="0" t="n"/>
      <c r="XEV105" s="0" t="n"/>
      <c r="XEW105" s="0" t="n"/>
      <c r="XEX105" s="0" t="n"/>
      <c r="XEY105" s="0" t="n"/>
    </row>
    <row r="106" customFormat="1" s="20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305" t="n"/>
      <c r="Q106" s="305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51" t="n"/>
      <c r="AD106" s="18" t="n"/>
      <c r="AE106" s="18" t="n"/>
      <c r="AF106" s="18" t="n"/>
      <c r="AG106" s="305" t="n"/>
      <c r="AH106" s="18" t="n"/>
      <c r="XEF106" s="0" t="n"/>
      <c r="XEG106" s="0" t="n"/>
      <c r="XEH106" s="0" t="n"/>
      <c r="XEI106" s="0" t="n"/>
      <c r="XEJ106" s="0" t="n"/>
      <c r="XEK106" s="0" t="n"/>
      <c r="XEL106" s="0" t="n"/>
      <c r="XEM106" s="0" t="n"/>
      <c r="XEN106" s="0" t="n"/>
      <c r="XEO106" s="0" t="n"/>
      <c r="XEP106" s="0" t="n"/>
      <c r="XEQ106" s="0" t="n"/>
      <c r="XER106" s="0" t="n"/>
      <c r="XES106" s="0" t="n"/>
      <c r="XET106" s="0" t="n"/>
      <c r="XEU106" s="0" t="n"/>
      <c r="XEV106" s="0" t="n"/>
      <c r="XEW106" s="0" t="n"/>
      <c r="XEX106" s="0" t="n"/>
      <c r="XEY106" s="0" t="n"/>
    </row>
    <row r="107" customFormat="1" s="20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305" t="n"/>
      <c r="Q107" s="305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51" t="n"/>
      <c r="AD107" s="18" t="n"/>
      <c r="AE107" s="18" t="n"/>
      <c r="AF107" s="18" t="n"/>
      <c r="AG107" s="305" t="n"/>
      <c r="AH107" s="18" t="n"/>
      <c r="XEF107" s="0" t="n"/>
      <c r="XEG107" s="0" t="n"/>
      <c r="XEH107" s="0" t="n"/>
      <c r="XEI107" s="0" t="n"/>
      <c r="XEJ107" s="0" t="n"/>
      <c r="XEK107" s="0" t="n"/>
      <c r="XEL107" s="0" t="n"/>
      <c r="XEM107" s="0" t="n"/>
      <c r="XEN107" s="0" t="n"/>
      <c r="XEO107" s="0" t="n"/>
      <c r="XEP107" s="0" t="n"/>
      <c r="XEQ107" s="0" t="n"/>
      <c r="XER107" s="0" t="n"/>
      <c r="XES107" s="0" t="n"/>
      <c r="XET107" s="0" t="n"/>
      <c r="XEU107" s="0" t="n"/>
      <c r="XEV107" s="0" t="n"/>
      <c r="XEW107" s="0" t="n"/>
      <c r="XEX107" s="0" t="n"/>
      <c r="XEY107" s="0" t="n"/>
    </row>
    <row r="108" customFormat="1" s="20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305" t="n"/>
      <c r="Q108" s="305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51" t="n"/>
      <c r="AD108" s="18" t="n"/>
      <c r="AE108" s="18" t="n"/>
      <c r="AF108" s="18" t="n"/>
      <c r="AG108" s="305" t="n"/>
      <c r="AH108" s="18" t="n"/>
      <c r="XEF108" s="0" t="n"/>
      <c r="XEG108" s="0" t="n"/>
      <c r="XEH108" s="0" t="n"/>
      <c r="XEI108" s="0" t="n"/>
      <c r="XEJ108" s="0" t="n"/>
      <c r="XEK108" s="0" t="n"/>
      <c r="XEL108" s="0" t="n"/>
      <c r="XEM108" s="0" t="n"/>
      <c r="XEN108" s="0" t="n"/>
      <c r="XEO108" s="0" t="n"/>
      <c r="XEP108" s="0" t="n"/>
      <c r="XEQ108" s="0" t="n"/>
      <c r="XER108" s="0" t="n"/>
      <c r="XES108" s="0" t="n"/>
      <c r="XET108" s="0" t="n"/>
      <c r="XEU108" s="0" t="n"/>
      <c r="XEV108" s="0" t="n"/>
      <c r="XEW108" s="0" t="n"/>
      <c r="XEX108" s="0" t="n"/>
      <c r="XEY108" s="0" t="n"/>
    </row>
    <row r="109" customFormat="1" s="18">
      <c r="P109" s="305" t="n"/>
      <c r="Q109" s="305" t="n"/>
      <c r="AC109" s="51" t="n"/>
      <c r="AG109" s="305" t="n"/>
      <c r="XEF109" s="0" t="n"/>
      <c r="XEG109" s="0" t="n"/>
      <c r="XEH109" s="0" t="n"/>
      <c r="XEI109" s="0" t="n"/>
      <c r="XEJ109" s="0" t="n"/>
      <c r="XEK109" s="0" t="n"/>
      <c r="XEL109" s="0" t="n"/>
      <c r="XEM109" s="0" t="n"/>
      <c r="XEN109" s="0" t="n"/>
      <c r="XEO109" s="0" t="n"/>
      <c r="XEP109" s="0" t="n"/>
      <c r="XEQ109" s="0" t="n"/>
      <c r="XER109" s="0" t="n"/>
      <c r="XES109" s="0" t="n"/>
      <c r="XET109" s="0" t="n"/>
      <c r="XEU109" s="0" t="n"/>
      <c r="XEV109" s="0" t="n"/>
      <c r="XEW109" s="0" t="n"/>
      <c r="XEX109" s="0" t="n"/>
      <c r="XEY109" s="0" t="n"/>
    </row>
    <row r="114" customFormat="1" s="20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305" t="n"/>
      <c r="Q114" s="305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51" t="n"/>
      <c r="AD114" s="18" t="n"/>
      <c r="AE114" s="18" t="n"/>
      <c r="AF114" s="18" t="n"/>
      <c r="AG114" s="305" t="n"/>
      <c r="AH114" s="18" t="n"/>
      <c r="XEF114" s="0" t="n"/>
      <c r="XEG114" s="0" t="n"/>
      <c r="XEH114" s="0" t="n"/>
      <c r="XEI114" s="0" t="n"/>
      <c r="XEJ114" s="0" t="n"/>
      <c r="XEK114" s="0" t="n"/>
      <c r="XEL114" s="0" t="n"/>
      <c r="XEM114" s="0" t="n"/>
      <c r="XEN114" s="0" t="n"/>
      <c r="XEO114" s="0" t="n"/>
      <c r="XEP114" s="0" t="n"/>
      <c r="XEQ114" s="0" t="n"/>
      <c r="XER114" s="0" t="n"/>
      <c r="XES114" s="0" t="n"/>
      <c r="XET114" s="0" t="n"/>
      <c r="XEU114" s="0" t="n"/>
      <c r="XEV114" s="0" t="n"/>
      <c r="XEW114" s="0" t="n"/>
      <c r="XEX114" s="0" t="n"/>
      <c r="XEY114" s="0" t="n"/>
    </row>
    <row r="115" customFormat="1" s="20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305" t="n"/>
      <c r="Q115" s="305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51" t="n"/>
      <c r="AD115" s="18" t="n"/>
      <c r="AE115" s="18" t="n"/>
      <c r="AF115" s="18" t="n"/>
      <c r="AG115" s="305" t="n"/>
      <c r="AH115" s="18" t="n"/>
      <c r="XEF115" s="0" t="n"/>
      <c r="XEG115" s="0" t="n"/>
      <c r="XEH115" s="0" t="n"/>
      <c r="XEI115" s="0" t="n"/>
      <c r="XEJ115" s="0" t="n"/>
      <c r="XEK115" s="0" t="n"/>
      <c r="XEL115" s="0" t="n"/>
      <c r="XEM115" s="0" t="n"/>
      <c r="XEN115" s="0" t="n"/>
      <c r="XEO115" s="0" t="n"/>
      <c r="XEP115" s="0" t="n"/>
      <c r="XEQ115" s="0" t="n"/>
      <c r="XER115" s="0" t="n"/>
      <c r="XES115" s="0" t="n"/>
      <c r="XET115" s="0" t="n"/>
      <c r="XEU115" s="0" t="n"/>
      <c r="XEV115" s="0" t="n"/>
      <c r="XEW115" s="0" t="n"/>
      <c r="XEX115" s="0" t="n"/>
      <c r="XEY115" s="0" t="n"/>
    </row>
    <row r="116" customFormat="1" s="20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305" t="n"/>
      <c r="Q116" s="305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51" t="n"/>
      <c r="AD116" s="18" t="n"/>
      <c r="AE116" s="18" t="n"/>
      <c r="AF116" s="18" t="n"/>
      <c r="AG116" s="305" t="n"/>
      <c r="AH116" s="18" t="n"/>
      <c r="XEF116" s="0" t="n"/>
      <c r="XEG116" s="0" t="n"/>
      <c r="XEH116" s="0" t="n"/>
      <c r="XEI116" s="0" t="n"/>
      <c r="XEJ116" s="0" t="n"/>
      <c r="XEK116" s="0" t="n"/>
      <c r="XEL116" s="0" t="n"/>
      <c r="XEM116" s="0" t="n"/>
      <c r="XEN116" s="0" t="n"/>
      <c r="XEO116" s="0" t="n"/>
      <c r="XEP116" s="0" t="n"/>
      <c r="XEQ116" s="0" t="n"/>
      <c r="XER116" s="0" t="n"/>
      <c r="XES116" s="0" t="n"/>
      <c r="XET116" s="0" t="n"/>
      <c r="XEU116" s="0" t="n"/>
      <c r="XEV116" s="0" t="n"/>
      <c r="XEW116" s="0" t="n"/>
      <c r="XEX116" s="0" t="n"/>
      <c r="XEY116" s="0" t="n"/>
    </row>
    <row r="117" customFormat="1" s="20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305" t="n"/>
      <c r="Q117" s="305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51" t="n"/>
      <c r="AD117" s="18" t="n"/>
      <c r="AE117" s="18" t="n"/>
      <c r="AF117" s="18" t="n"/>
      <c r="AG117" s="305" t="n"/>
      <c r="AH117" s="18" t="n"/>
      <c r="XEF117" s="0" t="n"/>
      <c r="XEG117" s="0" t="n"/>
      <c r="XEH117" s="0" t="n"/>
      <c r="XEI117" s="0" t="n"/>
      <c r="XEJ117" s="0" t="n"/>
      <c r="XEK117" s="0" t="n"/>
      <c r="XEL117" s="0" t="n"/>
      <c r="XEM117" s="0" t="n"/>
      <c r="XEN117" s="0" t="n"/>
      <c r="XEO117" s="0" t="n"/>
      <c r="XEP117" s="0" t="n"/>
      <c r="XEQ117" s="0" t="n"/>
      <c r="XER117" s="0" t="n"/>
      <c r="XES117" s="0" t="n"/>
      <c r="XET117" s="0" t="n"/>
      <c r="XEU117" s="0" t="n"/>
      <c r="XEV117" s="0" t="n"/>
      <c r="XEW117" s="0" t="n"/>
      <c r="XEX117" s="0" t="n"/>
      <c r="XEY117" s="0" t="n"/>
    </row>
    <row r="118" customFormat="1" s="20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305" t="n"/>
      <c r="Q118" s="305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51" t="n"/>
      <c r="AD118" s="18" t="n"/>
      <c r="AE118" s="18" t="n"/>
      <c r="AF118" s="18" t="n"/>
      <c r="AG118" s="305" t="n"/>
      <c r="AH118" s="18" t="n"/>
      <c r="XEF118" s="0" t="n"/>
      <c r="XEG118" s="0" t="n"/>
      <c r="XEH118" s="0" t="n"/>
      <c r="XEI118" s="0" t="n"/>
      <c r="XEJ118" s="0" t="n"/>
      <c r="XEK118" s="0" t="n"/>
      <c r="XEL118" s="0" t="n"/>
      <c r="XEM118" s="0" t="n"/>
      <c r="XEN118" s="0" t="n"/>
      <c r="XEO118" s="0" t="n"/>
      <c r="XEP118" s="0" t="n"/>
      <c r="XEQ118" s="0" t="n"/>
      <c r="XER118" s="0" t="n"/>
      <c r="XES118" s="0" t="n"/>
      <c r="XET118" s="0" t="n"/>
      <c r="XEU118" s="0" t="n"/>
      <c r="XEV118" s="0" t="n"/>
      <c r="XEW118" s="0" t="n"/>
      <c r="XEX118" s="0" t="n"/>
      <c r="XEY118" s="0" t="n"/>
    </row>
    <row r="119" customFormat="1" s="20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305" t="n"/>
      <c r="Q119" s="305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51" t="n"/>
      <c r="AD119" s="18" t="n"/>
      <c r="AE119" s="18" t="n"/>
      <c r="AF119" s="18" t="n"/>
      <c r="AG119" s="305" t="n"/>
      <c r="AH119" s="18" t="n"/>
      <c r="XEF119" s="0" t="n"/>
      <c r="XEG119" s="0" t="n"/>
      <c r="XEH119" s="0" t="n"/>
      <c r="XEI119" s="0" t="n"/>
      <c r="XEJ119" s="0" t="n"/>
      <c r="XEK119" s="0" t="n"/>
      <c r="XEL119" s="0" t="n"/>
      <c r="XEM119" s="0" t="n"/>
      <c r="XEN119" s="0" t="n"/>
      <c r="XEO119" s="0" t="n"/>
      <c r="XEP119" s="0" t="n"/>
      <c r="XEQ119" s="0" t="n"/>
      <c r="XER119" s="0" t="n"/>
      <c r="XES119" s="0" t="n"/>
      <c r="XET119" s="0" t="n"/>
      <c r="XEU119" s="0" t="n"/>
      <c r="XEV119" s="0" t="n"/>
      <c r="XEW119" s="0" t="n"/>
      <c r="XEX119" s="0" t="n"/>
      <c r="XEY119" s="0" t="n"/>
    </row>
    <row r="120" customFormat="1" s="20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305" t="n"/>
      <c r="Q120" s="305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51" t="n"/>
      <c r="AD120" s="18" t="n"/>
      <c r="AE120" s="18" t="n"/>
      <c r="AF120" s="18" t="n"/>
      <c r="AG120" s="305" t="n"/>
      <c r="AH120" s="18" t="n"/>
      <c r="XEF120" s="0" t="n"/>
      <c r="XEG120" s="0" t="n"/>
      <c r="XEH120" s="0" t="n"/>
      <c r="XEI120" s="0" t="n"/>
      <c r="XEJ120" s="0" t="n"/>
      <c r="XEK120" s="0" t="n"/>
      <c r="XEL120" s="0" t="n"/>
      <c r="XEM120" s="0" t="n"/>
      <c r="XEN120" s="0" t="n"/>
      <c r="XEO120" s="0" t="n"/>
      <c r="XEP120" s="0" t="n"/>
      <c r="XEQ120" s="0" t="n"/>
      <c r="XER120" s="0" t="n"/>
      <c r="XES120" s="0" t="n"/>
      <c r="XET120" s="0" t="n"/>
      <c r="XEU120" s="0" t="n"/>
      <c r="XEV120" s="0" t="n"/>
      <c r="XEW120" s="0" t="n"/>
      <c r="XEX120" s="0" t="n"/>
      <c r="XEY120" s="0" t="n"/>
    </row>
    <row r="121" customFormat="1" s="20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305" t="n"/>
      <c r="Q121" s="305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51" t="n"/>
      <c r="AD121" s="18" t="n"/>
      <c r="AE121" s="18" t="n"/>
      <c r="AF121" s="18" t="n"/>
      <c r="AG121" s="305" t="n"/>
      <c r="AH121" s="18" t="n"/>
      <c r="XEF121" s="0" t="n"/>
      <c r="XEG121" s="0" t="n"/>
      <c r="XEH121" s="0" t="n"/>
      <c r="XEI121" s="0" t="n"/>
      <c r="XEJ121" s="0" t="n"/>
      <c r="XEK121" s="0" t="n"/>
      <c r="XEL121" s="0" t="n"/>
      <c r="XEM121" s="0" t="n"/>
      <c r="XEN121" s="0" t="n"/>
      <c r="XEO121" s="0" t="n"/>
      <c r="XEP121" s="0" t="n"/>
      <c r="XEQ121" s="0" t="n"/>
      <c r="XER121" s="0" t="n"/>
      <c r="XES121" s="0" t="n"/>
      <c r="XET121" s="0" t="n"/>
      <c r="XEU121" s="0" t="n"/>
      <c r="XEV121" s="0" t="n"/>
      <c r="XEW121" s="0" t="n"/>
      <c r="XEX121" s="0" t="n"/>
      <c r="XEY121" s="0" t="n"/>
    </row>
    <row r="122" customFormat="1" s="20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305" t="n"/>
      <c r="Q122" s="305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51" t="n"/>
      <c r="AD122" s="18" t="n"/>
      <c r="AE122" s="18" t="n"/>
      <c r="AF122" s="18" t="n"/>
      <c r="AG122" s="305" t="n"/>
      <c r="AH122" s="18" t="n"/>
      <c r="XEF122" s="0" t="n"/>
      <c r="XEG122" s="0" t="n"/>
      <c r="XEH122" s="0" t="n"/>
      <c r="XEI122" s="0" t="n"/>
      <c r="XEJ122" s="0" t="n"/>
      <c r="XEK122" s="0" t="n"/>
      <c r="XEL122" s="0" t="n"/>
      <c r="XEM122" s="0" t="n"/>
      <c r="XEN122" s="0" t="n"/>
      <c r="XEO122" s="0" t="n"/>
      <c r="XEP122" s="0" t="n"/>
      <c r="XEQ122" s="0" t="n"/>
      <c r="XER122" s="0" t="n"/>
      <c r="XES122" s="0" t="n"/>
      <c r="XET122" s="0" t="n"/>
      <c r="XEU122" s="0" t="n"/>
      <c r="XEV122" s="0" t="n"/>
      <c r="XEW122" s="0" t="n"/>
      <c r="XEX122" s="0" t="n"/>
      <c r="XEY122" s="0" t="n"/>
    </row>
    <row r="123" customFormat="1" s="20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305" t="n"/>
      <c r="Q123" s="305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51" t="n"/>
      <c r="AD123" s="18" t="n"/>
      <c r="AE123" s="18" t="n"/>
      <c r="AF123" s="18" t="n"/>
      <c r="AG123" s="305" t="n"/>
      <c r="AH123" s="18" t="n"/>
      <c r="XEF123" s="0" t="n"/>
      <c r="XEG123" s="0" t="n"/>
      <c r="XEH123" s="0" t="n"/>
      <c r="XEI123" s="0" t="n"/>
      <c r="XEJ123" s="0" t="n"/>
      <c r="XEK123" s="0" t="n"/>
      <c r="XEL123" s="0" t="n"/>
      <c r="XEM123" s="0" t="n"/>
      <c r="XEN123" s="0" t="n"/>
      <c r="XEO123" s="0" t="n"/>
      <c r="XEP123" s="0" t="n"/>
      <c r="XEQ123" s="0" t="n"/>
      <c r="XER123" s="0" t="n"/>
      <c r="XES123" s="0" t="n"/>
      <c r="XET123" s="0" t="n"/>
      <c r="XEU123" s="0" t="n"/>
      <c r="XEV123" s="0" t="n"/>
      <c r="XEW123" s="0" t="n"/>
      <c r="XEX123" s="0" t="n"/>
      <c r="XEY123" s="0" t="n"/>
    </row>
    <row r="124" customFormat="1" s="20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305" t="n"/>
      <c r="Q124" s="305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51" t="n"/>
      <c r="AD124" s="18" t="n"/>
      <c r="AE124" s="18" t="n"/>
      <c r="AF124" s="18" t="n"/>
      <c r="AG124" s="305" t="n"/>
      <c r="AH124" s="18" t="n"/>
      <c r="XEF124" s="0" t="n"/>
      <c r="XEG124" s="0" t="n"/>
      <c r="XEH124" s="0" t="n"/>
      <c r="XEI124" s="0" t="n"/>
      <c r="XEJ124" s="0" t="n"/>
      <c r="XEK124" s="0" t="n"/>
      <c r="XEL124" s="0" t="n"/>
      <c r="XEM124" s="0" t="n"/>
      <c r="XEN124" s="0" t="n"/>
      <c r="XEO124" s="0" t="n"/>
      <c r="XEP124" s="0" t="n"/>
      <c r="XEQ124" s="0" t="n"/>
      <c r="XER124" s="0" t="n"/>
      <c r="XES124" s="0" t="n"/>
      <c r="XET124" s="0" t="n"/>
      <c r="XEU124" s="0" t="n"/>
      <c r="XEV124" s="0" t="n"/>
      <c r="XEW124" s="0" t="n"/>
      <c r="XEX124" s="0" t="n"/>
      <c r="XEY124" s="0" t="n"/>
    </row>
    <row r="125" customFormat="1" s="20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305" t="n"/>
      <c r="Q125" s="305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51" t="n"/>
      <c r="AD125" s="18" t="n"/>
      <c r="AE125" s="18" t="n"/>
      <c r="AF125" s="18" t="n"/>
      <c r="AG125" s="305" t="n"/>
      <c r="AH125" s="18" t="n"/>
      <c r="XEF125" s="0" t="n"/>
      <c r="XEG125" s="0" t="n"/>
      <c r="XEH125" s="0" t="n"/>
      <c r="XEI125" s="0" t="n"/>
      <c r="XEJ125" s="0" t="n"/>
      <c r="XEK125" s="0" t="n"/>
      <c r="XEL125" s="0" t="n"/>
      <c r="XEM125" s="0" t="n"/>
      <c r="XEN125" s="0" t="n"/>
      <c r="XEO125" s="0" t="n"/>
      <c r="XEP125" s="0" t="n"/>
      <c r="XEQ125" s="0" t="n"/>
      <c r="XER125" s="0" t="n"/>
      <c r="XES125" s="0" t="n"/>
      <c r="XET125" s="0" t="n"/>
      <c r="XEU125" s="0" t="n"/>
      <c r="XEV125" s="0" t="n"/>
      <c r="XEW125" s="0" t="n"/>
      <c r="XEX125" s="0" t="n"/>
      <c r="XEY125" s="0" t="n"/>
    </row>
    <row r="126" customFormat="1" s="20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305" t="n"/>
      <c r="Q126" s="305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51" t="n"/>
      <c r="AD126" s="18" t="n"/>
      <c r="AE126" s="18" t="n"/>
      <c r="AF126" s="18" t="n"/>
      <c r="AG126" s="305" t="n"/>
      <c r="AH126" s="18" t="n"/>
      <c r="XEF126" s="0" t="n"/>
      <c r="XEG126" s="0" t="n"/>
      <c r="XEH126" s="0" t="n"/>
      <c r="XEI126" s="0" t="n"/>
      <c r="XEJ126" s="0" t="n"/>
      <c r="XEK126" s="0" t="n"/>
      <c r="XEL126" s="0" t="n"/>
      <c r="XEM126" s="0" t="n"/>
      <c r="XEN126" s="0" t="n"/>
      <c r="XEO126" s="0" t="n"/>
      <c r="XEP126" s="0" t="n"/>
      <c r="XEQ126" s="0" t="n"/>
      <c r="XER126" s="0" t="n"/>
      <c r="XES126" s="0" t="n"/>
      <c r="XET126" s="0" t="n"/>
      <c r="XEU126" s="0" t="n"/>
      <c r="XEV126" s="0" t="n"/>
      <c r="XEW126" s="0" t="n"/>
      <c r="XEX126" s="0" t="n"/>
      <c r="XEY126" s="0" t="n"/>
    </row>
    <row r="127" customFormat="1" s="20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305" t="n"/>
      <c r="Q127" s="305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51" t="n"/>
      <c r="AD127" s="18" t="n"/>
      <c r="AE127" s="18" t="n"/>
      <c r="AF127" s="18" t="n"/>
      <c r="AG127" s="305" t="n"/>
      <c r="AH127" s="18" t="n"/>
      <c r="XEF127" s="0" t="n"/>
      <c r="XEG127" s="0" t="n"/>
      <c r="XEH127" s="0" t="n"/>
      <c r="XEI127" s="0" t="n"/>
      <c r="XEJ127" s="0" t="n"/>
      <c r="XEK127" s="0" t="n"/>
      <c r="XEL127" s="0" t="n"/>
      <c r="XEM127" s="0" t="n"/>
      <c r="XEN127" s="0" t="n"/>
      <c r="XEO127" s="0" t="n"/>
      <c r="XEP127" s="0" t="n"/>
      <c r="XEQ127" s="0" t="n"/>
      <c r="XER127" s="0" t="n"/>
      <c r="XES127" s="0" t="n"/>
      <c r="XET127" s="0" t="n"/>
      <c r="XEU127" s="0" t="n"/>
      <c r="XEV127" s="0" t="n"/>
      <c r="XEW127" s="0" t="n"/>
      <c r="XEX127" s="0" t="n"/>
      <c r="XEY127" s="0" t="n"/>
    </row>
    <row r="128" customFormat="1" s="20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305" t="n"/>
      <c r="Q128" s="305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51" t="n"/>
      <c r="AD128" s="18" t="n"/>
      <c r="AE128" s="18" t="n"/>
      <c r="AF128" s="18" t="n"/>
      <c r="AG128" s="305" t="n"/>
      <c r="AH128" s="18" t="n"/>
      <c r="XEF128" s="0" t="n"/>
      <c r="XEG128" s="0" t="n"/>
      <c r="XEH128" s="0" t="n"/>
      <c r="XEI128" s="0" t="n"/>
      <c r="XEJ128" s="0" t="n"/>
      <c r="XEK128" s="0" t="n"/>
      <c r="XEL128" s="0" t="n"/>
      <c r="XEM128" s="0" t="n"/>
      <c r="XEN128" s="0" t="n"/>
      <c r="XEO128" s="0" t="n"/>
      <c r="XEP128" s="0" t="n"/>
      <c r="XEQ128" s="0" t="n"/>
      <c r="XER128" s="0" t="n"/>
      <c r="XES128" s="0" t="n"/>
      <c r="XET128" s="0" t="n"/>
      <c r="XEU128" s="0" t="n"/>
      <c r="XEV128" s="0" t="n"/>
      <c r="XEW128" s="0" t="n"/>
      <c r="XEX128" s="0" t="n"/>
      <c r="XEY128" s="0" t="n"/>
    </row>
    <row r="129" customFormat="1" s="20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305" t="n"/>
      <c r="Q129" s="305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51" t="n"/>
      <c r="AD129" s="18" t="n"/>
      <c r="AE129" s="18" t="n"/>
      <c r="AF129" s="18" t="n"/>
      <c r="AG129" s="305" t="n"/>
      <c r="AH129" s="18" t="n"/>
      <c r="XEF129" s="0" t="n"/>
      <c r="XEG129" s="0" t="n"/>
      <c r="XEH129" s="0" t="n"/>
      <c r="XEI129" s="0" t="n"/>
      <c r="XEJ129" s="0" t="n"/>
      <c r="XEK129" s="0" t="n"/>
      <c r="XEL129" s="0" t="n"/>
      <c r="XEM129" s="0" t="n"/>
      <c r="XEN129" s="0" t="n"/>
      <c r="XEO129" s="0" t="n"/>
      <c r="XEP129" s="0" t="n"/>
      <c r="XEQ129" s="0" t="n"/>
      <c r="XER129" s="0" t="n"/>
      <c r="XES129" s="0" t="n"/>
      <c r="XET129" s="0" t="n"/>
      <c r="XEU129" s="0" t="n"/>
      <c r="XEV129" s="0" t="n"/>
      <c r="XEW129" s="0" t="n"/>
      <c r="XEX129" s="0" t="n"/>
      <c r="XEY129" s="0" t="n"/>
    </row>
    <row r="130" customFormat="1" s="20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305" t="n"/>
      <c r="Q130" s="305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51" t="n"/>
      <c r="AD130" s="18" t="n"/>
      <c r="AE130" s="18" t="n"/>
      <c r="AF130" s="18" t="n"/>
      <c r="AG130" s="305" t="n"/>
      <c r="AH130" s="18" t="n"/>
      <c r="XEF130" s="0" t="n"/>
      <c r="XEG130" s="0" t="n"/>
      <c r="XEH130" s="0" t="n"/>
      <c r="XEI130" s="0" t="n"/>
      <c r="XEJ130" s="0" t="n"/>
      <c r="XEK130" s="0" t="n"/>
      <c r="XEL130" s="0" t="n"/>
      <c r="XEM130" s="0" t="n"/>
      <c r="XEN130" s="0" t="n"/>
      <c r="XEO130" s="0" t="n"/>
      <c r="XEP130" s="0" t="n"/>
      <c r="XEQ130" s="0" t="n"/>
      <c r="XER130" s="0" t="n"/>
      <c r="XES130" s="0" t="n"/>
      <c r="XET130" s="0" t="n"/>
      <c r="XEU130" s="0" t="n"/>
      <c r="XEV130" s="0" t="n"/>
      <c r="XEW130" s="0" t="n"/>
      <c r="XEX130" s="0" t="n"/>
      <c r="XEY130" s="0" t="n"/>
    </row>
    <row r="131" customFormat="1" s="20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305" t="n"/>
      <c r="Q131" s="305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51" t="n"/>
      <c r="AD131" s="18" t="n"/>
      <c r="AE131" s="18" t="n"/>
      <c r="AF131" s="18" t="n"/>
      <c r="AG131" s="305" t="n"/>
      <c r="AH131" s="18" t="n"/>
      <c r="XEF131" s="0" t="n"/>
      <c r="XEG131" s="0" t="n"/>
      <c r="XEH131" s="0" t="n"/>
      <c r="XEI131" s="0" t="n"/>
      <c r="XEJ131" s="0" t="n"/>
      <c r="XEK131" s="0" t="n"/>
      <c r="XEL131" s="0" t="n"/>
      <c r="XEM131" s="0" t="n"/>
      <c r="XEN131" s="0" t="n"/>
      <c r="XEO131" s="0" t="n"/>
      <c r="XEP131" s="0" t="n"/>
      <c r="XEQ131" s="0" t="n"/>
      <c r="XER131" s="0" t="n"/>
      <c r="XES131" s="0" t="n"/>
      <c r="XET131" s="0" t="n"/>
      <c r="XEU131" s="0" t="n"/>
      <c r="XEV131" s="0" t="n"/>
      <c r="XEW131" s="0" t="n"/>
      <c r="XEX131" s="0" t="n"/>
      <c r="XEY131" s="0" t="n"/>
    </row>
  </sheetData>
  <mergeCells count="8">
    <mergeCell ref="H2:L2"/>
    <mergeCell ref="Q1:AH1"/>
    <mergeCell ref="V2:Z2"/>
    <mergeCell ref="H1:O1"/>
    <mergeCell ref="AA2:AH2"/>
    <mergeCell ref="M2:P2"/>
    <mergeCell ref="Q2:Q3"/>
    <mergeCell ref="R2:U2"/>
  </mergeCells>
  <pageMargins left="0.161111111111111" right="0.161111111111111" top="0.60625" bottom="1" header="0.5" footer="0.5"/>
  <pageSetup orientation="portrait" paperSize="9" scale="98" fitToHeight="0"/>
  <headerFooter>
    <oddHeader/>
    <oddFooter>&amp;C第 &amp;P 页，共 &amp;N 页</oddFooter>
    <evenHeader/>
    <evenFooter/>
    <firstHeader/>
    <firstFooter/>
  </headerFooter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R25"/>
  <sheetViews>
    <sheetView view="pageBreakPreview" zoomScaleNormal="100" workbookViewId="0">
      <selection activeCell="G5" sqref="G5"/>
    </sheetView>
  </sheetViews>
  <sheetFormatPr baseColWidth="8" defaultColWidth="9" defaultRowHeight="15.6"/>
  <cols>
    <col width="17" customWidth="1" style="18" min="1" max="1"/>
    <col width="7.6640625" customWidth="1" style="18" min="2" max="2"/>
    <col width="8" customWidth="1" style="18" min="3" max="3"/>
    <col width="10" customWidth="1" style="20" min="4" max="4"/>
    <col width="18.21875" customWidth="1" style="20" min="5" max="5"/>
    <col width="6.77734375" customWidth="1" style="20" min="6" max="6"/>
    <col width="16" customWidth="1" style="20" min="7" max="7"/>
    <col width="7.5546875" customWidth="1" style="20" min="8" max="8"/>
    <col width="13.33203125" customWidth="1" style="20" min="9" max="9"/>
    <col width="7" customWidth="1" style="18" min="10" max="10"/>
    <col width="9" customWidth="1" style="21" min="11" max="11"/>
    <col width="11.77734375" customWidth="1" style="305" min="12" max="12"/>
    <col width="10.77734375" customWidth="1" style="18" min="13" max="13"/>
    <col width="13" customWidth="1" style="21" min="14" max="14"/>
    <col width="10.33203125" customWidth="1" style="18" min="15" max="15"/>
    <col width="11" customWidth="1" style="18" min="16" max="16"/>
    <col width="12" customWidth="1" style="18" min="17" max="18"/>
    <col width="4.44140625" customWidth="1" style="18" min="19" max="21"/>
    <col width="55.21875" customWidth="1" style="18" min="22" max="22"/>
    <col width="9" customWidth="1" style="18" min="23" max="16384"/>
  </cols>
  <sheetData>
    <row r="1" ht="39" customHeight="1" s="272">
      <c r="A1" s="215" t="inlineStr">
        <is>
          <t>生产令号</t>
        </is>
      </c>
      <c r="B1" s="273" t="n"/>
      <c r="C1" s="273" t="n"/>
      <c r="D1" s="274" t="n"/>
      <c r="E1" s="216">
        <f>'3工艺执行单'!B5</f>
        <v/>
      </c>
      <c r="F1" s="273" t="n"/>
      <c r="G1" s="273" t="n"/>
      <c r="H1" s="273" t="n"/>
      <c r="I1" s="274" t="n"/>
    </row>
    <row r="2" ht="25.05" customHeight="1" s="272">
      <c r="A2" s="215" t="inlineStr">
        <is>
          <t>订单编号</t>
        </is>
      </c>
      <c r="B2" s="215" t="n"/>
      <c r="C2" s="274" t="n"/>
      <c r="D2" s="215" t="inlineStr">
        <is>
          <t>型号</t>
        </is>
      </c>
      <c r="E2" s="24">
        <f>CONCATENATE("JG",[1]单块公式!A4,[1]单块公式!B4,"/",[1]单块公式!C4,"/",[1]单块公式!D4,[1]单块公式!F4,[1]单块公式!G4)</f>
        <v/>
      </c>
      <c r="F2" s="217" t="inlineStr">
        <is>
          <t>日期</t>
        </is>
      </c>
      <c r="G2" s="273" t="n"/>
      <c r="H2" s="316">
        <f>TODAY()</f>
        <v/>
      </c>
      <c r="I2" s="274" t="n"/>
    </row>
    <row r="4" ht="21.75" customHeight="1" s="272">
      <c r="A4" s="25" t="inlineStr">
        <is>
          <t>型号</t>
        </is>
      </c>
      <c r="B4" s="223" t="inlineStr">
        <is>
          <t>原板尺寸</t>
        </is>
      </c>
      <c r="C4" s="317" t="n"/>
      <c r="D4" s="26" t="inlineStr">
        <is>
          <t>原板数量</t>
        </is>
      </c>
      <c r="E4" s="26" t="inlineStr">
        <is>
          <t>压焊次数 拉网</t>
        </is>
      </c>
      <c r="F4" s="224" t="inlineStr">
        <is>
          <t>成品切割尺寸</t>
        </is>
      </c>
      <c r="G4" s="318" t="n"/>
      <c r="H4" s="224" t="inlineStr">
        <is>
          <t>单块切割数</t>
        </is>
      </c>
      <c r="I4" s="44" t="inlineStr">
        <is>
          <t>备注</t>
        </is>
      </c>
      <c r="K4" s="45" t="inlineStr">
        <is>
          <t>扁钢单数</t>
        </is>
      </c>
      <c r="L4" s="319" t="inlineStr">
        <is>
          <t>扁钢总数</t>
        </is>
      </c>
      <c r="M4" s="47" t="inlineStr">
        <is>
          <t>扭钢单数</t>
        </is>
      </c>
      <c r="N4" s="45" t="inlineStr">
        <is>
          <t>扭钢总数</t>
        </is>
      </c>
      <c r="O4" s="47" t="inlineStr">
        <is>
          <t>扁钢单量</t>
        </is>
      </c>
      <c r="P4" s="47" t="inlineStr">
        <is>
          <t>扁钢总量</t>
        </is>
      </c>
      <c r="Q4" s="47" t="inlineStr">
        <is>
          <t>扭钢单量</t>
        </is>
      </c>
      <c r="R4" s="47" t="inlineStr">
        <is>
          <t>扭钢总量</t>
        </is>
      </c>
    </row>
    <row r="5" ht="31.2" customFormat="1" customHeight="1" s="19">
      <c r="A5" s="234">
        <f>E$2</f>
        <v/>
      </c>
      <c r="B5" s="28">
        <f>[1]单块公式!J6+96</f>
        <v/>
      </c>
      <c r="C5" s="29" t="n">
        <v>785</v>
      </c>
      <c r="D5" s="30" t="n">
        <v>4</v>
      </c>
      <c r="E5" s="30">
        <f>CONCATENATE("压焊",[1]单块公式!D6,"次","拉网",[1]单块公式!F6,"mm")</f>
        <v/>
      </c>
      <c r="F5" s="31">
        <f>[1]单块公式!A6</f>
        <v/>
      </c>
      <c r="G5" s="32" t="inlineStr">
        <is>
          <t>*245  75块
*215  9块</t>
        </is>
      </c>
      <c r="H5" s="33">
        <f>CONCATENATE("1切",[1]单块公式!I6)</f>
        <v/>
      </c>
      <c r="I5" s="48" t="inlineStr">
        <is>
          <t>*3</t>
        </is>
      </c>
      <c r="K5" s="49">
        <f>(C5-[1]单块公式!B$4)/[1]单块公式!C$4+1</f>
        <v/>
      </c>
      <c r="L5" s="320">
        <f>K5*D5</f>
        <v/>
      </c>
      <c r="M5" s="49">
        <f>[1]单块公式!D6*2*[1]单块公式!I6</f>
        <v/>
      </c>
      <c r="N5" s="49">
        <f>D5*M5</f>
        <v/>
      </c>
      <c r="O5" s="49">
        <f>[1]单块公式!A$4*[1]单块公式!B$4*B5*K5*7.85*0.001*0.001</f>
        <v/>
      </c>
      <c r="P5" s="49">
        <f>O5*D5</f>
        <v/>
      </c>
      <c r="Q5" s="49">
        <f>1045*[1]单块公式!E$4*[1]单块公式!E$4*7.85*0.001*0.001</f>
        <v/>
      </c>
      <c r="R5" s="49">
        <f>Q5*N5</f>
        <v/>
      </c>
    </row>
    <row r="6" ht="31.2" customFormat="1" customHeight="1" s="19">
      <c r="A6" s="321" t="n"/>
      <c r="B6" s="28">
        <f>[1]单块公式!J7+96</f>
        <v/>
      </c>
      <c r="C6" s="29" t="n">
        <v>935</v>
      </c>
      <c r="D6" s="30" t="n">
        <v>5</v>
      </c>
      <c r="E6" s="30">
        <f>CONCATENATE("压焊",[1]单块公式!D7,"次","拉网",[1]单块公式!F7,"mm")</f>
        <v/>
      </c>
      <c r="F6" s="31">
        <f>[1]单块公式!A7</f>
        <v/>
      </c>
      <c r="G6" s="32" t="inlineStr">
        <is>
          <t>*215  121块
800*215  20块</t>
        </is>
      </c>
      <c r="H6" s="33">
        <f>CONCATENATE("1切",[1]单块公式!I7)</f>
        <v/>
      </c>
      <c r="I6" s="48" t="inlineStr">
        <is>
          <t>*4 不够碎料</t>
        </is>
      </c>
      <c r="K6" s="49">
        <f>(C6-[1]单块公式!B$4)/[1]单块公式!C$4+1</f>
        <v/>
      </c>
      <c r="L6" s="320">
        <f>K6*D6</f>
        <v/>
      </c>
      <c r="M6" s="49">
        <f>[1]单块公式!D7*2*[1]单块公式!I7</f>
        <v/>
      </c>
      <c r="N6" s="49">
        <f>D6*M6</f>
        <v/>
      </c>
      <c r="O6" s="49">
        <f>[1]单块公式!A$4*[1]单块公式!B$4*B6*K6*7.85*0.001*0.001</f>
        <v/>
      </c>
      <c r="P6" s="49">
        <f>O6*D6</f>
        <v/>
      </c>
      <c r="Q6" s="49">
        <f>1045*[1]单块公式!E$4*[1]单块公式!E$4*7.85*0.001*0.001</f>
        <v/>
      </c>
      <c r="R6" s="49">
        <f>Q6*N6</f>
        <v/>
      </c>
    </row>
    <row r="7" ht="24" customFormat="1" customHeight="1" s="19">
      <c r="A7" s="321" t="n"/>
      <c r="B7" s="28">
        <f>[1]单块公式!J9</f>
        <v/>
      </c>
      <c r="C7" s="29" t="n">
        <v>65</v>
      </c>
      <c r="D7" s="30" t="n">
        <v>1</v>
      </c>
      <c r="E7" s="30">
        <f>CONCATENATE("压焊",[1]单块公式!D9,"次","拉网",[1]单块公式!F9,"mm")</f>
        <v/>
      </c>
      <c r="F7" s="31">
        <f>[1]单块公式!A9</f>
        <v/>
      </c>
      <c r="G7" s="34" t="inlineStr">
        <is>
          <t>*65  1块</t>
        </is>
      </c>
      <c r="H7" s="33">
        <f>CONCATENATE("1切",[1]单块公式!I9)</f>
        <v/>
      </c>
      <c r="I7" s="48" t="inlineStr">
        <is>
          <t>找库存</t>
        </is>
      </c>
      <c r="K7" s="49">
        <f>(C7-[1]单块公式!B$4)/[1]单块公式!C$4+1</f>
        <v/>
      </c>
      <c r="L7" s="320">
        <f>K7*D7</f>
        <v/>
      </c>
      <c r="M7" s="49">
        <f>[1]单块公式!D9*2*[1]单块公式!I9</f>
        <v/>
      </c>
      <c r="N7" s="49">
        <f>D7*M7</f>
        <v/>
      </c>
      <c r="O7" s="49">
        <f>[1]单块公式!A$4*[1]单块公式!B$4*B7*K7*7.85*0.001*0.001</f>
        <v/>
      </c>
      <c r="P7" s="49">
        <f>O7*D7</f>
        <v/>
      </c>
      <c r="Q7" s="49">
        <f>1045*[1]单块公式!E$4*[1]单块公式!E$4*7.85*0.001*0.001</f>
        <v/>
      </c>
      <c r="R7" s="49">
        <f>Q7*N7</f>
        <v/>
      </c>
    </row>
    <row r="8" ht="24" customFormat="1" customHeight="1" s="19">
      <c r="A8" s="321" t="n"/>
      <c r="B8" s="28">
        <f>[1]单块公式!J10</f>
        <v/>
      </c>
      <c r="C8" s="29" t="n">
        <v>785</v>
      </c>
      <c r="D8" s="30" t="n">
        <v>1</v>
      </c>
      <c r="E8" s="30">
        <f>CONCATENATE("压焊",[1]单块公式!D10,"次","拉网",[1]单块公式!F10,"mm")</f>
        <v/>
      </c>
      <c r="F8" s="31">
        <f>[1]单块公式!A10</f>
        <v/>
      </c>
      <c r="G8" s="34" t="inlineStr">
        <is>
          <t>*245  15块</t>
        </is>
      </c>
      <c r="H8" s="33">
        <f>CONCATENATE("1切",[1]单块公式!I10)</f>
        <v/>
      </c>
      <c r="I8" s="48" t="inlineStr">
        <is>
          <t>*3</t>
        </is>
      </c>
      <c r="K8" s="49">
        <f>(C8-[1]单块公式!B$4)/[1]单块公式!C$4+1</f>
        <v/>
      </c>
      <c r="L8" s="320">
        <f>K8*D8</f>
        <v/>
      </c>
      <c r="M8" s="49">
        <f>[1]单块公式!D10*2*[1]单块公式!I10</f>
        <v/>
      </c>
      <c r="N8" s="49">
        <f>D8*M8</f>
        <v/>
      </c>
      <c r="O8" s="49">
        <f>[1]单块公式!A$4*[1]单块公式!B$4*B8*K8*7.85*0.001*0.001</f>
        <v/>
      </c>
      <c r="P8" s="49">
        <f>O8*D8</f>
        <v/>
      </c>
      <c r="Q8" s="49">
        <f>1045*[1]单块公式!E$4*[1]单块公式!E$4*7.85*0.001*0.001</f>
        <v/>
      </c>
      <c r="R8" s="49">
        <f>Q8*N8</f>
        <v/>
      </c>
    </row>
    <row r="9" ht="24" customFormat="1" customHeight="1" s="19">
      <c r="A9" s="321" t="n"/>
      <c r="B9" s="28">
        <f>[1]单块公式!J12</f>
        <v/>
      </c>
      <c r="C9" s="29" t="n">
        <v>65</v>
      </c>
      <c r="D9" s="30" t="n">
        <v>1</v>
      </c>
      <c r="E9" s="30">
        <f>CONCATENATE("压焊",[1]单块公式!D12,"次","拉网",[1]单块公式!F12,"mm")</f>
        <v/>
      </c>
      <c r="F9" s="31">
        <f>[1]单块公式!A12</f>
        <v/>
      </c>
      <c r="G9" s="34" t="inlineStr">
        <is>
          <t>*65  2块</t>
        </is>
      </c>
      <c r="H9" s="33">
        <f>CONCATENATE("1切",[1]单块公式!I12)</f>
        <v/>
      </c>
      <c r="I9" s="48" t="inlineStr">
        <is>
          <t>找库存</t>
        </is>
      </c>
      <c r="K9" s="49">
        <f>(C9-[1]单块公式!B$4)/[1]单块公式!C$4+1</f>
        <v/>
      </c>
      <c r="L9" s="320">
        <f>K9*D9</f>
        <v/>
      </c>
      <c r="M9" s="49">
        <f>[1]单块公式!D12*2*[1]单块公式!I12</f>
        <v/>
      </c>
      <c r="N9" s="49">
        <f>D9*M9</f>
        <v/>
      </c>
      <c r="O9" s="49">
        <f>[1]单块公式!A$4*[1]单块公式!B$4*B9*K9*7.85*0.001*0.001</f>
        <v/>
      </c>
      <c r="P9" s="49">
        <f>O9*D9</f>
        <v/>
      </c>
      <c r="Q9" s="49">
        <f>1045*[1]单块公式!E$4*[1]单块公式!E$4*7.85*0.001*0.001</f>
        <v/>
      </c>
      <c r="R9" s="49">
        <f>Q9*N9</f>
        <v/>
      </c>
    </row>
    <row r="10">
      <c r="A10" s="225" t="inlineStr">
        <is>
          <t>领料统计信息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3" t="n"/>
      <c r="P10" s="18">
        <f>SUM(P5:P9)</f>
        <v/>
      </c>
      <c r="R10" s="18">
        <f>SUM(R5:R9)</f>
        <v/>
      </c>
    </row>
    <row r="11">
      <c r="A11" s="35" t="inlineStr">
        <is>
          <t>扁钢型号</t>
        </is>
      </c>
      <c r="B11" s="231" t="inlineStr">
        <is>
          <t>扁钢长度</t>
        </is>
      </c>
      <c r="C11" s="324" t="n"/>
      <c r="D11" s="36" t="inlineStr">
        <is>
          <t>扁钢数量</t>
        </is>
      </c>
      <c r="E11" s="36" t="inlineStr">
        <is>
          <t>横杆型号</t>
        </is>
      </c>
      <c r="F11" s="36" t="inlineStr">
        <is>
          <t>横杆长度</t>
        </is>
      </c>
      <c r="G11" s="232" t="n"/>
      <c r="H11" s="325" t="inlineStr">
        <is>
          <t>横杆数量</t>
        </is>
      </c>
      <c r="I11" s="326" t="n"/>
    </row>
    <row r="12">
      <c r="A12" s="238">
        <f>CONCATENATE([1]单块公式!A4,"*",[1]单块公式!B4,[1]单块公式!F4)</f>
        <v/>
      </c>
      <c r="B12" s="231">
        <f>B5</f>
        <v/>
      </c>
      <c r="C12" s="324" t="n"/>
      <c r="D12" s="36">
        <f>L5</f>
        <v/>
      </c>
      <c r="E12" s="240">
        <f>CONCATENATE([1]单块公式!E4,"*",[1]单块公式!E4)</f>
        <v/>
      </c>
      <c r="F12" s="236" t="n">
        <v>1045</v>
      </c>
      <c r="G12" s="327" t="n"/>
      <c r="H12" s="325">
        <f>N5</f>
        <v/>
      </c>
      <c r="I12" s="326" t="n"/>
    </row>
    <row r="13">
      <c r="A13" s="328" t="n"/>
      <c r="B13" s="231">
        <f>B6</f>
        <v/>
      </c>
      <c r="C13" s="324" t="n"/>
      <c r="D13" s="36">
        <f>L6</f>
        <v/>
      </c>
      <c r="E13" s="329" t="n"/>
      <c r="F13" s="36" t="n"/>
      <c r="G13" s="232" t="n"/>
      <c r="H13" s="325">
        <f>N6</f>
        <v/>
      </c>
      <c r="I13" s="326" t="n"/>
    </row>
    <row r="14">
      <c r="A14" s="328" t="n"/>
      <c r="B14" s="231">
        <f>B7</f>
        <v/>
      </c>
      <c r="C14" s="324" t="n"/>
      <c r="D14" s="36">
        <f>L7</f>
        <v/>
      </c>
      <c r="E14" s="329" t="n"/>
      <c r="F14" s="36" t="n"/>
      <c r="G14" s="232" t="n"/>
      <c r="H14" s="325">
        <f>N7</f>
        <v/>
      </c>
      <c r="I14" s="326" t="n"/>
    </row>
    <row r="15">
      <c r="A15" s="328" t="n"/>
      <c r="B15" s="231">
        <f>B8</f>
        <v/>
      </c>
      <c r="C15" s="324" t="n"/>
      <c r="D15" s="36">
        <f>L8</f>
        <v/>
      </c>
      <c r="E15" s="329" t="n"/>
      <c r="F15" s="36" t="n"/>
      <c r="G15" s="232" t="n"/>
      <c r="H15" s="325">
        <f>N8</f>
        <v/>
      </c>
      <c r="I15" s="326" t="n"/>
    </row>
    <row r="16">
      <c r="A16" s="328" t="n"/>
      <c r="B16" s="231">
        <f>B9</f>
        <v/>
      </c>
      <c r="C16" s="324" t="n"/>
      <c r="D16" s="36">
        <f>L9</f>
        <v/>
      </c>
      <c r="E16" s="329" t="n"/>
      <c r="F16" s="36" t="n"/>
      <c r="G16" s="232" t="n"/>
      <c r="H16" s="325">
        <f>N9</f>
        <v/>
      </c>
      <c r="I16" s="326" t="n"/>
    </row>
    <row r="17" ht="19.05" customHeight="1" s="272">
      <c r="A17" s="243" t="n"/>
      <c r="B17" s="244" t="inlineStr">
        <is>
          <t>扁钢总计</t>
        </is>
      </c>
      <c r="C17" s="324" t="n"/>
      <c r="D17" s="245">
        <f>SUM(D12:D16)</f>
        <v/>
      </c>
      <c r="E17" s="245" t="n"/>
      <c r="F17" s="245" t="inlineStr">
        <is>
          <t>横杆总计</t>
        </is>
      </c>
      <c r="G17" s="40" t="n"/>
      <c r="H17" s="330">
        <f>SUM(H12:I16)</f>
        <v/>
      </c>
      <c r="I17" s="326" t="n"/>
    </row>
    <row r="18" ht="22.05" customHeight="1" s="272">
      <c r="A18" s="243" t="inlineStr">
        <is>
          <t>包边理论总长度(规格)</t>
        </is>
      </c>
      <c r="B18" s="327" t="n"/>
      <c r="C18" s="327" t="n"/>
      <c r="D18" s="324" t="n"/>
      <c r="E18" s="331" t="n">
        <v>1</v>
      </c>
      <c r="F18" s="332" t="n">
        <v>24.6</v>
      </c>
      <c r="G18" s="327" t="n"/>
      <c r="H18" s="333" t="inlineStr">
        <is>
          <t>mm</t>
        </is>
      </c>
      <c r="I18" s="326" t="n"/>
    </row>
    <row r="19" ht="22.05" customHeight="1" s="272">
      <c r="A19" s="243" t="inlineStr">
        <is>
          <t>侧板(规格)</t>
        </is>
      </c>
      <c r="B19" s="327" t="n"/>
      <c r="C19" s="327" t="n"/>
      <c r="D19" s="324" t="n"/>
      <c r="E19" s="331" t="n">
        <v>1</v>
      </c>
      <c r="F19" s="334" t="n">
        <v>4.7</v>
      </c>
      <c r="G19" s="327" t="n"/>
      <c r="H19" s="333" t="inlineStr">
        <is>
          <t>mm</t>
        </is>
      </c>
      <c r="I19" s="326" t="n"/>
    </row>
    <row r="20" ht="22.05" customHeight="1" s="272">
      <c r="A20" s="250" t="inlineStr">
        <is>
          <t>原板重量总计</t>
        </is>
      </c>
      <c r="B20" s="335" t="n"/>
      <c r="C20" s="335" t="n"/>
      <c r="D20" s="336" t="n"/>
      <c r="E20" s="337">
        <f>(P10+R10)/1000</f>
        <v/>
      </c>
      <c r="F20" s="338" t="n">
        <v>4</v>
      </c>
      <c r="G20" s="339" t="n"/>
      <c r="H20" s="340" t="inlineStr">
        <is>
          <t>mm</t>
        </is>
      </c>
      <c r="I20" s="341" t="n"/>
    </row>
    <row r="22">
      <c r="A22" s="242" t="inlineStr">
        <is>
          <t>辅助班备料，拉网圆锯床切割，JT3</t>
        </is>
      </c>
    </row>
    <row r="23"/>
    <row r="25">
      <c r="A25" s="43" t="inlineStr">
        <is>
          <t>编制:竺乘波</t>
        </is>
      </c>
      <c r="B25" s="43" t="n"/>
      <c r="D25" s="43" t="inlineStr">
        <is>
          <t>审核：</t>
        </is>
      </c>
      <c r="G25" s="43" t="inlineStr">
        <is>
          <t>批准：</t>
        </is>
      </c>
    </row>
  </sheetData>
  <mergeCells count="36">
    <mergeCell ref="F4:G4"/>
    <mergeCell ref="A12:A16"/>
    <mergeCell ref="B16:C16"/>
    <mergeCell ref="H20:I20"/>
    <mergeCell ref="A5:A9"/>
    <mergeCell ref="F19:G19"/>
    <mergeCell ref="A20:D20"/>
    <mergeCell ref="A19:D19"/>
    <mergeCell ref="B12:C12"/>
    <mergeCell ref="F12:G12"/>
    <mergeCell ref="B2:C2"/>
    <mergeCell ref="B11:C11"/>
    <mergeCell ref="F20:G20"/>
    <mergeCell ref="F18:G18"/>
    <mergeCell ref="E1:I1"/>
    <mergeCell ref="E12:E16"/>
    <mergeCell ref="B14:C14"/>
    <mergeCell ref="B17:C17"/>
    <mergeCell ref="H17:I17"/>
    <mergeCell ref="B13:C13"/>
    <mergeCell ref="A1:D1"/>
    <mergeCell ref="H11:I11"/>
    <mergeCell ref="F2:G2"/>
    <mergeCell ref="H2:I2"/>
    <mergeCell ref="H16:I16"/>
    <mergeCell ref="A10:I10"/>
    <mergeCell ref="H19:I19"/>
    <mergeCell ref="H13:I13"/>
    <mergeCell ref="A18:D18"/>
    <mergeCell ref="H12:I12"/>
    <mergeCell ref="B15:C15"/>
    <mergeCell ref="H18:I18"/>
    <mergeCell ref="H15:I15"/>
    <mergeCell ref="H14:I14"/>
    <mergeCell ref="A22:I23"/>
    <mergeCell ref="B4:C4"/>
  </mergeCells>
  <pageMargins left="0.393055555555556" right="0.393055555555556" top="0.393055555555556" bottom="0.393055555555556" header="0.5" footer="0.196527777777778"/>
  <pageSetup orientation="portrait" paperSize="9" scale="93" fitToHeight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2022-05-14T09:39:00Z</dcterms:created>
  <dcterms:modified xmlns:dcterms="http://purl.org/dc/terms/" xmlns:xsi="http://www.w3.org/2001/XMLSchema-instance" xsi:type="dcterms:W3CDTF">2025-08-21T00:56:35Z</dcterms:modified>
  <cp:lastModifiedBy>Mr. Wang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B3DD935612114546A96A315B1132D09F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