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Antiguo" sheetId="3" r:id="rId3"/>
    <sheet name="Hoja4" sheetId="5" r:id="rId4"/>
  </sheets>
  <calcPr calcId="145621"/>
</workbook>
</file>

<file path=xl/calcChain.xml><?xml version="1.0" encoding="utf-8"?>
<calcChain xmlns="http://schemas.openxmlformats.org/spreadsheetml/2006/main">
  <c r="L32" i="1" l="1"/>
  <c r="C19" i="1"/>
  <c r="M36" i="1" l="1"/>
  <c r="N37" i="1" s="1"/>
  <c r="M37" i="1"/>
  <c r="N39" i="1" s="1"/>
  <c r="M38" i="1"/>
  <c r="M39" i="1"/>
  <c r="M40" i="1"/>
  <c r="M41" i="1"/>
  <c r="N41" i="1" s="1"/>
  <c r="M42" i="1"/>
  <c r="M43" i="1"/>
  <c r="M44" i="1"/>
  <c r="N43" i="1" s="1"/>
  <c r="M45" i="1"/>
  <c r="M46" i="1"/>
  <c r="M47" i="1"/>
  <c r="M48" i="1"/>
  <c r="M49" i="1"/>
  <c r="M50" i="1"/>
  <c r="M35" i="1"/>
  <c r="D36" i="1"/>
  <c r="E37" i="1" s="1"/>
  <c r="D37" i="1"/>
  <c r="E39" i="1" s="1"/>
  <c r="D38" i="1"/>
  <c r="E41" i="1" s="1"/>
  <c r="D39" i="1"/>
  <c r="D40" i="1"/>
  <c r="D41" i="1"/>
  <c r="D42" i="1"/>
  <c r="D43" i="1"/>
  <c r="D44" i="1"/>
  <c r="E43" i="1" s="1"/>
  <c r="D45" i="1"/>
  <c r="D46" i="1"/>
  <c r="D47" i="1"/>
  <c r="D48" i="1"/>
  <c r="D49" i="1"/>
  <c r="D50" i="1"/>
  <c r="D35" i="1"/>
  <c r="E51" i="1"/>
  <c r="C41" i="1"/>
  <c r="C35" i="1"/>
  <c r="L35" i="1"/>
  <c r="L34" i="1"/>
  <c r="L15" i="1" l="1"/>
  <c r="C33" i="1" l="1"/>
  <c r="L27" i="1"/>
  <c r="L25" i="1"/>
  <c r="L21" i="1"/>
  <c r="C9" i="1"/>
  <c r="L6" i="1"/>
  <c r="L33" i="1"/>
  <c r="L29" i="1" l="1"/>
  <c r="L31" i="1"/>
  <c r="C34" i="1"/>
  <c r="C32" i="1"/>
  <c r="C31" i="1"/>
  <c r="C29" i="1"/>
  <c r="C27" i="1"/>
  <c r="L9" i="1"/>
  <c r="L12" i="1"/>
  <c r="L17" i="1"/>
  <c r="L19" i="1"/>
  <c r="L23" i="1"/>
  <c r="C25" i="1"/>
  <c r="C23" i="1"/>
  <c r="C21" i="1"/>
  <c r="C17" i="1"/>
  <c r="C12" i="1"/>
  <c r="N35" i="1" l="1"/>
  <c r="L45" i="1" l="1"/>
  <c r="L42" i="1"/>
  <c r="L47" i="1"/>
  <c r="L37" i="1"/>
  <c r="L48" i="1"/>
  <c r="L44" i="1"/>
  <c r="L46" i="1"/>
  <c r="L38" i="1"/>
  <c r="L39" i="1"/>
  <c r="L43" i="1"/>
  <c r="L49" i="1"/>
  <c r="L36" i="1"/>
  <c r="L41" i="1"/>
  <c r="L40" i="1"/>
  <c r="L50" i="1"/>
  <c r="C15" i="1"/>
  <c r="C6" i="1"/>
  <c r="N51" i="1" l="1"/>
  <c r="E35" i="1"/>
  <c r="C36" i="1" s="1"/>
  <c r="L27" i="3"/>
  <c r="C27" i="3"/>
  <c r="L25" i="3"/>
  <c r="C25" i="3"/>
  <c r="L23" i="3"/>
  <c r="C23" i="3"/>
  <c r="L21" i="3"/>
  <c r="C21" i="3"/>
  <c r="L19" i="3"/>
  <c r="C19" i="3"/>
  <c r="L17" i="3"/>
  <c r="C17" i="3"/>
  <c r="L15" i="3"/>
  <c r="C15" i="3"/>
  <c r="L12" i="3"/>
  <c r="C12" i="3"/>
  <c r="L9" i="3"/>
  <c r="C9" i="3"/>
  <c r="L6" i="3"/>
  <c r="C6" i="3"/>
  <c r="C39" i="1" l="1"/>
  <c r="C48" i="1"/>
  <c r="C50" i="1"/>
  <c r="C40" i="1"/>
  <c r="C47" i="1"/>
  <c r="C38" i="1"/>
  <c r="C43" i="1"/>
  <c r="C45" i="1"/>
  <c r="C44" i="1"/>
  <c r="C46" i="1"/>
  <c r="C42" i="1"/>
  <c r="C37" i="1"/>
  <c r="C49" i="1"/>
  <c r="N8" i="2"/>
  <c r="K8" i="2"/>
  <c r="I8" i="2"/>
  <c r="I5" i="2"/>
  <c r="I4" i="2"/>
  <c r="I3" i="2"/>
  <c r="N26" i="2"/>
  <c r="M26" i="2"/>
  <c r="L26" i="2"/>
  <c r="K26" i="2"/>
  <c r="J26" i="2"/>
  <c r="I26" i="2"/>
  <c r="N24" i="2"/>
  <c r="M24" i="2"/>
  <c r="L24" i="2"/>
  <c r="K24" i="2"/>
  <c r="J24" i="2"/>
  <c r="I24" i="2"/>
  <c r="N22" i="2"/>
  <c r="M22" i="2"/>
  <c r="L22" i="2"/>
  <c r="K22" i="2"/>
  <c r="J22" i="2"/>
  <c r="I22" i="2"/>
  <c r="N20" i="2"/>
  <c r="M20" i="2"/>
  <c r="L20" i="2"/>
  <c r="K20" i="2"/>
  <c r="J20" i="2"/>
  <c r="I20" i="2"/>
  <c r="N18" i="2"/>
  <c r="M18" i="2"/>
  <c r="L18" i="2"/>
  <c r="K18" i="2"/>
  <c r="J18" i="2"/>
  <c r="I18" i="2"/>
  <c r="N16" i="2"/>
  <c r="M16" i="2"/>
  <c r="L16" i="2"/>
  <c r="K16" i="2"/>
  <c r="J16" i="2"/>
  <c r="I16" i="2"/>
  <c r="N14" i="2"/>
  <c r="M14" i="2"/>
  <c r="L14" i="2"/>
  <c r="K14" i="2"/>
  <c r="J14" i="2"/>
  <c r="I14" i="2"/>
  <c r="N13" i="2"/>
  <c r="M13" i="2"/>
  <c r="L13" i="2"/>
  <c r="K13" i="2"/>
  <c r="J13" i="2"/>
  <c r="I13" i="2"/>
  <c r="N11" i="2"/>
  <c r="M11" i="2"/>
  <c r="L11" i="2"/>
  <c r="K11" i="2"/>
  <c r="J11" i="2"/>
  <c r="I11" i="2"/>
  <c r="N10" i="2"/>
  <c r="M10" i="2"/>
  <c r="L10" i="2"/>
  <c r="K10" i="2"/>
  <c r="J10" i="2"/>
  <c r="I10" i="2"/>
  <c r="M8" i="2"/>
  <c r="L8" i="2"/>
  <c r="J8" i="2"/>
  <c r="N7" i="2"/>
  <c r="M7" i="2"/>
  <c r="L7" i="2"/>
  <c r="K7" i="2"/>
  <c r="J7" i="2"/>
  <c r="I7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J3" i="2"/>
  <c r="I51" i="2" l="1"/>
  <c r="N32" i="2"/>
  <c r="M32" i="2"/>
  <c r="L32" i="2"/>
  <c r="K32" i="2"/>
  <c r="J32" i="2"/>
  <c r="I32" i="2"/>
  <c r="N47" i="2"/>
  <c r="N55" i="2"/>
  <c r="M55" i="2"/>
  <c r="L55" i="2"/>
  <c r="K55" i="2"/>
  <c r="J55" i="2"/>
  <c r="I55" i="2"/>
  <c r="N53" i="2"/>
  <c r="M53" i="2"/>
  <c r="L53" i="2"/>
  <c r="K53" i="2"/>
  <c r="J53" i="2"/>
  <c r="I53" i="2"/>
  <c r="N51" i="2"/>
  <c r="M51" i="2"/>
  <c r="L51" i="2"/>
  <c r="K51" i="2"/>
  <c r="J51" i="2"/>
  <c r="N49" i="2"/>
  <c r="M49" i="2"/>
  <c r="L49" i="2"/>
  <c r="K49" i="2"/>
  <c r="J49" i="2"/>
  <c r="I49" i="2"/>
  <c r="M47" i="2"/>
  <c r="L47" i="2"/>
  <c r="K47" i="2"/>
  <c r="J47" i="2"/>
  <c r="I47" i="2"/>
  <c r="N45" i="2"/>
  <c r="M45" i="2"/>
  <c r="L45" i="2"/>
  <c r="K45" i="2"/>
  <c r="J45" i="2"/>
  <c r="I45" i="2"/>
  <c r="N43" i="2"/>
  <c r="M43" i="2"/>
  <c r="L43" i="2"/>
  <c r="K43" i="2"/>
  <c r="J43" i="2"/>
  <c r="I43" i="2"/>
  <c r="N42" i="2"/>
  <c r="M42" i="2"/>
  <c r="L42" i="2"/>
  <c r="K42" i="2"/>
  <c r="J42" i="2"/>
  <c r="I42" i="2"/>
  <c r="N40" i="2"/>
  <c r="M40" i="2"/>
  <c r="L40" i="2"/>
  <c r="K40" i="2"/>
  <c r="J40" i="2"/>
  <c r="I40" i="2"/>
  <c r="N39" i="2"/>
  <c r="M39" i="2"/>
  <c r="L39" i="2"/>
  <c r="K39" i="2"/>
  <c r="J39" i="2"/>
  <c r="I39" i="2"/>
  <c r="N36" i="2"/>
  <c r="M36" i="2"/>
  <c r="L36" i="2"/>
  <c r="K36" i="2"/>
  <c r="J36" i="2"/>
  <c r="I36" i="2"/>
  <c r="N33" i="2"/>
  <c r="M33" i="2"/>
  <c r="L33" i="2"/>
  <c r="K33" i="2"/>
  <c r="J33" i="2"/>
  <c r="I33" i="2"/>
  <c r="N37" i="2"/>
  <c r="M37" i="2"/>
  <c r="L37" i="2"/>
  <c r="K37" i="2"/>
  <c r="J37" i="2"/>
  <c r="I37" i="2"/>
  <c r="J34" i="2"/>
  <c r="K34" i="2"/>
  <c r="L34" i="2"/>
  <c r="M34" i="2"/>
  <c r="N34" i="2"/>
  <c r="I34" i="2"/>
  <c r="C56" i="2"/>
  <c r="C27" i="2"/>
  <c r="C54" i="2"/>
  <c r="C25" i="2"/>
  <c r="C52" i="2"/>
  <c r="C23" i="2"/>
  <c r="C50" i="2"/>
  <c r="C21" i="2"/>
  <c r="C48" i="2"/>
  <c r="C19" i="2"/>
  <c r="C46" i="2"/>
  <c r="C17" i="2"/>
  <c r="C44" i="2"/>
  <c r="C15" i="2"/>
  <c r="C41" i="2"/>
  <c r="C12" i="2"/>
  <c r="C38" i="2"/>
  <c r="I38" i="2" s="1"/>
  <c r="C9" i="2"/>
  <c r="C35" i="2"/>
  <c r="C6" i="2"/>
  <c r="I56" i="2" l="1"/>
  <c r="I41" i="2"/>
  <c r="I35" i="2"/>
  <c r="I54" i="2"/>
  <c r="I46" i="2"/>
  <c r="I50" i="2"/>
  <c r="I44" i="2"/>
  <c r="I48" i="2"/>
  <c r="I52" i="2"/>
  <c r="I17" i="2"/>
  <c r="I21" i="2"/>
  <c r="I25" i="2"/>
  <c r="I27" i="2"/>
  <c r="I9" i="2"/>
  <c r="I12" i="2"/>
  <c r="I6" i="2"/>
  <c r="I23" i="2"/>
  <c r="I15" i="2"/>
  <c r="I19" i="2"/>
</calcChain>
</file>

<file path=xl/sharedStrings.xml><?xml version="1.0" encoding="utf-8"?>
<sst xmlns="http://schemas.openxmlformats.org/spreadsheetml/2006/main" count="475" uniqueCount="178">
  <si>
    <t>SPALINK</t>
  </si>
  <si>
    <t>Nodo</t>
  </si>
  <si>
    <t>1BG</t>
  </si>
  <si>
    <t>2BG</t>
  </si>
  <si>
    <t>3BG</t>
  </si>
  <si>
    <t>4BG</t>
  </si>
  <si>
    <t>Info nodo</t>
  </si>
  <si>
    <t>Background Nodo 1 Spalink</t>
  </si>
  <si>
    <t>Nodo 1 Spalink</t>
  </si>
  <si>
    <t>Background Nodo 2 Spalink</t>
  </si>
  <si>
    <t>Nodo 2 Spalink</t>
  </si>
  <si>
    <t>Background Nodo 3 Spalink</t>
  </si>
  <si>
    <t>Nodo 3 Spalink</t>
  </si>
  <si>
    <t>Nodo SDC+FAEC Marcial</t>
  </si>
  <si>
    <t>Background Nodo SDC+FAEC Marcial</t>
  </si>
  <si>
    <t>BASE_NUM</t>
  </si>
  <si>
    <t>BASE_NUM_DUPL</t>
  </si>
  <si>
    <t>CONST_RATE</t>
  </si>
  <si>
    <t>CONST_RATE_DEMI</t>
  </si>
  <si>
    <t>CONST_RATE_DEMI_EST</t>
  </si>
  <si>
    <t>CONST_RATE_NO_DUPLI</t>
  </si>
  <si>
    <t>Nulo</t>
  </si>
  <si>
    <t>Árbol sin particiones</t>
  </si>
  <si>
    <t>AIC de cada modelo</t>
  </si>
  <si>
    <t>SUM</t>
  </si>
  <si>
    <t>12BG</t>
  </si>
  <si>
    <t>23BG</t>
  </si>
  <si>
    <t>42BG</t>
  </si>
  <si>
    <t>Background Nodo 1+2</t>
  </si>
  <si>
    <t>Background Nodo 2+3</t>
  </si>
  <si>
    <t>Background Nodo 4-2</t>
  </si>
  <si>
    <t>289,538</t>
  </si>
  <si>
    <t>SUM 2+3+23BG</t>
  </si>
  <si>
    <t>SUM 1+2+12BG</t>
  </si>
  <si>
    <t>SUM 2+42BG+4BG</t>
  </si>
  <si>
    <t>13BG</t>
  </si>
  <si>
    <t>423BG</t>
  </si>
  <si>
    <t>41BG</t>
  </si>
  <si>
    <t>Background Nodo 1-3</t>
  </si>
  <si>
    <t>SUM 3+13BG+1BG</t>
  </si>
  <si>
    <t>Background Nodo 4-2-3</t>
  </si>
  <si>
    <t>SUM 2+3+423BG+4BG</t>
  </si>
  <si>
    <t>Bacground Nodo 4-1</t>
  </si>
  <si>
    <t>SUM 1+41BG+4BG</t>
  </si>
  <si>
    <t>HINCHLIFF</t>
  </si>
  <si>
    <t>2º AIC</t>
  </si>
  <si>
    <t>3º AIC</t>
  </si>
  <si>
    <t>1er AIC</t>
  </si>
  <si>
    <t>Primer y segundo AIC se diferencian por 4.39 unidades, nos quedamos con el más simple, que también es el que tiene memjor AIC.</t>
  </si>
  <si>
    <t>En este caso, implica que hay un modelo constante que pasa a constante sin duplicaciones en nodo 2, y a consante con demiploidias en el nodo 3</t>
  </si>
  <si>
    <t xml:space="preserve"> “CONST_RATE_DEMI” model (the lowest AIC scoring model) was used in the analyses with constant rate for single Chromosome increases (gain) and decreases (loss), and constant and equal rates for whole-genome duplication (polyploidy) and partialgenome Duplication (demipolyploidy)</t>
  </si>
  <si>
    <t>964.923</t>
  </si>
  <si>
    <t>953.422</t>
  </si>
  <si>
    <t>949.733</t>
  </si>
  <si>
    <t>944.406</t>
  </si>
  <si>
    <t>1012.49</t>
  </si>
  <si>
    <t>AICw</t>
  </si>
  <si>
    <t>Aquí el modelo con mejor apoyo, sin duda, es en el que hay un cambio en los nodos 1 y 3</t>
  </si>
  <si>
    <t>943.486</t>
  </si>
  <si>
    <t>526.192</t>
  </si>
  <si>
    <t>CONST_RATE_DEMI a BASE_NUM en el nodo 1, y luego otra vez vuelta a CONST_RATE_DEMI en nodo 3</t>
  </si>
  <si>
    <t>228.683</t>
  </si>
  <si>
    <t>890.435</t>
  </si>
  <si>
    <t>1496.34</t>
  </si>
  <si>
    <t>x</t>
  </si>
  <si>
    <t>Afectados por K. brevifolia, C. pauciflora, C. pendula y Schx. sparteum</t>
  </si>
  <si>
    <t>Afectados por Dracoscirpoides ficinioides</t>
  </si>
  <si>
    <t>Nodo 1-3</t>
  </si>
  <si>
    <t>Nodo 4-2-3</t>
  </si>
  <si>
    <t>Nodo 4-1</t>
  </si>
  <si>
    <t>Nodo 4-2</t>
  </si>
  <si>
    <t>hay cambio</t>
  </si>
  <si>
    <t>he encontrado una vieja conversacion con itay mayrose</t>
  </si>
  <si>
    <t>del 2011</t>
  </si>
  <si>
    <t>con un problema similar</t>
  </si>
  <si>
    <t>Mira lo que dice</t>
  </si>
  <si>
    <t>Hey,</t>
  </si>
  <si>
    <t>It seems that the likelihood model in this case has several local peaks and that the optimization for the LINEAR_RATE_NO_DUPL model did not reach the highest peak. The highest AIC model is LINEAR_RATE, but in that model the duplication rate is actually approaching zero, which means that LINEAR_RATE_NO_DUPL should have been the best model (that is - with the same gain and loss params as the optimized params of the LINEAR_RATE model). I would just optimize again the model LINEAR_RATE_NO_DUPL starting with the end parameters of the LINEAR_RATE model, and you should get better AIC. If you want - you can also run all models again with more random starting points and see what happens. There is a hidden option to do that. Add to the param file these two lines</t>
  </si>
  <si>
    <t>_optimizePointsNum 20,5,1</t>
  </si>
  <si>
    <t>_optimizeIterNum 0,2,10</t>
  </si>
  <si>
    <t>This will tell the optimizer to start with 20 starting points, do zero optimization cycles (that is - calculate only the likelihood), then pick the best 5 and perform 2 optimization cycles and finally pick the best point and make a maximum of ten optimization cycles. The default options are _optimizePointsNum = 10,3,1 and _optimizeIterNum = 0,2,5</t>
  </si>
  <si>
    <t>letra en azul de los que no salian (8 casos)</t>
  </si>
  <si>
    <t>421BG</t>
  </si>
  <si>
    <t>43BG</t>
  </si>
  <si>
    <t>Nodo 4-2-1</t>
  </si>
  <si>
    <t>4213BG</t>
  </si>
  <si>
    <t>SUM 2+3+13BG+421BG+4BG</t>
  </si>
  <si>
    <t>Nodo 4-3</t>
  </si>
  <si>
    <t>SUM 1+2+421BG+4BG</t>
  </si>
  <si>
    <t>SUM 3+43BG+4BG</t>
  </si>
  <si>
    <t>1y4</t>
  </si>
  <si>
    <t>1y2</t>
  </si>
  <si>
    <t>2y3</t>
  </si>
  <si>
    <t>2y4</t>
  </si>
  <si>
    <t>1y3</t>
  </si>
  <si>
    <t>2y3y4</t>
  </si>
  <si>
    <t>1y2y4</t>
  </si>
  <si>
    <t>3y4</t>
  </si>
  <si>
    <t>1y2y3y4</t>
  </si>
  <si>
    <t>1y2y3</t>
  </si>
  <si>
    <t>1y3y4</t>
  </si>
  <si>
    <t>431BG</t>
  </si>
  <si>
    <t>SUM 13BG+3+41BG+4BG</t>
  </si>
  <si>
    <t>EXP(-0,5 * Ai)</t>
  </si>
  <si>
    <t>SUMA(EXP(-0,5 * Ai)</t>
  </si>
  <si>
    <t>Nodo 1</t>
  </si>
  <si>
    <t>Nodo 2</t>
  </si>
  <si>
    <t>Nodo 3</t>
  </si>
  <si>
    <t>Nodo 4</t>
  </si>
  <si>
    <t>Cada nodo</t>
  </si>
  <si>
    <t>Nodo / tot</t>
  </si>
  <si>
    <t>minimo</t>
  </si>
  <si>
    <t>SUM 2+3+13BG+12BG</t>
  </si>
  <si>
    <t>wi</t>
  </si>
  <si>
    <t>Spalink et al. (2016)</t>
  </si>
  <si>
    <t>Hinchliff and Roalson (2013)</t>
  </si>
  <si>
    <t>Complete tree</t>
  </si>
  <si>
    <t>Background Node 4</t>
  </si>
  <si>
    <t>Node 4</t>
  </si>
  <si>
    <t>Node 3</t>
  </si>
  <si>
    <t>Node 2</t>
  </si>
  <si>
    <t>Background Node 2</t>
  </si>
  <si>
    <t>Background Node 1</t>
  </si>
  <si>
    <t>Node 1</t>
  </si>
  <si>
    <t>Background Node 3</t>
  </si>
  <si>
    <t>Null</t>
  </si>
  <si>
    <t>1,2</t>
  </si>
  <si>
    <t>1,3</t>
  </si>
  <si>
    <t>1,4</t>
  </si>
  <si>
    <t>2,3</t>
  </si>
  <si>
    <t>2,4</t>
  </si>
  <si>
    <t>3,4</t>
  </si>
  <si>
    <t>1,2,3</t>
  </si>
  <si>
    <t>1,2,4</t>
  </si>
  <si>
    <t>1,3,4</t>
  </si>
  <si>
    <t>2,3,4</t>
  </si>
  <si>
    <t>1,2,3,4</t>
  </si>
  <si>
    <t>Info</t>
  </si>
  <si>
    <t>1 + 1BG</t>
  </si>
  <si>
    <t>2 + 2BG</t>
  </si>
  <si>
    <t>3 + 3BG</t>
  </si>
  <si>
    <t>4 + 4BG</t>
  </si>
  <si>
    <t>1 + 2 + 12BG</t>
  </si>
  <si>
    <t>4 - 1</t>
  </si>
  <si>
    <t>Background 2 + 3</t>
  </si>
  <si>
    <t>Background 1 - 3</t>
  </si>
  <si>
    <t>Background 1 + 2</t>
  </si>
  <si>
    <t>2 + 3 + 23BG</t>
  </si>
  <si>
    <t>4 - 2</t>
  </si>
  <si>
    <t>4 - 3</t>
  </si>
  <si>
    <t>4 - 2 - 1</t>
  </si>
  <si>
    <t>4 - 2 - 3</t>
  </si>
  <si>
    <t>1234</t>
  </si>
  <si>
    <t>1</t>
  </si>
  <si>
    <t>3 + 1-3 + 1BG</t>
  </si>
  <si>
    <t>1-3</t>
  </si>
  <si>
    <t>2 + 3 + 1-3 + 12BG</t>
  </si>
  <si>
    <t>4-1</t>
  </si>
  <si>
    <t>1 + 4-1 + 4BG</t>
  </si>
  <si>
    <t>1-3 + 3 + 4-1 + 4BG</t>
  </si>
  <si>
    <t>4-2</t>
  </si>
  <si>
    <t>2 + 4-2 + 4BG</t>
  </si>
  <si>
    <t>4-3</t>
  </si>
  <si>
    <t>3 + 4-3 + 4BG</t>
  </si>
  <si>
    <t>4-2-1</t>
  </si>
  <si>
    <t>1 + 2 + 4-2-1 + 4BG</t>
  </si>
  <si>
    <t>2 + 3 + 1-3 + 4-2-1 + 4BG</t>
  </si>
  <si>
    <t>4-2-3</t>
  </si>
  <si>
    <t>2 + 3 + 4-2-3 + 4BG</t>
  </si>
  <si>
    <t>Transition scenarios</t>
  </si>
  <si>
    <t>No transition</t>
  </si>
  <si>
    <t>Base Num</t>
  </si>
  <si>
    <t>Base Num Dupl</t>
  </si>
  <si>
    <t>Const Rate</t>
  </si>
  <si>
    <t>Const Rate Demi</t>
  </si>
  <si>
    <t>Const Rate Demi Est</t>
  </si>
  <si>
    <t>Const Rate No Dupl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</si>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</sst>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B69"/>
        <bgColor indexed="64"/>
      </patternFill>
    </fill>
    <fill>
      <patternFill patternType="solid">
        <fgColor rgb="FFB4DE86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3" xfId="0" applyFont="1" applyBorder="1"/>
    <xf numFmtId="49" fontId="1" fillId="0" borderId="0" xfId="0" applyNumberFormat="1" applyFont="1"/>
    <xf numFmtId="49" fontId="1" fillId="0" borderId="3" xfId="0" applyNumberFormat="1" applyFont="1" applyBorder="1"/>
    <xf numFmtId="49" fontId="1" fillId="2" borderId="3" xfId="0" applyNumberFormat="1" applyFont="1" applyFill="1" applyBorder="1"/>
    <xf numFmtId="49" fontId="1" fillId="0" borderId="3" xfId="0" applyNumberFormat="1" applyFont="1" applyFill="1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49" fontId="0" fillId="0" borderId="0" xfId="0" applyNumberFormat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4" borderId="0" xfId="0" applyFill="1"/>
    <xf numFmtId="0" fontId="0" fillId="3" borderId="0" xfId="0" applyFill="1"/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49" fontId="0" fillId="0" borderId="0" xfId="0" applyNumberFormat="1"/>
    <xf numFmtId="0" fontId="0" fillId="2" borderId="1" xfId="0" applyNumberForma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49" fontId="2" fillId="0" borderId="0" xfId="0" applyNumberFormat="1" applyFont="1"/>
    <xf numFmtId="0" fontId="2" fillId="2" borderId="0" xfId="0" applyFont="1" applyFill="1"/>
    <xf numFmtId="0" fontId="2" fillId="6" borderId="0" xfId="0" applyFont="1" applyFill="1"/>
    <xf numFmtId="2" fontId="0" fillId="0" borderId="0" xfId="0" applyNumberFormat="1" applyFill="1" applyBorder="1" applyAlignment="1">
      <alignment horizontal="left"/>
    </xf>
    <xf numFmtId="2" fontId="0" fillId="2" borderId="0" xfId="0" applyNumberFormat="1" applyFill="1" applyBorder="1" applyAlignment="1">
      <alignment horizontal="left"/>
    </xf>
    <xf numFmtId="2" fontId="0" fillId="0" borderId="1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2" fontId="1" fillId="0" borderId="3" xfId="0" applyNumberFormat="1" applyFont="1" applyFill="1" applyBorder="1"/>
    <xf numFmtId="164" fontId="0" fillId="0" borderId="0" xfId="0" applyNumberFormat="1" applyFill="1" applyBorder="1" applyAlignment="1">
      <alignment horizontal="left"/>
    </xf>
    <xf numFmtId="164" fontId="0" fillId="2" borderId="0" xfId="0" applyNumberForma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7" borderId="0" xfId="0" applyFill="1"/>
    <xf numFmtId="2" fontId="5" fillId="0" borderId="0" xfId="0" applyNumberFormat="1" applyFont="1" applyFill="1" applyBorder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0" fontId="0" fillId="0" borderId="0" xfId="0"/>
    <xf numFmtId="2" fontId="6" fillId="2" borderId="3" xfId="0" applyNumberFormat="1" applyFont="1" applyFill="1" applyBorder="1"/>
    <xf numFmtId="2" fontId="5" fillId="2" borderId="0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7" fillId="0" borderId="0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left"/>
    </xf>
    <xf numFmtId="164" fontId="0" fillId="0" borderId="0" xfId="0" applyNumberFormat="1"/>
    <xf numFmtId="11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164" fontId="4" fillId="0" borderId="15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8" borderId="3" xfId="0" applyNumberFormat="1" applyFont="1" applyFill="1" applyBorder="1" applyAlignment="1">
      <alignment horizontal="center" vertical="center"/>
    </xf>
    <xf numFmtId="2" fontId="3" fillId="8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64" fontId="3" fillId="8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49" fontId="3" fillId="8" borderId="3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5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64" fontId="0" fillId="0" borderId="4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2" fontId="3" fillId="8" borderId="14" xfId="0" applyNumberFormat="1" applyFont="1" applyFill="1" applyBorder="1" applyAlignment="1">
      <alignment horizontal="center" vertical="center"/>
    </xf>
    <xf numFmtId="2" fontId="4" fillId="0" borderId="18" xfId="0" applyNumberFormat="1" applyFont="1" applyFill="1" applyBorder="1" applyAlignment="1">
      <alignment horizontal="center" vertical="center"/>
    </xf>
    <xf numFmtId="2" fontId="4" fillId="0" borderId="15" xfId="0" applyNumberFormat="1" applyFont="1" applyFill="1" applyBorder="1" applyAlignment="1">
      <alignment horizontal="center" vertical="center"/>
    </xf>
    <xf numFmtId="2" fontId="4" fillId="0" borderId="20" xfId="0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2" fontId="3" fillId="8" borderId="15" xfId="0" applyNumberFormat="1" applyFont="1" applyFill="1" applyBorder="1" applyAlignment="1">
      <alignment horizontal="center" vertical="center"/>
    </xf>
    <xf numFmtId="2" fontId="3" fillId="0" borderId="15" xfId="0" applyNumberFormat="1" applyFont="1" applyFill="1" applyBorder="1" applyAlignment="1">
      <alignment horizontal="center" vertical="center"/>
    </xf>
    <xf numFmtId="2" fontId="3" fillId="0" borderId="20" xfId="0" applyNumberFormat="1" applyFont="1" applyFill="1" applyBorder="1" applyAlignment="1">
      <alignment horizontal="center" vertical="center"/>
    </xf>
    <xf numFmtId="164" fontId="4" fillId="0" borderId="18" xfId="0" applyNumberFormat="1" applyFont="1" applyFill="1" applyBorder="1" applyAlignment="1">
      <alignment horizontal="center" vertical="center"/>
    </xf>
    <xf numFmtId="164" fontId="3" fillId="8" borderId="1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0" fillId="0" borderId="0" xfId="0"/>
    <xf numFmtId="0" fontId="1" fillId="3" borderId="0" xfId="0" applyNumberFormat="1" applyFont="1" applyFill="1" applyBorder="1" applyAlignment="1" applyProtection="1">
      <alignment horizontal="center"/>
    </xf>
    <xf numFmtId="0" fontId="1" fillId="4" borderId="0" xfId="0" applyFont="1" applyFill="1" applyAlignment="1">
      <alignment horizontal="center"/>
    </xf>
    <xf numFmtId="0" fontId="3" fillId="3" borderId="0" xfId="0" applyNumberFormat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2" fontId="4" fillId="0" borderId="17" xfId="0" applyNumberFormat="1" applyFont="1" applyFill="1" applyBorder="1" applyAlignment="1">
      <alignment horizontal="center" vertical="center"/>
    </xf>
    <xf numFmtId="2" fontId="4" fillId="0" borderId="12" xfId="0" applyNumberFormat="1" applyFont="1" applyFill="1" applyBorder="1" applyAlignment="1">
      <alignment horizontal="center" vertical="center"/>
    </xf>
    <xf numFmtId="2" fontId="3" fillId="0" borderId="17" xfId="0" applyNumberFormat="1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/>
    </xf>
    <xf numFmtId="2" fontId="3" fillId="0" borderId="22" xfId="0" applyNumberFormat="1" applyFont="1" applyFill="1" applyBorder="1" applyAlignment="1">
      <alignment horizontal="center" vertical="center"/>
    </xf>
    <xf numFmtId="2" fontId="4" fillId="0" borderId="16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3" fillId="0" borderId="21" xfId="0" applyNumberFormat="1" applyFont="1" applyFill="1" applyBorder="1" applyAlignment="1">
      <alignment horizontal="center" vertical="center"/>
    </xf>
    <xf numFmtId="2" fontId="4" fillId="0" borderId="22" xfId="0" applyNumberFormat="1" applyFont="1" applyFill="1" applyBorder="1" applyAlignment="1">
      <alignment horizontal="center" vertical="center"/>
    </xf>
    <xf numFmtId="2" fontId="3" fillId="8" borderId="17" xfId="0" applyNumberFormat="1" applyFont="1" applyFill="1" applyBorder="1" applyAlignment="1">
      <alignment horizontal="center" vertical="center"/>
    </xf>
    <xf numFmtId="2" fontId="3" fillId="8" borderId="12" xfId="0" applyNumberFormat="1" applyFont="1" applyFill="1" applyBorder="1" applyAlignment="1">
      <alignment horizontal="center" vertical="center"/>
    </xf>
    <xf numFmtId="2" fontId="3" fillId="8" borderId="22" xfId="0" applyNumberFormat="1" applyFont="1" applyFill="1" applyBorder="1" applyAlignment="1">
      <alignment horizontal="center" vertical="center"/>
    </xf>
    <xf numFmtId="2" fontId="4" fillId="0" borderId="21" xfId="0" applyNumberFormat="1" applyFont="1" applyFill="1" applyBorder="1" applyAlignment="1">
      <alignment horizontal="center" vertical="center"/>
    </xf>
    <xf numFmtId="2" fontId="3" fillId="8" borderId="16" xfId="0" applyNumberFormat="1" applyFont="1" applyFill="1" applyBorder="1" applyAlignment="1">
      <alignment horizontal="center" vertical="center"/>
    </xf>
    <xf numFmtId="2" fontId="3" fillId="8" borderId="2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5B6B5"/>
      <color rgb="FFFFDB69"/>
      <color rgb="FFB4DE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zoomScale="70" zoomScaleNormal="70" workbookViewId="0">
      <selection activeCell="I37" sqref="I37"/>
    </sheetView>
  </sheetViews>
  <sheetFormatPr baseColWidth="10" defaultColWidth="9.140625" defaultRowHeight="15" x14ac:dyDescent="0.25"/>
  <cols>
    <col min="1" max="1" width="9.140625" customWidth="1"/>
    <col min="3" max="3" width="11.85546875" bestFit="1" customWidth="1"/>
    <col min="4" max="4" width="10" customWidth="1"/>
    <col min="5" max="5" width="25.28515625" bestFit="1" customWidth="1"/>
    <col min="6" max="6" width="13.140625" customWidth="1"/>
    <col min="7" max="7" width="14.140625" customWidth="1"/>
    <col min="8" max="8" width="11.140625" bestFit="1" customWidth="1"/>
    <col min="9" max="9" width="24.28515625" style="18" customWidth="1"/>
    <col min="12" max="12" width="11.85546875" bestFit="1" customWidth="1"/>
    <col min="13" max="13" width="10" customWidth="1"/>
    <col min="14" max="14" width="11.85546875" bestFit="1" customWidth="1"/>
    <col min="15" max="15" width="13.140625" customWidth="1"/>
    <col min="16" max="16" width="14.140625" customWidth="1"/>
    <col min="17" max="17" width="11.140625" bestFit="1" customWidth="1"/>
    <col min="21" max="21" width="11.85546875" bestFit="1" customWidth="1"/>
  </cols>
  <sheetData>
    <row r="1" spans="1:23" ht="14.45" x14ac:dyDescent="0.3">
      <c r="A1" s="2" t="s">
        <v>0</v>
      </c>
      <c r="B1" s="1" t="s">
        <v>1</v>
      </c>
      <c r="C1" s="126" t="s">
        <v>23</v>
      </c>
      <c r="D1" s="126"/>
      <c r="E1" s="126"/>
      <c r="F1" s="126"/>
      <c r="G1" s="126"/>
      <c r="H1" s="126"/>
      <c r="I1" s="17" t="s">
        <v>6</v>
      </c>
      <c r="J1" s="2" t="s">
        <v>44</v>
      </c>
      <c r="K1" s="1" t="s">
        <v>1</v>
      </c>
      <c r="L1" s="126" t="s">
        <v>23</v>
      </c>
      <c r="M1" s="126"/>
      <c r="N1" s="126"/>
      <c r="O1" s="126"/>
      <c r="P1" s="126"/>
      <c r="Q1" s="126"/>
    </row>
    <row r="2" spans="1:23" ht="14.45" x14ac:dyDescent="0.3">
      <c r="A2" s="2" t="s">
        <v>66</v>
      </c>
      <c r="B2" s="1"/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17"/>
      <c r="J2" s="2"/>
      <c r="K2" s="1"/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30" t="s">
        <v>65</v>
      </c>
      <c r="S2" s="47" t="s">
        <v>81</v>
      </c>
    </row>
    <row r="3" spans="1:23" ht="15.75" thickBot="1" x14ac:dyDescent="0.3">
      <c r="A3" s="31" t="s">
        <v>64</v>
      </c>
      <c r="B3" s="3" t="s">
        <v>21</v>
      </c>
      <c r="C3" s="7">
        <v>907.72500000000002</v>
      </c>
      <c r="D3" s="7">
        <v>903.82299999999998</v>
      </c>
      <c r="E3" s="7">
        <v>899.76700000000005</v>
      </c>
      <c r="F3" s="6">
        <v>893.625</v>
      </c>
      <c r="G3" s="7">
        <v>895.47699999999998</v>
      </c>
      <c r="H3" s="5">
        <v>964.14200000000005</v>
      </c>
      <c r="I3" s="17" t="s">
        <v>22</v>
      </c>
      <c r="J3" s="2">
        <v>0</v>
      </c>
      <c r="K3" s="3" t="s">
        <v>21</v>
      </c>
      <c r="L3" s="37">
        <v>1510.83</v>
      </c>
      <c r="M3" s="37">
        <v>1503.91</v>
      </c>
      <c r="N3" s="37">
        <v>1499.91</v>
      </c>
      <c r="O3" s="37">
        <v>1490.54</v>
      </c>
      <c r="P3" s="48">
        <v>1489.68</v>
      </c>
      <c r="Q3" s="37">
        <v>1648.87</v>
      </c>
      <c r="R3" s="31" t="s">
        <v>71</v>
      </c>
      <c r="T3" s="22"/>
    </row>
    <row r="4" spans="1:23" thickTop="1" x14ac:dyDescent="0.3">
      <c r="A4" s="32"/>
      <c r="B4" s="8" t="s">
        <v>2</v>
      </c>
      <c r="C4" s="38">
        <v>541.90499999999997</v>
      </c>
      <c r="D4" s="38">
        <v>539.9</v>
      </c>
      <c r="E4" s="38">
        <v>535.91999999999996</v>
      </c>
      <c r="F4" s="39">
        <v>532.14700000000005</v>
      </c>
      <c r="G4" s="38">
        <v>533.55600000000004</v>
      </c>
      <c r="H4" s="40">
        <v>543.68600000000004</v>
      </c>
      <c r="I4" s="18" t="s">
        <v>7</v>
      </c>
      <c r="J4" s="38"/>
      <c r="K4" s="8" t="s">
        <v>2</v>
      </c>
      <c r="L4" s="34">
        <v>874.04600000000005</v>
      </c>
      <c r="M4" s="33">
        <v>878.96199999999999</v>
      </c>
      <c r="N4" s="33">
        <v>874.98199999999997</v>
      </c>
      <c r="O4" s="33">
        <v>875.56</v>
      </c>
      <c r="P4" s="33">
        <v>878.38499999999999</v>
      </c>
      <c r="Q4" s="33">
        <v>908.06500000000005</v>
      </c>
      <c r="R4" s="31"/>
      <c r="T4" s="22"/>
    </row>
    <row r="5" spans="1:23" ht="14.45" x14ac:dyDescent="0.3">
      <c r="A5" s="31"/>
      <c r="B5" s="9">
        <v>1</v>
      </c>
      <c r="C5" s="41">
        <v>360.62900000000002</v>
      </c>
      <c r="D5" s="41">
        <v>361.14299999999997</v>
      </c>
      <c r="E5" s="41">
        <v>360.03</v>
      </c>
      <c r="F5" s="42">
        <v>356.154</v>
      </c>
      <c r="G5" s="41">
        <v>357.49299999999999</v>
      </c>
      <c r="H5" s="43">
        <v>380.76299999999998</v>
      </c>
      <c r="I5" s="18" t="s">
        <v>8</v>
      </c>
      <c r="K5" s="9">
        <v>1</v>
      </c>
      <c r="L5" s="35">
        <v>623.85900000000004</v>
      </c>
      <c r="M5" s="35">
        <v>613.346</v>
      </c>
      <c r="N5" s="35">
        <v>610.95799999999997</v>
      </c>
      <c r="O5" s="35">
        <v>602.77599999999995</v>
      </c>
      <c r="P5" s="36">
        <v>601.64599999999996</v>
      </c>
      <c r="Q5" s="35">
        <v>638.697</v>
      </c>
      <c r="R5" s="31" t="s">
        <v>71</v>
      </c>
      <c r="T5" s="22"/>
    </row>
    <row r="6" spans="1:23" thickBot="1" x14ac:dyDescent="0.35">
      <c r="A6" s="29"/>
      <c r="B6" s="10" t="s">
        <v>24</v>
      </c>
      <c r="C6" s="127">
        <f>MIN(C4:H4)+MIN(C5:H5)</f>
        <v>888.30100000000004</v>
      </c>
      <c r="D6" s="127"/>
      <c r="E6" s="127"/>
      <c r="F6" s="127"/>
      <c r="G6" s="127"/>
      <c r="H6" s="127"/>
      <c r="J6">
        <v>1</v>
      </c>
      <c r="K6" s="10" t="s">
        <v>24</v>
      </c>
      <c r="L6" s="127">
        <f>MIN(L4:Q4)+MIN(L5:Q5)</f>
        <v>1475.692</v>
      </c>
      <c r="M6" s="127"/>
      <c r="N6" s="127"/>
      <c r="O6" s="127"/>
      <c r="P6" s="127"/>
      <c r="Q6" s="127"/>
      <c r="T6" s="22"/>
      <c r="W6" s="44" t="s">
        <v>72</v>
      </c>
    </row>
    <row r="7" spans="1:23" thickTop="1" x14ac:dyDescent="0.3">
      <c r="A7" s="31"/>
      <c r="B7" s="8" t="s">
        <v>3</v>
      </c>
      <c r="C7" s="38">
        <v>651.42200000000003</v>
      </c>
      <c r="D7" s="38">
        <v>642.70000000000005</v>
      </c>
      <c r="E7" s="38">
        <v>640.56299999999999</v>
      </c>
      <c r="F7" s="39">
        <v>639.87900000000002</v>
      </c>
      <c r="G7" s="38">
        <v>640.41999999999996</v>
      </c>
      <c r="H7" s="40">
        <v>732.8</v>
      </c>
      <c r="I7" s="18" t="s">
        <v>9</v>
      </c>
      <c r="K7" s="8" t="s">
        <v>3</v>
      </c>
      <c r="L7" s="45">
        <v>1043.3900000000001</v>
      </c>
      <c r="M7" s="33">
        <v>1033.45</v>
      </c>
      <c r="N7" s="33">
        <v>1030.3800000000001</v>
      </c>
      <c r="O7" s="45">
        <v>1020.61</v>
      </c>
      <c r="P7" s="46">
        <v>1020.16</v>
      </c>
      <c r="Q7" s="33">
        <v>1117.54</v>
      </c>
      <c r="R7" s="31" t="s">
        <v>71</v>
      </c>
      <c r="T7" s="22"/>
      <c r="W7" s="44" t="s">
        <v>73</v>
      </c>
    </row>
    <row r="8" spans="1:23" ht="14.45" x14ac:dyDescent="0.3">
      <c r="A8" s="32"/>
      <c r="B8" s="9">
        <v>2</v>
      </c>
      <c r="C8" s="41">
        <v>232.82400000000001</v>
      </c>
      <c r="D8" s="41">
        <v>234.59299999999999</v>
      </c>
      <c r="E8" s="41">
        <v>230.37899999999999</v>
      </c>
      <c r="F8" s="41">
        <v>230.37899999999999</v>
      </c>
      <c r="G8" s="41">
        <v>232.40700000000001</v>
      </c>
      <c r="H8" s="42">
        <v>228.68299999999999</v>
      </c>
      <c r="I8" s="18" t="s">
        <v>10</v>
      </c>
      <c r="K8" s="9">
        <v>2</v>
      </c>
      <c r="L8" s="36">
        <v>461.92</v>
      </c>
      <c r="M8" s="35">
        <v>467.80399999999997</v>
      </c>
      <c r="N8" s="35">
        <v>464.53500000000003</v>
      </c>
      <c r="O8" s="35">
        <v>465.25700000000001</v>
      </c>
      <c r="P8" s="35">
        <v>465.774</v>
      </c>
      <c r="Q8" s="35">
        <v>488.517</v>
      </c>
      <c r="R8" s="31"/>
      <c r="T8" s="22"/>
      <c r="W8" s="44" t="s">
        <v>74</v>
      </c>
    </row>
    <row r="9" spans="1:23" thickBot="1" x14ac:dyDescent="0.35">
      <c r="A9" s="29"/>
      <c r="B9" s="10" t="s">
        <v>24</v>
      </c>
      <c r="C9" s="127">
        <f>MIN(C7:H7)+MIN(C8:H8)</f>
        <v>868.56200000000001</v>
      </c>
      <c r="D9" s="127"/>
      <c r="E9" s="127"/>
      <c r="F9" s="127"/>
      <c r="G9" s="127"/>
      <c r="H9" s="127"/>
      <c r="J9">
        <v>2</v>
      </c>
      <c r="K9" s="10" t="s">
        <v>24</v>
      </c>
      <c r="L9" s="127">
        <f>MIN(L7:Q7)+MIN(L8:Q8)</f>
        <v>1482.08</v>
      </c>
      <c r="M9" s="127"/>
      <c r="N9" s="127"/>
      <c r="O9" s="127"/>
      <c r="P9" s="127"/>
      <c r="Q9" s="127"/>
      <c r="T9" s="22"/>
      <c r="W9" s="44" t="s">
        <v>75</v>
      </c>
    </row>
    <row r="10" spans="1:23" thickTop="1" x14ac:dyDescent="0.3">
      <c r="A10" s="31" t="s">
        <v>71</v>
      </c>
      <c r="B10" s="8" t="s">
        <v>4</v>
      </c>
      <c r="C10" s="38">
        <v>839.21799999999996</v>
      </c>
      <c r="D10" s="38">
        <v>832.92399999999998</v>
      </c>
      <c r="E10" s="38">
        <v>828.93299999999999</v>
      </c>
      <c r="F10" s="39">
        <v>822.23800000000006</v>
      </c>
      <c r="G10" s="38">
        <v>824.62</v>
      </c>
      <c r="H10" s="40">
        <v>874.76</v>
      </c>
      <c r="I10" s="18" t="s">
        <v>11</v>
      </c>
      <c r="K10" s="8" t="s">
        <v>4</v>
      </c>
      <c r="L10" s="45">
        <v>1431.95</v>
      </c>
      <c r="M10" s="45">
        <v>1422.12</v>
      </c>
      <c r="N10" s="45">
        <v>1418.21</v>
      </c>
      <c r="O10" s="49">
        <v>1411.49</v>
      </c>
      <c r="P10" s="45">
        <v>1411.94</v>
      </c>
      <c r="Q10" s="33">
        <v>1532.09</v>
      </c>
      <c r="R10" s="31"/>
      <c r="T10" s="22"/>
      <c r="W10" s="44" t="s">
        <v>76</v>
      </c>
    </row>
    <row r="11" spans="1:23" ht="14.45" x14ac:dyDescent="0.3">
      <c r="A11" s="32"/>
      <c r="B11" s="9">
        <v>3</v>
      </c>
      <c r="C11" s="41">
        <v>68.454400000000007</v>
      </c>
      <c r="D11" s="41">
        <v>72.0411</v>
      </c>
      <c r="E11" s="41">
        <v>68.507800000000003</v>
      </c>
      <c r="F11" s="42">
        <v>68.265199999999993</v>
      </c>
      <c r="G11" s="41">
        <v>70.291399999999996</v>
      </c>
      <c r="H11" s="43">
        <v>69.698499999999996</v>
      </c>
      <c r="I11" s="18" t="s">
        <v>12</v>
      </c>
      <c r="K11" s="9">
        <v>3</v>
      </c>
      <c r="L11" s="35">
        <v>65.6875</v>
      </c>
      <c r="M11" s="35">
        <v>67.6875</v>
      </c>
      <c r="N11" s="35">
        <v>66.208699999999993</v>
      </c>
      <c r="O11" s="36">
        <v>64.564499999999995</v>
      </c>
      <c r="P11" s="35">
        <v>65.865700000000004</v>
      </c>
      <c r="Q11" s="35">
        <v>65.926699999999997</v>
      </c>
      <c r="R11" s="31"/>
      <c r="T11" s="22"/>
      <c r="W11" s="44"/>
    </row>
    <row r="12" spans="1:23" thickBot="1" x14ac:dyDescent="0.35">
      <c r="A12" s="29"/>
      <c r="B12" s="10" t="s">
        <v>24</v>
      </c>
      <c r="C12" s="127">
        <f>MIN(C10:H10)+MIN(C11:H11)</f>
        <v>890.50320000000011</v>
      </c>
      <c r="D12" s="127"/>
      <c r="E12" s="127"/>
      <c r="F12" s="127"/>
      <c r="G12" s="127"/>
      <c r="H12" s="127"/>
      <c r="J12">
        <v>3</v>
      </c>
      <c r="K12" s="10" t="s">
        <v>24</v>
      </c>
      <c r="L12" s="127">
        <f>MIN(L10:Q10)+MIN(L11:Q11)</f>
        <v>1476.0545</v>
      </c>
      <c r="M12" s="127"/>
      <c r="N12" s="127"/>
      <c r="O12" s="127"/>
      <c r="P12" s="127"/>
      <c r="Q12" s="127"/>
      <c r="T12" s="22"/>
      <c r="W12" s="44" t="s">
        <v>77</v>
      </c>
    </row>
    <row r="13" spans="1:23" thickTop="1" x14ac:dyDescent="0.3">
      <c r="A13" s="29"/>
      <c r="B13" s="8" t="s">
        <v>5</v>
      </c>
      <c r="C13" s="38">
        <v>173.16300000000001</v>
      </c>
      <c r="D13" s="38">
        <v>172.596</v>
      </c>
      <c r="E13" s="39">
        <v>171.78399999999999</v>
      </c>
      <c r="F13" s="38">
        <v>171.88900000000001</v>
      </c>
      <c r="G13" s="38">
        <v>173.584</v>
      </c>
      <c r="H13" s="40">
        <v>203.71100000000001</v>
      </c>
      <c r="I13" s="18" t="s">
        <v>14</v>
      </c>
      <c r="K13" s="8" t="s">
        <v>5</v>
      </c>
      <c r="L13" s="33">
        <v>247.85400000000001</v>
      </c>
      <c r="M13" s="33">
        <v>246.184</v>
      </c>
      <c r="N13" s="34">
        <v>242.15299999999999</v>
      </c>
      <c r="O13" s="33">
        <v>242.97200000000001</v>
      </c>
      <c r="P13" s="33">
        <v>245.06700000000001</v>
      </c>
      <c r="Q13" s="33">
        <v>256.745</v>
      </c>
      <c r="T13" s="22"/>
      <c r="W13" s="44"/>
    </row>
    <row r="14" spans="1:23" ht="14.45" x14ac:dyDescent="0.3">
      <c r="A14" s="31"/>
      <c r="B14" s="9">
        <v>4</v>
      </c>
      <c r="C14" s="41">
        <v>727.85199999999998</v>
      </c>
      <c r="D14" s="41">
        <v>728.70500000000004</v>
      </c>
      <c r="E14" s="41">
        <v>724.70899999999995</v>
      </c>
      <c r="F14" s="42">
        <v>719.56399999999996</v>
      </c>
      <c r="G14" s="41">
        <v>720.17100000000005</v>
      </c>
      <c r="H14" s="43">
        <v>742.17899999999997</v>
      </c>
      <c r="I14" s="18" t="s">
        <v>13</v>
      </c>
      <c r="K14" s="9">
        <v>4</v>
      </c>
      <c r="L14" s="50">
        <v>1259.07</v>
      </c>
      <c r="M14" s="35">
        <v>1255.56</v>
      </c>
      <c r="N14" s="35">
        <v>1251.56</v>
      </c>
      <c r="O14" s="35">
        <v>1248.8</v>
      </c>
      <c r="P14" s="36">
        <v>1247.99</v>
      </c>
      <c r="Q14" s="35">
        <v>1325.64</v>
      </c>
      <c r="R14" s="31"/>
      <c r="S14" s="33"/>
      <c r="T14" s="22"/>
      <c r="W14" s="44" t="s">
        <v>78</v>
      </c>
    </row>
    <row r="15" spans="1:23" thickBot="1" x14ac:dyDescent="0.35">
      <c r="A15" s="29"/>
      <c r="B15" s="10" t="s">
        <v>24</v>
      </c>
      <c r="C15" s="127">
        <f>MIN(C13:H13)+MIN(C14:H14)</f>
        <v>891.34799999999996</v>
      </c>
      <c r="D15" s="127"/>
      <c r="E15" s="127"/>
      <c r="F15" s="127"/>
      <c r="G15" s="127"/>
      <c r="H15" s="127"/>
      <c r="J15">
        <v>4</v>
      </c>
      <c r="K15" s="10" t="s">
        <v>24</v>
      </c>
      <c r="L15" s="127">
        <f>MIN(L13:Q13)+MIN(L14:Q14)</f>
        <v>1490.143</v>
      </c>
      <c r="M15" s="127"/>
      <c r="N15" s="127"/>
      <c r="O15" s="127"/>
      <c r="P15" s="127"/>
      <c r="Q15" s="127"/>
      <c r="T15" s="22"/>
      <c r="W15" s="44" t="s">
        <v>79</v>
      </c>
    </row>
    <row r="16" spans="1:23" thickTop="1" x14ac:dyDescent="0.3">
      <c r="A16" s="29"/>
      <c r="B16" s="8" t="s">
        <v>25</v>
      </c>
      <c r="C16" s="38">
        <v>289.53800000000001</v>
      </c>
      <c r="D16" s="38">
        <v>289.13799999999998</v>
      </c>
      <c r="E16" s="38">
        <v>289.27</v>
      </c>
      <c r="F16" s="38">
        <v>283.81700000000001</v>
      </c>
      <c r="G16" s="39">
        <v>282.93799999999999</v>
      </c>
      <c r="H16" s="38">
        <v>317.80700000000002</v>
      </c>
      <c r="I16" s="18" t="s">
        <v>28</v>
      </c>
      <c r="K16" s="8" t="s">
        <v>25</v>
      </c>
      <c r="L16" s="33">
        <v>415.625</v>
      </c>
      <c r="M16" s="33">
        <v>418.41300000000001</v>
      </c>
      <c r="N16" s="33">
        <v>415.56200000000001</v>
      </c>
      <c r="O16" s="34">
        <v>413.06299999999999</v>
      </c>
      <c r="P16" s="33">
        <v>414.327</v>
      </c>
      <c r="Q16" s="33">
        <v>415.12900000000002</v>
      </c>
      <c r="T16" s="22"/>
      <c r="W16" s="44"/>
    </row>
    <row r="17" spans="1:23" thickBot="1" x14ac:dyDescent="0.35">
      <c r="A17" s="29"/>
      <c r="B17" s="10" t="s">
        <v>24</v>
      </c>
      <c r="C17" s="127">
        <f>MIN(C5:H5)+MIN(C8:H8)+MIN(C16:H16)</f>
        <v>867.77499999999998</v>
      </c>
      <c r="D17" s="127"/>
      <c r="E17" s="127"/>
      <c r="F17" s="127"/>
      <c r="G17" s="127"/>
      <c r="H17" s="127"/>
      <c r="I17" s="18" t="s">
        <v>33</v>
      </c>
      <c r="J17" t="s">
        <v>91</v>
      </c>
      <c r="K17" s="10" t="s">
        <v>24</v>
      </c>
      <c r="L17" s="127">
        <f>MIN(L5:Q5)+MIN(L8:Q8)+MIN(L16:Q16)</f>
        <v>1476.6289999999999</v>
      </c>
      <c r="M17" s="127"/>
      <c r="N17" s="127"/>
      <c r="O17" s="127"/>
      <c r="P17" s="127"/>
      <c r="Q17" s="127"/>
      <c r="T17" s="22"/>
      <c r="W17" s="44" t="s">
        <v>80</v>
      </c>
    </row>
    <row r="18" spans="1:23" thickTop="1" x14ac:dyDescent="0.3">
      <c r="A18" s="31"/>
      <c r="B18" s="8" t="s">
        <v>26</v>
      </c>
      <c r="C18" s="38">
        <v>578.12400000000002</v>
      </c>
      <c r="D18" s="38">
        <v>568.48500000000001</v>
      </c>
      <c r="E18" s="39">
        <v>564.33299999999997</v>
      </c>
      <c r="F18" s="38">
        <v>564.42600000000004</v>
      </c>
      <c r="G18" s="38">
        <v>565.21900000000005</v>
      </c>
      <c r="H18" s="38">
        <v>645.09100000000001</v>
      </c>
      <c r="I18" s="18" t="s">
        <v>29</v>
      </c>
      <c r="K18" s="8" t="s">
        <v>26</v>
      </c>
      <c r="L18" s="33">
        <v>964.923</v>
      </c>
      <c r="M18" s="33">
        <v>953.42200000000003</v>
      </c>
      <c r="N18" s="33">
        <v>949.73299999999995</v>
      </c>
      <c r="O18" s="34">
        <v>943.48599999999999</v>
      </c>
      <c r="P18" s="33">
        <v>944.40599999999995</v>
      </c>
      <c r="Q18" s="33">
        <v>1012.49</v>
      </c>
      <c r="T18" s="22"/>
    </row>
    <row r="19" spans="1:23" thickBot="1" x14ac:dyDescent="0.35">
      <c r="A19" s="22"/>
      <c r="B19" s="10" t="s">
        <v>24</v>
      </c>
      <c r="C19" s="129">
        <f>MIN(C11:H11)+MIN(C8:H8)+MIN(C18:H18)</f>
        <v>861.2811999999999</v>
      </c>
      <c r="D19" s="129"/>
      <c r="E19" s="129"/>
      <c r="F19" s="129"/>
      <c r="G19" s="129"/>
      <c r="H19" s="129"/>
      <c r="I19" s="18" t="s">
        <v>32</v>
      </c>
      <c r="J19" t="s">
        <v>92</v>
      </c>
      <c r="K19" s="10" t="s">
        <v>24</v>
      </c>
      <c r="L19" s="127">
        <f>MIN(L11:Q11)+MIN(L8:Q8)+MIN(L18:Q18)</f>
        <v>1469.9704999999999</v>
      </c>
      <c r="M19" s="127"/>
      <c r="N19" s="127"/>
      <c r="O19" s="127"/>
      <c r="P19" s="127"/>
      <c r="Q19" s="127"/>
      <c r="R19" s="22"/>
      <c r="T19" s="22"/>
    </row>
    <row r="20" spans="1:23" thickTop="1" x14ac:dyDescent="0.3">
      <c r="A20" s="31"/>
      <c r="B20" s="8" t="s">
        <v>27</v>
      </c>
      <c r="C20" s="38">
        <v>477.589</v>
      </c>
      <c r="D20" s="38">
        <v>470.274</v>
      </c>
      <c r="E20" s="38">
        <v>471.548</v>
      </c>
      <c r="F20" s="39">
        <v>470.25099999999998</v>
      </c>
      <c r="G20" s="38">
        <v>486.541</v>
      </c>
      <c r="H20" s="38">
        <v>513.65</v>
      </c>
      <c r="I20" s="18" t="s">
        <v>70</v>
      </c>
      <c r="K20" s="8" t="s">
        <v>27</v>
      </c>
      <c r="L20" s="33">
        <v>794.19100000000003</v>
      </c>
      <c r="M20" s="33">
        <v>788.14400000000001</v>
      </c>
      <c r="N20" s="33">
        <v>786.83900000000006</v>
      </c>
      <c r="O20" s="34">
        <v>779.14300000000003</v>
      </c>
      <c r="P20" s="33">
        <v>779.56100000000004</v>
      </c>
      <c r="Q20" s="33">
        <v>814.32100000000003</v>
      </c>
      <c r="R20" s="31" t="s">
        <v>71</v>
      </c>
      <c r="T20" s="22"/>
    </row>
    <row r="21" spans="1:23" thickBot="1" x14ac:dyDescent="0.35">
      <c r="A21" s="29"/>
      <c r="B21" s="10" t="s">
        <v>24</v>
      </c>
      <c r="C21" s="127">
        <f>MIN(C8:H8)+MIN(C20:H20)+MIN(C13:H13)</f>
        <v>870.71799999999996</v>
      </c>
      <c r="D21" s="127"/>
      <c r="E21" s="127"/>
      <c r="F21" s="127"/>
      <c r="G21" s="127"/>
      <c r="H21" s="127"/>
      <c r="I21" s="18" t="s">
        <v>34</v>
      </c>
      <c r="J21" t="s">
        <v>93</v>
      </c>
      <c r="K21" s="10" t="s">
        <v>24</v>
      </c>
      <c r="L21" s="127">
        <f>MIN(L8:Q8)+MIN(L20:Q20)+MIN(L13:Q13)</f>
        <v>1483.2160000000001</v>
      </c>
      <c r="M21" s="127"/>
      <c r="N21" s="127"/>
      <c r="O21" s="127"/>
      <c r="P21" s="127"/>
      <c r="Q21" s="127"/>
      <c r="T21" s="22"/>
    </row>
    <row r="22" spans="1:23" thickTop="1" x14ac:dyDescent="0.3">
      <c r="A22" s="31"/>
      <c r="B22" s="8" t="s">
        <v>35</v>
      </c>
      <c r="C22" s="38">
        <v>288.38200000000001</v>
      </c>
      <c r="D22" s="39">
        <v>284.22300000000001</v>
      </c>
      <c r="E22" s="38">
        <v>285.29500000000002</v>
      </c>
      <c r="F22" s="38">
        <v>284.488</v>
      </c>
      <c r="G22" s="38">
        <v>285.971</v>
      </c>
      <c r="H22" s="38">
        <v>306.846</v>
      </c>
      <c r="I22" s="18" t="s">
        <v>67</v>
      </c>
      <c r="K22" s="8" t="s">
        <v>35</v>
      </c>
      <c r="L22" s="33">
        <v>543.399</v>
      </c>
      <c r="M22" s="33">
        <v>535.505</v>
      </c>
      <c r="N22" s="33">
        <v>529.70699999999999</v>
      </c>
      <c r="O22" s="34">
        <v>526.19200000000001</v>
      </c>
      <c r="P22" s="33">
        <v>527.33600000000001</v>
      </c>
      <c r="Q22" s="33">
        <v>553.33500000000004</v>
      </c>
      <c r="T22" s="22"/>
      <c r="U22" s="22"/>
    </row>
    <row r="23" spans="1:23" thickBot="1" x14ac:dyDescent="0.35">
      <c r="A23" s="29"/>
      <c r="B23" s="10" t="s">
        <v>24</v>
      </c>
      <c r="C23" s="127">
        <f>MIN(C11:H11)+MIN(C22:H22)+MIN(C4:H4)</f>
        <v>884.63520000000005</v>
      </c>
      <c r="D23" s="127"/>
      <c r="E23" s="127"/>
      <c r="F23" s="127"/>
      <c r="G23" s="127"/>
      <c r="H23" s="127"/>
      <c r="I23" s="18" t="s">
        <v>39</v>
      </c>
      <c r="J23" t="s">
        <v>94</v>
      </c>
      <c r="K23" s="10" t="s">
        <v>24</v>
      </c>
      <c r="L23" s="130">
        <f>MIN(L11:Q11)+MIN(L22:Q22)+MIN(L4:Q4)</f>
        <v>1464.8025</v>
      </c>
      <c r="M23" s="130"/>
      <c r="N23" s="130"/>
      <c r="O23" s="130"/>
      <c r="P23" s="130"/>
      <c r="Q23" s="130"/>
      <c r="T23" s="22"/>
      <c r="U23" s="22"/>
    </row>
    <row r="24" spans="1:23" thickTop="1" x14ac:dyDescent="0.3">
      <c r="A24" s="31" t="s">
        <v>71</v>
      </c>
      <c r="B24" s="8" t="s">
        <v>36</v>
      </c>
      <c r="C24" s="38">
        <v>400.85500000000002</v>
      </c>
      <c r="D24" s="39">
        <v>395.161</v>
      </c>
      <c r="E24" s="38">
        <v>396.55</v>
      </c>
      <c r="F24" s="38">
        <v>396.52</v>
      </c>
      <c r="G24" s="38">
        <v>405.84199999999998</v>
      </c>
      <c r="H24" s="38">
        <v>436.31799999999998</v>
      </c>
      <c r="I24" s="18" t="s">
        <v>68</v>
      </c>
      <c r="K24" s="8" t="s">
        <v>36</v>
      </c>
      <c r="L24" s="33">
        <v>710.79899999999998</v>
      </c>
      <c r="M24" s="33">
        <v>709.18200000000002</v>
      </c>
      <c r="N24" s="33">
        <v>705.404</v>
      </c>
      <c r="O24" s="33">
        <v>702.64200000000005</v>
      </c>
      <c r="P24" s="34">
        <v>702.22699999999998</v>
      </c>
      <c r="Q24" s="33">
        <v>723.49</v>
      </c>
      <c r="T24" s="22"/>
      <c r="W24" s="22"/>
    </row>
    <row r="25" spans="1:23" thickBot="1" x14ac:dyDescent="0.35">
      <c r="A25" s="22"/>
      <c r="B25" s="10" t="s">
        <v>24</v>
      </c>
      <c r="C25" s="128">
        <f>MIN(C8:H8)+MIN(C11:H11)+MIN(C24:H24)+MIN(C13:H13)</f>
        <v>863.89319999999998</v>
      </c>
      <c r="D25" s="128"/>
      <c r="E25" s="128"/>
      <c r="F25" s="128"/>
      <c r="G25" s="128"/>
      <c r="H25" s="128"/>
      <c r="I25" s="18" t="s">
        <v>41</v>
      </c>
      <c r="J25" t="s">
        <v>95</v>
      </c>
      <c r="K25" s="10" t="s">
        <v>24</v>
      </c>
      <c r="L25" s="127">
        <f>MIN(L8:Q8)+MIN(L11:Q11)+MIN(L24:Q24)+MIN(L13:Q13)</f>
        <v>1470.8644999999999</v>
      </c>
      <c r="M25" s="127"/>
      <c r="N25" s="127"/>
      <c r="O25" s="127"/>
      <c r="P25" s="127"/>
      <c r="Q25" s="127"/>
      <c r="R25" s="22"/>
      <c r="T25" s="22"/>
    </row>
    <row r="26" spans="1:23" thickTop="1" x14ac:dyDescent="0.3">
      <c r="B26" s="8" t="s">
        <v>37</v>
      </c>
      <c r="C26" s="38">
        <v>359.63799999999998</v>
      </c>
      <c r="D26" s="38">
        <v>361.41699999999997</v>
      </c>
      <c r="E26" s="38">
        <v>357.53300000000002</v>
      </c>
      <c r="F26" s="38">
        <v>355.69600000000003</v>
      </c>
      <c r="G26" s="39">
        <v>355.52</v>
      </c>
      <c r="H26" s="38">
        <v>355.65300000000002</v>
      </c>
      <c r="I26" s="18" t="s">
        <v>69</v>
      </c>
      <c r="K26" s="8" t="s">
        <v>37</v>
      </c>
      <c r="L26" s="34">
        <v>628.26700000000005</v>
      </c>
      <c r="M26" s="33">
        <v>630.28200000000004</v>
      </c>
      <c r="N26" s="33">
        <v>630.08100000000002</v>
      </c>
      <c r="O26" s="33">
        <v>630.76099999999997</v>
      </c>
      <c r="P26" s="33">
        <v>632.09199999999998</v>
      </c>
      <c r="Q26" s="33">
        <v>653.47900000000004</v>
      </c>
      <c r="R26" s="31"/>
      <c r="T26" s="22"/>
    </row>
    <row r="27" spans="1:23" thickBot="1" x14ac:dyDescent="0.35">
      <c r="B27" s="10" t="s">
        <v>24</v>
      </c>
      <c r="C27" s="127">
        <f>MIN(C5:H5)+MIN(C26:H26)+MIN(C13:H13)</f>
        <v>883.45799999999997</v>
      </c>
      <c r="D27" s="127"/>
      <c r="E27" s="127"/>
      <c r="F27" s="127"/>
      <c r="G27" s="127"/>
      <c r="H27" s="127"/>
      <c r="I27" s="18" t="s">
        <v>43</v>
      </c>
      <c r="J27" t="s">
        <v>90</v>
      </c>
      <c r="K27" s="10" t="s">
        <v>24</v>
      </c>
      <c r="L27" s="127">
        <f>MIN(L5:Q5)+MIN(L26:Q26)+MIN(L13:Q13)</f>
        <v>1472.066</v>
      </c>
      <c r="M27" s="127"/>
      <c r="N27" s="127"/>
      <c r="O27" s="127"/>
      <c r="P27" s="127"/>
      <c r="Q27" s="127"/>
      <c r="T27" s="22"/>
    </row>
    <row r="28" spans="1:23" thickTop="1" x14ac:dyDescent="0.3">
      <c r="B28" s="8" t="s">
        <v>82</v>
      </c>
      <c r="C28" s="38">
        <v>119.504</v>
      </c>
      <c r="D28" s="38">
        <v>118.265</v>
      </c>
      <c r="E28" s="39">
        <v>114.26300000000001</v>
      </c>
      <c r="F28" s="38">
        <v>115.104</v>
      </c>
      <c r="G28" s="38">
        <v>116.264</v>
      </c>
      <c r="H28" s="38">
        <v>125.803</v>
      </c>
      <c r="I28" s="18" t="s">
        <v>84</v>
      </c>
      <c r="K28" s="8" t="s">
        <v>82</v>
      </c>
      <c r="L28" s="38">
        <v>170.91200000000001</v>
      </c>
      <c r="M28" s="38">
        <v>173.02600000000001</v>
      </c>
      <c r="N28" s="38">
        <v>168.88200000000001</v>
      </c>
      <c r="O28" s="38">
        <v>168.99199999999999</v>
      </c>
      <c r="P28" s="38">
        <v>170.893</v>
      </c>
      <c r="Q28" s="39">
        <v>166.88499999999999</v>
      </c>
      <c r="T28" s="22"/>
    </row>
    <row r="29" spans="1:23" s="51" customFormat="1" thickBot="1" x14ac:dyDescent="0.35">
      <c r="B29" s="10" t="s">
        <v>24</v>
      </c>
      <c r="C29" s="127">
        <f>MIN(C5:H5)+MIN(C8:H8)+MIN(C28:H28)+MIN(C13:H13)</f>
        <v>870.88400000000001</v>
      </c>
      <c r="D29" s="127"/>
      <c r="E29" s="127"/>
      <c r="F29" s="127"/>
      <c r="G29" s="127"/>
      <c r="H29" s="127"/>
      <c r="I29" s="18" t="s">
        <v>88</v>
      </c>
      <c r="J29" s="51" t="s">
        <v>96</v>
      </c>
      <c r="K29" s="10" t="s">
        <v>24</v>
      </c>
      <c r="L29" s="127">
        <f>MIN(L5:Q5)+MIN(L8:Q8)+MIN(L28:Q28)+MIN(L13:Q13)</f>
        <v>1472.604</v>
      </c>
      <c r="M29" s="127"/>
      <c r="N29" s="127"/>
      <c r="O29" s="127"/>
      <c r="P29" s="127"/>
      <c r="Q29" s="127"/>
      <c r="T29" s="22"/>
    </row>
    <row r="30" spans="1:23" s="51" customFormat="1" thickTop="1" x14ac:dyDescent="0.3">
      <c r="B30" s="8" t="s">
        <v>83</v>
      </c>
      <c r="C30" s="38">
        <v>651.14499999999998</v>
      </c>
      <c r="D30" s="38">
        <v>658.35599999999999</v>
      </c>
      <c r="E30" s="38">
        <v>654.36500000000001</v>
      </c>
      <c r="F30" s="39">
        <v>649.02200000000005</v>
      </c>
      <c r="G30" s="38">
        <v>649.43799999999999</v>
      </c>
      <c r="H30" s="38">
        <v>662.7</v>
      </c>
      <c r="I30" s="18" t="s">
        <v>87</v>
      </c>
      <c r="K30" s="8" t="s">
        <v>83</v>
      </c>
      <c r="L30" s="38">
        <v>1173.8800000000001</v>
      </c>
      <c r="M30" s="38">
        <v>1172.74</v>
      </c>
      <c r="N30" s="38">
        <v>1168.8399999999999</v>
      </c>
      <c r="O30" s="39">
        <v>1168.6500000000001</v>
      </c>
      <c r="P30" s="38">
        <v>1170.07</v>
      </c>
      <c r="Q30" s="38">
        <v>1226.42</v>
      </c>
      <c r="R30" s="69"/>
      <c r="T30" s="22"/>
    </row>
    <row r="31" spans="1:23" s="51" customFormat="1" thickBot="1" x14ac:dyDescent="0.35">
      <c r="B31" s="10" t="s">
        <v>24</v>
      </c>
      <c r="C31" s="127">
        <f>MIN(C11:H11)+MIN(C30:H30)+MIN(C13:H13)</f>
        <v>889.07119999999998</v>
      </c>
      <c r="D31" s="127"/>
      <c r="E31" s="127"/>
      <c r="F31" s="127"/>
      <c r="G31" s="127"/>
      <c r="H31" s="127"/>
      <c r="I31" s="18" t="s">
        <v>89</v>
      </c>
      <c r="J31" s="51" t="s">
        <v>97</v>
      </c>
      <c r="K31" s="10" t="s">
        <v>24</v>
      </c>
      <c r="L31" s="127">
        <f>MIN(L11:Q11)+MIN(L30:Q30)+MIN(L13:Q13)</f>
        <v>1475.3675000000001</v>
      </c>
      <c r="M31" s="127"/>
      <c r="N31" s="127"/>
      <c r="O31" s="127"/>
      <c r="P31" s="127"/>
      <c r="Q31" s="127"/>
      <c r="R31" s="22"/>
      <c r="T31" s="22"/>
    </row>
    <row r="32" spans="1:23" s="51" customFormat="1" ht="15.6" thickTop="1" thickBot="1" x14ac:dyDescent="0.35">
      <c r="B32" s="10" t="s">
        <v>85</v>
      </c>
      <c r="C32" s="127">
        <f>MIN(C8:H8)+MIN(C11:H11)+MIN(C22:H22)+MIN(C28:H28)+MIN(C13:H13)</f>
        <v>867.21820000000002</v>
      </c>
      <c r="D32" s="127"/>
      <c r="E32" s="127"/>
      <c r="F32" s="127"/>
      <c r="G32" s="127"/>
      <c r="H32" s="127"/>
      <c r="I32" s="18" t="s">
        <v>86</v>
      </c>
      <c r="J32" s="51" t="s">
        <v>98</v>
      </c>
      <c r="K32" s="10" t="s">
        <v>85</v>
      </c>
      <c r="L32" s="128">
        <f>MIN(L8:Q8)+MIN(L11:Q11)+MIN(L22:Q22)+MIN(L28:Q28)+MIN(L13:Q13)</f>
        <v>1461.7145</v>
      </c>
      <c r="M32" s="128"/>
      <c r="N32" s="128"/>
      <c r="O32" s="128"/>
      <c r="P32" s="128"/>
      <c r="Q32" s="128"/>
      <c r="T32" s="22"/>
    </row>
    <row r="33" spans="2:20" ht="15.6" thickTop="1" thickBot="1" x14ac:dyDescent="0.35">
      <c r="B33" s="10">
        <v>123</v>
      </c>
      <c r="C33" s="130">
        <f>MIN(C8:H8)+MIN(C11:H11)+MIN(C22:H22)+MIN(C16:H16)</f>
        <v>864.10919999999999</v>
      </c>
      <c r="D33" s="130"/>
      <c r="E33" s="130"/>
      <c r="F33" s="130"/>
      <c r="G33" s="130"/>
      <c r="H33" s="130"/>
      <c r="I33" s="18" t="s">
        <v>112</v>
      </c>
      <c r="J33" s="52" t="s">
        <v>99</v>
      </c>
      <c r="K33" s="10">
        <v>123</v>
      </c>
      <c r="L33" s="127">
        <f>MIN(L8:Q8)+MIN(L11:Q11)+MIN(L22:Q22)+MIN(L16:Q16)</f>
        <v>1465.7395000000001</v>
      </c>
      <c r="M33" s="127"/>
      <c r="N33" s="127"/>
      <c r="O33" s="127"/>
      <c r="P33" s="127"/>
      <c r="Q33" s="127"/>
      <c r="T33" s="22"/>
    </row>
    <row r="34" spans="2:20" ht="16.5" thickTop="1" thickBot="1" x14ac:dyDescent="0.3">
      <c r="B34" s="10" t="s">
        <v>101</v>
      </c>
      <c r="C34" s="127">
        <f>MIN(C22:H22)+MIN(C11:H11)+MIN(C26:H26)+MIN(C13:H13)</f>
        <v>879.79219999999998</v>
      </c>
      <c r="D34" s="127"/>
      <c r="E34" s="127"/>
      <c r="F34" s="127"/>
      <c r="G34" s="127"/>
      <c r="H34" s="127"/>
      <c r="I34" s="18" t="s">
        <v>102</v>
      </c>
      <c r="J34" s="52" t="s">
        <v>100</v>
      </c>
      <c r="K34" s="10" t="s">
        <v>101</v>
      </c>
      <c r="L34" s="129">
        <f>MIN(L22:Q22)+MIN(L11:Q11)+MIN(L26:Q26)+MIN(L13:Q13)</f>
        <v>1461.1765</v>
      </c>
      <c r="M34" s="129"/>
      <c r="N34" s="129"/>
      <c r="O34" s="129"/>
      <c r="P34" s="129"/>
      <c r="Q34" s="129"/>
      <c r="T34" s="22"/>
    </row>
    <row r="35" spans="2:20" ht="15.75" thickTop="1" x14ac:dyDescent="0.25">
      <c r="B35" s="54">
        <v>0</v>
      </c>
      <c r="C35" s="53">
        <f>EXP(-0.5*(MIN(C3:H3)-$E$35))</f>
        <v>9.4761749063603083E-8</v>
      </c>
      <c r="D35" s="70">
        <f t="shared" ref="D35:D50" si="0">C35/$E$51</f>
        <v>5.7506048026723579E-8</v>
      </c>
      <c r="E35" s="57">
        <f>MIN(MIN($C$3:$H$3),$C$6,$C$9,$C$12,$C$15,$C$17,$C$19,$C$21,$C$23,$C$25,$C$27,$C$29,$C$31,$C$32,$C$33,$C$34)</f>
        <v>861.2811999999999</v>
      </c>
      <c r="F35" s="23" t="s">
        <v>111</v>
      </c>
      <c r="K35" s="54">
        <v>0</v>
      </c>
      <c r="L35" s="53">
        <f>EXP(-0.5*(MIN(L3:Q3)-$N$35))</f>
        <v>6.4646291700541754E-7</v>
      </c>
      <c r="M35" s="70">
        <f t="shared" ref="M35:M50" si="1">L35/$N$51</f>
        <v>3.138389052692162E-7</v>
      </c>
      <c r="N35" s="56">
        <f>MIN(MIN($L$3:$Q$3),$L$6,$L$9,$L$12,$L$15,$L$17,$L$19,$L$21,$L$23,$L$25,$L$27,$L$29,$L$31,$L$32,$L$33,$L$34)</f>
        <v>1461.1765</v>
      </c>
      <c r="O35" s="23" t="s">
        <v>111</v>
      </c>
      <c r="S35" s="20" t="s">
        <v>47</v>
      </c>
    </row>
    <row r="36" spans="2:20" ht="15.75" thickBot="1" x14ac:dyDescent="0.3">
      <c r="B36" s="18">
        <v>1</v>
      </c>
      <c r="C36" s="53">
        <f>EXP(-0.5*(C6-$E$35))</f>
        <v>1.3574535541197457E-6</v>
      </c>
      <c r="D36" s="70">
        <f t="shared" si="0"/>
        <v>8.2376897903037299E-7</v>
      </c>
      <c r="K36" s="18">
        <v>1</v>
      </c>
      <c r="L36" s="53">
        <f>EXP(-0.5*(L6-N35))</f>
        <v>7.0469180976437927E-4</v>
      </c>
      <c r="M36" s="70">
        <f t="shared" si="1"/>
        <v>3.4210733564286129E-4</v>
      </c>
      <c r="Q36" s="64"/>
      <c r="S36" s="21" t="s">
        <v>45</v>
      </c>
    </row>
    <row r="37" spans="2:20" x14ac:dyDescent="0.25">
      <c r="B37" s="18">
        <v>2</v>
      </c>
      <c r="C37" s="53">
        <f>EXP(-0.5*(C9-$E$35))</f>
        <v>2.6241845128007726E-2</v>
      </c>
      <c r="D37" s="70">
        <f t="shared" si="0"/>
        <v>1.5924830653222602E-2</v>
      </c>
      <c r="E37" s="106">
        <f>D36+D40+D43+D45+D46+D48+D49+D50</f>
        <v>0.20741029700010924</v>
      </c>
      <c r="F37" s="58" t="s">
        <v>105</v>
      </c>
      <c r="G37" s="59"/>
      <c r="H37" s="68"/>
      <c r="K37" s="18">
        <v>2</v>
      </c>
      <c r="L37" s="53">
        <f>EXP(-0.5*(L9-N35))</f>
        <v>2.8897658121138557E-5</v>
      </c>
      <c r="M37" s="70">
        <f t="shared" si="1"/>
        <v>1.402897080561575E-5</v>
      </c>
      <c r="N37" s="106">
        <f>M36+M40+M43+M45+M46+M48+M49+M50</f>
        <v>0.98948817368201836</v>
      </c>
      <c r="O37" s="58" t="s">
        <v>105</v>
      </c>
      <c r="P37" s="59"/>
      <c r="Q37" s="68"/>
      <c r="S37" s="19" t="s">
        <v>46</v>
      </c>
    </row>
    <row r="38" spans="2:20" x14ac:dyDescent="0.25">
      <c r="B38" s="18">
        <v>3</v>
      </c>
      <c r="C38" s="53">
        <f>EXP(-0.5*(C12-$E$35))</f>
        <v>4.5136026616374004E-7</v>
      </c>
      <c r="D38" s="70">
        <f t="shared" si="0"/>
        <v>2.7390740884220509E-7</v>
      </c>
      <c r="E38" s="107"/>
      <c r="F38" s="60"/>
      <c r="G38" s="61"/>
      <c r="H38" s="68"/>
      <c r="K38" s="18">
        <v>3</v>
      </c>
      <c r="L38" s="53">
        <f>EXP(-0.5*(L12-N35))</f>
        <v>5.8787277648406197E-4</v>
      </c>
      <c r="M38" s="70">
        <f t="shared" si="1"/>
        <v>2.8539509963536932E-4</v>
      </c>
      <c r="N38" s="107"/>
      <c r="O38" s="60"/>
      <c r="P38" s="61"/>
      <c r="Q38" s="68"/>
    </row>
    <row r="39" spans="2:20" x14ac:dyDescent="0.25">
      <c r="B39" s="18">
        <v>4</v>
      </c>
      <c r="C39" s="53">
        <f>EXP(-0.5*(C15-$E$35))</f>
        <v>2.9585392531167566E-7</v>
      </c>
      <c r="D39" s="70">
        <f t="shared" si="0"/>
        <v>1.7953858182217284E-7</v>
      </c>
      <c r="E39" s="107">
        <f>D37+D40+D41+D42+D44+D46+D48+D49</f>
        <v>0.99992567138134469</v>
      </c>
      <c r="F39" s="60" t="s">
        <v>106</v>
      </c>
      <c r="G39" s="61"/>
      <c r="H39" s="68"/>
      <c r="K39" s="18">
        <v>4</v>
      </c>
      <c r="L39" s="53">
        <f>EXP(-0.5*(L15-N35))</f>
        <v>5.1286663311989929E-7</v>
      </c>
      <c r="M39" s="70">
        <f t="shared" si="1"/>
        <v>2.4898180306003396E-7</v>
      </c>
      <c r="N39" s="107">
        <f>M37+M40+M41+M42+M44+M46+M48+M49</f>
        <v>0.43219067581006787</v>
      </c>
      <c r="O39" s="60" t="s">
        <v>106</v>
      </c>
      <c r="P39" s="61"/>
      <c r="Q39" s="68"/>
    </row>
    <row r="40" spans="2:20" x14ac:dyDescent="0.25">
      <c r="B40" s="18" t="s">
        <v>91</v>
      </c>
      <c r="C40" s="53">
        <f>EXP(-0.5*(C17-$E$35))</f>
        <v>3.8894594378737157E-2</v>
      </c>
      <c r="D40" s="70">
        <f t="shared" si="0"/>
        <v>2.360313559453572E-2</v>
      </c>
      <c r="E40" s="107"/>
      <c r="F40" s="60"/>
      <c r="G40" s="61"/>
      <c r="H40" s="68"/>
      <c r="K40" s="18" t="s">
        <v>91</v>
      </c>
      <c r="L40" s="53">
        <f>EXP(-0.5*(L17-N35))</f>
        <v>4.410951262483795E-4</v>
      </c>
      <c r="M40" s="70">
        <f t="shared" si="1"/>
        <v>2.1413882822952091E-4</v>
      </c>
      <c r="N40" s="107"/>
      <c r="O40" s="60"/>
      <c r="P40" s="61"/>
      <c r="Q40" s="68"/>
    </row>
    <row r="41" spans="2:20" x14ac:dyDescent="0.25">
      <c r="B41" s="18" t="s">
        <v>92</v>
      </c>
      <c r="C41" s="70">
        <f>EXP(-0.5*(C19-$E$35))</f>
        <v>1</v>
      </c>
      <c r="D41" s="70">
        <f t="shared" si="0"/>
        <v>0.60684874007682288</v>
      </c>
      <c r="E41" s="107">
        <f>D38+D41+D43+D44+D47+D48+D49+D50</f>
        <v>0.95005564235638307</v>
      </c>
      <c r="F41" s="60" t="s">
        <v>107</v>
      </c>
      <c r="G41" s="61"/>
      <c r="H41" s="68"/>
      <c r="K41" s="18" t="s">
        <v>92</v>
      </c>
      <c r="L41" s="53">
        <f>EXP(-0.5*(L19-N35))</f>
        <v>1.2314227226097508E-2</v>
      </c>
      <c r="M41" s="70">
        <f t="shared" si="1"/>
        <v>5.9781984244000061E-3</v>
      </c>
      <c r="N41" s="107">
        <f>M38+M41+M43+M44+M47+M48+M49+M50</f>
        <v>0.99572231633271013</v>
      </c>
      <c r="O41" s="60" t="s">
        <v>107</v>
      </c>
      <c r="P41" s="61"/>
      <c r="Q41" s="68"/>
    </row>
    <row r="42" spans="2:20" x14ac:dyDescent="0.25">
      <c r="B42" s="18" t="s">
        <v>93</v>
      </c>
      <c r="C42" s="53">
        <f>EXP(-0.5*(C21-$E$35))</f>
        <v>8.929454251633849E-3</v>
      </c>
      <c r="D42" s="70">
        <f t="shared" si="0"/>
        <v>5.4188280621776308E-3</v>
      </c>
      <c r="E42" s="107"/>
      <c r="F42" s="60"/>
      <c r="G42" s="61"/>
      <c r="H42" s="68"/>
      <c r="K42" s="18" t="s">
        <v>93</v>
      </c>
      <c r="L42" s="53">
        <f>EXP(-0.5*(L21-N35))</f>
        <v>1.6375078214439508E-5</v>
      </c>
      <c r="M42" s="70">
        <f t="shared" si="1"/>
        <v>7.9496232271501185E-6</v>
      </c>
      <c r="N42" s="107"/>
      <c r="O42" s="60"/>
      <c r="P42" s="61"/>
      <c r="Q42" s="68"/>
    </row>
    <row r="43" spans="2:20" ht="15.75" thickBot="1" x14ac:dyDescent="0.3">
      <c r="B43" s="18" t="s">
        <v>94</v>
      </c>
      <c r="C43" s="53">
        <f>EXP(-0.5*(C23-$E$35))</f>
        <v>8.4867876322579357E-6</v>
      </c>
      <c r="D43" s="70">
        <f t="shared" si="0"/>
        <v>5.150196381935291E-6</v>
      </c>
      <c r="E43" s="108">
        <f>D39+D42+D44+D45+D46+D47+D48+D50</f>
        <v>0.20605039300626776</v>
      </c>
      <c r="F43" s="62" t="s">
        <v>108</v>
      </c>
      <c r="G43" s="63"/>
      <c r="H43" s="68"/>
      <c r="K43" s="18" t="s">
        <v>94</v>
      </c>
      <c r="L43" s="53">
        <f>EXP(-0.5*(L23-N35))</f>
        <v>0.16316391010002188</v>
      </c>
      <c r="M43" s="70">
        <f t="shared" si="1"/>
        <v>7.9211322998139655E-2</v>
      </c>
      <c r="N43" s="108">
        <f>M39+M42+M44+M45+M46+M47+M48+M50</f>
        <v>0.86437292134839083</v>
      </c>
      <c r="O43" s="62" t="s">
        <v>108</v>
      </c>
      <c r="P43" s="63"/>
      <c r="Q43" s="68"/>
    </row>
    <row r="44" spans="2:20" x14ac:dyDescent="0.25">
      <c r="B44" s="18" t="s">
        <v>95</v>
      </c>
      <c r="C44" s="53">
        <f>EXP(-0.5*(C25-$E$35))</f>
        <v>0.27090149805162683</v>
      </c>
      <c r="D44" s="70">
        <f t="shared" si="0"/>
        <v>0.16439623277755364</v>
      </c>
      <c r="E44" s="65" t="s">
        <v>113</v>
      </c>
      <c r="F44" s="53"/>
      <c r="K44" s="18" t="s">
        <v>95</v>
      </c>
      <c r="L44" s="53">
        <f>EXP(-0.5*(L25-N35))</f>
        <v>7.875489007562339E-3</v>
      </c>
      <c r="M44" s="70">
        <f t="shared" si="1"/>
        <v>3.823320384783026E-3</v>
      </c>
      <c r="N44" t="s">
        <v>113</v>
      </c>
    </row>
    <row r="45" spans="2:20" x14ac:dyDescent="0.25">
      <c r="B45" s="18" t="s">
        <v>90</v>
      </c>
      <c r="C45" s="53">
        <f>EXP(-0.5*(C27-$E$35))</f>
        <v>1.5288647476200107E-5</v>
      </c>
      <c r="D45" s="70">
        <f t="shared" si="0"/>
        <v>9.2778964584107333E-6</v>
      </c>
      <c r="F45" s="53"/>
      <c r="K45" s="18" t="s">
        <v>90</v>
      </c>
      <c r="L45" s="53">
        <f>EXP(-0.5*(L27-N35))</f>
        <v>4.318919602578737E-3</v>
      </c>
      <c r="M45" s="70">
        <f t="shared" si="1"/>
        <v>2.0967095936420283E-3</v>
      </c>
    </row>
    <row r="46" spans="2:20" x14ac:dyDescent="0.25">
      <c r="B46" s="18" t="s">
        <v>96</v>
      </c>
      <c r="C46" s="53">
        <f>EXP(-0.5*(C29-$E$35))</f>
        <v>8.2182334645406127E-3</v>
      </c>
      <c r="D46" s="70">
        <f t="shared" si="0"/>
        <v>4.9872246236136539E-3</v>
      </c>
      <c r="F46" s="53"/>
      <c r="K46" s="18" t="s">
        <v>96</v>
      </c>
      <c r="L46" s="53">
        <f>EXP(-0.5*(L29-N35))</f>
        <v>3.3002732859973233E-3</v>
      </c>
      <c r="M46" s="70">
        <f t="shared" si="1"/>
        <v>1.6021864950344228E-3</v>
      </c>
    </row>
    <row r="47" spans="2:20" x14ac:dyDescent="0.25">
      <c r="B47" s="18" t="s">
        <v>97</v>
      </c>
      <c r="C47" s="53">
        <f>EXP(-0.5*(C31-$E$35))</f>
        <v>9.2358777112378597E-7</v>
      </c>
      <c r="D47" s="70">
        <f t="shared" si="0"/>
        <v>5.6047807525683061E-7</v>
      </c>
      <c r="F47" s="53"/>
      <c r="K47" s="18" t="s">
        <v>97</v>
      </c>
      <c r="L47" s="53">
        <f>EXP(-0.5*(L31-N35))</f>
        <v>8.2882626215332754E-4</v>
      </c>
      <c r="M47" s="70">
        <f t="shared" si="1"/>
        <v>4.0237099442224755E-4</v>
      </c>
      <c r="Q47" s="55"/>
    </row>
    <row r="48" spans="2:20" x14ac:dyDescent="0.25">
      <c r="B48" s="18" t="s">
        <v>98</v>
      </c>
      <c r="C48" s="53">
        <f>EXP(-0.5*(C32-$E$35))</f>
        <v>5.1380323042506837E-2</v>
      </c>
      <c r="D48" s="70">
        <f t="shared" si="0"/>
        <v>3.1180084303085425E-2</v>
      </c>
      <c r="F48" s="53"/>
      <c r="K48" s="18" t="s">
        <v>98</v>
      </c>
      <c r="L48" s="53">
        <f>EXP(-0.5*(L32-N35))</f>
        <v>0.76414325564819474</v>
      </c>
      <c r="M48" s="70">
        <f t="shared" si="1"/>
        <v>0.37096927992773715</v>
      </c>
    </row>
    <row r="49" spans="2:15" x14ac:dyDescent="0.25">
      <c r="B49" s="18" t="s">
        <v>99</v>
      </c>
      <c r="C49" s="53">
        <f>EXP(-0.5*(C33-$E$35))</f>
        <v>0.24316866056548492</v>
      </c>
      <c r="D49" s="70">
        <f t="shared" si="0"/>
        <v>0.14756659529033311</v>
      </c>
      <c r="F49" s="53"/>
      <c r="K49" s="18" t="s">
        <v>99</v>
      </c>
      <c r="L49" s="53">
        <f>EXP(-0.5*(L33-N35))</f>
        <v>0.10213089541767821</v>
      </c>
      <c r="M49" s="70">
        <f t="shared" si="1"/>
        <v>4.9581573155850996E-2</v>
      </c>
    </row>
    <row r="50" spans="2:15" x14ac:dyDescent="0.25">
      <c r="B50" s="18" t="s">
        <v>100</v>
      </c>
      <c r="C50" s="53">
        <f>EXP(-0.5*(C34-$E$35))</f>
        <v>9.5584489002355046E-5</v>
      </c>
      <c r="D50" s="70">
        <f t="shared" si="0"/>
        <v>5.8005326721966089E-5</v>
      </c>
      <c r="F50" s="53"/>
      <c r="K50" s="18" t="s">
        <v>100</v>
      </c>
      <c r="L50" s="53">
        <f>EXP(-0.5*(L34-N35))</f>
        <v>1</v>
      </c>
      <c r="M50" s="70">
        <f t="shared" si="1"/>
        <v>0.4854708553477417</v>
      </c>
    </row>
    <row r="51" spans="2:15" x14ac:dyDescent="0.25">
      <c r="C51" s="53"/>
      <c r="D51" s="65" t="s">
        <v>113</v>
      </c>
      <c r="E51" s="53">
        <f>SUM(C35:C50)</f>
        <v>1.6478570918239146</v>
      </c>
      <c r="F51" s="53"/>
      <c r="M51" s="65" t="s">
        <v>113</v>
      </c>
      <c r="N51">
        <f>SUM(L35:L50)</f>
        <v>2.0598558883286664</v>
      </c>
    </row>
    <row r="53" spans="2:15" x14ac:dyDescent="0.25">
      <c r="C53" s="1" t="s">
        <v>103</v>
      </c>
      <c r="D53" s="53" t="s">
        <v>109</v>
      </c>
      <c r="E53" s="1" t="s">
        <v>104</v>
      </c>
      <c r="F53" s="53" t="s">
        <v>110</v>
      </c>
      <c r="L53" s="1" t="s">
        <v>103</v>
      </c>
      <c r="M53" t="s">
        <v>109</v>
      </c>
      <c r="N53" s="1" t="s">
        <v>104</v>
      </c>
      <c r="O53" t="s">
        <v>110</v>
      </c>
    </row>
  </sheetData>
  <mergeCells count="32">
    <mergeCell ref="L33:Q33"/>
    <mergeCell ref="L34:Q34"/>
    <mergeCell ref="C33:H33"/>
    <mergeCell ref="C34:H34"/>
    <mergeCell ref="L27:Q27"/>
    <mergeCell ref="C32:H32"/>
    <mergeCell ref="L32:Q32"/>
    <mergeCell ref="C29:H29"/>
    <mergeCell ref="C31:H31"/>
    <mergeCell ref="L29:Q29"/>
    <mergeCell ref="L31:Q31"/>
    <mergeCell ref="L17:Q17"/>
    <mergeCell ref="L19:Q19"/>
    <mergeCell ref="L21:Q21"/>
    <mergeCell ref="L23:Q23"/>
    <mergeCell ref="L25:Q25"/>
    <mergeCell ref="L1:Q1"/>
    <mergeCell ref="L6:Q6"/>
    <mergeCell ref="L9:Q9"/>
    <mergeCell ref="L12:Q12"/>
    <mergeCell ref="L15:Q15"/>
    <mergeCell ref="C23:H23"/>
    <mergeCell ref="C25:H25"/>
    <mergeCell ref="C27:H27"/>
    <mergeCell ref="C17:H17"/>
    <mergeCell ref="C19:H19"/>
    <mergeCell ref="C21:H21"/>
    <mergeCell ref="C1:H1"/>
    <mergeCell ref="C6:H6"/>
    <mergeCell ref="C9:H9"/>
    <mergeCell ref="C12:H12"/>
    <mergeCell ref="C15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zoomScale="70" zoomScaleNormal="70" workbookViewId="0">
      <selection activeCell="G85" sqref="G85"/>
    </sheetView>
  </sheetViews>
  <sheetFormatPr baseColWidth="10" defaultColWidth="9.140625" defaultRowHeight="15" x14ac:dyDescent="0.25"/>
  <cols>
    <col min="1" max="1" width="9.140625" customWidth="1"/>
    <col min="3" max="3" width="11.85546875" bestFit="1" customWidth="1"/>
    <col min="4" max="4" width="10" customWidth="1"/>
    <col min="5" max="5" width="11.140625" bestFit="1" customWidth="1"/>
    <col min="6" max="6" width="13.140625" customWidth="1"/>
    <col min="7" max="7" width="14.140625" customWidth="1"/>
    <col min="8" max="8" width="11.140625" bestFit="1" customWidth="1"/>
    <col min="9" max="9" width="13.85546875" customWidth="1"/>
    <col min="12" max="12" width="11.85546875" bestFit="1" customWidth="1"/>
    <col min="13" max="13" width="10" customWidth="1"/>
    <col min="14" max="14" width="11.140625" bestFit="1" customWidth="1"/>
    <col min="15" max="15" width="13.140625" customWidth="1"/>
    <col min="16" max="16" width="14.140625" customWidth="1"/>
    <col min="17" max="17" width="11.140625" bestFit="1" customWidth="1"/>
    <col min="23" max="23" width="9.42578125" bestFit="1" customWidth="1"/>
  </cols>
  <sheetData>
    <row r="1" spans="1:16" ht="14.45" x14ac:dyDescent="0.3">
      <c r="A1" t="s">
        <v>0</v>
      </c>
      <c r="B1" t="s">
        <v>1</v>
      </c>
      <c r="C1" s="131" t="s">
        <v>23</v>
      </c>
      <c r="D1" s="131"/>
      <c r="E1" s="131"/>
      <c r="F1" s="131"/>
      <c r="G1" s="131"/>
      <c r="H1" s="131"/>
      <c r="P1" t="s">
        <v>6</v>
      </c>
    </row>
    <row r="2" spans="1:16" ht="14.45" x14ac:dyDescent="0.3"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16" ht="15.75" thickBot="1" x14ac:dyDescent="0.3">
      <c r="B3" s="3" t="s">
        <v>21</v>
      </c>
      <c r="C3" s="7">
        <v>904.077</v>
      </c>
      <c r="D3" s="7">
        <v>900.17399999999998</v>
      </c>
      <c r="E3" s="7">
        <v>896.61599999999999</v>
      </c>
      <c r="F3" s="6">
        <v>890.43499999999995</v>
      </c>
      <c r="G3" s="7">
        <v>892.24400000000003</v>
      </c>
      <c r="H3" s="5">
        <v>956.02599999999995</v>
      </c>
      <c r="I3" s="1">
        <f t="shared" ref="I3:N5" si="0">ABS(MIN($C3:$H3)-C3)</f>
        <v>13.642000000000053</v>
      </c>
      <c r="J3" s="1">
        <f t="shared" si="0"/>
        <v>9.7390000000000327</v>
      </c>
      <c r="K3" s="1">
        <f t="shared" si="0"/>
        <v>6.18100000000004</v>
      </c>
      <c r="L3" s="24">
        <f t="shared" si="0"/>
        <v>0</v>
      </c>
      <c r="M3" s="24">
        <f t="shared" si="0"/>
        <v>1.8090000000000828</v>
      </c>
      <c r="N3" s="1">
        <f t="shared" si="0"/>
        <v>65.591000000000008</v>
      </c>
      <c r="P3" t="s">
        <v>22</v>
      </c>
    </row>
    <row r="4" spans="1:16" thickTop="1" x14ac:dyDescent="0.3">
      <c r="B4" t="s">
        <v>2</v>
      </c>
      <c r="C4">
        <v>541.90499999999997</v>
      </c>
      <c r="D4">
        <v>539.9</v>
      </c>
      <c r="E4">
        <v>535.91999999999996</v>
      </c>
      <c r="F4">
        <v>532.14700000000005</v>
      </c>
      <c r="G4">
        <v>533.55600000000004</v>
      </c>
      <c r="H4">
        <v>543.68600000000004</v>
      </c>
      <c r="I4">
        <f t="shared" si="0"/>
        <v>9.7579999999999245</v>
      </c>
      <c r="J4">
        <f t="shared" si="0"/>
        <v>7.7529999999999291</v>
      </c>
      <c r="K4" s="23">
        <f t="shared" si="0"/>
        <v>3.7729999999999109</v>
      </c>
      <c r="L4" s="23">
        <f t="shared" si="0"/>
        <v>0</v>
      </c>
      <c r="M4" s="23">
        <f t="shared" si="0"/>
        <v>1.4089999999999918</v>
      </c>
      <c r="N4">
        <f t="shared" si="0"/>
        <v>11.538999999999987</v>
      </c>
      <c r="P4" t="s">
        <v>7</v>
      </c>
    </row>
    <row r="5" spans="1:16" ht="14.45" x14ac:dyDescent="0.3">
      <c r="B5" s="9">
        <v>1</v>
      </c>
      <c r="C5" s="15">
        <v>360.02300000000002</v>
      </c>
      <c r="D5" s="15">
        <v>363.92399999999998</v>
      </c>
      <c r="E5" s="15">
        <v>360.78699999999998</v>
      </c>
      <c r="F5" s="16">
        <v>353.36700000000002</v>
      </c>
      <c r="G5" s="15">
        <v>354.83199999999999</v>
      </c>
      <c r="H5" s="14">
        <v>377.45100000000002</v>
      </c>
      <c r="I5">
        <f t="shared" si="0"/>
        <v>6.6560000000000059</v>
      </c>
      <c r="J5">
        <f t="shared" si="0"/>
        <v>10.55699999999996</v>
      </c>
      <c r="K5">
        <f t="shared" si="0"/>
        <v>7.4199999999999591</v>
      </c>
      <c r="L5" s="23">
        <f t="shared" si="0"/>
        <v>0</v>
      </c>
      <c r="M5" s="23">
        <f t="shared" si="0"/>
        <v>1.464999999999975</v>
      </c>
      <c r="N5">
        <f t="shared" si="0"/>
        <v>24.084000000000003</v>
      </c>
      <c r="P5" t="s">
        <v>8</v>
      </c>
    </row>
    <row r="6" spans="1:16" thickBot="1" x14ac:dyDescent="0.35">
      <c r="B6" s="10" t="s">
        <v>24</v>
      </c>
      <c r="C6" s="127">
        <f>MIN(C4:H4)+MIN(C5:H5)</f>
        <v>885.51400000000012</v>
      </c>
      <c r="D6" s="127"/>
      <c r="E6" s="127"/>
      <c r="F6" s="127"/>
      <c r="G6" s="127"/>
      <c r="H6" s="127"/>
      <c r="I6" s="137">
        <f>C6-MIN(C$6,C$9,C$12,C$15,C$17,C$19,C$21,C$25,C$27,C$23)</f>
        <v>28.198800000000119</v>
      </c>
      <c r="J6" s="137"/>
      <c r="K6" s="137"/>
      <c r="L6" s="137"/>
      <c r="M6" s="137"/>
      <c r="N6" s="137"/>
    </row>
    <row r="7" spans="1:16" thickTop="1" x14ac:dyDescent="0.3">
      <c r="B7" t="s">
        <v>3</v>
      </c>
      <c r="C7">
        <v>650.46400000000006</v>
      </c>
      <c r="D7">
        <v>646.95600000000002</v>
      </c>
      <c r="E7">
        <v>637.29499999999996</v>
      </c>
      <c r="F7">
        <v>636.33199999999999</v>
      </c>
      <c r="G7">
        <v>637.04700000000003</v>
      </c>
      <c r="H7">
        <v>724.75400000000002</v>
      </c>
      <c r="I7">
        <f t="shared" ref="I7:N8" si="1">ABS(MIN($C7:$H7)-C7)</f>
        <v>14.132000000000062</v>
      </c>
      <c r="J7">
        <f t="shared" si="1"/>
        <v>10.624000000000024</v>
      </c>
      <c r="K7" s="23">
        <f t="shared" si="1"/>
        <v>0.96299999999996544</v>
      </c>
      <c r="L7" s="23">
        <f t="shared" si="1"/>
        <v>0</v>
      </c>
      <c r="M7" s="23">
        <f t="shared" si="1"/>
        <v>0.71500000000003183</v>
      </c>
      <c r="N7">
        <f t="shared" si="1"/>
        <v>88.422000000000025</v>
      </c>
      <c r="P7" t="s">
        <v>9</v>
      </c>
    </row>
    <row r="8" spans="1:16" ht="14.45" x14ac:dyDescent="0.3">
      <c r="B8" s="9">
        <v>2</v>
      </c>
      <c r="C8" s="15">
        <v>232.82400000000001</v>
      </c>
      <c r="D8" s="15">
        <v>234.59299999999999</v>
      </c>
      <c r="E8" s="15">
        <v>230.37899999999999</v>
      </c>
      <c r="F8" s="15">
        <v>230.37899999999999</v>
      </c>
      <c r="G8" s="15">
        <v>232.40700000000001</v>
      </c>
      <c r="H8" s="27">
        <v>228.68299999999999</v>
      </c>
      <c r="I8">
        <f t="shared" si="1"/>
        <v>4.1410000000000196</v>
      </c>
      <c r="J8">
        <f t="shared" si="1"/>
        <v>5.9099999999999966</v>
      </c>
      <c r="K8" s="23">
        <f t="shared" si="1"/>
        <v>1.695999999999998</v>
      </c>
      <c r="L8" s="23">
        <f t="shared" si="1"/>
        <v>1.695999999999998</v>
      </c>
      <c r="M8" s="23">
        <f t="shared" si="1"/>
        <v>3.724000000000018</v>
      </c>
      <c r="N8" s="23">
        <f t="shared" si="1"/>
        <v>0</v>
      </c>
      <c r="O8" s="26"/>
      <c r="P8" t="s">
        <v>10</v>
      </c>
    </row>
    <row r="9" spans="1:16" thickBot="1" x14ac:dyDescent="0.35">
      <c r="B9" s="10" t="s">
        <v>24</v>
      </c>
      <c r="C9" s="127">
        <f>MIN(C7:H7)+MIN(C8:H8)</f>
        <v>865.01499999999999</v>
      </c>
      <c r="D9" s="127"/>
      <c r="E9" s="127"/>
      <c r="F9" s="127"/>
      <c r="G9" s="127"/>
      <c r="H9" s="127"/>
      <c r="I9" s="126">
        <f>C9-MIN(C$6,C$9,C$12,C$15,C$17,C$19,C$21,C$25,C$27,C$23)</f>
        <v>7.699799999999982</v>
      </c>
      <c r="J9" s="126"/>
      <c r="K9" s="126"/>
      <c r="L9" s="126"/>
      <c r="M9" s="126"/>
      <c r="N9" s="126"/>
    </row>
    <row r="10" spans="1:16" thickTop="1" x14ac:dyDescent="0.3">
      <c r="B10" t="s">
        <v>4</v>
      </c>
      <c r="C10">
        <v>834.83900000000006</v>
      </c>
      <c r="D10">
        <v>828.97500000000002</v>
      </c>
      <c r="E10">
        <v>825.26700000000005</v>
      </c>
      <c r="F10">
        <v>822.8</v>
      </c>
      <c r="G10">
        <v>820.51400000000001</v>
      </c>
      <c r="H10">
        <v>866.21299999999997</v>
      </c>
      <c r="I10">
        <f t="shared" ref="I10:N11" si="2">ABS(MIN($C10:$H10)-C10)</f>
        <v>14.325000000000045</v>
      </c>
      <c r="J10">
        <f t="shared" si="2"/>
        <v>8.4610000000000127</v>
      </c>
      <c r="K10">
        <f t="shared" si="2"/>
        <v>4.7530000000000427</v>
      </c>
      <c r="L10" s="23">
        <f t="shared" si="2"/>
        <v>2.2859999999999445</v>
      </c>
      <c r="M10" s="23">
        <f t="shared" si="2"/>
        <v>0</v>
      </c>
      <c r="N10">
        <f t="shared" si="2"/>
        <v>45.698999999999955</v>
      </c>
      <c r="P10" t="s">
        <v>11</v>
      </c>
    </row>
    <row r="11" spans="1:16" ht="14.45" x14ac:dyDescent="0.3">
      <c r="B11" s="9">
        <v>3</v>
      </c>
      <c r="C11" s="15">
        <v>68.454400000000007</v>
      </c>
      <c r="D11" s="15">
        <v>72.0411</v>
      </c>
      <c r="E11" s="15">
        <v>68.507800000000003</v>
      </c>
      <c r="F11" s="16">
        <v>68.265199999999993</v>
      </c>
      <c r="G11" s="15">
        <v>70.291399999999996</v>
      </c>
      <c r="H11" s="14">
        <v>69.698499999999996</v>
      </c>
      <c r="I11">
        <f t="shared" si="2"/>
        <v>0.1892000000000138</v>
      </c>
      <c r="J11" s="23">
        <f t="shared" si="2"/>
        <v>3.7759000000000071</v>
      </c>
      <c r="K11" s="23">
        <f t="shared" si="2"/>
        <v>0.24260000000001014</v>
      </c>
      <c r="L11" s="23">
        <f t="shared" si="2"/>
        <v>0</v>
      </c>
      <c r="M11" s="23">
        <f t="shared" si="2"/>
        <v>2.0262000000000029</v>
      </c>
      <c r="N11" s="23">
        <f t="shared" si="2"/>
        <v>1.4333000000000027</v>
      </c>
      <c r="P11" t="s">
        <v>12</v>
      </c>
    </row>
    <row r="12" spans="1:16" thickBot="1" x14ac:dyDescent="0.35">
      <c r="B12" s="10" t="s">
        <v>24</v>
      </c>
      <c r="C12" s="127">
        <f>MIN(C10:H10)+MIN(C11:H11)</f>
        <v>888.77919999999995</v>
      </c>
      <c r="D12" s="127"/>
      <c r="E12" s="127"/>
      <c r="F12" s="127"/>
      <c r="G12" s="127"/>
      <c r="H12" s="127"/>
      <c r="I12" s="126">
        <f>C12-MIN(C$6,C$9,C$12,C$15,C$17,C$19,C$21,C$25,C$27,C$23)</f>
        <v>31.463999999999942</v>
      </c>
      <c r="J12" s="126"/>
      <c r="K12" s="126"/>
      <c r="L12" s="126"/>
      <c r="M12" s="126"/>
      <c r="N12" s="126"/>
    </row>
    <row r="13" spans="1:16" thickTop="1" x14ac:dyDescent="0.3">
      <c r="B13" t="s">
        <v>5</v>
      </c>
      <c r="C13">
        <v>173.16300000000001</v>
      </c>
      <c r="D13">
        <v>172.596</v>
      </c>
      <c r="E13">
        <v>171.78399999999999</v>
      </c>
      <c r="F13">
        <v>171.88900000000001</v>
      </c>
      <c r="G13">
        <v>173.584</v>
      </c>
      <c r="H13">
        <v>203.71100000000001</v>
      </c>
      <c r="I13">
        <f t="shared" ref="I13:N14" si="3">ABS(MIN($C13:$H13)-C13)</f>
        <v>1.3790000000000191</v>
      </c>
      <c r="J13" s="23">
        <f t="shared" si="3"/>
        <v>0.81200000000001182</v>
      </c>
      <c r="K13" s="23">
        <f t="shared" si="3"/>
        <v>0</v>
      </c>
      <c r="L13" s="23">
        <f t="shared" si="3"/>
        <v>0.10500000000001819</v>
      </c>
      <c r="M13" s="23">
        <f t="shared" si="3"/>
        <v>1.8000000000000114</v>
      </c>
      <c r="N13">
        <f t="shared" si="3"/>
        <v>31.927000000000021</v>
      </c>
      <c r="P13" t="s">
        <v>14</v>
      </c>
    </row>
    <row r="14" spans="1:16" ht="14.45" x14ac:dyDescent="0.3">
      <c r="B14" s="9">
        <v>4</v>
      </c>
      <c r="C14" s="15">
        <v>720.45899999999995</v>
      </c>
      <c r="D14" s="15">
        <v>724.81399999999996</v>
      </c>
      <c r="E14" s="15">
        <v>720.904</v>
      </c>
      <c r="F14" s="16">
        <v>716.51300000000003</v>
      </c>
      <c r="G14" s="15">
        <v>717.47400000000005</v>
      </c>
      <c r="H14" s="14">
        <v>737.05700000000002</v>
      </c>
      <c r="I14">
        <f t="shared" si="3"/>
        <v>3.9459999999999127</v>
      </c>
      <c r="J14">
        <f t="shared" si="3"/>
        <v>8.3009999999999309</v>
      </c>
      <c r="K14" s="25">
        <f t="shared" si="3"/>
        <v>4.3909999999999627</v>
      </c>
      <c r="L14" s="23">
        <f t="shared" si="3"/>
        <v>0</v>
      </c>
      <c r="M14" s="23">
        <f t="shared" si="3"/>
        <v>0.96100000000001273</v>
      </c>
      <c r="N14">
        <f t="shared" si="3"/>
        <v>20.543999999999983</v>
      </c>
      <c r="P14" t="s">
        <v>13</v>
      </c>
    </row>
    <row r="15" spans="1:16" thickBot="1" x14ac:dyDescent="0.35">
      <c r="B15" s="10" t="s">
        <v>24</v>
      </c>
      <c r="C15" s="127">
        <f>MIN(C13:H13)+MIN(C14:H14)</f>
        <v>888.29700000000003</v>
      </c>
      <c r="D15" s="127"/>
      <c r="E15" s="127"/>
      <c r="F15" s="127"/>
      <c r="G15" s="127"/>
      <c r="H15" s="127"/>
      <c r="I15" s="126">
        <f>C15-MIN(C$6,C$9,C$12,C$15,C$17,C$19,C$21,C$25,C$27,C$23)</f>
        <v>30.981800000000021</v>
      </c>
      <c r="J15" s="126"/>
      <c r="K15" s="126"/>
      <c r="L15" s="126"/>
      <c r="M15" s="126"/>
      <c r="N15" s="126"/>
    </row>
    <row r="16" spans="1:16" thickTop="1" x14ac:dyDescent="0.3">
      <c r="B16" t="s">
        <v>25</v>
      </c>
      <c r="C16" t="s">
        <v>31</v>
      </c>
      <c r="D16">
        <v>289.13799999999998</v>
      </c>
      <c r="E16">
        <v>289.27</v>
      </c>
      <c r="F16">
        <v>283.81700000000001</v>
      </c>
      <c r="G16" s="23">
        <v>282.93799999999999</v>
      </c>
      <c r="H16">
        <v>317.80700000000002</v>
      </c>
      <c r="I16">
        <f t="shared" ref="I16:N16" si="4">ABS(MIN($C16:$H16)-C16)</f>
        <v>6.6000000000000227</v>
      </c>
      <c r="J16">
        <f t="shared" si="4"/>
        <v>6.1999999999999886</v>
      </c>
      <c r="K16">
        <f t="shared" si="4"/>
        <v>6.3319999999999936</v>
      </c>
      <c r="L16" s="23">
        <f t="shared" si="4"/>
        <v>0.8790000000000191</v>
      </c>
      <c r="M16" s="23">
        <f t="shared" si="4"/>
        <v>0</v>
      </c>
      <c r="N16">
        <f t="shared" si="4"/>
        <v>34.869000000000028</v>
      </c>
      <c r="P16" t="s">
        <v>28</v>
      </c>
    </row>
    <row r="17" spans="1:16" thickBot="1" x14ac:dyDescent="0.35">
      <c r="B17" s="10" t="s">
        <v>24</v>
      </c>
      <c r="C17" s="130">
        <f>F5+H8+G16</f>
        <v>864.98799999999994</v>
      </c>
      <c r="D17" s="130"/>
      <c r="E17" s="130"/>
      <c r="F17" s="130"/>
      <c r="G17" s="130"/>
      <c r="H17" s="130"/>
      <c r="I17" s="136">
        <f>C17-MIN(C$6,C$9,C$12,C$15,C$17,C$19,C$21,C$25,C$27,C$23)</f>
        <v>7.6727999999999383</v>
      </c>
      <c r="J17" s="136"/>
      <c r="K17" s="136"/>
      <c r="L17" s="136"/>
      <c r="M17" s="136"/>
      <c r="N17" s="136"/>
      <c r="P17" t="s">
        <v>33</v>
      </c>
    </row>
    <row r="18" spans="1:16" thickTop="1" x14ac:dyDescent="0.3">
      <c r="B18" t="s">
        <v>26</v>
      </c>
      <c r="C18">
        <v>576.72799999999995</v>
      </c>
      <c r="D18">
        <v>564.86300000000006</v>
      </c>
      <c r="E18" s="23">
        <v>560.36699999999996</v>
      </c>
      <c r="F18">
        <v>560.59799999999996</v>
      </c>
      <c r="G18">
        <v>561.53700000000003</v>
      </c>
      <c r="H18">
        <v>634.02300000000002</v>
      </c>
      <c r="I18">
        <f t="shared" ref="I18:N18" si="5">ABS(MIN($C18:$H18)-C18)</f>
        <v>16.36099999999999</v>
      </c>
      <c r="J18">
        <f t="shared" si="5"/>
        <v>4.4960000000000946</v>
      </c>
      <c r="K18" s="23">
        <f t="shared" si="5"/>
        <v>0</v>
      </c>
      <c r="L18" s="23">
        <f t="shared" si="5"/>
        <v>0.23099999999999454</v>
      </c>
      <c r="M18" s="23">
        <f t="shared" si="5"/>
        <v>1.1700000000000728</v>
      </c>
      <c r="N18">
        <f t="shared" si="5"/>
        <v>73.656000000000063</v>
      </c>
      <c r="P18" t="s">
        <v>29</v>
      </c>
    </row>
    <row r="19" spans="1:16" thickBot="1" x14ac:dyDescent="0.35">
      <c r="B19" s="10" t="s">
        <v>24</v>
      </c>
      <c r="C19" s="129">
        <f>H8+F11+E18</f>
        <v>857.3152</v>
      </c>
      <c r="D19" s="129"/>
      <c r="E19" s="129"/>
      <c r="F19" s="129"/>
      <c r="G19" s="129"/>
      <c r="H19" s="129"/>
      <c r="I19" s="133">
        <f>C19-MIN(C$6,C$9,C$12,C$15,C$17,C$19,C$21,C$25,C$27,C$23)</f>
        <v>0</v>
      </c>
      <c r="J19" s="133"/>
      <c r="K19" s="133"/>
      <c r="L19" s="133"/>
      <c r="M19" s="133"/>
      <c r="N19" s="133"/>
      <c r="P19" t="s">
        <v>32</v>
      </c>
    </row>
    <row r="20" spans="1:16" thickTop="1" x14ac:dyDescent="0.3">
      <c r="B20" t="s">
        <v>27</v>
      </c>
      <c r="C20">
        <v>476.96600000000001</v>
      </c>
      <c r="D20">
        <v>482.58499999999998</v>
      </c>
      <c r="E20">
        <v>483.13</v>
      </c>
      <c r="F20" s="23">
        <v>472.92200000000003</v>
      </c>
      <c r="G20">
        <v>482.61</v>
      </c>
      <c r="H20">
        <v>508.62299999999999</v>
      </c>
      <c r="I20">
        <f t="shared" ref="I20:N20" si="6">ABS(MIN($C20:$H20)-C20)</f>
        <v>4.0439999999999827</v>
      </c>
      <c r="J20">
        <f t="shared" si="6"/>
        <v>9.6629999999999541</v>
      </c>
      <c r="K20">
        <f t="shared" si="6"/>
        <v>10.20799999999997</v>
      </c>
      <c r="L20" s="23">
        <f t="shared" si="6"/>
        <v>0</v>
      </c>
      <c r="M20">
        <f t="shared" si="6"/>
        <v>9.6879999999999882</v>
      </c>
      <c r="N20">
        <f t="shared" si="6"/>
        <v>35.700999999999965</v>
      </c>
      <c r="P20" t="s">
        <v>30</v>
      </c>
    </row>
    <row r="21" spans="1:16" thickBot="1" x14ac:dyDescent="0.35">
      <c r="B21" s="10" t="s">
        <v>24</v>
      </c>
      <c r="C21" s="127">
        <f>H8+F20+E13</f>
        <v>873.38900000000001</v>
      </c>
      <c r="D21" s="127"/>
      <c r="E21" s="127"/>
      <c r="F21" s="127"/>
      <c r="G21" s="127"/>
      <c r="H21" s="127"/>
      <c r="I21" s="126">
        <f>C21-MIN(C$6,C$9,C$12,C$15,C$17,C$19,C$21,C$25,C$27,C$23)</f>
        <v>16.073800000000006</v>
      </c>
      <c r="J21" s="126"/>
      <c r="K21" s="126"/>
      <c r="L21" s="126"/>
      <c r="M21" s="126"/>
      <c r="N21" s="126"/>
      <c r="P21" t="s">
        <v>34</v>
      </c>
    </row>
    <row r="22" spans="1:16" thickTop="1" x14ac:dyDescent="0.3">
      <c r="B22" t="s">
        <v>35</v>
      </c>
      <c r="C22">
        <v>283.39100000000002</v>
      </c>
      <c r="D22" s="23">
        <v>279.35899999999998</v>
      </c>
      <c r="E22">
        <v>282.226</v>
      </c>
      <c r="F22">
        <v>281.286</v>
      </c>
      <c r="G22">
        <v>282.92599999999999</v>
      </c>
      <c r="H22">
        <v>301.673</v>
      </c>
      <c r="I22">
        <f t="shared" ref="I22:N22" si="7">ABS(MIN($C22:$H22)-C22)</f>
        <v>4.0320000000000391</v>
      </c>
      <c r="J22" s="23">
        <f t="shared" si="7"/>
        <v>0</v>
      </c>
      <c r="K22" s="23">
        <f t="shared" si="7"/>
        <v>2.8670000000000186</v>
      </c>
      <c r="L22" s="23">
        <f t="shared" si="7"/>
        <v>1.9270000000000209</v>
      </c>
      <c r="M22" s="23">
        <f t="shared" si="7"/>
        <v>3.5670000000000073</v>
      </c>
      <c r="N22">
        <f t="shared" si="7"/>
        <v>22.314000000000021</v>
      </c>
      <c r="P22" t="s">
        <v>38</v>
      </c>
    </row>
    <row r="23" spans="1:16" thickBot="1" x14ac:dyDescent="0.35">
      <c r="B23" s="10" t="s">
        <v>24</v>
      </c>
      <c r="C23" s="127">
        <f>F11+D22+F4</f>
        <v>879.77120000000002</v>
      </c>
      <c r="D23" s="127"/>
      <c r="E23" s="127"/>
      <c r="F23" s="127"/>
      <c r="G23" s="127"/>
      <c r="H23" s="127"/>
      <c r="I23" s="126">
        <f>C23-MIN(C$6,C$9,C$12,C$15,C$17,C$19,C$21,C$25,C$27,C$23)</f>
        <v>22.456000000000017</v>
      </c>
      <c r="J23" s="126"/>
      <c r="K23" s="126"/>
      <c r="L23" s="126"/>
      <c r="M23" s="126"/>
      <c r="N23" s="126"/>
      <c r="P23" t="s">
        <v>39</v>
      </c>
    </row>
    <row r="24" spans="1:16" thickTop="1" x14ac:dyDescent="0.3">
      <c r="B24" t="s">
        <v>36</v>
      </c>
      <c r="C24">
        <v>399.67399999999998</v>
      </c>
      <c r="D24">
        <v>396.27100000000002</v>
      </c>
      <c r="E24">
        <v>394.11</v>
      </c>
      <c r="F24" s="23">
        <v>392.97399999999999</v>
      </c>
      <c r="G24">
        <v>394.14699999999999</v>
      </c>
      <c r="H24">
        <v>429.58800000000002</v>
      </c>
      <c r="I24">
        <f t="shared" ref="I24:N24" si="8">ABS(MIN($C24:$H24)-C24)</f>
        <v>6.6999999999999886</v>
      </c>
      <c r="J24" s="23">
        <f t="shared" si="8"/>
        <v>3.2970000000000255</v>
      </c>
      <c r="K24" s="23">
        <f t="shared" si="8"/>
        <v>1.1360000000000241</v>
      </c>
      <c r="L24" s="23">
        <f t="shared" si="8"/>
        <v>0</v>
      </c>
      <c r="M24" s="23">
        <f t="shared" si="8"/>
        <v>1.1730000000000018</v>
      </c>
      <c r="N24">
        <f t="shared" si="8"/>
        <v>36.614000000000033</v>
      </c>
      <c r="P24" t="s">
        <v>40</v>
      </c>
    </row>
    <row r="25" spans="1:16" thickBot="1" x14ac:dyDescent="0.35">
      <c r="B25" s="10" t="s">
        <v>24</v>
      </c>
      <c r="C25" s="128">
        <f>H8+F11+F24+E13</f>
        <v>861.70619999999997</v>
      </c>
      <c r="D25" s="128"/>
      <c r="E25" s="128"/>
      <c r="F25" s="128"/>
      <c r="G25" s="128"/>
      <c r="H25" s="128"/>
      <c r="I25" s="135">
        <f>C25-MIN(C$6,C$9,C$12,C$15,C$17,C$19,C$21,C$25,C$27,C$23)</f>
        <v>4.3909999999999627</v>
      </c>
      <c r="J25" s="135"/>
      <c r="K25" s="135"/>
      <c r="L25" s="135"/>
      <c r="M25" s="135"/>
      <c r="N25" s="135"/>
      <c r="P25" t="s">
        <v>41</v>
      </c>
    </row>
    <row r="26" spans="1:16" thickTop="1" x14ac:dyDescent="0.3">
      <c r="B26" t="s">
        <v>37</v>
      </c>
      <c r="C26">
        <v>359.63799999999998</v>
      </c>
      <c r="D26">
        <v>361.41699999999997</v>
      </c>
      <c r="E26">
        <v>357.53300000000002</v>
      </c>
      <c r="F26">
        <v>355.69600000000003</v>
      </c>
      <c r="G26" s="23">
        <v>355.52</v>
      </c>
      <c r="H26">
        <v>355.65300000000002</v>
      </c>
      <c r="I26">
        <f t="shared" ref="I26:N26" si="9">ABS(MIN($C26:$H26)-C26)</f>
        <v>4.117999999999995</v>
      </c>
      <c r="J26">
        <f t="shared" si="9"/>
        <v>5.8969999999999914</v>
      </c>
      <c r="K26" s="23">
        <f t="shared" si="9"/>
        <v>2.0130000000000337</v>
      </c>
      <c r="L26" s="23">
        <f t="shared" si="9"/>
        <v>0.17600000000004457</v>
      </c>
      <c r="M26" s="23">
        <f t="shared" si="9"/>
        <v>0</v>
      </c>
      <c r="N26" s="23">
        <f t="shared" si="9"/>
        <v>0.1330000000000382</v>
      </c>
      <c r="P26" t="s">
        <v>42</v>
      </c>
    </row>
    <row r="27" spans="1:16" thickBot="1" x14ac:dyDescent="0.35">
      <c r="B27" s="10" t="s">
        <v>24</v>
      </c>
      <c r="C27" s="127">
        <f>F5+G26+E13</f>
        <v>880.67099999999994</v>
      </c>
      <c r="D27" s="127"/>
      <c r="E27" s="127"/>
      <c r="F27" s="127"/>
      <c r="G27" s="127"/>
      <c r="H27" s="127"/>
      <c r="I27" s="126">
        <f>C27-MIN(C$6,C$9,C$12,C$15,C$17,C$19,C$21,C$25,C$27,C$23)</f>
        <v>23.355799999999931</v>
      </c>
      <c r="J27" s="126"/>
      <c r="K27" s="126"/>
      <c r="L27" s="126"/>
      <c r="M27" s="126"/>
      <c r="N27" s="126"/>
      <c r="P27" t="s">
        <v>43</v>
      </c>
    </row>
    <row r="28" spans="1:16" thickTop="1" x14ac:dyDescent="0.3">
      <c r="I28" s="1" t="s">
        <v>56</v>
      </c>
    </row>
    <row r="30" spans="1:16" ht="14.45" x14ac:dyDescent="0.3">
      <c r="A30" t="s">
        <v>44</v>
      </c>
      <c r="B30" t="s">
        <v>1</v>
      </c>
      <c r="C30" s="131" t="s">
        <v>23</v>
      </c>
      <c r="D30" s="131"/>
      <c r="E30" s="131"/>
      <c r="F30" s="131"/>
      <c r="G30" s="131"/>
      <c r="H30" s="131"/>
    </row>
    <row r="31" spans="1:16" ht="14.45" x14ac:dyDescent="0.3">
      <c r="C31" t="s">
        <v>15</v>
      </c>
      <c r="D31" t="s">
        <v>16</v>
      </c>
      <c r="E31" t="s">
        <v>17</v>
      </c>
      <c r="F31" t="s">
        <v>18</v>
      </c>
      <c r="G31" t="s">
        <v>19</v>
      </c>
      <c r="H31" t="s">
        <v>20</v>
      </c>
    </row>
    <row r="32" spans="1:16" thickBot="1" x14ac:dyDescent="0.35">
      <c r="B32" s="3" t="s">
        <v>21</v>
      </c>
      <c r="C32" s="7">
        <v>1519.75</v>
      </c>
      <c r="D32" s="7">
        <v>1508.46</v>
      </c>
      <c r="E32" s="7">
        <v>1504.66</v>
      </c>
      <c r="F32" s="6">
        <v>1496.34</v>
      </c>
      <c r="G32" s="7">
        <v>1500.53</v>
      </c>
      <c r="H32" s="7">
        <v>1644.61</v>
      </c>
      <c r="I32" s="1">
        <f t="shared" ref="I32:N34" si="10">ABS(MIN($C32:$H32)-C32)</f>
        <v>23.410000000000082</v>
      </c>
      <c r="J32" s="1">
        <f t="shared" si="10"/>
        <v>12.120000000000118</v>
      </c>
      <c r="K32" s="1">
        <f t="shared" si="10"/>
        <v>8.3200000000001637</v>
      </c>
      <c r="L32" s="24">
        <f t="shared" si="10"/>
        <v>0</v>
      </c>
      <c r="M32" s="1">
        <f t="shared" si="10"/>
        <v>4.1900000000000546</v>
      </c>
      <c r="N32" s="1">
        <f t="shared" si="10"/>
        <v>148.26999999999998</v>
      </c>
    </row>
    <row r="33" spans="2:14" thickTop="1" x14ac:dyDescent="0.3">
      <c r="B33" t="s">
        <v>2</v>
      </c>
      <c r="C33" s="23">
        <v>873.08500000000004</v>
      </c>
      <c r="D33">
        <v>878.13699999999994</v>
      </c>
      <c r="E33">
        <v>874.19299999999998</v>
      </c>
      <c r="F33">
        <v>875.23599999999999</v>
      </c>
      <c r="G33">
        <v>877.33100000000002</v>
      </c>
      <c r="H33">
        <v>907.15899999999999</v>
      </c>
      <c r="I33" s="23">
        <f t="shared" si="10"/>
        <v>0</v>
      </c>
      <c r="J33">
        <f t="shared" si="10"/>
        <v>5.0519999999999072</v>
      </c>
      <c r="K33" s="23">
        <f t="shared" si="10"/>
        <v>1.1079999999999472</v>
      </c>
      <c r="L33" s="23">
        <f t="shared" si="10"/>
        <v>2.1509999999999536</v>
      </c>
      <c r="M33">
        <f t="shared" si="10"/>
        <v>4.2459999999999809</v>
      </c>
      <c r="N33">
        <f t="shared" si="10"/>
        <v>34.073999999999955</v>
      </c>
    </row>
    <row r="34" spans="2:14" ht="14.45" x14ac:dyDescent="0.3">
      <c r="B34" s="9">
        <v>1</v>
      </c>
      <c r="C34" s="15">
        <v>629.45500000000004</v>
      </c>
      <c r="D34" s="15">
        <v>620.88400000000001</v>
      </c>
      <c r="E34" s="15">
        <v>616.04</v>
      </c>
      <c r="F34" s="16">
        <v>609.10799999999995</v>
      </c>
      <c r="G34" s="15">
        <v>609.40300000000002</v>
      </c>
      <c r="H34" s="15">
        <v>639.08000000000004</v>
      </c>
      <c r="I34">
        <f t="shared" si="10"/>
        <v>20.347000000000094</v>
      </c>
      <c r="J34">
        <f t="shared" si="10"/>
        <v>11.776000000000067</v>
      </c>
      <c r="K34">
        <f t="shared" si="10"/>
        <v>6.9320000000000164</v>
      </c>
      <c r="L34" s="23">
        <f t="shared" si="10"/>
        <v>0</v>
      </c>
      <c r="M34" s="23">
        <f t="shared" si="10"/>
        <v>0.29500000000007276</v>
      </c>
      <c r="N34">
        <f t="shared" si="10"/>
        <v>29.972000000000094</v>
      </c>
    </row>
    <row r="35" spans="2:14" thickBot="1" x14ac:dyDescent="0.35">
      <c r="B35" s="10" t="s">
        <v>24</v>
      </c>
      <c r="C35" s="127">
        <f>MIN(C33:H33)+MIN(C34:H34)</f>
        <v>1482.193</v>
      </c>
      <c r="D35" s="127"/>
      <c r="E35" s="127"/>
      <c r="F35" s="127"/>
      <c r="G35" s="127"/>
      <c r="H35" s="127"/>
      <c r="I35" s="126">
        <f>C35-MIN(C$35,C$38,C$41,C$44,C$46,C$48,C$50,C$52,C$54,C$56)</f>
        <v>17.480299999999943</v>
      </c>
      <c r="J35" s="126"/>
      <c r="K35" s="126"/>
      <c r="L35" s="126"/>
      <c r="M35" s="126"/>
      <c r="N35" s="126"/>
    </row>
    <row r="36" spans="2:14" thickTop="1" x14ac:dyDescent="0.3">
      <c r="B36" t="s">
        <v>3</v>
      </c>
      <c r="C36">
        <v>1053.8699999999999</v>
      </c>
      <c r="D36">
        <v>1041.18</v>
      </c>
      <c r="E36">
        <v>1034.75</v>
      </c>
      <c r="F36" s="23">
        <v>1029.28</v>
      </c>
      <c r="G36">
        <v>1032.23</v>
      </c>
      <c r="H36">
        <v>1117.8399999999999</v>
      </c>
      <c r="I36">
        <f t="shared" ref="I36:N37" si="11">ABS(MIN($C36:$H36)-C36)</f>
        <v>24.589999999999918</v>
      </c>
      <c r="J36">
        <f t="shared" si="11"/>
        <v>11.900000000000091</v>
      </c>
      <c r="K36">
        <f t="shared" si="11"/>
        <v>5.4700000000000273</v>
      </c>
      <c r="L36" s="23">
        <f t="shared" si="11"/>
        <v>0</v>
      </c>
      <c r="M36" s="23">
        <f t="shared" si="11"/>
        <v>2.9500000000000455</v>
      </c>
      <c r="N36">
        <f t="shared" si="11"/>
        <v>88.559999999999945</v>
      </c>
    </row>
    <row r="37" spans="2:14" ht="14.45" x14ac:dyDescent="0.3">
      <c r="B37" s="9">
        <v>2</v>
      </c>
      <c r="C37" s="16">
        <v>461.142</v>
      </c>
      <c r="D37" s="15">
        <v>463.65499999999997</v>
      </c>
      <c r="E37" s="15">
        <v>463.05500000000001</v>
      </c>
      <c r="F37" s="15">
        <v>463.911</v>
      </c>
      <c r="G37" s="15">
        <v>465.80599999999998</v>
      </c>
      <c r="H37" s="15">
        <v>488.06099999999998</v>
      </c>
      <c r="I37" s="23">
        <f t="shared" si="11"/>
        <v>0</v>
      </c>
      <c r="J37" s="23">
        <f t="shared" si="11"/>
        <v>2.5129999999999768</v>
      </c>
      <c r="K37" s="23">
        <f t="shared" si="11"/>
        <v>1.9130000000000109</v>
      </c>
      <c r="L37" s="23">
        <f t="shared" si="11"/>
        <v>2.7690000000000055</v>
      </c>
      <c r="M37">
        <f t="shared" si="11"/>
        <v>4.6639999999999873</v>
      </c>
      <c r="N37">
        <f t="shared" si="11"/>
        <v>26.918999999999983</v>
      </c>
    </row>
    <row r="38" spans="2:14" thickBot="1" x14ac:dyDescent="0.35">
      <c r="B38" s="10" t="s">
        <v>24</v>
      </c>
      <c r="C38" s="127">
        <f>MIN(C36:H36)+MIN(C37:H37)</f>
        <v>1490.422</v>
      </c>
      <c r="D38" s="127"/>
      <c r="E38" s="127"/>
      <c r="F38" s="127"/>
      <c r="G38" s="127"/>
      <c r="H38" s="127"/>
      <c r="I38" s="126">
        <f>C38-MIN(C$35,C$38,C$41,C$44,C$46,C$48,C$50,C$52,C$54,C$56)</f>
        <v>25.709299999999985</v>
      </c>
      <c r="J38" s="126"/>
      <c r="K38" s="126"/>
      <c r="L38" s="126"/>
      <c r="M38" s="126"/>
      <c r="N38" s="126"/>
    </row>
    <row r="39" spans="2:14" thickTop="1" x14ac:dyDescent="0.3">
      <c r="B39" t="s">
        <v>4</v>
      </c>
      <c r="C39">
        <v>1430.61</v>
      </c>
      <c r="D39">
        <v>1422.15</v>
      </c>
      <c r="E39">
        <v>1417.04</v>
      </c>
      <c r="F39" s="23">
        <v>1410.49</v>
      </c>
      <c r="G39">
        <v>1411.03</v>
      </c>
      <c r="H39">
        <v>1532.17</v>
      </c>
      <c r="I39">
        <f t="shared" ref="I39:N40" si="12">ABS(MIN($C39:$H39)-C39)</f>
        <v>20.119999999999891</v>
      </c>
      <c r="J39">
        <f t="shared" si="12"/>
        <v>11.660000000000082</v>
      </c>
      <c r="K39">
        <f t="shared" si="12"/>
        <v>6.5499999999999545</v>
      </c>
      <c r="L39" s="23">
        <f t="shared" si="12"/>
        <v>0</v>
      </c>
      <c r="M39" s="23">
        <f t="shared" si="12"/>
        <v>0.53999999999996362</v>
      </c>
      <c r="N39">
        <f t="shared" si="12"/>
        <v>121.68000000000006</v>
      </c>
    </row>
    <row r="40" spans="2:14" ht="14.45" x14ac:dyDescent="0.3">
      <c r="B40" s="9">
        <v>3</v>
      </c>
      <c r="C40" s="15">
        <v>66.027000000000001</v>
      </c>
      <c r="D40" s="15">
        <v>68.104200000000006</v>
      </c>
      <c r="E40" s="15">
        <v>65.805400000000006</v>
      </c>
      <c r="F40" s="16">
        <v>65.435699999999997</v>
      </c>
      <c r="G40" s="15">
        <v>67.376599999999996</v>
      </c>
      <c r="H40" s="15">
        <v>66.798199999999994</v>
      </c>
      <c r="I40" s="23">
        <f t="shared" si="12"/>
        <v>0.59130000000000393</v>
      </c>
      <c r="J40" s="23">
        <f t="shared" si="12"/>
        <v>2.6685000000000088</v>
      </c>
      <c r="K40" s="23">
        <f t="shared" si="12"/>
        <v>0.3697000000000088</v>
      </c>
      <c r="L40" s="23">
        <f t="shared" si="12"/>
        <v>0</v>
      </c>
      <c r="M40" s="23">
        <f t="shared" si="12"/>
        <v>1.9408999999999992</v>
      </c>
      <c r="N40" s="23">
        <f t="shared" si="12"/>
        <v>1.3624999999999972</v>
      </c>
    </row>
    <row r="41" spans="2:14" thickBot="1" x14ac:dyDescent="0.35">
      <c r="B41" s="10" t="s">
        <v>24</v>
      </c>
      <c r="C41" s="127">
        <f>MIN(C39:H39)+MIN(C40:H40)</f>
        <v>1475.9257</v>
      </c>
      <c r="D41" s="127"/>
      <c r="E41" s="127"/>
      <c r="F41" s="127"/>
      <c r="G41" s="127"/>
      <c r="H41" s="127"/>
      <c r="I41" s="126">
        <f>C41-MIN(C$35,C$38,C$41,C$44,C$46,C$48,C$50,C$52,C$54,C$56)</f>
        <v>11.212999999999965</v>
      </c>
      <c r="J41" s="126"/>
      <c r="K41" s="126"/>
      <c r="L41" s="126"/>
      <c r="M41" s="126"/>
      <c r="N41" s="126"/>
    </row>
    <row r="42" spans="2:14" thickTop="1" x14ac:dyDescent="0.3">
      <c r="B42" t="s">
        <v>5</v>
      </c>
      <c r="C42">
        <v>247.85400000000001</v>
      </c>
      <c r="D42">
        <v>246.184</v>
      </c>
      <c r="E42" s="23">
        <v>242.15299999999999</v>
      </c>
      <c r="F42">
        <v>242.97200000000001</v>
      </c>
      <c r="G42">
        <v>245.06700000000001</v>
      </c>
      <c r="H42">
        <v>256.745</v>
      </c>
      <c r="I42">
        <f t="shared" ref="I42:N43" si="13">ABS(MIN($C42:$H42)-C42)</f>
        <v>5.7010000000000218</v>
      </c>
      <c r="J42">
        <f t="shared" si="13"/>
        <v>4.0310000000000059</v>
      </c>
      <c r="K42" s="23">
        <f t="shared" si="13"/>
        <v>0</v>
      </c>
      <c r="L42" s="23">
        <f t="shared" si="13"/>
        <v>0.81900000000001683</v>
      </c>
      <c r="M42" s="23">
        <f t="shared" si="13"/>
        <v>2.9140000000000157</v>
      </c>
      <c r="N42">
        <f t="shared" si="13"/>
        <v>14.592000000000013</v>
      </c>
    </row>
    <row r="43" spans="2:14" ht="14.45" x14ac:dyDescent="0.3">
      <c r="B43" s="9">
        <v>4</v>
      </c>
      <c r="C43" s="15">
        <v>1264.8699999999999</v>
      </c>
      <c r="D43" s="15">
        <v>1259.33</v>
      </c>
      <c r="E43" s="15">
        <v>1263.53</v>
      </c>
      <c r="F43" s="15">
        <v>1255.49</v>
      </c>
      <c r="G43" s="16">
        <v>1253.25</v>
      </c>
      <c r="H43" s="15">
        <v>1325.22</v>
      </c>
      <c r="I43">
        <f t="shared" si="13"/>
        <v>11.619999999999891</v>
      </c>
      <c r="J43">
        <f t="shared" si="13"/>
        <v>6.0799999999999272</v>
      </c>
      <c r="K43">
        <f t="shared" si="13"/>
        <v>10.279999999999973</v>
      </c>
      <c r="L43" s="23">
        <f t="shared" si="13"/>
        <v>2.2400000000000091</v>
      </c>
      <c r="M43" s="23">
        <f t="shared" si="13"/>
        <v>0</v>
      </c>
      <c r="N43">
        <f t="shared" si="13"/>
        <v>71.970000000000027</v>
      </c>
    </row>
    <row r="44" spans="2:14" thickBot="1" x14ac:dyDescent="0.35">
      <c r="B44" s="10" t="s">
        <v>24</v>
      </c>
      <c r="C44" s="127">
        <f>MIN(C42:H42)+MIN(C43:H43)</f>
        <v>1495.403</v>
      </c>
      <c r="D44" s="127"/>
      <c r="E44" s="127"/>
      <c r="F44" s="127"/>
      <c r="G44" s="127"/>
      <c r="H44" s="127"/>
      <c r="I44" s="126">
        <f>C44-MIN(C$35,C$38,C$41,C$44,C$46,C$48,C$50,C$52,C$54,C$56)</f>
        <v>30.690299999999979</v>
      </c>
      <c r="J44" s="126"/>
      <c r="K44" s="126"/>
      <c r="L44" s="126"/>
      <c r="M44" s="126"/>
      <c r="N44" s="126"/>
    </row>
    <row r="45" spans="2:14" thickTop="1" x14ac:dyDescent="0.3">
      <c r="B45" t="s">
        <v>25</v>
      </c>
      <c r="C45">
        <v>415.625</v>
      </c>
      <c r="D45">
        <v>418.41300000000001</v>
      </c>
      <c r="E45">
        <v>415.56200000000001</v>
      </c>
      <c r="F45" s="23">
        <v>413.06299999999999</v>
      </c>
      <c r="G45">
        <v>414.327</v>
      </c>
      <c r="H45">
        <v>415.12900000000002</v>
      </c>
      <c r="I45" s="23">
        <f t="shared" ref="I45:N45" si="14">ABS(MIN($C45:$H45)-C45)</f>
        <v>2.5620000000000118</v>
      </c>
      <c r="J45">
        <f t="shared" si="14"/>
        <v>5.3500000000000227</v>
      </c>
      <c r="K45" s="23">
        <f t="shared" si="14"/>
        <v>2.4990000000000236</v>
      </c>
      <c r="L45" s="23">
        <f t="shared" si="14"/>
        <v>0</v>
      </c>
      <c r="M45" s="23">
        <f t="shared" si="14"/>
        <v>1.26400000000001</v>
      </c>
      <c r="N45" s="23">
        <f t="shared" si="14"/>
        <v>2.0660000000000309</v>
      </c>
    </row>
    <row r="46" spans="2:14" thickBot="1" x14ac:dyDescent="0.35">
      <c r="B46" s="10" t="s">
        <v>24</v>
      </c>
      <c r="C46" s="127">
        <f>F34+C37+F45</f>
        <v>1483.3130000000001</v>
      </c>
      <c r="D46" s="127"/>
      <c r="E46" s="127"/>
      <c r="F46" s="127"/>
      <c r="G46" s="127"/>
      <c r="H46" s="127"/>
      <c r="I46" s="126">
        <f>C46-MIN(C$35,C$38,C$41,C$44,C$46,C$48,C$50,C$52,C$54,C$56)</f>
        <v>18.600300000000061</v>
      </c>
      <c r="J46" s="126"/>
      <c r="K46" s="126"/>
      <c r="L46" s="126"/>
      <c r="M46" s="126"/>
      <c r="N46" s="126"/>
    </row>
    <row r="47" spans="2:14" thickTop="1" x14ac:dyDescent="0.3">
      <c r="B47" t="s">
        <v>26</v>
      </c>
      <c r="C47">
        <v>964.923</v>
      </c>
      <c r="D47">
        <v>953.42200000000003</v>
      </c>
      <c r="E47">
        <v>949.73299999999995</v>
      </c>
      <c r="F47" s="23">
        <v>943.48599999999999</v>
      </c>
      <c r="G47">
        <v>944.40599999999995</v>
      </c>
      <c r="H47">
        <v>1012.49</v>
      </c>
      <c r="I47">
        <f t="shared" ref="I47:N47" si="15">ABS(MIN($C47:$H47)-C47)</f>
        <v>21.437000000000012</v>
      </c>
      <c r="J47">
        <f t="shared" si="15"/>
        <v>9.9360000000000355</v>
      </c>
      <c r="K47">
        <f t="shared" si="15"/>
        <v>6.2469999999999573</v>
      </c>
      <c r="L47" s="23">
        <f t="shared" si="15"/>
        <v>0</v>
      </c>
      <c r="M47" s="23">
        <f t="shared" si="15"/>
        <v>0.91999999999995907</v>
      </c>
      <c r="N47">
        <f t="shared" si="15"/>
        <v>69.004000000000019</v>
      </c>
    </row>
    <row r="48" spans="2:14" thickBot="1" x14ac:dyDescent="0.35">
      <c r="B48" s="10" t="s">
        <v>24</v>
      </c>
      <c r="C48" s="128">
        <f>C37+F40+F47</f>
        <v>1470.0637000000002</v>
      </c>
      <c r="D48" s="128"/>
      <c r="E48" s="128"/>
      <c r="F48" s="128"/>
      <c r="G48" s="128"/>
      <c r="H48" s="128"/>
      <c r="I48" s="132">
        <f>C48-MIN(C$35,C$38,C$41,C$44,C$46,C$48,C$50,C$52,C$54,C$56)</f>
        <v>5.3510000000001128</v>
      </c>
      <c r="J48" s="132"/>
      <c r="K48" s="132"/>
      <c r="L48" s="132"/>
      <c r="M48" s="132"/>
      <c r="N48" s="132"/>
    </row>
    <row r="49" spans="2:14" thickTop="1" x14ac:dyDescent="0.3">
      <c r="B49" t="s">
        <v>27</v>
      </c>
      <c r="C49">
        <v>798.70600000000002</v>
      </c>
      <c r="D49">
        <v>796.04</v>
      </c>
      <c r="E49">
        <v>792.03200000000004</v>
      </c>
      <c r="F49">
        <v>785.83</v>
      </c>
      <c r="G49" s="23">
        <v>783.096</v>
      </c>
      <c r="H49">
        <v>815.30799999999999</v>
      </c>
      <c r="I49">
        <f t="shared" ref="I49:N49" si="16">ABS(MIN($C49:$H49)-C49)</f>
        <v>15.610000000000014</v>
      </c>
      <c r="J49">
        <f t="shared" si="16"/>
        <v>12.94399999999996</v>
      </c>
      <c r="K49">
        <f t="shared" si="16"/>
        <v>8.9360000000000355</v>
      </c>
      <c r="L49" s="23">
        <f t="shared" si="16"/>
        <v>2.7340000000000373</v>
      </c>
      <c r="M49" s="23">
        <f t="shared" si="16"/>
        <v>0</v>
      </c>
      <c r="N49">
        <f t="shared" si="16"/>
        <v>32.211999999999989</v>
      </c>
    </row>
    <row r="50" spans="2:14" thickBot="1" x14ac:dyDescent="0.35">
      <c r="B50" s="10" t="s">
        <v>24</v>
      </c>
      <c r="C50" s="127">
        <f>C37+G49+E42</f>
        <v>1486.3910000000001</v>
      </c>
      <c r="D50" s="127"/>
      <c r="E50" s="127"/>
      <c r="F50" s="127"/>
      <c r="G50" s="127"/>
      <c r="H50" s="127"/>
      <c r="I50" s="126">
        <f>C50-MIN(C$35,C$38,C$41,C$44,C$46,C$48,C$50,C$52,C$54,C$56)</f>
        <v>21.678300000000036</v>
      </c>
      <c r="J50" s="126"/>
      <c r="K50" s="126"/>
      <c r="L50" s="126"/>
      <c r="M50" s="126"/>
      <c r="N50" s="126"/>
    </row>
    <row r="51" spans="2:14" thickTop="1" x14ac:dyDescent="0.3">
      <c r="B51" t="s">
        <v>35</v>
      </c>
      <c r="C51">
        <v>543.399</v>
      </c>
      <c r="D51">
        <v>535.505</v>
      </c>
      <c r="E51">
        <v>529.70699999999999</v>
      </c>
      <c r="F51" s="23">
        <v>526.19200000000001</v>
      </c>
      <c r="G51" s="25">
        <v>527.33600000000001</v>
      </c>
      <c r="H51">
        <v>553.33500000000004</v>
      </c>
      <c r="I51">
        <f t="shared" ref="I51:N51" si="17">ABS(MIN($C51:$H51)-C51)</f>
        <v>17.206999999999994</v>
      </c>
      <c r="J51">
        <f t="shared" si="17"/>
        <v>9.3129999999999882</v>
      </c>
      <c r="K51" s="23">
        <f t="shared" si="17"/>
        <v>3.5149999999999864</v>
      </c>
      <c r="L51" s="23">
        <f t="shared" si="17"/>
        <v>0</v>
      </c>
      <c r="M51" s="23">
        <f t="shared" si="17"/>
        <v>1.1440000000000055</v>
      </c>
      <c r="N51">
        <f t="shared" si="17"/>
        <v>27.143000000000029</v>
      </c>
    </row>
    <row r="52" spans="2:14" thickBot="1" x14ac:dyDescent="0.35">
      <c r="B52" s="10" t="s">
        <v>24</v>
      </c>
      <c r="C52" s="129">
        <f>F40+F51+C33</f>
        <v>1464.7127</v>
      </c>
      <c r="D52" s="129"/>
      <c r="E52" s="129"/>
      <c r="F52" s="129"/>
      <c r="G52" s="129"/>
      <c r="H52" s="129"/>
      <c r="I52" s="133">
        <f>C52-MIN(C$35,C$38,C$41,C$44,C$46,C$48,C$50,C$52,C$54,C$56)</f>
        <v>0</v>
      </c>
      <c r="J52" s="133"/>
      <c r="K52" s="133"/>
      <c r="L52" s="133"/>
      <c r="M52" s="133"/>
      <c r="N52" s="133"/>
    </row>
    <row r="53" spans="2:14" thickTop="1" x14ac:dyDescent="0.3">
      <c r="B53" t="s">
        <v>36</v>
      </c>
      <c r="C53">
        <v>710.79899999999998</v>
      </c>
      <c r="D53">
        <v>709.18200000000002</v>
      </c>
      <c r="E53">
        <v>705.404</v>
      </c>
      <c r="F53">
        <v>702.64200000000005</v>
      </c>
      <c r="G53" s="23">
        <v>702.22699999999998</v>
      </c>
      <c r="H53">
        <v>723.49</v>
      </c>
      <c r="I53">
        <f t="shared" ref="I53:N53" si="18">ABS(MIN($C53:$H53)-C53)</f>
        <v>8.5720000000000027</v>
      </c>
      <c r="J53">
        <f t="shared" si="18"/>
        <v>6.9550000000000409</v>
      </c>
      <c r="K53" s="23">
        <f t="shared" si="18"/>
        <v>3.1770000000000209</v>
      </c>
      <c r="L53" s="23">
        <f t="shared" si="18"/>
        <v>0.41500000000007731</v>
      </c>
      <c r="M53" s="23">
        <f t="shared" si="18"/>
        <v>0</v>
      </c>
      <c r="N53">
        <f t="shared" si="18"/>
        <v>21.263000000000034</v>
      </c>
    </row>
    <row r="54" spans="2:14" thickBot="1" x14ac:dyDescent="0.35">
      <c r="B54" s="10" t="s">
        <v>24</v>
      </c>
      <c r="C54" s="128">
        <f>C37+F40+G53+E42</f>
        <v>1470.9577000000002</v>
      </c>
      <c r="D54" s="128"/>
      <c r="E54" s="128"/>
      <c r="F54" s="128"/>
      <c r="G54" s="128"/>
      <c r="H54" s="128"/>
      <c r="I54" s="134">
        <f>C54-MIN(C$35,C$38,C$41,C$44,C$46,C$48,C$50,C$52,C$54,C$56)</f>
        <v>6.2450000000001182</v>
      </c>
      <c r="J54" s="134"/>
      <c r="K54" s="134"/>
      <c r="L54" s="134"/>
      <c r="M54" s="134"/>
      <c r="N54" s="134"/>
    </row>
    <row r="55" spans="2:14" thickTop="1" x14ac:dyDescent="0.3">
      <c r="B55" t="s">
        <v>37</v>
      </c>
      <c r="C55" s="23">
        <v>627.50300000000004</v>
      </c>
      <c r="D55">
        <v>629.94799999999998</v>
      </c>
      <c r="E55">
        <v>629.29200000000003</v>
      </c>
      <c r="F55">
        <v>630.02599999999995</v>
      </c>
      <c r="G55">
        <v>631.53800000000001</v>
      </c>
      <c r="H55">
        <v>652.93499999999995</v>
      </c>
      <c r="I55" s="23">
        <f t="shared" ref="I55:N55" si="19">ABS(MIN($C55:$H55)-C55)</f>
        <v>0</v>
      </c>
      <c r="J55" s="23">
        <f t="shared" si="19"/>
        <v>2.4449999999999363</v>
      </c>
      <c r="K55" s="23">
        <f t="shared" si="19"/>
        <v>1.7889999999999873</v>
      </c>
      <c r="L55" s="23">
        <f t="shared" si="19"/>
        <v>2.5229999999999109</v>
      </c>
      <c r="M55">
        <f t="shared" si="19"/>
        <v>4.0349999999999682</v>
      </c>
      <c r="N55">
        <f t="shared" si="19"/>
        <v>25.431999999999903</v>
      </c>
    </row>
    <row r="56" spans="2:14" thickBot="1" x14ac:dyDescent="0.35">
      <c r="B56" s="10" t="s">
        <v>24</v>
      </c>
      <c r="C56" s="127">
        <f>F34+C55+E42</f>
        <v>1478.7639999999999</v>
      </c>
      <c r="D56" s="127"/>
      <c r="E56" s="127"/>
      <c r="F56" s="127"/>
      <c r="G56" s="127"/>
      <c r="H56" s="127"/>
      <c r="I56" s="126">
        <f>C56-MIN(C$35,C$38,C$41,C$44,C$46,C$48,C$50,C$52,C$54,C$56)</f>
        <v>14.051299999999856</v>
      </c>
      <c r="J56" s="126"/>
      <c r="K56" s="126"/>
      <c r="L56" s="126"/>
      <c r="M56" s="126"/>
      <c r="N56" s="126"/>
    </row>
    <row r="57" spans="2:14" thickTop="1" x14ac:dyDescent="0.3">
      <c r="I57" s="1" t="s">
        <v>56</v>
      </c>
    </row>
    <row r="67" spans="8:11" x14ac:dyDescent="0.25">
      <c r="H67" s="66"/>
      <c r="I67" s="66"/>
      <c r="J67" s="66"/>
      <c r="K67" s="66"/>
    </row>
    <row r="68" spans="8:11" x14ac:dyDescent="0.25">
      <c r="H68" s="66"/>
      <c r="I68" s="66"/>
      <c r="J68" s="66"/>
      <c r="K68" s="66"/>
    </row>
    <row r="69" spans="8:11" x14ac:dyDescent="0.25">
      <c r="H69" s="66"/>
      <c r="I69" s="67"/>
      <c r="J69" s="66"/>
      <c r="K69" s="66"/>
    </row>
    <row r="70" spans="8:11" x14ac:dyDescent="0.25">
      <c r="H70" s="66"/>
      <c r="I70" s="67"/>
      <c r="J70" s="66"/>
      <c r="K70" s="66"/>
    </row>
    <row r="71" spans="8:11" x14ac:dyDescent="0.25">
      <c r="H71" s="66"/>
      <c r="I71" s="67"/>
      <c r="J71" s="66"/>
      <c r="K71" s="66"/>
    </row>
    <row r="72" spans="8:11" x14ac:dyDescent="0.25">
      <c r="H72" s="66"/>
      <c r="I72" s="67"/>
      <c r="J72" s="66"/>
      <c r="K72" s="66"/>
    </row>
    <row r="73" spans="8:11" x14ac:dyDescent="0.25">
      <c r="H73" s="66"/>
      <c r="I73" s="67"/>
      <c r="J73" s="66"/>
      <c r="K73" s="66"/>
    </row>
    <row r="74" spans="8:11" x14ac:dyDescent="0.25">
      <c r="H74" s="66"/>
      <c r="I74" s="67"/>
      <c r="J74" s="66"/>
      <c r="K74" s="66"/>
    </row>
    <row r="75" spans="8:11" x14ac:dyDescent="0.25">
      <c r="H75" s="66"/>
      <c r="I75" s="67"/>
      <c r="J75" s="66"/>
      <c r="K75" s="66"/>
    </row>
    <row r="76" spans="8:11" x14ac:dyDescent="0.25">
      <c r="H76" s="66"/>
      <c r="I76" s="67"/>
      <c r="J76" s="66"/>
      <c r="K76" s="66"/>
    </row>
    <row r="77" spans="8:11" x14ac:dyDescent="0.25">
      <c r="H77" s="66"/>
      <c r="I77" s="67"/>
      <c r="J77" s="66"/>
      <c r="K77" s="66"/>
    </row>
    <row r="78" spans="8:11" x14ac:dyDescent="0.25">
      <c r="H78" s="66"/>
      <c r="I78" s="67"/>
      <c r="J78" s="66"/>
      <c r="K78" s="66"/>
    </row>
    <row r="79" spans="8:11" x14ac:dyDescent="0.25">
      <c r="H79" s="66"/>
      <c r="I79" s="67"/>
      <c r="J79" s="66"/>
      <c r="K79" s="66"/>
    </row>
    <row r="80" spans="8:11" x14ac:dyDescent="0.25">
      <c r="H80" s="66"/>
      <c r="I80" s="67"/>
      <c r="J80" s="66"/>
      <c r="K80" s="66"/>
    </row>
    <row r="81" spans="8:11" x14ac:dyDescent="0.25">
      <c r="H81" s="66"/>
      <c r="I81" s="67"/>
      <c r="J81" s="66"/>
      <c r="K81" s="66"/>
    </row>
    <row r="82" spans="8:11" x14ac:dyDescent="0.25">
      <c r="H82" s="66"/>
      <c r="I82" s="67"/>
      <c r="J82" s="66"/>
      <c r="K82" s="66"/>
    </row>
    <row r="83" spans="8:11" x14ac:dyDescent="0.25">
      <c r="H83" s="66"/>
      <c r="I83" s="67"/>
      <c r="J83" s="66"/>
      <c r="K83" s="66"/>
    </row>
    <row r="84" spans="8:11" x14ac:dyDescent="0.25">
      <c r="H84" s="66"/>
      <c r="I84" s="67"/>
      <c r="J84" s="66"/>
      <c r="K84" s="66"/>
    </row>
    <row r="85" spans="8:11" x14ac:dyDescent="0.25">
      <c r="H85" s="66"/>
      <c r="I85" s="66"/>
      <c r="J85" s="66"/>
      <c r="K85" s="66"/>
    </row>
    <row r="86" spans="8:11" x14ac:dyDescent="0.25">
      <c r="H86" s="66"/>
      <c r="I86" s="66"/>
      <c r="J86" s="66"/>
      <c r="K86" s="66"/>
    </row>
  </sheetData>
  <mergeCells count="42">
    <mergeCell ref="I17:N17"/>
    <mergeCell ref="I15:N15"/>
    <mergeCell ref="I12:N12"/>
    <mergeCell ref="I9:N9"/>
    <mergeCell ref="I6:N6"/>
    <mergeCell ref="I27:N27"/>
    <mergeCell ref="I25:N25"/>
    <mergeCell ref="I23:N23"/>
    <mergeCell ref="I21:N21"/>
    <mergeCell ref="I19:N19"/>
    <mergeCell ref="I48:N48"/>
    <mergeCell ref="I50:N50"/>
    <mergeCell ref="I52:N52"/>
    <mergeCell ref="I54:N54"/>
    <mergeCell ref="I56:N56"/>
    <mergeCell ref="I35:N35"/>
    <mergeCell ref="I38:N38"/>
    <mergeCell ref="I41:N41"/>
    <mergeCell ref="I44:N44"/>
    <mergeCell ref="I46:N46"/>
    <mergeCell ref="C17:H17"/>
    <mergeCell ref="C19:H19"/>
    <mergeCell ref="C21:H21"/>
    <mergeCell ref="C23:H23"/>
    <mergeCell ref="C1:H1"/>
    <mergeCell ref="C6:H6"/>
    <mergeCell ref="C9:H9"/>
    <mergeCell ref="C12:H12"/>
    <mergeCell ref="C15:H15"/>
    <mergeCell ref="C46:H46"/>
    <mergeCell ref="C25:H25"/>
    <mergeCell ref="C54:H54"/>
    <mergeCell ref="C27:H27"/>
    <mergeCell ref="C56:H56"/>
    <mergeCell ref="C48:H48"/>
    <mergeCell ref="C50:H50"/>
    <mergeCell ref="C52:H52"/>
    <mergeCell ref="C38:H38"/>
    <mergeCell ref="C41:H41"/>
    <mergeCell ref="C44:H44"/>
    <mergeCell ref="C30:H30"/>
    <mergeCell ref="C35:H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E1" zoomScale="85" zoomScaleNormal="85" workbookViewId="0">
      <selection activeCell="L14" sqref="L14"/>
    </sheetView>
  </sheetViews>
  <sheetFormatPr baseColWidth="10" defaultColWidth="9.140625" defaultRowHeight="15" x14ac:dyDescent="0.25"/>
  <cols>
    <col min="9" max="9" width="24.28515625" customWidth="1"/>
  </cols>
  <sheetData>
    <row r="1" spans="1:20" ht="14.45" x14ac:dyDescent="0.3">
      <c r="A1" s="2" t="s">
        <v>0</v>
      </c>
      <c r="B1" s="1" t="s">
        <v>1</v>
      </c>
      <c r="C1" s="126" t="s">
        <v>23</v>
      </c>
      <c r="D1" s="126"/>
      <c r="E1" s="126"/>
      <c r="F1" s="126"/>
      <c r="G1" s="126"/>
      <c r="H1" s="126"/>
      <c r="I1" s="28" t="s">
        <v>6</v>
      </c>
      <c r="J1" s="2" t="s">
        <v>44</v>
      </c>
      <c r="K1" s="1" t="s">
        <v>1</v>
      </c>
      <c r="L1" s="126" t="s">
        <v>23</v>
      </c>
      <c r="M1" s="126"/>
      <c r="N1" s="126"/>
      <c r="O1" s="126"/>
      <c r="P1" s="126"/>
      <c r="Q1" s="126"/>
      <c r="R1" s="29"/>
      <c r="S1" s="29"/>
      <c r="T1" s="29"/>
    </row>
    <row r="2" spans="1:20" ht="14.45" x14ac:dyDescent="0.3">
      <c r="A2" s="2" t="s">
        <v>66</v>
      </c>
      <c r="B2" s="1"/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28"/>
      <c r="J2" s="2"/>
      <c r="K2" s="1"/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30" t="s">
        <v>65</v>
      </c>
      <c r="S2" s="29"/>
      <c r="T2" s="29"/>
    </row>
    <row r="3" spans="1:20" ht="15.75" thickBot="1" x14ac:dyDescent="0.3">
      <c r="A3" s="31" t="s">
        <v>64</v>
      </c>
      <c r="B3" s="3" t="s">
        <v>21</v>
      </c>
      <c r="C3" s="7">
        <v>904.077</v>
      </c>
      <c r="D3" s="7">
        <v>900.17399999999998</v>
      </c>
      <c r="E3" s="7">
        <v>896.61599999999999</v>
      </c>
      <c r="F3" s="6" t="s">
        <v>62</v>
      </c>
      <c r="G3" s="7">
        <v>892.24400000000003</v>
      </c>
      <c r="H3" s="5">
        <v>956.02599999999995</v>
      </c>
      <c r="I3" s="28" t="s">
        <v>22</v>
      </c>
      <c r="J3" s="2"/>
      <c r="K3" s="3" t="s">
        <v>21</v>
      </c>
      <c r="L3" s="7">
        <v>1519.75</v>
      </c>
      <c r="M3" s="7">
        <v>1508.46</v>
      </c>
      <c r="N3" s="7">
        <v>1504.66</v>
      </c>
      <c r="O3" s="6" t="s">
        <v>63</v>
      </c>
      <c r="P3" s="7">
        <v>1500.53</v>
      </c>
      <c r="Q3" s="7">
        <v>1644.61</v>
      </c>
      <c r="R3" s="31" t="s">
        <v>64</v>
      </c>
      <c r="S3" s="29"/>
      <c r="T3" s="29"/>
    </row>
    <row r="4" spans="1:20" thickTop="1" x14ac:dyDescent="0.3">
      <c r="A4" s="32"/>
      <c r="B4" s="8" t="s">
        <v>2</v>
      </c>
      <c r="C4" s="12">
        <v>541.90499999999997</v>
      </c>
      <c r="D4" s="12">
        <v>539.9</v>
      </c>
      <c r="E4" s="12">
        <v>535.91999999999996</v>
      </c>
      <c r="F4" s="13">
        <v>532.14700000000005</v>
      </c>
      <c r="G4" s="12">
        <v>533.55600000000004</v>
      </c>
      <c r="H4" s="11">
        <v>543.68600000000004</v>
      </c>
      <c r="I4" s="18" t="s">
        <v>7</v>
      </c>
      <c r="J4" s="29"/>
      <c r="K4" s="8" t="s">
        <v>2</v>
      </c>
      <c r="L4" s="13">
        <v>873.08500000000004</v>
      </c>
      <c r="M4" s="12">
        <v>878.13699999999994</v>
      </c>
      <c r="N4" s="12">
        <v>874.19299999999998</v>
      </c>
      <c r="O4" s="12">
        <v>875.23599999999999</v>
      </c>
      <c r="P4" s="12">
        <v>877.33100000000002</v>
      </c>
      <c r="Q4" s="12">
        <v>907.15899999999999</v>
      </c>
      <c r="R4" s="31" t="s">
        <v>64</v>
      </c>
      <c r="S4" s="29"/>
      <c r="T4" s="29"/>
    </row>
    <row r="5" spans="1:20" ht="14.45" x14ac:dyDescent="0.3">
      <c r="A5" s="31" t="s">
        <v>64</v>
      </c>
      <c r="B5" s="9">
        <v>1</v>
      </c>
      <c r="C5" s="15">
        <v>360.02300000000002</v>
      </c>
      <c r="D5" s="15">
        <v>363.92399999999998</v>
      </c>
      <c r="E5" s="15">
        <v>360.78699999999998</v>
      </c>
      <c r="F5" s="16">
        <v>353.36700000000002</v>
      </c>
      <c r="G5" s="15">
        <v>354.83199999999999</v>
      </c>
      <c r="H5" s="14">
        <v>377.45100000000002</v>
      </c>
      <c r="I5" s="18" t="s">
        <v>8</v>
      </c>
      <c r="J5" s="29"/>
      <c r="K5" s="9">
        <v>1</v>
      </c>
      <c r="L5" s="15">
        <v>629.45500000000004</v>
      </c>
      <c r="M5" s="15">
        <v>620.88400000000001</v>
      </c>
      <c r="N5" s="15">
        <v>616.04</v>
      </c>
      <c r="O5" s="16">
        <v>609.10799999999995</v>
      </c>
      <c r="P5" s="15">
        <v>609.40300000000002</v>
      </c>
      <c r="Q5" s="15">
        <v>639.08000000000004</v>
      </c>
      <c r="R5" s="31" t="s">
        <v>64</v>
      </c>
      <c r="S5" s="29"/>
      <c r="T5" s="29"/>
    </row>
    <row r="6" spans="1:20" thickBot="1" x14ac:dyDescent="0.35">
      <c r="A6" s="29"/>
      <c r="B6" s="10" t="s">
        <v>24</v>
      </c>
      <c r="C6" s="139">
        <f>MIN(C4:H4)+MIN(C5:H5)</f>
        <v>885.51400000000012</v>
      </c>
      <c r="D6" s="139"/>
      <c r="E6" s="139"/>
      <c r="F6" s="139"/>
      <c r="G6" s="139"/>
      <c r="H6" s="139"/>
      <c r="I6" s="18"/>
      <c r="J6" s="29"/>
      <c r="K6" s="10" t="s">
        <v>24</v>
      </c>
      <c r="L6" s="127">
        <f>MIN(L4:Q4)+MIN(L5:Q5)</f>
        <v>1482.193</v>
      </c>
      <c r="M6" s="127"/>
      <c r="N6" s="127"/>
      <c r="O6" s="127"/>
      <c r="P6" s="127"/>
      <c r="Q6" s="127"/>
      <c r="R6" s="29"/>
      <c r="S6" s="29"/>
      <c r="T6" s="29"/>
    </row>
    <row r="7" spans="1:20" thickTop="1" x14ac:dyDescent="0.3">
      <c r="A7" s="31" t="s">
        <v>64</v>
      </c>
      <c r="B7" s="8" t="s">
        <v>3</v>
      </c>
      <c r="C7" s="12">
        <v>650.46400000000006</v>
      </c>
      <c r="D7" s="12">
        <v>646.95600000000002</v>
      </c>
      <c r="E7" s="12">
        <v>637.29499999999996</v>
      </c>
      <c r="F7" s="13">
        <v>636.33199999999999</v>
      </c>
      <c r="G7" s="12">
        <v>637.04700000000003</v>
      </c>
      <c r="H7" s="11">
        <v>724.75400000000002</v>
      </c>
      <c r="I7" s="18" t="s">
        <v>9</v>
      </c>
      <c r="J7" s="29"/>
      <c r="K7" s="8" t="s">
        <v>3</v>
      </c>
      <c r="L7" s="12">
        <v>1053.8699999999999</v>
      </c>
      <c r="M7" s="12">
        <v>1041.18</v>
      </c>
      <c r="N7" s="12">
        <v>1034.75</v>
      </c>
      <c r="O7" s="13">
        <v>1029.28</v>
      </c>
      <c r="P7" s="12">
        <v>1032.23</v>
      </c>
      <c r="Q7" s="12">
        <v>1117.8399999999999</v>
      </c>
      <c r="R7" s="31" t="s">
        <v>64</v>
      </c>
      <c r="S7" s="29"/>
      <c r="T7" s="29"/>
    </row>
    <row r="8" spans="1:20" ht="14.45" x14ac:dyDescent="0.3">
      <c r="A8" s="32"/>
      <c r="B8" s="9">
        <v>2</v>
      </c>
      <c r="C8" s="15">
        <v>232.82400000000001</v>
      </c>
      <c r="D8" s="15">
        <v>234.59299999999999</v>
      </c>
      <c r="E8" s="15">
        <v>230.37899999999999</v>
      </c>
      <c r="F8" s="15">
        <v>230.37899999999999</v>
      </c>
      <c r="G8" s="15">
        <v>232.40700000000001</v>
      </c>
      <c r="H8" s="16" t="s">
        <v>61</v>
      </c>
      <c r="I8" s="18" t="s">
        <v>10</v>
      </c>
      <c r="J8" s="29"/>
      <c r="K8" s="9">
        <v>2</v>
      </c>
      <c r="L8" s="16">
        <v>461.142</v>
      </c>
      <c r="M8" s="15">
        <v>463.65499999999997</v>
      </c>
      <c r="N8" s="15">
        <v>463.05500000000001</v>
      </c>
      <c r="O8" s="15">
        <v>463.911</v>
      </c>
      <c r="P8" s="15">
        <v>465.80599999999998</v>
      </c>
      <c r="Q8" s="15">
        <v>488.06099999999998</v>
      </c>
      <c r="R8" s="31" t="s">
        <v>64</v>
      </c>
      <c r="S8" s="29"/>
      <c r="T8" s="29"/>
    </row>
    <row r="9" spans="1:20" thickBot="1" x14ac:dyDescent="0.35">
      <c r="A9" s="29"/>
      <c r="B9" s="10" t="s">
        <v>24</v>
      </c>
      <c r="C9" s="139">
        <f>MIN(C7:H7)+MIN(C8:H8)</f>
        <v>866.71100000000001</v>
      </c>
      <c r="D9" s="139"/>
      <c r="E9" s="139"/>
      <c r="F9" s="139"/>
      <c r="G9" s="139"/>
      <c r="H9" s="139"/>
      <c r="I9" s="18"/>
      <c r="J9" s="29"/>
      <c r="K9" s="10" t="s">
        <v>24</v>
      </c>
      <c r="L9" s="127">
        <f>MIN(L7:Q7)+MIN(L8:Q8)</f>
        <v>1490.422</v>
      </c>
      <c r="M9" s="127"/>
      <c r="N9" s="127"/>
      <c r="O9" s="127"/>
      <c r="P9" s="127"/>
      <c r="Q9" s="127"/>
      <c r="R9" s="29"/>
      <c r="S9" s="29"/>
      <c r="T9" s="29"/>
    </row>
    <row r="10" spans="1:20" thickTop="1" x14ac:dyDescent="0.3">
      <c r="A10" s="31" t="s">
        <v>64</v>
      </c>
      <c r="B10" s="8" t="s">
        <v>4</v>
      </c>
      <c r="C10" s="12">
        <v>834.83900000000006</v>
      </c>
      <c r="D10" s="12">
        <v>828.97500000000002</v>
      </c>
      <c r="E10" s="12">
        <v>825.26700000000005</v>
      </c>
      <c r="F10" s="12">
        <v>822.8</v>
      </c>
      <c r="G10" s="13">
        <v>820.51400000000001</v>
      </c>
      <c r="H10" s="11">
        <v>866.21299999999997</v>
      </c>
      <c r="I10" s="18" t="s">
        <v>11</v>
      </c>
      <c r="J10" s="29"/>
      <c r="K10" s="8" t="s">
        <v>4</v>
      </c>
      <c r="L10" s="12">
        <v>1430.61</v>
      </c>
      <c r="M10" s="12">
        <v>1422.15</v>
      </c>
      <c r="N10" s="12">
        <v>1417.04</v>
      </c>
      <c r="O10" s="13">
        <v>1410.49</v>
      </c>
      <c r="P10" s="12">
        <v>1411.03</v>
      </c>
      <c r="Q10" s="12">
        <v>1532.17</v>
      </c>
      <c r="R10" s="31" t="s">
        <v>64</v>
      </c>
      <c r="S10" s="29"/>
      <c r="T10" s="29"/>
    </row>
    <row r="11" spans="1:20" ht="14.45" x14ac:dyDescent="0.3">
      <c r="A11" s="32"/>
      <c r="B11" s="9">
        <v>3</v>
      </c>
      <c r="C11" s="15">
        <v>68.454400000000007</v>
      </c>
      <c r="D11" s="15">
        <v>72.0411</v>
      </c>
      <c r="E11" s="15">
        <v>68.507800000000003</v>
      </c>
      <c r="F11" s="16">
        <v>68.265199999999993</v>
      </c>
      <c r="G11" s="15">
        <v>70.291399999999996</v>
      </c>
      <c r="H11" s="14">
        <v>69.698499999999996</v>
      </c>
      <c r="I11" s="18" t="s">
        <v>12</v>
      </c>
      <c r="J11" s="29"/>
      <c r="K11" s="9">
        <v>3</v>
      </c>
      <c r="L11" s="15">
        <v>66.027000000000001</v>
      </c>
      <c r="M11" s="15">
        <v>68.104200000000006</v>
      </c>
      <c r="N11" s="15">
        <v>65.805400000000006</v>
      </c>
      <c r="O11" s="16">
        <v>65.435699999999997</v>
      </c>
      <c r="P11" s="15">
        <v>67.376599999999996</v>
      </c>
      <c r="Q11" s="15">
        <v>66.798199999999994</v>
      </c>
      <c r="R11" s="31" t="s">
        <v>64</v>
      </c>
      <c r="S11" s="29"/>
      <c r="T11" s="29"/>
    </row>
    <row r="12" spans="1:20" thickBot="1" x14ac:dyDescent="0.35">
      <c r="A12" s="29"/>
      <c r="B12" s="10" t="s">
        <v>24</v>
      </c>
      <c r="C12" s="139">
        <f>MIN(C10:H10)+MIN(C11:H11)</f>
        <v>888.77919999999995</v>
      </c>
      <c r="D12" s="139"/>
      <c r="E12" s="139"/>
      <c r="F12" s="139"/>
      <c r="G12" s="139"/>
      <c r="H12" s="139"/>
      <c r="I12" s="18"/>
      <c r="J12" s="29"/>
      <c r="K12" s="10" t="s">
        <v>24</v>
      </c>
      <c r="L12" s="127">
        <f>MIN(L10:Q10)+MIN(L11:Q11)</f>
        <v>1475.9257</v>
      </c>
      <c r="M12" s="127"/>
      <c r="N12" s="127"/>
      <c r="O12" s="127"/>
      <c r="P12" s="127"/>
      <c r="Q12" s="127"/>
      <c r="R12" s="29"/>
      <c r="S12" s="29"/>
      <c r="T12" s="29"/>
    </row>
    <row r="13" spans="1:20" thickTop="1" x14ac:dyDescent="0.3">
      <c r="A13" s="29"/>
      <c r="B13" s="8" t="s">
        <v>5</v>
      </c>
      <c r="C13" s="12">
        <v>173.16300000000001</v>
      </c>
      <c r="D13" s="12">
        <v>172.596</v>
      </c>
      <c r="E13" s="13">
        <v>171.78399999999999</v>
      </c>
      <c r="F13" s="12">
        <v>171.88900000000001</v>
      </c>
      <c r="G13" s="12">
        <v>173.584</v>
      </c>
      <c r="H13" s="11">
        <v>203.71100000000001</v>
      </c>
      <c r="I13" s="18" t="s">
        <v>14</v>
      </c>
      <c r="J13" s="29"/>
      <c r="K13" s="8" t="s">
        <v>5</v>
      </c>
      <c r="L13" s="12">
        <v>247.85400000000001</v>
      </c>
      <c r="M13" s="12">
        <v>246.184</v>
      </c>
      <c r="N13" s="13">
        <v>242.15299999999999</v>
      </c>
      <c r="O13" s="12">
        <v>242.97200000000001</v>
      </c>
      <c r="P13" s="12">
        <v>245.06700000000001</v>
      </c>
      <c r="Q13" s="12">
        <v>256.745</v>
      </c>
      <c r="R13" s="29"/>
      <c r="S13" s="29"/>
      <c r="T13" s="29"/>
    </row>
    <row r="14" spans="1:20" ht="14.45" x14ac:dyDescent="0.3">
      <c r="A14" s="31" t="s">
        <v>64</v>
      </c>
      <c r="B14" s="9">
        <v>4</v>
      </c>
      <c r="C14" s="15">
        <v>720.45899999999995</v>
      </c>
      <c r="D14" s="15">
        <v>724.81399999999996</v>
      </c>
      <c r="E14" s="15">
        <v>720.904</v>
      </c>
      <c r="F14" s="16">
        <v>716.51300000000003</v>
      </c>
      <c r="G14" s="15">
        <v>717.47400000000005</v>
      </c>
      <c r="H14" s="14">
        <v>737.05700000000002</v>
      </c>
      <c r="I14" s="18" t="s">
        <v>13</v>
      </c>
      <c r="J14" s="29"/>
      <c r="K14" s="9">
        <v>4</v>
      </c>
      <c r="L14" s="15">
        <v>1264.8699999999999</v>
      </c>
      <c r="M14" s="15">
        <v>1259.33</v>
      </c>
      <c r="N14" s="15">
        <v>1263.53</v>
      </c>
      <c r="O14" s="15">
        <v>1255.49</v>
      </c>
      <c r="P14" s="16">
        <v>1253.25</v>
      </c>
      <c r="Q14" s="15">
        <v>1325.22</v>
      </c>
      <c r="R14" s="31" t="s">
        <v>64</v>
      </c>
      <c r="S14" s="29"/>
      <c r="T14" s="29"/>
    </row>
    <row r="15" spans="1:20" thickBot="1" x14ac:dyDescent="0.35">
      <c r="A15" s="29"/>
      <c r="B15" s="10" t="s">
        <v>24</v>
      </c>
      <c r="C15" s="139">
        <f>MIN(C13:H13)+MIN(C14:H14)</f>
        <v>888.29700000000003</v>
      </c>
      <c r="D15" s="139"/>
      <c r="E15" s="139"/>
      <c r="F15" s="139"/>
      <c r="G15" s="139"/>
      <c r="H15" s="139"/>
      <c r="I15" s="18"/>
      <c r="J15" s="29"/>
      <c r="K15" s="10" t="s">
        <v>24</v>
      </c>
      <c r="L15" s="127">
        <f>MIN(L13:Q13)+MIN(L14:Q14)</f>
        <v>1495.403</v>
      </c>
      <c r="M15" s="127"/>
      <c r="N15" s="127"/>
      <c r="O15" s="127"/>
      <c r="P15" s="127"/>
      <c r="Q15" s="127"/>
      <c r="R15" s="29"/>
      <c r="S15" s="29"/>
      <c r="T15" s="29"/>
    </row>
    <row r="16" spans="1:20" thickTop="1" x14ac:dyDescent="0.3">
      <c r="A16" s="29"/>
      <c r="B16" s="8" t="s">
        <v>25</v>
      </c>
      <c r="C16" s="12" t="s">
        <v>31</v>
      </c>
      <c r="D16" s="12">
        <v>289.13799999999998</v>
      </c>
      <c r="E16" s="12">
        <v>289.27</v>
      </c>
      <c r="F16" s="12">
        <v>283.81700000000001</v>
      </c>
      <c r="G16" s="13">
        <v>282.93799999999999</v>
      </c>
      <c r="H16" s="12">
        <v>317.80700000000002</v>
      </c>
      <c r="I16" s="18" t="s">
        <v>28</v>
      </c>
      <c r="J16" s="29"/>
      <c r="K16" s="8" t="s">
        <v>25</v>
      </c>
      <c r="L16" s="12">
        <v>415.625</v>
      </c>
      <c r="M16" s="12">
        <v>418.41300000000001</v>
      </c>
      <c r="N16" s="12">
        <v>415.56200000000001</v>
      </c>
      <c r="O16" s="13">
        <v>413.06299999999999</v>
      </c>
      <c r="P16" s="12">
        <v>414.327</v>
      </c>
      <c r="Q16" s="12">
        <v>415.12900000000002</v>
      </c>
      <c r="R16" s="29"/>
      <c r="S16" s="29"/>
      <c r="T16" s="29"/>
    </row>
    <row r="17" spans="1:20" thickBot="1" x14ac:dyDescent="0.35">
      <c r="A17" s="29"/>
      <c r="B17" s="10" t="s">
        <v>24</v>
      </c>
      <c r="C17" s="141">
        <f>F5+H8+G16</f>
        <v>229319.30499999999</v>
      </c>
      <c r="D17" s="141"/>
      <c r="E17" s="141"/>
      <c r="F17" s="141"/>
      <c r="G17" s="141"/>
      <c r="H17" s="141"/>
      <c r="I17" s="18" t="s">
        <v>33</v>
      </c>
      <c r="J17" s="29"/>
      <c r="K17" s="10" t="s">
        <v>24</v>
      </c>
      <c r="L17" s="127">
        <f>O5+L8+O16</f>
        <v>1483.3130000000001</v>
      </c>
      <c r="M17" s="127"/>
      <c r="N17" s="127"/>
      <c r="O17" s="127"/>
      <c r="P17" s="127"/>
      <c r="Q17" s="127"/>
      <c r="R17" s="29"/>
      <c r="S17" s="29"/>
      <c r="T17" s="29"/>
    </row>
    <row r="18" spans="1:20" thickTop="1" x14ac:dyDescent="0.3">
      <c r="A18" s="31" t="s">
        <v>64</v>
      </c>
      <c r="B18" s="8" t="s">
        <v>26</v>
      </c>
      <c r="C18" s="12">
        <v>576.72799999999995</v>
      </c>
      <c r="D18" s="12">
        <v>564.86300000000006</v>
      </c>
      <c r="E18" s="13">
        <v>560.36699999999996</v>
      </c>
      <c r="F18" s="12">
        <v>560.59799999999996</v>
      </c>
      <c r="G18" s="12">
        <v>561.53700000000003</v>
      </c>
      <c r="H18" s="12">
        <v>634.02300000000002</v>
      </c>
      <c r="I18" s="18" t="s">
        <v>29</v>
      </c>
      <c r="J18" s="29"/>
      <c r="K18" s="8" t="s">
        <v>26</v>
      </c>
      <c r="L18" s="12" t="s">
        <v>51</v>
      </c>
      <c r="M18" s="12" t="s">
        <v>52</v>
      </c>
      <c r="N18" s="12" t="s">
        <v>53</v>
      </c>
      <c r="O18" s="13" t="s">
        <v>58</v>
      </c>
      <c r="P18" s="12" t="s">
        <v>54</v>
      </c>
      <c r="Q18" s="12" t="s">
        <v>55</v>
      </c>
      <c r="R18" s="29"/>
      <c r="S18" s="29"/>
      <c r="T18" s="29"/>
    </row>
    <row r="19" spans="1:20" thickBot="1" x14ac:dyDescent="0.35">
      <c r="A19" s="22"/>
      <c r="B19" s="10" t="s">
        <v>24</v>
      </c>
      <c r="C19" s="140">
        <f>H8+F11+E18</f>
        <v>229311.63219999999</v>
      </c>
      <c r="D19" s="140"/>
      <c r="E19" s="140"/>
      <c r="F19" s="140"/>
      <c r="G19" s="140"/>
      <c r="H19" s="140"/>
      <c r="I19" s="18" t="s">
        <v>32</v>
      </c>
      <c r="J19" s="29"/>
      <c r="K19" s="10" t="s">
        <v>24</v>
      </c>
      <c r="L19" s="128">
        <f>L8+O11+O18</f>
        <v>944012.57770000002</v>
      </c>
      <c r="M19" s="128"/>
      <c r="N19" s="128"/>
      <c r="O19" s="128"/>
      <c r="P19" s="128"/>
      <c r="Q19" s="128"/>
      <c r="R19" s="22"/>
      <c r="S19" s="29"/>
      <c r="T19" s="29"/>
    </row>
    <row r="20" spans="1:20" thickTop="1" x14ac:dyDescent="0.3">
      <c r="A20" s="31" t="s">
        <v>64</v>
      </c>
      <c r="B20" s="8" t="s">
        <v>27</v>
      </c>
      <c r="C20" s="12">
        <v>476.96600000000001</v>
      </c>
      <c r="D20" s="12">
        <v>482.58499999999998</v>
      </c>
      <c r="E20" s="12">
        <v>483.13</v>
      </c>
      <c r="F20" s="13">
        <v>472.92200000000003</v>
      </c>
      <c r="G20" s="12">
        <v>482.61</v>
      </c>
      <c r="H20" s="12">
        <v>508.62299999999999</v>
      </c>
      <c r="I20" s="18" t="s">
        <v>70</v>
      </c>
      <c r="J20" s="29"/>
      <c r="K20" s="8" t="s">
        <v>27</v>
      </c>
      <c r="L20" s="12">
        <v>798.70600000000002</v>
      </c>
      <c r="M20" s="12">
        <v>796.04</v>
      </c>
      <c r="N20" s="12">
        <v>792.03200000000004</v>
      </c>
      <c r="O20" s="12">
        <v>785.83</v>
      </c>
      <c r="P20" s="13">
        <v>783.096</v>
      </c>
      <c r="Q20" s="12">
        <v>815.30799999999999</v>
      </c>
      <c r="R20" s="31" t="s">
        <v>64</v>
      </c>
      <c r="S20" s="29"/>
      <c r="T20" s="29"/>
    </row>
    <row r="21" spans="1:20" thickBot="1" x14ac:dyDescent="0.35">
      <c r="A21" s="29"/>
      <c r="B21" s="10" t="s">
        <v>24</v>
      </c>
      <c r="C21" s="139">
        <f>H8+F20+E13</f>
        <v>229327.70600000001</v>
      </c>
      <c r="D21" s="139"/>
      <c r="E21" s="139"/>
      <c r="F21" s="139"/>
      <c r="G21" s="139"/>
      <c r="H21" s="139"/>
      <c r="I21" s="18" t="s">
        <v>34</v>
      </c>
      <c r="J21" s="29"/>
      <c r="K21" s="10" t="s">
        <v>24</v>
      </c>
      <c r="L21" s="127">
        <f>L8+P20+N13</f>
        <v>1486.3910000000001</v>
      </c>
      <c r="M21" s="127"/>
      <c r="N21" s="127"/>
      <c r="O21" s="127"/>
      <c r="P21" s="127"/>
      <c r="Q21" s="127"/>
      <c r="R21" s="29"/>
      <c r="S21" s="29"/>
      <c r="T21" s="29"/>
    </row>
    <row r="22" spans="1:20" thickTop="1" x14ac:dyDescent="0.3">
      <c r="A22" s="31" t="s">
        <v>64</v>
      </c>
      <c r="B22" s="8" t="s">
        <v>35</v>
      </c>
      <c r="C22" s="12">
        <v>283.39100000000002</v>
      </c>
      <c r="D22" s="13">
        <v>279.35899999999998</v>
      </c>
      <c r="E22" s="12">
        <v>282.226</v>
      </c>
      <c r="F22" s="12">
        <v>281.286</v>
      </c>
      <c r="G22" s="12">
        <v>282.92599999999999</v>
      </c>
      <c r="H22" s="12">
        <v>301.673</v>
      </c>
      <c r="I22" s="18" t="s">
        <v>67</v>
      </c>
      <c r="J22" s="29"/>
      <c r="K22" s="8" t="s">
        <v>35</v>
      </c>
      <c r="L22" s="12">
        <v>543.399</v>
      </c>
      <c r="M22" s="12">
        <v>535.505</v>
      </c>
      <c r="N22" s="12">
        <v>529.70699999999999</v>
      </c>
      <c r="O22" s="13" t="s">
        <v>59</v>
      </c>
      <c r="P22" s="12">
        <v>527.33600000000001</v>
      </c>
      <c r="Q22" s="12">
        <v>553.33500000000004</v>
      </c>
      <c r="R22" s="29"/>
      <c r="S22" s="29"/>
      <c r="T22" s="29"/>
    </row>
    <row r="23" spans="1:20" thickBot="1" x14ac:dyDescent="0.35">
      <c r="A23" s="29"/>
      <c r="B23" s="10" t="s">
        <v>24</v>
      </c>
      <c r="C23" s="139">
        <f>F11+D22+F4</f>
        <v>879.77120000000002</v>
      </c>
      <c r="D23" s="139"/>
      <c r="E23" s="139"/>
      <c r="F23" s="139"/>
      <c r="G23" s="139"/>
      <c r="H23" s="139"/>
      <c r="I23" s="18" t="s">
        <v>39</v>
      </c>
      <c r="J23" s="29"/>
      <c r="K23" s="10" t="s">
        <v>24</v>
      </c>
      <c r="L23" s="129">
        <f>O11+O22+L4</f>
        <v>527130.52069999999</v>
      </c>
      <c r="M23" s="129"/>
      <c r="N23" s="129"/>
      <c r="O23" s="129"/>
      <c r="P23" s="129"/>
      <c r="Q23" s="129"/>
      <c r="R23" s="29"/>
      <c r="S23" s="29"/>
      <c r="T23" s="22"/>
    </row>
    <row r="24" spans="1:20" thickTop="1" x14ac:dyDescent="0.3">
      <c r="A24" s="31" t="s">
        <v>64</v>
      </c>
      <c r="B24" s="8" t="s">
        <v>36</v>
      </c>
      <c r="C24" s="12">
        <v>399.67399999999998</v>
      </c>
      <c r="D24" s="12">
        <v>396.27100000000002</v>
      </c>
      <c r="E24" s="12">
        <v>394.11</v>
      </c>
      <c r="F24" s="13">
        <v>392.97399999999999</v>
      </c>
      <c r="G24" s="12">
        <v>394.14699999999999</v>
      </c>
      <c r="H24" s="12">
        <v>429.58800000000002</v>
      </c>
      <c r="I24" s="18" t="s">
        <v>68</v>
      </c>
      <c r="J24" s="29"/>
      <c r="K24" s="8" t="s">
        <v>36</v>
      </c>
      <c r="L24" s="12">
        <v>710.79899999999998</v>
      </c>
      <c r="M24" s="12">
        <v>709.18200000000002</v>
      </c>
      <c r="N24" s="12">
        <v>705.404</v>
      </c>
      <c r="O24" s="12">
        <v>702.64200000000005</v>
      </c>
      <c r="P24" s="13">
        <v>702.22699999999998</v>
      </c>
      <c r="Q24" s="12">
        <v>723.49</v>
      </c>
      <c r="R24" s="29"/>
      <c r="S24" s="29"/>
      <c r="T24" s="29"/>
    </row>
    <row r="25" spans="1:20" thickBot="1" x14ac:dyDescent="0.35">
      <c r="A25" s="22"/>
      <c r="B25" s="10" t="s">
        <v>24</v>
      </c>
      <c r="C25" s="138">
        <f>H8+F11+F24+E13</f>
        <v>229316.0232</v>
      </c>
      <c r="D25" s="138"/>
      <c r="E25" s="138"/>
      <c r="F25" s="138"/>
      <c r="G25" s="138"/>
      <c r="H25" s="138"/>
      <c r="I25" s="18" t="s">
        <v>41</v>
      </c>
      <c r="J25" s="29"/>
      <c r="K25" s="10" t="s">
        <v>24</v>
      </c>
      <c r="L25" s="128">
        <f>L8+O11+P24+N13</f>
        <v>1470.9577000000002</v>
      </c>
      <c r="M25" s="128"/>
      <c r="N25" s="128"/>
      <c r="O25" s="128"/>
      <c r="P25" s="128"/>
      <c r="Q25" s="128"/>
      <c r="R25" s="22"/>
      <c r="S25" s="29"/>
      <c r="T25" s="29"/>
    </row>
    <row r="26" spans="1:20" thickTop="1" x14ac:dyDescent="0.3">
      <c r="A26" s="22"/>
      <c r="B26" s="8" t="s">
        <v>37</v>
      </c>
      <c r="C26" s="12">
        <v>359.63799999999998</v>
      </c>
      <c r="D26" s="12">
        <v>361.41699999999997</v>
      </c>
      <c r="E26" s="12">
        <v>357.53300000000002</v>
      </c>
      <c r="F26" s="12">
        <v>355.69600000000003</v>
      </c>
      <c r="G26" s="13">
        <v>355.52</v>
      </c>
      <c r="H26" s="12">
        <v>355.65300000000002</v>
      </c>
      <c r="I26" s="18" t="s">
        <v>69</v>
      </c>
      <c r="J26" s="29"/>
      <c r="K26" s="8" t="s">
        <v>37</v>
      </c>
      <c r="L26" s="13">
        <v>627.50300000000004</v>
      </c>
      <c r="M26" s="12">
        <v>629.94799999999998</v>
      </c>
      <c r="N26" s="12">
        <v>629.29200000000003</v>
      </c>
      <c r="O26" s="12">
        <v>630.02599999999995</v>
      </c>
      <c r="P26" s="12">
        <v>631.53800000000001</v>
      </c>
      <c r="Q26" s="12">
        <v>652.93499999999995</v>
      </c>
      <c r="R26" s="31" t="s">
        <v>64</v>
      </c>
      <c r="S26" s="29"/>
      <c r="T26" s="29"/>
    </row>
    <row r="27" spans="1:20" thickBot="1" x14ac:dyDescent="0.35">
      <c r="A27" s="29"/>
      <c r="B27" s="10" t="s">
        <v>24</v>
      </c>
      <c r="C27" s="139">
        <f>F5+G26+E13</f>
        <v>880.67099999999994</v>
      </c>
      <c r="D27" s="139"/>
      <c r="E27" s="139"/>
      <c r="F27" s="139"/>
      <c r="G27" s="139"/>
      <c r="H27" s="139"/>
      <c r="I27" s="18" t="s">
        <v>43</v>
      </c>
      <c r="J27" s="29"/>
      <c r="K27" s="10" t="s">
        <v>24</v>
      </c>
      <c r="L27" s="127">
        <f>O5+L26+N13</f>
        <v>1478.7639999999999</v>
      </c>
      <c r="M27" s="127"/>
      <c r="N27" s="127"/>
      <c r="O27" s="127"/>
      <c r="P27" s="127"/>
      <c r="Q27" s="127"/>
      <c r="R27" s="29"/>
      <c r="S27" s="29"/>
      <c r="T27" s="29"/>
    </row>
    <row r="28" spans="1:20" thickTop="1" x14ac:dyDescent="0.3">
      <c r="A28" s="29"/>
      <c r="B28" s="29"/>
      <c r="C28" s="29"/>
      <c r="D28" s="29"/>
      <c r="E28" s="29"/>
      <c r="F28" s="29"/>
      <c r="G28" s="29"/>
      <c r="H28" s="29"/>
      <c r="I28" s="1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0" x14ac:dyDescent="0.25">
      <c r="A29" s="29"/>
      <c r="B29" s="29"/>
      <c r="C29" s="29"/>
      <c r="D29" s="29"/>
      <c r="E29" s="20" t="s">
        <v>47</v>
      </c>
      <c r="F29" s="29"/>
      <c r="G29" s="29"/>
      <c r="H29" s="29"/>
      <c r="I29" s="18"/>
      <c r="J29" s="29"/>
      <c r="K29" s="29" t="s">
        <v>57</v>
      </c>
      <c r="L29" s="29"/>
      <c r="M29" s="29"/>
      <c r="N29" s="29"/>
      <c r="O29" s="29"/>
      <c r="P29" s="29"/>
      <c r="Q29" s="29"/>
      <c r="R29" s="29"/>
      <c r="S29" s="29"/>
      <c r="T29" s="29"/>
    </row>
    <row r="30" spans="1:20" x14ac:dyDescent="0.25">
      <c r="A30" s="29"/>
      <c r="B30" s="29"/>
      <c r="C30" s="29"/>
      <c r="D30" s="29"/>
      <c r="E30" s="21" t="s">
        <v>45</v>
      </c>
      <c r="F30" s="29"/>
      <c r="G30" s="29"/>
      <c r="H30" s="29"/>
      <c r="I30" s="18"/>
      <c r="J30" s="29"/>
      <c r="K30" s="29" t="s">
        <v>60</v>
      </c>
      <c r="L30" s="29"/>
      <c r="M30" s="29"/>
      <c r="N30" s="29"/>
      <c r="O30" s="29"/>
      <c r="P30" s="29"/>
      <c r="Q30" s="29"/>
      <c r="R30" s="29"/>
      <c r="S30" s="29"/>
      <c r="T30" s="29"/>
    </row>
    <row r="31" spans="1:20" x14ac:dyDescent="0.25">
      <c r="A31" s="29"/>
      <c r="B31" s="29"/>
      <c r="C31" s="29"/>
      <c r="D31" s="29"/>
      <c r="E31" s="19" t="s">
        <v>46</v>
      </c>
      <c r="F31" s="29"/>
      <c r="G31" s="29"/>
      <c r="H31" s="29"/>
      <c r="I31" s="18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0" x14ac:dyDescent="0.25">
      <c r="A32" s="29"/>
      <c r="B32" s="29"/>
      <c r="C32" s="29"/>
      <c r="D32" s="29"/>
      <c r="E32" s="29"/>
      <c r="F32" s="29"/>
      <c r="G32" s="29"/>
      <c r="H32" s="29"/>
      <c r="I32" s="1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0" x14ac:dyDescent="0.25">
      <c r="A33" s="29"/>
      <c r="B33" s="29" t="s">
        <v>48</v>
      </c>
      <c r="C33" s="29"/>
      <c r="D33" s="29"/>
      <c r="E33" s="29"/>
      <c r="F33" s="29"/>
      <c r="G33" s="29"/>
      <c r="H33" s="29"/>
      <c r="I33" s="18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0" x14ac:dyDescent="0.25">
      <c r="A34" s="29"/>
      <c r="B34" s="29" t="s">
        <v>49</v>
      </c>
      <c r="C34" s="29"/>
      <c r="D34" s="29"/>
      <c r="E34" s="29"/>
      <c r="F34" s="29"/>
      <c r="G34" s="29"/>
      <c r="H34" s="29"/>
      <c r="I34" s="18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0" x14ac:dyDescent="0.25">
      <c r="A35" s="29"/>
      <c r="B35" s="29"/>
      <c r="C35" s="29"/>
      <c r="D35" s="29"/>
      <c r="E35" s="29"/>
      <c r="F35" s="29"/>
      <c r="G35" s="29"/>
      <c r="H35" s="29"/>
      <c r="I35" s="18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0" x14ac:dyDescent="0.25">
      <c r="A36" s="29"/>
      <c r="B36" s="29"/>
      <c r="C36" s="29"/>
      <c r="D36" s="29"/>
      <c r="E36" s="29"/>
      <c r="F36" s="29"/>
      <c r="G36" s="29"/>
      <c r="H36" s="29"/>
      <c r="I36" s="18" t="s">
        <v>50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0" x14ac:dyDescent="0.25">
      <c r="A37" s="29"/>
      <c r="B37" s="29"/>
      <c r="C37" s="29"/>
      <c r="D37" s="29"/>
      <c r="E37" s="29"/>
      <c r="F37" s="29"/>
      <c r="G37" s="29"/>
      <c r="H37" s="29"/>
      <c r="I37" s="18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0" x14ac:dyDescent="0.25">
      <c r="A38" s="29"/>
      <c r="B38" s="29"/>
      <c r="C38" s="29"/>
      <c r="D38" s="29"/>
      <c r="E38" s="29"/>
      <c r="F38" s="29"/>
      <c r="G38" s="29"/>
      <c r="H38" s="29"/>
      <c r="I38" s="18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0" x14ac:dyDescent="0.25">
      <c r="A39" s="29"/>
      <c r="B39" s="29"/>
      <c r="C39" s="29"/>
      <c r="D39" s="29"/>
      <c r="E39" s="29"/>
      <c r="F39" s="29"/>
      <c r="G39" s="29"/>
      <c r="H39" s="29"/>
      <c r="I39" s="18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</sheetData>
  <mergeCells count="22">
    <mergeCell ref="C1:H1"/>
    <mergeCell ref="L1:Q1"/>
    <mergeCell ref="C6:H6"/>
    <mergeCell ref="L6:Q6"/>
    <mergeCell ref="C9:H9"/>
    <mergeCell ref="L9:Q9"/>
    <mergeCell ref="C12:H12"/>
    <mergeCell ref="L12:Q12"/>
    <mergeCell ref="C15:H15"/>
    <mergeCell ref="L15:Q15"/>
    <mergeCell ref="C17:H17"/>
    <mergeCell ref="L17:Q17"/>
    <mergeCell ref="C25:H25"/>
    <mergeCell ref="L25:Q25"/>
    <mergeCell ref="C27:H27"/>
    <mergeCell ref="L27:Q27"/>
    <mergeCell ref="C19:H19"/>
    <mergeCell ref="L19:Q19"/>
    <mergeCell ref="C21:H21"/>
    <mergeCell ref="L21:Q21"/>
    <mergeCell ref="C23:H23"/>
    <mergeCell ref="L23:Q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zoomScale="85" zoomScaleNormal="85" workbookViewId="0">
      <selection activeCell="B42" sqref="B42"/>
    </sheetView>
  </sheetViews>
  <sheetFormatPr baseColWidth="10" defaultRowHeight="15" x14ac:dyDescent="0.25"/>
  <cols>
    <col min="1" max="1" width="22.140625" style="26" bestFit="1" customWidth="1"/>
    <col min="2" max="2" width="9.85546875" style="109" bestFit="1" customWidth="1"/>
    <col min="3" max="3" width="19.5703125" style="26" bestFit="1" customWidth="1"/>
    <col min="4" max="4" width="9.85546875" bestFit="1" customWidth="1"/>
    <col min="5" max="5" width="14.42578125" bestFit="1" customWidth="1"/>
    <col min="6" max="6" width="10.42578125" bestFit="1" customWidth="1"/>
    <col min="7" max="7" width="15.5703125" bestFit="1" customWidth="1"/>
    <col min="8" max="8" width="18.7109375" bestFit="1" customWidth="1"/>
    <col min="9" max="9" width="18.140625" bestFit="1" customWidth="1"/>
    <col min="10" max="10" width="9.85546875" bestFit="1" customWidth="1"/>
    <col min="11" max="11" width="14.42578125" bestFit="1" customWidth="1"/>
    <col min="12" max="12" width="10.42578125" bestFit="1" customWidth="1"/>
    <col min="13" max="13" width="15.5703125" bestFit="1" customWidth="1"/>
    <col min="14" max="14" width="18.7109375" bestFit="1" customWidth="1"/>
    <col min="15" max="15" width="18.140625" bestFit="1" customWidth="1"/>
  </cols>
  <sheetData>
    <row r="2" spans="1:15" x14ac:dyDescent="0.25">
      <c r="C2" s="30"/>
    </row>
    <row r="3" spans="1:15" ht="30" customHeight="1" x14ac:dyDescent="0.25">
      <c r="A3" s="72" t="s">
        <v>137</v>
      </c>
      <c r="B3" s="112" t="s">
        <v>169</v>
      </c>
      <c r="C3" s="72" t="s">
        <v>177</v>
      </c>
      <c r="D3" s="159" t="s">
        <v>115</v>
      </c>
      <c r="E3" s="160"/>
      <c r="F3" s="160"/>
      <c r="G3" s="160"/>
      <c r="H3" s="160"/>
      <c r="I3" s="161"/>
      <c r="J3" s="159" t="s">
        <v>114</v>
      </c>
      <c r="K3" s="160"/>
      <c r="L3" s="160"/>
      <c r="M3" s="160"/>
      <c r="N3" s="160"/>
      <c r="O3" s="160"/>
    </row>
    <row r="4" spans="1:15" x14ac:dyDescent="0.25">
      <c r="A4" s="71"/>
      <c r="B4" s="110"/>
      <c r="C4" s="72"/>
      <c r="D4" s="73" t="s">
        <v>171</v>
      </c>
      <c r="E4" s="74" t="s">
        <v>172</v>
      </c>
      <c r="F4" s="74" t="s">
        <v>173</v>
      </c>
      <c r="G4" s="74" t="s">
        <v>174</v>
      </c>
      <c r="H4" s="74" t="s">
        <v>175</v>
      </c>
      <c r="I4" s="113" t="s">
        <v>176</v>
      </c>
      <c r="J4" s="73" t="s">
        <v>171</v>
      </c>
      <c r="K4" s="74" t="s">
        <v>172</v>
      </c>
      <c r="L4" s="74" t="s">
        <v>173</v>
      </c>
      <c r="M4" s="74" t="s">
        <v>174</v>
      </c>
      <c r="N4" s="74" t="s">
        <v>175</v>
      </c>
      <c r="O4" s="74" t="s">
        <v>176</v>
      </c>
    </row>
    <row r="5" spans="1:15" ht="15.75" thickBot="1" x14ac:dyDescent="0.3">
      <c r="A5" s="102" t="s">
        <v>116</v>
      </c>
      <c r="B5" s="111" t="s">
        <v>125</v>
      </c>
      <c r="C5" s="78" t="s">
        <v>170</v>
      </c>
      <c r="D5" s="114">
        <v>1510.83</v>
      </c>
      <c r="E5" s="75">
        <v>1503.91</v>
      </c>
      <c r="F5" s="75">
        <v>1499.91</v>
      </c>
      <c r="G5" s="87">
        <v>1490.54</v>
      </c>
      <c r="H5" s="88">
        <v>1489.68</v>
      </c>
      <c r="I5" s="115">
        <v>1648.87</v>
      </c>
      <c r="J5" s="76">
        <v>907.72500000000002</v>
      </c>
      <c r="K5" s="77">
        <v>903.82299999999998</v>
      </c>
      <c r="L5" s="77">
        <v>899.76700000000005</v>
      </c>
      <c r="M5" s="95">
        <v>893.625</v>
      </c>
      <c r="N5" s="97">
        <v>895.47699999999998</v>
      </c>
      <c r="O5" s="78">
        <v>964.14200000000005</v>
      </c>
    </row>
    <row r="6" spans="1:15" ht="15.75" thickTop="1" x14ac:dyDescent="0.25">
      <c r="A6" s="102" t="s">
        <v>122</v>
      </c>
      <c r="B6" s="94"/>
      <c r="C6" s="103" t="s">
        <v>2</v>
      </c>
      <c r="D6" s="116">
        <v>874.04600000000005</v>
      </c>
      <c r="E6" s="79">
        <v>878.96199999999999</v>
      </c>
      <c r="F6" s="90">
        <v>874.98199999999997</v>
      </c>
      <c r="G6" s="90">
        <v>875.56</v>
      </c>
      <c r="H6" s="79">
        <v>878.38499999999999</v>
      </c>
      <c r="I6" s="117">
        <v>908.06500000000005</v>
      </c>
      <c r="J6" s="80">
        <v>541.90499999999997</v>
      </c>
      <c r="K6" s="81">
        <v>539.9</v>
      </c>
      <c r="L6" s="81">
        <v>535.91999999999996</v>
      </c>
      <c r="M6" s="93">
        <v>532.14700000000005</v>
      </c>
      <c r="N6" s="94">
        <v>533.55600000000004</v>
      </c>
      <c r="O6" s="82">
        <v>543.68600000000004</v>
      </c>
    </row>
    <row r="7" spans="1:15" x14ac:dyDescent="0.25">
      <c r="A7" s="102" t="s">
        <v>123</v>
      </c>
      <c r="B7" s="111"/>
      <c r="C7" s="104" t="s">
        <v>153</v>
      </c>
      <c r="D7" s="118">
        <v>623.85900000000004</v>
      </c>
      <c r="E7" s="83">
        <v>613.346</v>
      </c>
      <c r="F7" s="83">
        <v>610.95799999999997</v>
      </c>
      <c r="G7" s="92">
        <v>602.77599999999995</v>
      </c>
      <c r="H7" s="91">
        <v>601.64599999999996</v>
      </c>
      <c r="I7" s="119">
        <v>638.697</v>
      </c>
      <c r="J7" s="84">
        <v>360.62900000000002</v>
      </c>
      <c r="K7" s="85">
        <v>361.14299999999997</v>
      </c>
      <c r="L7" s="85">
        <v>360.03</v>
      </c>
      <c r="M7" s="96">
        <v>356.154</v>
      </c>
      <c r="N7" s="98">
        <v>357.49299999999999</v>
      </c>
      <c r="O7" s="86">
        <v>380.76299999999998</v>
      </c>
    </row>
    <row r="8" spans="1:15" ht="15.75" thickBot="1" x14ac:dyDescent="0.3">
      <c r="A8" s="102" t="s">
        <v>138</v>
      </c>
      <c r="B8" s="111">
        <v>1</v>
      </c>
      <c r="C8" s="105" t="s">
        <v>24</v>
      </c>
      <c r="D8" s="147">
        <v>1475.692</v>
      </c>
      <c r="E8" s="148"/>
      <c r="F8" s="148"/>
      <c r="G8" s="148"/>
      <c r="H8" s="148"/>
      <c r="I8" s="156"/>
      <c r="J8" s="147">
        <v>888.30100000000004</v>
      </c>
      <c r="K8" s="148"/>
      <c r="L8" s="148"/>
      <c r="M8" s="148"/>
      <c r="N8" s="148"/>
      <c r="O8" s="148"/>
    </row>
    <row r="9" spans="1:15" ht="15.75" thickTop="1" x14ac:dyDescent="0.25">
      <c r="A9" s="102" t="s">
        <v>121</v>
      </c>
      <c r="B9" s="111"/>
      <c r="C9" s="103" t="s">
        <v>3</v>
      </c>
      <c r="D9" s="120">
        <v>1043.3900000000001</v>
      </c>
      <c r="E9" s="79">
        <v>1033.45</v>
      </c>
      <c r="F9" s="79">
        <v>1030.3800000000001</v>
      </c>
      <c r="G9" s="90">
        <v>1020.61</v>
      </c>
      <c r="H9" s="89">
        <v>1020.16</v>
      </c>
      <c r="I9" s="117">
        <v>1117.54</v>
      </c>
      <c r="J9" s="80">
        <v>651.42200000000003</v>
      </c>
      <c r="K9" s="81">
        <v>642.70000000000005</v>
      </c>
      <c r="L9" s="94">
        <v>640.56299999999999</v>
      </c>
      <c r="M9" s="93">
        <v>639.87900000000002</v>
      </c>
      <c r="N9" s="94">
        <v>640.41999999999996</v>
      </c>
      <c r="O9" s="82">
        <v>732.8</v>
      </c>
    </row>
    <row r="10" spans="1:15" x14ac:dyDescent="0.25">
      <c r="A10" s="102" t="s">
        <v>120</v>
      </c>
      <c r="B10" s="111"/>
      <c r="C10" s="104">
        <v>2</v>
      </c>
      <c r="D10" s="121">
        <v>461.92</v>
      </c>
      <c r="E10" s="83">
        <v>467.80399999999997</v>
      </c>
      <c r="F10" s="83">
        <v>464.53500000000003</v>
      </c>
      <c r="G10" s="83">
        <v>465.25700000000001</v>
      </c>
      <c r="H10" s="83">
        <v>465.774</v>
      </c>
      <c r="I10" s="119">
        <v>488.517</v>
      </c>
      <c r="J10" s="84">
        <v>232.82400000000001</v>
      </c>
      <c r="K10" s="85">
        <v>234.59299999999999</v>
      </c>
      <c r="L10" s="98">
        <v>230.37899999999999</v>
      </c>
      <c r="M10" s="98">
        <v>230.37899999999999</v>
      </c>
      <c r="N10" s="85">
        <v>232.40700000000001</v>
      </c>
      <c r="O10" s="96">
        <v>228.68299999999999</v>
      </c>
    </row>
    <row r="11" spans="1:15" ht="15.75" thickBot="1" x14ac:dyDescent="0.3">
      <c r="A11" s="102" t="s">
        <v>139</v>
      </c>
      <c r="B11" s="111">
        <v>2</v>
      </c>
      <c r="C11" s="105" t="s">
        <v>24</v>
      </c>
      <c r="D11" s="147">
        <v>1482.08</v>
      </c>
      <c r="E11" s="148"/>
      <c r="F11" s="148"/>
      <c r="G11" s="148"/>
      <c r="H11" s="148"/>
      <c r="I11" s="156"/>
      <c r="J11" s="147">
        <v>868.56200000000001</v>
      </c>
      <c r="K11" s="148"/>
      <c r="L11" s="148"/>
      <c r="M11" s="148"/>
      <c r="N11" s="148"/>
      <c r="O11" s="148"/>
    </row>
    <row r="12" spans="1:15" ht="15.75" thickTop="1" x14ac:dyDescent="0.25">
      <c r="A12" s="102" t="s">
        <v>124</v>
      </c>
      <c r="B12" s="111"/>
      <c r="C12" s="103" t="s">
        <v>4</v>
      </c>
      <c r="D12" s="120">
        <v>1431.95</v>
      </c>
      <c r="E12" s="79">
        <v>1422.12</v>
      </c>
      <c r="F12" s="79">
        <v>1418.21</v>
      </c>
      <c r="G12" s="89">
        <v>1411.49</v>
      </c>
      <c r="H12" s="90">
        <v>1411.94</v>
      </c>
      <c r="I12" s="117">
        <v>1532.09</v>
      </c>
      <c r="J12" s="80">
        <v>839.21799999999996</v>
      </c>
      <c r="K12" s="81">
        <v>832.92399999999998</v>
      </c>
      <c r="L12" s="81">
        <v>828.93299999999999</v>
      </c>
      <c r="M12" s="93">
        <v>822.23800000000006</v>
      </c>
      <c r="N12" s="81">
        <v>824.62</v>
      </c>
      <c r="O12" s="82">
        <v>874.76</v>
      </c>
    </row>
    <row r="13" spans="1:15" x14ac:dyDescent="0.25">
      <c r="A13" s="102" t="s">
        <v>119</v>
      </c>
      <c r="B13" s="111"/>
      <c r="C13" s="104">
        <v>3</v>
      </c>
      <c r="D13" s="122">
        <v>65.6875</v>
      </c>
      <c r="E13" s="83">
        <v>67.6875</v>
      </c>
      <c r="F13" s="92">
        <v>66.208699999999993</v>
      </c>
      <c r="G13" s="91">
        <v>64.564499999999995</v>
      </c>
      <c r="H13" s="92">
        <v>65.865700000000004</v>
      </c>
      <c r="I13" s="123">
        <v>65.926699999999997</v>
      </c>
      <c r="J13" s="99">
        <v>68.454400000000007</v>
      </c>
      <c r="K13" s="85">
        <v>72.0411</v>
      </c>
      <c r="L13" s="98">
        <v>68.507800000000003</v>
      </c>
      <c r="M13" s="96">
        <v>68.265199999999993</v>
      </c>
      <c r="N13" s="85">
        <v>70.291399999999996</v>
      </c>
      <c r="O13" s="100">
        <v>69.698499999999996</v>
      </c>
    </row>
    <row r="14" spans="1:15" ht="15.75" thickBot="1" x14ac:dyDescent="0.3">
      <c r="A14" s="102" t="s">
        <v>140</v>
      </c>
      <c r="B14" s="111">
        <v>3</v>
      </c>
      <c r="C14" s="105" t="s">
        <v>24</v>
      </c>
      <c r="D14" s="147">
        <v>1476.0545</v>
      </c>
      <c r="E14" s="148"/>
      <c r="F14" s="148"/>
      <c r="G14" s="148"/>
      <c r="H14" s="148"/>
      <c r="I14" s="156"/>
      <c r="J14" s="147">
        <v>890.50320000000011</v>
      </c>
      <c r="K14" s="148"/>
      <c r="L14" s="148"/>
      <c r="M14" s="148"/>
      <c r="N14" s="148"/>
      <c r="O14" s="148"/>
    </row>
    <row r="15" spans="1:15" ht="15.75" thickTop="1" x14ac:dyDescent="0.25">
      <c r="A15" s="102" t="s">
        <v>117</v>
      </c>
      <c r="B15" s="111"/>
      <c r="C15" s="103" t="s">
        <v>5</v>
      </c>
      <c r="D15" s="120">
        <v>247.85400000000001</v>
      </c>
      <c r="E15" s="79">
        <v>246.184</v>
      </c>
      <c r="F15" s="89">
        <v>242.15299999999999</v>
      </c>
      <c r="G15" s="90">
        <v>242.97200000000001</v>
      </c>
      <c r="H15" s="79">
        <v>245.06700000000001</v>
      </c>
      <c r="I15" s="117">
        <v>256.745</v>
      </c>
      <c r="J15" s="101">
        <v>173.16300000000001</v>
      </c>
      <c r="K15" s="94">
        <v>172.596</v>
      </c>
      <c r="L15" s="93">
        <v>171.78399999999999</v>
      </c>
      <c r="M15" s="94">
        <v>171.88900000000001</v>
      </c>
      <c r="N15" s="94">
        <v>173.584</v>
      </c>
      <c r="O15" s="82">
        <v>203.71100000000001</v>
      </c>
    </row>
    <row r="16" spans="1:15" x14ac:dyDescent="0.25">
      <c r="A16" s="102" t="s">
        <v>118</v>
      </c>
      <c r="B16" s="111"/>
      <c r="C16" s="104">
        <v>4</v>
      </c>
      <c r="D16" s="118">
        <v>1259.07</v>
      </c>
      <c r="E16" s="83">
        <v>1255.56</v>
      </c>
      <c r="F16" s="83">
        <v>1251.56</v>
      </c>
      <c r="G16" s="92">
        <v>1248.8</v>
      </c>
      <c r="H16" s="91">
        <v>1247.99</v>
      </c>
      <c r="I16" s="119">
        <v>1325.64</v>
      </c>
      <c r="J16" s="84">
        <v>727.85199999999998</v>
      </c>
      <c r="K16" s="85">
        <v>728.70500000000004</v>
      </c>
      <c r="L16" s="85">
        <v>724.70899999999995</v>
      </c>
      <c r="M16" s="96">
        <v>719.56399999999996</v>
      </c>
      <c r="N16" s="98">
        <v>720.17100000000005</v>
      </c>
      <c r="O16" s="86">
        <v>742.17899999999997</v>
      </c>
    </row>
    <row r="17" spans="1:15" ht="15.75" thickBot="1" x14ac:dyDescent="0.3">
      <c r="A17" s="102" t="s">
        <v>141</v>
      </c>
      <c r="B17" s="111">
        <v>4</v>
      </c>
      <c r="C17" s="105" t="s">
        <v>24</v>
      </c>
      <c r="D17" s="147">
        <v>1490.143</v>
      </c>
      <c r="E17" s="148"/>
      <c r="F17" s="148"/>
      <c r="G17" s="148"/>
      <c r="H17" s="148"/>
      <c r="I17" s="156"/>
      <c r="J17" s="147">
        <v>891.34799999999996</v>
      </c>
      <c r="K17" s="148"/>
      <c r="L17" s="148"/>
      <c r="M17" s="148"/>
      <c r="N17" s="148"/>
      <c r="O17" s="148"/>
    </row>
    <row r="18" spans="1:15" ht="15.75" thickTop="1" x14ac:dyDescent="0.25">
      <c r="A18" s="102" t="s">
        <v>146</v>
      </c>
      <c r="B18" s="111"/>
      <c r="C18" s="103" t="s">
        <v>25</v>
      </c>
      <c r="D18" s="120">
        <v>415.625</v>
      </c>
      <c r="E18" s="79">
        <v>418.41300000000001</v>
      </c>
      <c r="F18" s="79">
        <v>415.56200000000001</v>
      </c>
      <c r="G18" s="89">
        <v>413.06299999999999</v>
      </c>
      <c r="H18" s="90">
        <v>414.327</v>
      </c>
      <c r="I18" s="117">
        <v>415.12900000000002</v>
      </c>
      <c r="J18" s="80">
        <v>289.53800000000001</v>
      </c>
      <c r="K18" s="81">
        <v>289.13799999999998</v>
      </c>
      <c r="L18" s="81">
        <v>289.27</v>
      </c>
      <c r="M18" s="94">
        <v>283.81700000000001</v>
      </c>
      <c r="N18" s="93">
        <v>282.93799999999999</v>
      </c>
      <c r="O18" s="81">
        <v>317.80700000000002</v>
      </c>
    </row>
    <row r="19" spans="1:15" ht="15.75" thickBot="1" x14ac:dyDescent="0.3">
      <c r="A19" s="102" t="s">
        <v>142</v>
      </c>
      <c r="B19" s="111" t="s">
        <v>126</v>
      </c>
      <c r="C19" s="105" t="s">
        <v>24</v>
      </c>
      <c r="D19" s="147">
        <v>1476.6289999999999</v>
      </c>
      <c r="E19" s="148"/>
      <c r="F19" s="148"/>
      <c r="G19" s="148"/>
      <c r="H19" s="148"/>
      <c r="I19" s="156"/>
      <c r="J19" s="147">
        <v>867.77499999999998</v>
      </c>
      <c r="K19" s="148"/>
      <c r="L19" s="148"/>
      <c r="M19" s="148"/>
      <c r="N19" s="148"/>
      <c r="O19" s="148"/>
    </row>
    <row r="20" spans="1:15" ht="15.75" thickTop="1" x14ac:dyDescent="0.25">
      <c r="A20" s="102" t="s">
        <v>145</v>
      </c>
      <c r="B20" s="111"/>
      <c r="C20" s="103" t="s">
        <v>155</v>
      </c>
      <c r="D20" s="120">
        <v>543.399</v>
      </c>
      <c r="E20" s="79">
        <v>535.505</v>
      </c>
      <c r="F20" s="79">
        <v>529.70699999999999</v>
      </c>
      <c r="G20" s="89">
        <v>526.19200000000001</v>
      </c>
      <c r="H20" s="90">
        <v>527.33600000000001</v>
      </c>
      <c r="I20" s="117">
        <v>553.33500000000004</v>
      </c>
      <c r="J20" s="80">
        <v>288.38200000000001</v>
      </c>
      <c r="K20" s="93">
        <v>284.22300000000001</v>
      </c>
      <c r="L20" s="94">
        <v>285.29500000000002</v>
      </c>
      <c r="M20" s="94">
        <v>284.488</v>
      </c>
      <c r="N20" s="94">
        <v>285.971</v>
      </c>
      <c r="O20" s="81">
        <v>306.846</v>
      </c>
    </row>
    <row r="21" spans="1:15" ht="15.75" thickBot="1" x14ac:dyDescent="0.3">
      <c r="A21" s="102" t="s">
        <v>154</v>
      </c>
      <c r="B21" s="111" t="s">
        <v>127</v>
      </c>
      <c r="C21" s="105" t="s">
        <v>24</v>
      </c>
      <c r="D21" s="147">
        <v>1464.8025</v>
      </c>
      <c r="E21" s="148"/>
      <c r="F21" s="148"/>
      <c r="G21" s="148"/>
      <c r="H21" s="148"/>
      <c r="I21" s="156"/>
      <c r="J21" s="147">
        <v>884.63520000000005</v>
      </c>
      <c r="K21" s="148"/>
      <c r="L21" s="148"/>
      <c r="M21" s="148"/>
      <c r="N21" s="148"/>
      <c r="O21" s="148"/>
    </row>
    <row r="22" spans="1:15" ht="15.75" thickTop="1" x14ac:dyDescent="0.25">
      <c r="A22" s="102" t="s">
        <v>143</v>
      </c>
      <c r="B22" s="111"/>
      <c r="C22" s="103" t="s">
        <v>157</v>
      </c>
      <c r="D22" s="116">
        <v>628.26700000000005</v>
      </c>
      <c r="E22" s="79">
        <v>630.28200000000004</v>
      </c>
      <c r="F22" s="90">
        <v>630.08100000000002</v>
      </c>
      <c r="G22" s="79">
        <v>630.76099999999997</v>
      </c>
      <c r="H22" s="79">
        <v>632.09199999999998</v>
      </c>
      <c r="I22" s="117">
        <v>653.47900000000004</v>
      </c>
      <c r="J22" s="80">
        <v>359.63799999999998</v>
      </c>
      <c r="K22" s="81">
        <v>361.41699999999997</v>
      </c>
      <c r="L22" s="81">
        <v>357.53300000000002</v>
      </c>
      <c r="M22" s="94">
        <v>355.69600000000003</v>
      </c>
      <c r="N22" s="93">
        <v>355.52</v>
      </c>
      <c r="O22" s="94">
        <v>355.65300000000002</v>
      </c>
    </row>
    <row r="23" spans="1:15" s="65" customFormat="1" ht="15.75" thickBot="1" x14ac:dyDescent="0.3">
      <c r="A23" s="102" t="s">
        <v>158</v>
      </c>
      <c r="B23" s="111" t="s">
        <v>128</v>
      </c>
      <c r="C23" s="105" t="s">
        <v>24</v>
      </c>
      <c r="D23" s="147">
        <v>1472.066</v>
      </c>
      <c r="E23" s="148"/>
      <c r="F23" s="148"/>
      <c r="G23" s="148"/>
      <c r="H23" s="148"/>
      <c r="I23" s="156"/>
      <c r="J23" s="147">
        <v>883.45799999999997</v>
      </c>
      <c r="K23" s="148"/>
      <c r="L23" s="148"/>
      <c r="M23" s="148"/>
      <c r="N23" s="148"/>
      <c r="O23" s="148"/>
    </row>
    <row r="24" spans="1:15" ht="15.75" thickTop="1" x14ac:dyDescent="0.25">
      <c r="A24" s="102" t="s">
        <v>144</v>
      </c>
      <c r="B24" s="111"/>
      <c r="C24" s="103" t="s">
        <v>26</v>
      </c>
      <c r="D24" s="120">
        <v>964.923</v>
      </c>
      <c r="E24" s="79">
        <v>953.42200000000003</v>
      </c>
      <c r="F24" s="79">
        <v>949.73299999999995</v>
      </c>
      <c r="G24" s="89">
        <v>943.48599999999999</v>
      </c>
      <c r="H24" s="90">
        <v>944.40599999999995</v>
      </c>
      <c r="I24" s="117">
        <v>1012.49</v>
      </c>
      <c r="J24" s="80">
        <v>578.12400000000002</v>
      </c>
      <c r="K24" s="81">
        <v>568.48500000000001</v>
      </c>
      <c r="L24" s="93">
        <v>564.33299999999997</v>
      </c>
      <c r="M24" s="94">
        <v>564.42600000000004</v>
      </c>
      <c r="N24" s="94">
        <v>565.21900000000005</v>
      </c>
      <c r="O24" s="81">
        <v>645.09100000000001</v>
      </c>
    </row>
    <row r="25" spans="1:15" ht="15.75" thickBot="1" x14ac:dyDescent="0.3">
      <c r="A25" s="102" t="s">
        <v>147</v>
      </c>
      <c r="B25" s="111" t="s">
        <v>129</v>
      </c>
      <c r="C25" s="105" t="s">
        <v>24</v>
      </c>
      <c r="D25" s="147">
        <v>1469.9704999999999</v>
      </c>
      <c r="E25" s="148"/>
      <c r="F25" s="148"/>
      <c r="G25" s="148"/>
      <c r="H25" s="148"/>
      <c r="I25" s="156"/>
      <c r="J25" s="157">
        <v>861.2811999999999</v>
      </c>
      <c r="K25" s="158"/>
      <c r="L25" s="158"/>
      <c r="M25" s="158"/>
      <c r="N25" s="158"/>
      <c r="O25" s="158"/>
    </row>
    <row r="26" spans="1:15" ht="15.75" thickTop="1" x14ac:dyDescent="0.25">
      <c r="A26" s="102" t="s">
        <v>148</v>
      </c>
      <c r="B26" s="111"/>
      <c r="C26" s="103" t="s">
        <v>160</v>
      </c>
      <c r="D26" s="120">
        <v>794.19100000000003</v>
      </c>
      <c r="E26" s="79">
        <v>788.14400000000001</v>
      </c>
      <c r="F26" s="79">
        <v>786.83900000000006</v>
      </c>
      <c r="G26" s="89">
        <v>779.14300000000003</v>
      </c>
      <c r="H26" s="90">
        <v>779.56100000000004</v>
      </c>
      <c r="I26" s="117">
        <v>814.32100000000003</v>
      </c>
      <c r="J26" s="80">
        <v>477.589</v>
      </c>
      <c r="K26" s="94">
        <v>470.274</v>
      </c>
      <c r="L26" s="94">
        <v>471.548</v>
      </c>
      <c r="M26" s="93">
        <v>470.25099999999998</v>
      </c>
      <c r="N26" s="81">
        <v>486.541</v>
      </c>
      <c r="O26" s="81">
        <v>513.65</v>
      </c>
    </row>
    <row r="27" spans="1:15" ht="15.75" thickBot="1" x14ac:dyDescent="0.3">
      <c r="A27" s="102" t="s">
        <v>161</v>
      </c>
      <c r="B27" s="111" t="s">
        <v>130</v>
      </c>
      <c r="C27" s="105" t="s">
        <v>24</v>
      </c>
      <c r="D27" s="147">
        <v>1483.2160000000001</v>
      </c>
      <c r="E27" s="148"/>
      <c r="F27" s="148"/>
      <c r="G27" s="148"/>
      <c r="H27" s="148"/>
      <c r="I27" s="156"/>
      <c r="J27" s="147">
        <v>870.71799999999996</v>
      </c>
      <c r="K27" s="148"/>
      <c r="L27" s="148"/>
      <c r="M27" s="148"/>
      <c r="N27" s="148"/>
      <c r="O27" s="148"/>
    </row>
    <row r="28" spans="1:15" s="65" customFormat="1" ht="15.75" thickTop="1" x14ac:dyDescent="0.25">
      <c r="A28" s="102" t="s">
        <v>149</v>
      </c>
      <c r="B28" s="111"/>
      <c r="C28" s="103" t="s">
        <v>162</v>
      </c>
      <c r="D28" s="80">
        <v>1173.8800000000001</v>
      </c>
      <c r="E28" s="81">
        <v>1172.74</v>
      </c>
      <c r="F28" s="94">
        <v>1168.8399999999999</v>
      </c>
      <c r="G28" s="93">
        <v>1168.6500000000001</v>
      </c>
      <c r="H28" s="94">
        <v>1170.07</v>
      </c>
      <c r="I28" s="124">
        <v>1226.42</v>
      </c>
      <c r="J28" s="80">
        <v>651.14499999999998</v>
      </c>
      <c r="K28" s="81">
        <v>658.35599999999999</v>
      </c>
      <c r="L28" s="81">
        <v>654.36500000000001</v>
      </c>
      <c r="M28" s="93">
        <v>649.02200000000005</v>
      </c>
      <c r="N28" s="81">
        <v>649.43799999999999</v>
      </c>
      <c r="O28" s="81">
        <v>662.7</v>
      </c>
    </row>
    <row r="29" spans="1:15" s="65" customFormat="1" ht="15.75" thickBot="1" x14ac:dyDescent="0.3">
      <c r="A29" s="102" t="s">
        <v>163</v>
      </c>
      <c r="B29" s="111" t="s">
        <v>131</v>
      </c>
      <c r="C29" s="105" t="s">
        <v>24</v>
      </c>
      <c r="D29" s="149">
        <v>1475.3675000000001</v>
      </c>
      <c r="E29" s="150"/>
      <c r="F29" s="150"/>
      <c r="G29" s="150"/>
      <c r="H29" s="150"/>
      <c r="I29" s="151"/>
      <c r="J29" s="147">
        <v>889.07119999999998</v>
      </c>
      <c r="K29" s="148"/>
      <c r="L29" s="148"/>
      <c r="M29" s="148"/>
      <c r="N29" s="148"/>
      <c r="O29" s="148"/>
    </row>
    <row r="30" spans="1:15" s="65" customFormat="1" ht="16.5" thickTop="1" thickBot="1" x14ac:dyDescent="0.3">
      <c r="A30" s="102" t="s">
        <v>156</v>
      </c>
      <c r="B30" s="111" t="s">
        <v>132</v>
      </c>
      <c r="C30" s="105" t="s">
        <v>24</v>
      </c>
      <c r="D30" s="142">
        <v>1465.7395000000001</v>
      </c>
      <c r="E30" s="143"/>
      <c r="F30" s="143"/>
      <c r="G30" s="143"/>
      <c r="H30" s="143"/>
      <c r="I30" s="152"/>
      <c r="J30" s="142">
        <v>864.10919999999999</v>
      </c>
      <c r="K30" s="143"/>
      <c r="L30" s="143"/>
      <c r="M30" s="143"/>
      <c r="N30" s="143"/>
      <c r="O30" s="143"/>
    </row>
    <row r="31" spans="1:15" s="65" customFormat="1" ht="15.75" thickTop="1" x14ac:dyDescent="0.25">
      <c r="A31" s="102" t="s">
        <v>150</v>
      </c>
      <c r="B31" s="111"/>
      <c r="C31" s="103" t="s">
        <v>164</v>
      </c>
      <c r="D31" s="80">
        <v>170.91200000000001</v>
      </c>
      <c r="E31" s="81">
        <v>173.02600000000001</v>
      </c>
      <c r="F31" s="94">
        <v>168.88200000000001</v>
      </c>
      <c r="G31" s="81">
        <v>168.99199999999999</v>
      </c>
      <c r="H31" s="81">
        <v>170.893</v>
      </c>
      <c r="I31" s="125">
        <v>166.88499999999999</v>
      </c>
      <c r="J31" s="80">
        <v>119.504</v>
      </c>
      <c r="K31" s="81">
        <v>118.265</v>
      </c>
      <c r="L31" s="93">
        <v>114.26300000000001</v>
      </c>
      <c r="M31" s="94">
        <v>115.104</v>
      </c>
      <c r="N31" s="81">
        <v>116.264</v>
      </c>
      <c r="O31" s="81">
        <v>125.803</v>
      </c>
    </row>
    <row r="32" spans="1:15" s="65" customFormat="1" ht="15.75" thickBot="1" x14ac:dyDescent="0.3">
      <c r="A32" s="102" t="s">
        <v>165</v>
      </c>
      <c r="B32" s="111" t="s">
        <v>133</v>
      </c>
      <c r="C32" s="105" t="s">
        <v>24</v>
      </c>
      <c r="D32" s="149">
        <v>1472.604</v>
      </c>
      <c r="E32" s="150"/>
      <c r="F32" s="150"/>
      <c r="G32" s="150"/>
      <c r="H32" s="150"/>
      <c r="I32" s="151"/>
      <c r="J32" s="147">
        <v>870.88400000000001</v>
      </c>
      <c r="K32" s="148"/>
      <c r="L32" s="148"/>
      <c r="M32" s="148"/>
      <c r="N32" s="148"/>
      <c r="O32" s="148"/>
    </row>
    <row r="33" spans="1:15" s="65" customFormat="1" ht="16.5" thickTop="1" thickBot="1" x14ac:dyDescent="0.3">
      <c r="A33" s="102" t="s">
        <v>159</v>
      </c>
      <c r="B33" s="111" t="s">
        <v>134</v>
      </c>
      <c r="C33" s="105" t="s">
        <v>24</v>
      </c>
      <c r="D33" s="153">
        <v>1461.1765</v>
      </c>
      <c r="E33" s="154"/>
      <c r="F33" s="154"/>
      <c r="G33" s="154"/>
      <c r="H33" s="154"/>
      <c r="I33" s="155"/>
      <c r="J33" s="142">
        <v>879.79219999999998</v>
      </c>
      <c r="K33" s="143"/>
      <c r="L33" s="143"/>
      <c r="M33" s="143"/>
      <c r="N33" s="143"/>
      <c r="O33" s="143"/>
    </row>
    <row r="34" spans="1:15" ht="15.75" thickTop="1" x14ac:dyDescent="0.25">
      <c r="A34" s="102" t="s">
        <v>151</v>
      </c>
      <c r="B34" s="111"/>
      <c r="C34" s="103" t="s">
        <v>167</v>
      </c>
      <c r="D34" s="120">
        <v>710.79899999999998</v>
      </c>
      <c r="E34" s="79">
        <v>709.18200000000002</v>
      </c>
      <c r="F34" s="79">
        <v>705.404</v>
      </c>
      <c r="G34" s="90">
        <v>702.64200000000005</v>
      </c>
      <c r="H34" s="89">
        <v>702.22699999999998</v>
      </c>
      <c r="I34" s="117">
        <v>723.49</v>
      </c>
      <c r="J34" s="80">
        <v>400.85500000000002</v>
      </c>
      <c r="K34" s="93">
        <v>395.161</v>
      </c>
      <c r="L34" s="94">
        <v>396.55</v>
      </c>
      <c r="M34" s="94">
        <v>396.52</v>
      </c>
      <c r="N34" s="81">
        <v>405.84199999999998</v>
      </c>
      <c r="O34" s="81">
        <v>436.31799999999998</v>
      </c>
    </row>
    <row r="35" spans="1:15" ht="15.75" thickBot="1" x14ac:dyDescent="0.3">
      <c r="A35" s="102" t="s">
        <v>168</v>
      </c>
      <c r="B35" s="111" t="s">
        <v>135</v>
      </c>
      <c r="C35" s="105" t="s">
        <v>24</v>
      </c>
      <c r="D35" s="149">
        <v>1470.8644999999999</v>
      </c>
      <c r="E35" s="150"/>
      <c r="F35" s="150"/>
      <c r="G35" s="150"/>
      <c r="H35" s="150"/>
      <c r="I35" s="151"/>
      <c r="J35" s="147">
        <v>863.89319999999998</v>
      </c>
      <c r="K35" s="148"/>
      <c r="L35" s="148"/>
      <c r="M35" s="148"/>
      <c r="N35" s="148"/>
      <c r="O35" s="148"/>
    </row>
    <row r="36" spans="1:15" s="65" customFormat="1" ht="16.5" thickTop="1" thickBot="1" x14ac:dyDescent="0.3">
      <c r="A36" s="102" t="s">
        <v>166</v>
      </c>
      <c r="B36" s="111" t="s">
        <v>136</v>
      </c>
      <c r="C36" s="105" t="s">
        <v>152</v>
      </c>
      <c r="D36" s="144">
        <v>1461.7145</v>
      </c>
      <c r="E36" s="145"/>
      <c r="F36" s="145"/>
      <c r="G36" s="145"/>
      <c r="H36" s="145"/>
      <c r="I36" s="146"/>
      <c r="J36" s="142">
        <v>867.21820000000002</v>
      </c>
      <c r="K36" s="143"/>
      <c r="L36" s="143"/>
      <c r="M36" s="143"/>
      <c r="N36" s="143"/>
      <c r="O36" s="143"/>
    </row>
    <row r="37" spans="1:15" ht="15.75" thickTop="1" x14ac:dyDescent="0.25"/>
  </sheetData>
  <mergeCells count="32">
    <mergeCell ref="J14:O14"/>
    <mergeCell ref="D14:I14"/>
    <mergeCell ref="J35:O35"/>
    <mergeCell ref="D35:I35"/>
    <mergeCell ref="J29:O29"/>
    <mergeCell ref="D29:I29"/>
    <mergeCell ref="J21:O21"/>
    <mergeCell ref="D21:I21"/>
    <mergeCell ref="J17:O17"/>
    <mergeCell ref="D17:I17"/>
    <mergeCell ref="J3:O3"/>
    <mergeCell ref="D3:I3"/>
    <mergeCell ref="J8:O8"/>
    <mergeCell ref="D8:I8"/>
    <mergeCell ref="J11:O11"/>
    <mergeCell ref="D11:I11"/>
    <mergeCell ref="J19:O19"/>
    <mergeCell ref="D19:I19"/>
    <mergeCell ref="J25:O25"/>
    <mergeCell ref="D25:I25"/>
    <mergeCell ref="J27:O27"/>
    <mergeCell ref="D27:I27"/>
    <mergeCell ref="D23:I23"/>
    <mergeCell ref="J23:O23"/>
    <mergeCell ref="J36:O36"/>
    <mergeCell ref="D36:I36"/>
    <mergeCell ref="J32:O32"/>
    <mergeCell ref="J30:O30"/>
    <mergeCell ref="D32:I32"/>
    <mergeCell ref="D30:I30"/>
    <mergeCell ref="J33:O33"/>
    <mergeCell ref="D33:I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Antiguo</vt:lpstr>
      <vt:lpstr>Hoja4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2018-02-07T14:38:26Z</dcterms:modified>
</cp:coreProperties>
</file>