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N15" i="1" l="1"/>
  <c r="O4" i="1" l="1"/>
  <c r="N21" i="1"/>
  <c r="N19" i="1" l="1"/>
  <c r="N5" i="1"/>
  <c r="N9" i="1"/>
  <c r="N31" i="1"/>
  <c r="N27" i="1"/>
  <c r="N25" i="1"/>
  <c r="N17" i="1"/>
  <c r="N11" i="1"/>
  <c r="N8" i="1"/>
  <c r="N6" i="1"/>
  <c r="N29" i="1"/>
  <c r="N23" i="1"/>
  <c r="O10" i="1" l="1"/>
  <c r="O18" i="1"/>
  <c r="N14" i="1"/>
  <c r="O16" i="1" s="1"/>
  <c r="N12" i="1" l="1"/>
  <c r="O34" i="1" l="1"/>
  <c r="O33" i="1"/>
  <c r="O20" i="1"/>
  <c r="O28" i="1"/>
  <c r="O32" i="1"/>
  <c r="O7" i="1"/>
  <c r="O13" i="1"/>
  <c r="O26" i="1"/>
  <c r="O22" i="1"/>
  <c r="O35" i="1"/>
  <c r="O24" i="1"/>
  <c r="O30" i="1"/>
  <c r="M36" i="1" l="1"/>
  <c r="K50" i="1" l="1"/>
  <c r="K46" i="1"/>
  <c r="K42" i="1"/>
  <c r="K38" i="1"/>
  <c r="K41" i="1"/>
  <c r="K48" i="1"/>
  <c r="K44" i="1"/>
  <c r="K51" i="1"/>
  <c r="K43" i="1"/>
  <c r="K49" i="1"/>
  <c r="K45" i="1"/>
  <c r="K37" i="1"/>
  <c r="K36" i="1"/>
  <c r="M52" i="1" s="1"/>
  <c r="K47" i="1"/>
  <c r="K39" i="1"/>
  <c r="K40" i="1"/>
  <c r="L51" i="1" l="1"/>
  <c r="L50" i="1" l="1"/>
  <c r="L36" i="1"/>
  <c r="L39" i="1"/>
  <c r="L46" i="1"/>
  <c r="L47" i="1"/>
  <c r="L37" i="1"/>
  <c r="L41" i="1"/>
  <c r="L40" i="1"/>
  <c r="L49" i="1"/>
  <c r="L48" i="1"/>
  <c r="L45" i="1"/>
  <c r="L42" i="1"/>
  <c r="L44" i="1"/>
  <c r="L43" i="1"/>
  <c r="L38" i="1"/>
  <c r="M40" i="1" l="1"/>
  <c r="M42" i="1"/>
  <c r="M44" i="1"/>
  <c r="M38" i="1"/>
</calcChain>
</file>

<file path=xl/sharedStrings.xml><?xml version="1.0" encoding="utf-8"?>
<sst xmlns="http://schemas.openxmlformats.org/spreadsheetml/2006/main" count="113" uniqueCount="86">
  <si>
    <t>BASE_NUM</t>
  </si>
  <si>
    <t>CONST_RATE_DEMI</t>
  </si>
  <si>
    <t>LINEAR_RATE_DEMI</t>
  </si>
  <si>
    <t>LINEAR_RATE_DEMI_EST</t>
  </si>
  <si>
    <t>1BG</t>
  </si>
  <si>
    <t>SUM</t>
  </si>
  <si>
    <t>2BG</t>
  </si>
  <si>
    <t>3BG</t>
  </si>
  <si>
    <t>4BG</t>
  </si>
  <si>
    <t>12BG</t>
  </si>
  <si>
    <t>SUM 1+2+12BG</t>
  </si>
  <si>
    <t>23BG</t>
  </si>
  <si>
    <t>SUM 2+3+23BG</t>
  </si>
  <si>
    <t>42BG</t>
  </si>
  <si>
    <t>SUM 2+42BG+4BG</t>
  </si>
  <si>
    <t>13BG</t>
  </si>
  <si>
    <t>SUM 3+13BG+1BG</t>
  </si>
  <si>
    <t>423BG</t>
  </si>
  <si>
    <t>SUM 2+3+423BG+4BG</t>
  </si>
  <si>
    <t>41BG</t>
  </si>
  <si>
    <t>SUM 1+41BG+4BG</t>
  </si>
  <si>
    <t>421BG</t>
  </si>
  <si>
    <t>SUM 1+2+421BG+4BG</t>
  </si>
  <si>
    <t>43BG</t>
  </si>
  <si>
    <t>SUM 3+43BG+4BG</t>
  </si>
  <si>
    <t>SUM 2+3+13BG+421BG+4BG</t>
  </si>
  <si>
    <t>4213BG</t>
  </si>
  <si>
    <t>SUM 2+3+13BG+12BG</t>
  </si>
  <si>
    <t>SUM 13BG+3+41BG+4BG</t>
  </si>
  <si>
    <t>431BG</t>
  </si>
  <si>
    <t>wi</t>
  </si>
  <si>
    <t>EXP(-0,5 * Ai)</t>
  </si>
  <si>
    <t>AIC</t>
  </si>
  <si>
    <t>AIC TOT</t>
  </si>
  <si>
    <r>
      <rPr>
        <b/>
        <sz val="11"/>
        <color rgb="FF0070C0"/>
        <rFont val="Calibri"/>
        <family val="2"/>
        <scheme val="minor"/>
      </rPr>
      <t>loglik 1</t>
    </r>
    <r>
      <rPr>
        <b/>
        <sz val="11"/>
        <color theme="1"/>
        <rFont val="Calibri"/>
        <family val="2"/>
        <scheme val="minor"/>
      </rPr>
      <t xml:space="preserve"> /</t>
    </r>
    <r>
      <rPr>
        <b/>
        <sz val="11"/>
        <color rgb="FFFF0000"/>
        <rFont val="Calibri"/>
        <family val="2"/>
        <scheme val="minor"/>
      </rPr>
      <t xml:space="preserve"> AIC 1</t>
    </r>
  </si>
  <si>
    <r>
      <rPr>
        <b/>
        <sz val="11"/>
        <color rgb="FF0070C0"/>
        <rFont val="Calibri"/>
        <family val="2"/>
        <scheme val="minor"/>
      </rPr>
      <t>loglik 2</t>
    </r>
    <r>
      <rPr>
        <b/>
        <sz val="11"/>
        <color theme="1"/>
        <rFont val="Calibri"/>
        <family val="2"/>
        <scheme val="minor"/>
      </rPr>
      <t xml:space="preserve"> /</t>
    </r>
    <r>
      <rPr>
        <b/>
        <sz val="11"/>
        <color rgb="FFFF0000"/>
        <rFont val="Calibri"/>
        <family val="2"/>
        <scheme val="minor"/>
      </rPr>
      <t xml:space="preserve"> AIC 2</t>
    </r>
  </si>
  <si>
    <r>
      <rPr>
        <b/>
        <sz val="11"/>
        <color rgb="FF0070C0"/>
        <rFont val="Calibri"/>
        <family val="2"/>
        <scheme val="minor"/>
      </rPr>
      <t>loglik 3</t>
    </r>
    <r>
      <rPr>
        <b/>
        <sz val="11"/>
        <color theme="1"/>
        <rFont val="Calibri"/>
        <family val="2"/>
        <scheme val="minor"/>
      </rPr>
      <t xml:space="preserve"> /</t>
    </r>
    <r>
      <rPr>
        <b/>
        <sz val="11"/>
        <color rgb="FFFF0000"/>
        <rFont val="Calibri"/>
        <family val="2"/>
        <scheme val="minor"/>
      </rPr>
      <t xml:space="preserve"> AIC 3</t>
    </r>
  </si>
  <si>
    <r>
      <rPr>
        <b/>
        <sz val="11"/>
        <color rgb="FF0070C0"/>
        <rFont val="Calibri"/>
        <family val="2"/>
        <scheme val="minor"/>
      </rPr>
      <t>loglik 4</t>
    </r>
    <r>
      <rPr>
        <b/>
        <sz val="11"/>
        <color theme="1"/>
        <rFont val="Calibri"/>
        <family val="2"/>
        <scheme val="minor"/>
      </rPr>
      <t xml:space="preserve"> /</t>
    </r>
    <r>
      <rPr>
        <b/>
        <sz val="11"/>
        <color rgb="FFFF0000"/>
        <rFont val="Calibri"/>
        <family val="2"/>
        <scheme val="minor"/>
      </rPr>
      <t xml:space="preserve"> AIC 4</t>
    </r>
  </si>
  <si>
    <r>
      <rPr>
        <b/>
        <sz val="11"/>
        <color rgb="FF0070C0"/>
        <rFont val="Calibri"/>
        <family val="2"/>
        <scheme val="minor"/>
      </rPr>
      <t>loglik 5</t>
    </r>
    <r>
      <rPr>
        <b/>
        <sz val="11"/>
        <color theme="1"/>
        <rFont val="Calibri"/>
        <family val="2"/>
        <scheme val="minor"/>
      </rPr>
      <t xml:space="preserve"> /</t>
    </r>
    <r>
      <rPr>
        <b/>
        <sz val="11"/>
        <color rgb="FFFF0000"/>
        <rFont val="Calibri"/>
        <family val="2"/>
        <scheme val="minor"/>
      </rPr>
      <t xml:space="preserve"> AIC 5</t>
    </r>
  </si>
  <si>
    <t>k</t>
  </si>
  <si>
    <t>1-3</t>
  </si>
  <si>
    <t>AIC clades</t>
  </si>
  <si>
    <t>4-2-1</t>
  </si>
  <si>
    <t>5</t>
  </si>
  <si>
    <t>6</t>
  </si>
  <si>
    <t>Complete tree</t>
  </si>
  <si>
    <t>Node</t>
  </si>
  <si>
    <t>Null</t>
  </si>
  <si>
    <t>Best model</t>
  </si>
  <si>
    <t>Node 1</t>
  </si>
  <si>
    <t>Node 2</t>
  </si>
  <si>
    <t>Node 3</t>
  </si>
  <si>
    <t>Node 4</t>
  </si>
  <si>
    <t>AIC min</t>
  </si>
  <si>
    <t>Node / tot</t>
  </si>
  <si>
    <t>Each node</t>
  </si>
  <si>
    <t>SUM(EXP(-0,5 * Ai)</t>
  </si>
  <si>
    <t>Clade/Subtree info</t>
  </si>
  <si>
    <t>Background Clade 1</t>
  </si>
  <si>
    <t>Clade 1</t>
  </si>
  <si>
    <t>Background Clade 2</t>
  </si>
  <si>
    <t>Clade 2</t>
  </si>
  <si>
    <t>Background Clade 3</t>
  </si>
  <si>
    <t>Clade 3</t>
  </si>
  <si>
    <t>Background Clade 4</t>
  </si>
  <si>
    <t>Clade 4</t>
  </si>
  <si>
    <t>Background Subtree 1+2</t>
  </si>
  <si>
    <t>Background Subtree 2+3</t>
  </si>
  <si>
    <t>Subtree 4-2</t>
  </si>
  <si>
    <t>Subtree 4-3</t>
  </si>
  <si>
    <t>Subtree 4-2-1</t>
  </si>
  <si>
    <t>Subtree 4-1</t>
  </si>
  <si>
    <t>Subtree 4-2-3</t>
  </si>
  <si>
    <t>Subtree 1-3</t>
  </si>
  <si>
    <t>Results of model selection</t>
  </si>
  <si>
    <t>1,2</t>
  </si>
  <si>
    <t>2,3</t>
  </si>
  <si>
    <t>2,4</t>
  </si>
  <si>
    <t>1,3</t>
  </si>
  <si>
    <t>2,3,4</t>
  </si>
  <si>
    <t>1,4</t>
  </si>
  <si>
    <t>1,2,4</t>
  </si>
  <si>
    <t>3,4</t>
  </si>
  <si>
    <t>1,2,3,4</t>
  </si>
  <si>
    <t>1,2,3</t>
  </si>
  <si>
    <t>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</si>
</sst>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3" fillId="0" borderId="0" xfId="0" applyFont="1" applyAlignment="1">
      <alignment horizontal="center"/>
    </xf>
    <xf numFmtId="11" fontId="0" fillId="0" borderId="0" xfId="0" applyNumberFormat="1"/>
    <xf numFmtId="0" fontId="0" fillId="2" borderId="0" xfId="0" applyFill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0" borderId="8" xfId="0" applyNumberFormat="1" applyBorder="1"/>
    <xf numFmtId="0" fontId="0" fillId="0" borderId="0" xfId="0" applyBorder="1"/>
    <xf numFmtId="0" fontId="0" fillId="0" borderId="9" xfId="0" applyBorder="1"/>
    <xf numFmtId="164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/>
    <xf numFmtId="2" fontId="0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2" fontId="0" fillId="0" borderId="2" xfId="0" applyNumberFormat="1" applyFont="1" applyFill="1" applyBorder="1" applyAlignment="1">
      <alignment horizontal="left" vertical="center"/>
    </xf>
    <xf numFmtId="2" fontId="1" fillId="0" borderId="3" xfId="0" applyNumberFormat="1" applyFont="1" applyFill="1" applyBorder="1" applyAlignment="1">
      <alignment vertical="center"/>
    </xf>
    <xf numFmtId="2" fontId="1" fillId="0" borderId="3" xfId="0" applyNumberFormat="1" applyFont="1" applyFill="1" applyBorder="1" applyAlignment="1"/>
    <xf numFmtId="2" fontId="4" fillId="0" borderId="4" xfId="0" applyNumberFormat="1" applyFont="1" applyFill="1" applyBorder="1" applyAlignment="1"/>
    <xf numFmtId="2" fontId="1" fillId="0" borderId="4" xfId="0" applyNumberFormat="1" applyFont="1" applyFill="1" applyBorder="1" applyAlignment="1"/>
    <xf numFmtId="0" fontId="2" fillId="0" borderId="0" xfId="0" applyFont="1" applyBorder="1" applyAlignment="1"/>
    <xf numFmtId="2" fontId="1" fillId="0" borderId="0" xfId="0" applyNumberFormat="1" applyFont="1" applyFill="1" applyBorder="1" applyAlignment="1">
      <alignment vertical="center"/>
    </xf>
    <xf numFmtId="2" fontId="1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 vertical="center"/>
    </xf>
    <xf numFmtId="2" fontId="4" fillId="0" borderId="0" xfId="0" applyNumberFormat="1" applyFont="1" applyFill="1" applyBorder="1" applyAlignment="1"/>
    <xf numFmtId="2" fontId="6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3" xfId="0" applyBorder="1"/>
    <xf numFmtId="2" fontId="0" fillId="0" borderId="3" xfId="0" applyNumberFormat="1" applyBorder="1"/>
    <xf numFmtId="2" fontId="1" fillId="0" borderId="1" xfId="0" applyNumberFormat="1" applyFont="1" applyFill="1" applyBorder="1" applyAlignment="1"/>
    <xf numFmtId="0" fontId="0" fillId="0" borderId="13" xfId="0" applyBorder="1"/>
    <xf numFmtId="49" fontId="1" fillId="0" borderId="3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left"/>
    </xf>
    <xf numFmtId="0" fontId="0" fillId="0" borderId="0" xfId="0" applyFill="1"/>
    <xf numFmtId="2" fontId="0" fillId="2" borderId="0" xfId="0" applyNumberFormat="1" applyFill="1"/>
    <xf numFmtId="2" fontId="7" fillId="0" borderId="1" xfId="0" applyNumberFormat="1" applyFont="1" applyFill="1" applyBorder="1"/>
    <xf numFmtId="164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/>
    </xf>
    <xf numFmtId="164" fontId="7" fillId="0" borderId="0" xfId="0" applyNumberFormat="1" applyFont="1" applyFill="1" applyBorder="1" applyAlignment="1">
      <alignment horizontal="left"/>
    </xf>
    <xf numFmtId="164" fontId="0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horizontal="left"/>
    </xf>
    <xf numFmtId="164" fontId="1" fillId="0" borderId="3" xfId="0" applyNumberFormat="1" applyFont="1" applyFill="1" applyBorder="1" applyAlignment="1"/>
    <xf numFmtId="164" fontId="0" fillId="0" borderId="0" xfId="0" applyNumberFormat="1" applyFont="1" applyFill="1"/>
    <xf numFmtId="164" fontId="1" fillId="0" borderId="2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/>
    </xf>
    <xf numFmtId="164" fontId="0" fillId="0" borderId="0" xfId="0" applyNumberFormat="1"/>
    <xf numFmtId="164" fontId="0" fillId="0" borderId="0" xfId="0" applyNumberFormat="1" applyBorder="1"/>
    <xf numFmtId="164" fontId="1" fillId="0" borderId="1" xfId="0" applyNumberFormat="1" applyFont="1" applyFill="1" applyBorder="1" applyAlignment="1"/>
    <xf numFmtId="164" fontId="0" fillId="0" borderId="13" xfId="0" applyNumberFormat="1" applyBorder="1"/>
    <xf numFmtId="164" fontId="4" fillId="0" borderId="4" xfId="0" applyNumberFormat="1" applyFont="1" applyFill="1" applyBorder="1" applyAlignment="1"/>
    <xf numFmtId="164" fontId="1" fillId="0" borderId="4" xfId="0" applyNumberFormat="1" applyFont="1" applyFill="1" applyBorder="1" applyAlignment="1"/>
    <xf numFmtId="164" fontId="7" fillId="0" borderId="0" xfId="0" applyNumberFormat="1" applyFont="1" applyFill="1"/>
    <xf numFmtId="164" fontId="7" fillId="0" borderId="1" xfId="0" applyNumberFormat="1" applyFont="1" applyFill="1" applyBorder="1"/>
    <xf numFmtId="2" fontId="1" fillId="0" borderId="3" xfId="0" applyNumberFormat="1" applyFont="1" applyFill="1" applyBorder="1"/>
    <xf numFmtId="164" fontId="7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="70" zoomScaleNormal="70" workbookViewId="0"/>
  </sheetViews>
  <sheetFormatPr baseColWidth="10" defaultColWidth="8.85546875" defaultRowHeight="15" x14ac:dyDescent="0.25"/>
  <cols>
    <col min="1" max="1" width="24.28515625" customWidth="1"/>
    <col min="2" max="2" width="11.28515625" customWidth="1"/>
    <col min="3" max="3" width="7.5703125" customWidth="1"/>
    <col min="4" max="4" width="27.85546875" customWidth="1"/>
    <col min="5" max="5" width="14.28515625" customWidth="1"/>
    <col min="6" max="6" width="17.7109375" bestFit="1" customWidth="1"/>
    <col min="7" max="11" width="13.7109375" bestFit="1" customWidth="1"/>
    <col min="12" max="12" width="14.7109375" customWidth="1"/>
    <col min="13" max="13" width="12.85546875" customWidth="1"/>
    <col min="14" max="14" width="11.42578125" customWidth="1"/>
    <col min="15" max="15" width="10.28515625" customWidth="1"/>
    <col min="17" max="17" width="10.5703125" bestFit="1" customWidth="1"/>
  </cols>
  <sheetData>
    <row r="1" spans="1:15" x14ac:dyDescent="0.25">
      <c r="A1" s="72"/>
    </row>
    <row r="2" spans="1:15" x14ac:dyDescent="0.25">
      <c r="C2" s="73" t="s">
        <v>74</v>
      </c>
      <c r="D2" s="73"/>
      <c r="E2" s="73"/>
      <c r="G2" s="71" t="s">
        <v>40</v>
      </c>
      <c r="H2" s="71">
        <v>2</v>
      </c>
      <c r="I2" s="71">
        <v>3</v>
      </c>
      <c r="J2" s="71" t="s">
        <v>42</v>
      </c>
      <c r="K2" s="71" t="s">
        <v>8</v>
      </c>
    </row>
    <row r="3" spans="1:15" x14ac:dyDescent="0.25">
      <c r="A3" s="1" t="s">
        <v>57</v>
      </c>
      <c r="B3" s="1"/>
      <c r="C3" s="2" t="s">
        <v>46</v>
      </c>
      <c r="D3" s="20" t="s">
        <v>48</v>
      </c>
      <c r="E3" s="20" t="s">
        <v>32</v>
      </c>
      <c r="F3" s="30"/>
      <c r="G3" s="36" t="s">
        <v>34</v>
      </c>
      <c r="H3" s="36" t="s">
        <v>35</v>
      </c>
      <c r="I3" s="36" t="s">
        <v>36</v>
      </c>
      <c r="J3" s="36" t="s">
        <v>37</v>
      </c>
      <c r="K3" s="36" t="s">
        <v>38</v>
      </c>
      <c r="L3" s="35" t="s">
        <v>39</v>
      </c>
      <c r="N3" s="36" t="s">
        <v>41</v>
      </c>
      <c r="O3" t="s">
        <v>33</v>
      </c>
    </row>
    <row r="4" spans="1:15" ht="15.75" thickBot="1" x14ac:dyDescent="0.3">
      <c r="A4" s="1" t="s">
        <v>45</v>
      </c>
      <c r="B4" s="1">
        <v>0</v>
      </c>
      <c r="C4" s="3" t="s">
        <v>47</v>
      </c>
      <c r="D4" s="22" t="s">
        <v>3</v>
      </c>
      <c r="E4" s="21">
        <v>5510.54</v>
      </c>
      <c r="F4" s="24"/>
      <c r="G4" s="66">
        <v>-465.70800000000003</v>
      </c>
      <c r="H4" s="48">
        <v>-1808.7</v>
      </c>
      <c r="I4" s="48">
        <v>-209.74799999999999</v>
      </c>
      <c r="J4" s="48">
        <v>-122.38800000000001</v>
      </c>
      <c r="K4" s="48">
        <v>-138.376</v>
      </c>
      <c r="L4" s="42">
        <v>6</v>
      </c>
      <c r="M4" s="37"/>
      <c r="N4" s="38"/>
      <c r="O4" s="67">
        <f>(-2*SUM(G4:K4))+(2*L4)</f>
        <v>5501.84</v>
      </c>
    </row>
    <row r="5" spans="1:15" ht="15.75" thickTop="1" x14ac:dyDescent="0.25">
      <c r="A5" s="4" t="s">
        <v>58</v>
      </c>
      <c r="B5" s="4"/>
      <c r="C5" s="5" t="s">
        <v>4</v>
      </c>
      <c r="D5" s="23" t="s">
        <v>3</v>
      </c>
      <c r="E5" s="24">
        <v>4099.4799999999996</v>
      </c>
      <c r="F5" s="24"/>
      <c r="G5" s="49"/>
      <c r="H5" s="68">
        <v>-1780.82</v>
      </c>
      <c r="I5" s="50"/>
      <c r="J5" s="51">
        <v>-120.895</v>
      </c>
      <c r="K5" s="51">
        <v>-139.22900000000001</v>
      </c>
      <c r="L5" s="43">
        <v>6</v>
      </c>
      <c r="N5" s="59">
        <f>(-2*SUM(G5:K5))+(2*L5)</f>
        <v>4093.8879999999999</v>
      </c>
      <c r="O5" s="59"/>
    </row>
    <row r="6" spans="1:15" x14ac:dyDescent="0.25">
      <c r="A6" s="4" t="s">
        <v>59</v>
      </c>
      <c r="B6" s="4"/>
      <c r="C6" s="6">
        <v>1</v>
      </c>
      <c r="D6" s="23" t="s">
        <v>2</v>
      </c>
      <c r="E6" s="25">
        <v>1298.5899999999999</v>
      </c>
      <c r="F6" s="24"/>
      <c r="G6" s="53">
        <v>-452.053</v>
      </c>
      <c r="H6" s="52"/>
      <c r="I6" s="53">
        <v>-187.041</v>
      </c>
      <c r="J6" s="52"/>
      <c r="K6" s="52"/>
      <c r="L6" s="44">
        <v>5</v>
      </c>
      <c r="M6" s="15"/>
      <c r="N6" s="59">
        <f>(-2*SUM(G6:K6))+(2*L6)</f>
        <v>1288.1880000000001</v>
      </c>
      <c r="O6" s="60"/>
    </row>
    <row r="7" spans="1:15" ht="15.75" thickBot="1" x14ac:dyDescent="0.3">
      <c r="A7" s="4"/>
      <c r="B7" s="4">
        <v>1</v>
      </c>
      <c r="C7" s="7" t="s">
        <v>5</v>
      </c>
      <c r="D7" s="26"/>
      <c r="E7" s="26"/>
      <c r="F7" s="31"/>
      <c r="G7" s="54"/>
      <c r="H7" s="54"/>
      <c r="I7" s="54"/>
      <c r="J7" s="54"/>
      <c r="K7" s="54"/>
      <c r="L7" s="41"/>
      <c r="M7" s="39"/>
      <c r="N7" s="61"/>
      <c r="O7" s="61">
        <f>N5+N6</f>
        <v>5382.076</v>
      </c>
    </row>
    <row r="8" spans="1:15" ht="15.75" thickTop="1" x14ac:dyDescent="0.25">
      <c r="A8" s="4" t="s">
        <v>60</v>
      </c>
      <c r="B8" s="4"/>
      <c r="C8" s="5" t="s">
        <v>6</v>
      </c>
      <c r="D8" s="23" t="s">
        <v>2</v>
      </c>
      <c r="E8" s="24">
        <v>1835.86</v>
      </c>
      <c r="F8" s="24"/>
      <c r="G8" s="51">
        <v>-450.80799999999999</v>
      </c>
      <c r="H8" s="50"/>
      <c r="I8" s="51">
        <v>-198.97900000000001</v>
      </c>
      <c r="J8" s="51">
        <v>-120.777</v>
      </c>
      <c r="K8" s="51">
        <v>-134.20699999999999</v>
      </c>
      <c r="L8" s="43">
        <v>5</v>
      </c>
      <c r="N8" s="59">
        <f>(-2*SUM(G8:K8))+(2*L8)</f>
        <v>1819.5420000000001</v>
      </c>
      <c r="O8" s="59"/>
    </row>
    <row r="9" spans="1:15" x14ac:dyDescent="0.25">
      <c r="A9" s="4" t="s">
        <v>61</v>
      </c>
      <c r="B9" s="4"/>
      <c r="C9" s="6">
        <v>2</v>
      </c>
      <c r="D9" s="23" t="s">
        <v>3</v>
      </c>
      <c r="E9" s="25">
        <v>3550.03</v>
      </c>
      <c r="F9" s="24"/>
      <c r="G9" s="55"/>
      <c r="H9" s="56">
        <v>3550.03</v>
      </c>
      <c r="I9" s="55"/>
      <c r="J9" s="55"/>
      <c r="K9" s="55"/>
      <c r="L9" s="44">
        <v>6</v>
      </c>
      <c r="M9" s="15"/>
      <c r="N9" s="60">
        <f>((SUM(G9:K9)))</f>
        <v>3550.03</v>
      </c>
      <c r="O9" s="60"/>
    </row>
    <row r="10" spans="1:15" ht="15.75" thickBot="1" x14ac:dyDescent="0.3">
      <c r="A10" s="4"/>
      <c r="B10" s="4">
        <v>2</v>
      </c>
      <c r="C10" s="7" t="s">
        <v>5</v>
      </c>
      <c r="D10" s="26"/>
      <c r="E10" s="26"/>
      <c r="F10" s="31"/>
      <c r="G10" s="54"/>
      <c r="H10" s="54"/>
      <c r="I10" s="54"/>
      <c r="J10" s="54"/>
      <c r="K10" s="54"/>
      <c r="L10" s="41"/>
      <c r="M10" s="39"/>
      <c r="N10" s="61"/>
      <c r="O10" s="61">
        <f>N8+N9</f>
        <v>5369.5720000000001</v>
      </c>
    </row>
    <row r="11" spans="1:15" ht="15.75" thickTop="1" x14ac:dyDescent="0.25">
      <c r="A11" s="4" t="s">
        <v>62</v>
      </c>
      <c r="B11" s="4"/>
      <c r="C11" s="5" t="s">
        <v>7</v>
      </c>
      <c r="D11" s="23" t="s">
        <v>3</v>
      </c>
      <c r="E11" s="24">
        <v>5082.83</v>
      </c>
      <c r="F11" s="24"/>
      <c r="G11" s="65">
        <v>-469.23599999999999</v>
      </c>
      <c r="H11" s="65">
        <v>-1803.64</v>
      </c>
      <c r="I11" s="55"/>
      <c r="J11" s="65">
        <v>-120.61499999999999</v>
      </c>
      <c r="K11" s="65">
        <v>-139.345</v>
      </c>
      <c r="L11" s="43">
        <v>6</v>
      </c>
      <c r="N11" s="59">
        <f>(-2*SUM(G11:K11))+(2*L11)</f>
        <v>5077.6719999999996</v>
      </c>
      <c r="O11" s="59"/>
    </row>
    <row r="12" spans="1:15" x14ac:dyDescent="0.25">
      <c r="A12" s="4" t="s">
        <v>63</v>
      </c>
      <c r="B12" s="4"/>
      <c r="C12" s="6">
        <v>3</v>
      </c>
      <c r="D12" s="23" t="s">
        <v>3</v>
      </c>
      <c r="E12" s="25">
        <v>343.06299999999999</v>
      </c>
      <c r="F12" s="24"/>
      <c r="G12" s="55"/>
      <c r="H12" s="55"/>
      <c r="I12" s="56">
        <v>343.06299999999999</v>
      </c>
      <c r="J12" s="55"/>
      <c r="K12" s="55"/>
      <c r="L12" s="44">
        <v>6</v>
      </c>
      <c r="M12" s="15"/>
      <c r="N12" s="60">
        <f>((SUM(G12:K12)))</f>
        <v>343.06299999999999</v>
      </c>
      <c r="O12" s="60"/>
    </row>
    <row r="13" spans="1:15" ht="15.75" thickBot="1" x14ac:dyDescent="0.3">
      <c r="A13" s="4"/>
      <c r="B13" s="4">
        <v>3</v>
      </c>
      <c r="C13" s="7" t="s">
        <v>5</v>
      </c>
      <c r="D13" s="26"/>
      <c r="E13" s="26"/>
      <c r="F13" s="31"/>
      <c r="G13" s="54"/>
      <c r="H13" s="54"/>
      <c r="I13" s="54"/>
      <c r="J13" s="54"/>
      <c r="K13" s="54"/>
      <c r="L13" s="41"/>
      <c r="M13" s="39"/>
      <c r="N13" s="61"/>
      <c r="O13" s="61">
        <f>N11+N12</f>
        <v>5420.7349999999997</v>
      </c>
    </row>
    <row r="14" spans="1:15" ht="15.75" thickTop="1" x14ac:dyDescent="0.25">
      <c r="A14" s="4" t="s">
        <v>64</v>
      </c>
      <c r="B14" s="4"/>
      <c r="C14" s="5" t="s">
        <v>8</v>
      </c>
      <c r="D14" s="23" t="s">
        <v>2</v>
      </c>
      <c r="E14" s="24">
        <v>277.69600000000003</v>
      </c>
      <c r="F14" s="24"/>
      <c r="G14" s="50"/>
      <c r="H14" s="50"/>
      <c r="I14" s="50"/>
      <c r="J14" s="50"/>
      <c r="K14" s="57">
        <v>277.69600000000003</v>
      </c>
      <c r="L14" s="43" t="s">
        <v>43</v>
      </c>
      <c r="N14" s="59">
        <f>((SUM(G14:K14)))</f>
        <v>277.69600000000003</v>
      </c>
      <c r="O14" s="59"/>
    </row>
    <row r="15" spans="1:15" x14ac:dyDescent="0.25">
      <c r="A15" s="4" t="s">
        <v>65</v>
      </c>
      <c r="B15" s="4"/>
      <c r="C15" s="6">
        <v>4</v>
      </c>
      <c r="D15" s="25" t="s">
        <v>3</v>
      </c>
      <c r="E15" s="25">
        <v>5200.71</v>
      </c>
      <c r="F15" s="24"/>
      <c r="G15" s="53">
        <v>-465.02499999999998</v>
      </c>
      <c r="H15" s="53">
        <v>-1792.95</v>
      </c>
      <c r="I15" s="53">
        <v>-208.87200000000001</v>
      </c>
      <c r="J15" s="53">
        <v>-121.92100000000001</v>
      </c>
      <c r="K15" s="52"/>
      <c r="L15" s="44" t="s">
        <v>44</v>
      </c>
      <c r="M15" s="15"/>
      <c r="N15" s="59">
        <f>(-2*SUM(G15:K15))+(2*L15)</f>
        <v>5189.5359999999991</v>
      </c>
      <c r="O15" s="60"/>
    </row>
    <row r="16" spans="1:15" ht="15.75" thickBot="1" x14ac:dyDescent="0.3">
      <c r="A16" s="4"/>
      <c r="B16" s="4">
        <v>4</v>
      </c>
      <c r="C16" s="7" t="s">
        <v>5</v>
      </c>
      <c r="D16" s="26"/>
      <c r="E16" s="26"/>
      <c r="F16" s="31"/>
      <c r="G16" s="54"/>
      <c r="H16" s="54"/>
      <c r="I16" s="54"/>
      <c r="J16" s="54"/>
      <c r="K16" s="54"/>
      <c r="L16" s="41"/>
      <c r="M16" s="39"/>
      <c r="N16" s="61"/>
      <c r="O16" s="61">
        <f>N14+N15</f>
        <v>5467.2319999999991</v>
      </c>
    </row>
    <row r="17" spans="1:15" ht="15.75" thickTop="1" x14ac:dyDescent="0.25">
      <c r="A17" s="4" t="s">
        <v>66</v>
      </c>
      <c r="B17" s="4"/>
      <c r="C17" s="5" t="s">
        <v>9</v>
      </c>
      <c r="D17" s="23" t="s">
        <v>0</v>
      </c>
      <c r="E17" s="24">
        <v>494.71100000000001</v>
      </c>
      <c r="F17" s="24"/>
      <c r="G17" s="50"/>
      <c r="H17" s="50"/>
      <c r="I17" s="50"/>
      <c r="J17" s="51">
        <v>-106.85299999999999</v>
      </c>
      <c r="K17" s="51">
        <v>-135.40100000000001</v>
      </c>
      <c r="L17" s="43">
        <v>4</v>
      </c>
      <c r="M17" s="40"/>
      <c r="N17" s="59">
        <f>(-2*SUM(G17:K17))+(2*L17)</f>
        <v>492.50800000000004</v>
      </c>
      <c r="O17" s="62"/>
    </row>
    <row r="18" spans="1:15" ht="15.75" thickBot="1" x14ac:dyDescent="0.3">
      <c r="A18" s="4" t="s">
        <v>10</v>
      </c>
      <c r="B18" s="4">
        <v>12</v>
      </c>
      <c r="C18" s="7" t="s">
        <v>5</v>
      </c>
      <c r="D18" s="26"/>
      <c r="E18" s="26"/>
      <c r="F18" s="31"/>
      <c r="G18" s="54"/>
      <c r="H18" s="54"/>
      <c r="I18" s="54"/>
      <c r="J18" s="54"/>
      <c r="K18" s="54"/>
      <c r="L18" s="41"/>
      <c r="M18" s="39"/>
      <c r="N18" s="61"/>
      <c r="O18" s="61">
        <f>N17+N6+N9</f>
        <v>5330.7260000000006</v>
      </c>
    </row>
    <row r="19" spans="1:15" ht="15.75" thickTop="1" x14ac:dyDescent="0.25">
      <c r="A19" s="4" t="s">
        <v>67</v>
      </c>
      <c r="B19" s="4"/>
      <c r="C19" s="5" t="s">
        <v>11</v>
      </c>
      <c r="D19" s="23" t="s">
        <v>2</v>
      </c>
      <c r="E19" s="24">
        <v>1419.65</v>
      </c>
      <c r="F19" s="24"/>
      <c r="G19" s="51">
        <v>-450.73</v>
      </c>
      <c r="H19" s="50"/>
      <c r="I19" s="50"/>
      <c r="J19" s="51">
        <v>-110.294</v>
      </c>
      <c r="K19" s="51">
        <v>-142.959</v>
      </c>
      <c r="L19" s="43" t="s">
        <v>43</v>
      </c>
      <c r="M19" s="40"/>
      <c r="N19" s="59">
        <f>(-2*SUM(G19:K19))+(2*L19)</f>
        <v>1417.9659999999999</v>
      </c>
      <c r="O19" s="62"/>
    </row>
    <row r="20" spans="1:15" ht="15.75" thickBot="1" x14ac:dyDescent="0.3">
      <c r="A20" s="4" t="s">
        <v>12</v>
      </c>
      <c r="B20" s="4">
        <v>23</v>
      </c>
      <c r="C20" s="7" t="s">
        <v>5</v>
      </c>
      <c r="D20" s="26"/>
      <c r="E20" s="26"/>
      <c r="F20" s="31"/>
      <c r="G20" s="54"/>
      <c r="H20" s="54"/>
      <c r="I20" s="54"/>
      <c r="J20" s="54"/>
      <c r="K20" s="54"/>
      <c r="L20" s="41"/>
      <c r="M20" s="39"/>
      <c r="N20" s="61"/>
      <c r="O20" s="61">
        <f>N19+N9+N12</f>
        <v>5311.0590000000002</v>
      </c>
    </row>
    <row r="21" spans="1:15" ht="15.75" thickTop="1" x14ac:dyDescent="0.25">
      <c r="A21" s="4" t="s">
        <v>68</v>
      </c>
      <c r="B21" s="4"/>
      <c r="C21" s="5" t="s">
        <v>13</v>
      </c>
      <c r="D21" s="23" t="s">
        <v>2</v>
      </c>
      <c r="E21" s="24">
        <v>1562.14</v>
      </c>
      <c r="F21" s="24"/>
      <c r="G21" s="51">
        <v>-450.185</v>
      </c>
      <c r="H21" s="50"/>
      <c r="I21" s="51">
        <v>-193.14599999999999</v>
      </c>
      <c r="J21" s="51">
        <v>-126.504</v>
      </c>
      <c r="K21" s="50"/>
      <c r="L21" s="43">
        <v>5</v>
      </c>
      <c r="M21" s="40"/>
      <c r="N21" s="59">
        <f>(-2*SUM(G21:K21))+(2*L21)</f>
        <v>1549.67</v>
      </c>
      <c r="O21" s="62"/>
    </row>
    <row r="22" spans="1:15" ht="15.75" thickBot="1" x14ac:dyDescent="0.3">
      <c r="A22" s="4" t="s">
        <v>14</v>
      </c>
      <c r="B22" s="4">
        <v>24</v>
      </c>
      <c r="C22" s="7" t="s">
        <v>5</v>
      </c>
      <c r="D22" s="26"/>
      <c r="E22" s="26"/>
      <c r="F22" s="31"/>
      <c r="G22" s="54"/>
      <c r="H22" s="54"/>
      <c r="I22" s="54"/>
      <c r="J22" s="54"/>
      <c r="K22" s="54"/>
      <c r="L22" s="41"/>
      <c r="M22" s="39"/>
      <c r="N22" s="61"/>
      <c r="O22" s="61">
        <f>N21+N9+N14</f>
        <v>5377.3960000000006</v>
      </c>
    </row>
    <row r="23" spans="1:15" ht="15.75" thickTop="1" x14ac:dyDescent="0.25">
      <c r="A23" s="4" t="s">
        <v>73</v>
      </c>
      <c r="B23" s="4"/>
      <c r="C23" s="5" t="s">
        <v>15</v>
      </c>
      <c r="D23" s="23" t="s">
        <v>2</v>
      </c>
      <c r="E23" s="24">
        <v>908.67700000000002</v>
      </c>
      <c r="F23" s="24"/>
      <c r="G23" s="58">
        <v>908.68</v>
      </c>
      <c r="H23" s="50"/>
      <c r="I23" s="50"/>
      <c r="J23" s="50"/>
      <c r="K23" s="50"/>
      <c r="L23" s="43">
        <v>5</v>
      </c>
      <c r="M23" s="40"/>
      <c r="N23" s="62">
        <f>((SUM(G23:K23)))</f>
        <v>908.68</v>
      </c>
      <c r="O23" s="62"/>
    </row>
    <row r="24" spans="1:15" ht="15.75" thickBot="1" x14ac:dyDescent="0.3">
      <c r="A24" s="4" t="s">
        <v>16</v>
      </c>
      <c r="B24" s="4">
        <v>13</v>
      </c>
      <c r="C24" s="7" t="s">
        <v>5</v>
      </c>
      <c r="D24" s="26"/>
      <c r="E24" s="26"/>
      <c r="F24" s="31"/>
      <c r="G24" s="54"/>
      <c r="H24" s="54"/>
      <c r="I24" s="54"/>
      <c r="J24" s="54"/>
      <c r="K24" s="54"/>
      <c r="L24" s="41"/>
      <c r="M24" s="39"/>
      <c r="N24" s="61"/>
      <c r="O24" s="61">
        <f>N23+N5+N12</f>
        <v>5345.6310000000003</v>
      </c>
    </row>
    <row r="25" spans="1:15" ht="15.75" thickTop="1" x14ac:dyDescent="0.25">
      <c r="A25" s="4" t="s">
        <v>72</v>
      </c>
      <c r="B25" s="4"/>
      <c r="C25" s="5" t="s">
        <v>17</v>
      </c>
      <c r="D25" s="23" t="s">
        <v>2</v>
      </c>
      <c r="E25" s="24">
        <v>1132.55</v>
      </c>
      <c r="F25" s="24"/>
      <c r="G25" s="51">
        <v>-450.452</v>
      </c>
      <c r="H25" s="50"/>
      <c r="I25" s="50"/>
      <c r="J25" s="51">
        <v>-110.441</v>
      </c>
      <c r="K25" s="50"/>
      <c r="L25" s="43">
        <v>5</v>
      </c>
      <c r="M25" s="40"/>
      <c r="N25" s="59">
        <f>(-2*SUM(G25:K25))+(2*L25)</f>
        <v>1131.7860000000001</v>
      </c>
      <c r="O25" s="62"/>
    </row>
    <row r="26" spans="1:15" ht="15.75" thickBot="1" x14ac:dyDescent="0.3">
      <c r="A26" s="4" t="s">
        <v>18</v>
      </c>
      <c r="B26" s="4">
        <v>234</v>
      </c>
      <c r="C26" s="7" t="s">
        <v>5</v>
      </c>
      <c r="D26" s="26"/>
      <c r="E26" s="26"/>
      <c r="F26" s="31"/>
      <c r="G26" s="54"/>
      <c r="H26" s="54"/>
      <c r="I26" s="54"/>
      <c r="J26" s="54"/>
      <c r="K26" s="54"/>
      <c r="L26" s="41"/>
      <c r="M26" s="39"/>
      <c r="N26" s="61"/>
      <c r="O26" s="61">
        <f>N25+N9+N12+N14</f>
        <v>5302.5750000000007</v>
      </c>
    </row>
    <row r="27" spans="1:15" ht="15.75" thickTop="1" x14ac:dyDescent="0.25">
      <c r="A27" s="4" t="s">
        <v>71</v>
      </c>
      <c r="B27" s="4"/>
      <c r="C27" s="5" t="s">
        <v>19</v>
      </c>
      <c r="D27" s="23" t="s">
        <v>3</v>
      </c>
      <c r="E27" s="24">
        <v>3806.39</v>
      </c>
      <c r="F27" s="24"/>
      <c r="G27" s="55"/>
      <c r="H27" s="65">
        <v>-1773.78</v>
      </c>
      <c r="I27" s="55"/>
      <c r="J27" s="65">
        <v>-121.821</v>
      </c>
      <c r="K27" s="55"/>
      <c r="L27" s="43">
        <v>6</v>
      </c>
      <c r="M27" s="40"/>
      <c r="N27" s="59">
        <f>(-2*SUM(G27:K27))+(2*L27)</f>
        <v>3803.2019999999998</v>
      </c>
      <c r="O27" s="62"/>
    </row>
    <row r="28" spans="1:15" ht="15.75" thickBot="1" x14ac:dyDescent="0.3">
      <c r="A28" s="4" t="s">
        <v>20</v>
      </c>
      <c r="B28" s="4">
        <v>14</v>
      </c>
      <c r="C28" s="7" t="s">
        <v>5</v>
      </c>
      <c r="D28" s="26"/>
      <c r="E28" s="26"/>
      <c r="F28" s="31"/>
      <c r="G28" s="54"/>
      <c r="H28" s="54"/>
      <c r="I28" s="54"/>
      <c r="J28" s="54"/>
      <c r="K28" s="54"/>
      <c r="L28" s="41"/>
      <c r="M28" s="39"/>
      <c r="N28" s="61"/>
      <c r="O28" s="61">
        <f>N27+N6+N14</f>
        <v>5369.0859999999993</v>
      </c>
    </row>
    <row r="29" spans="1:15" ht="15.75" thickTop="1" x14ac:dyDescent="0.25">
      <c r="A29" s="4" t="s">
        <v>70</v>
      </c>
      <c r="B29" s="4"/>
      <c r="C29" s="5" t="s">
        <v>21</v>
      </c>
      <c r="D29" s="23" t="s">
        <v>1</v>
      </c>
      <c r="E29" s="24">
        <v>217.15600000000001</v>
      </c>
      <c r="F29" s="33"/>
      <c r="G29" s="50"/>
      <c r="H29" s="50"/>
      <c r="I29" s="50"/>
      <c r="J29" s="58">
        <v>217.16</v>
      </c>
      <c r="K29" s="50"/>
      <c r="L29" s="43">
        <v>3</v>
      </c>
      <c r="M29" s="40"/>
      <c r="N29" s="62">
        <f>((SUM(G29:K29)))</f>
        <v>217.16</v>
      </c>
      <c r="O29" s="62"/>
    </row>
    <row r="30" spans="1:15" ht="15.75" thickBot="1" x14ac:dyDescent="0.3">
      <c r="A30" s="4" t="s">
        <v>22</v>
      </c>
      <c r="B30" s="4">
        <v>124</v>
      </c>
      <c r="C30" s="7" t="s">
        <v>5</v>
      </c>
      <c r="D30" s="26"/>
      <c r="E30" s="26"/>
      <c r="F30" s="31"/>
      <c r="G30" s="54"/>
      <c r="H30" s="54"/>
      <c r="I30" s="54"/>
      <c r="J30" s="54"/>
      <c r="K30" s="54"/>
      <c r="L30" s="41"/>
      <c r="M30" s="39"/>
      <c r="N30" s="61"/>
      <c r="O30" s="61">
        <f>N29+N6+N9+N14</f>
        <v>5333.0740000000005</v>
      </c>
    </row>
    <row r="31" spans="1:15" ht="15.75" thickTop="1" x14ac:dyDescent="0.25">
      <c r="A31" s="4" t="s">
        <v>69</v>
      </c>
      <c r="B31" s="4"/>
      <c r="C31" s="5" t="s">
        <v>23</v>
      </c>
      <c r="D31" s="23" t="s">
        <v>3</v>
      </c>
      <c r="E31" s="24">
        <v>4772.22</v>
      </c>
      <c r="F31" s="24"/>
      <c r="G31" s="65">
        <v>-469.29500000000002</v>
      </c>
      <c r="H31" s="65">
        <v>-1787.24</v>
      </c>
      <c r="I31" s="55"/>
      <c r="J31" s="65">
        <v>-120.62</v>
      </c>
      <c r="K31" s="55"/>
      <c r="L31" s="43">
        <v>6</v>
      </c>
      <c r="M31" s="40"/>
      <c r="N31" s="59">
        <f>(-2*SUM(G31:K31))+(2*L31)</f>
        <v>4766.3099999999995</v>
      </c>
      <c r="O31" s="62"/>
    </row>
    <row r="32" spans="1:15" ht="15.75" thickBot="1" x14ac:dyDescent="0.3">
      <c r="A32" s="4" t="s">
        <v>24</v>
      </c>
      <c r="B32" s="4">
        <v>34</v>
      </c>
      <c r="C32" s="7" t="s">
        <v>5</v>
      </c>
      <c r="D32" s="27"/>
      <c r="E32" s="27"/>
      <c r="F32" s="32"/>
      <c r="G32" s="54"/>
      <c r="H32" s="54"/>
      <c r="I32" s="54"/>
      <c r="J32" s="54"/>
      <c r="K32" s="54"/>
      <c r="L32" s="27"/>
      <c r="M32" s="39"/>
      <c r="N32" s="61"/>
      <c r="O32" s="61">
        <f>N31+N12+N14</f>
        <v>5387.0689999999995</v>
      </c>
    </row>
    <row r="33" spans="1:17" ht="16.5" thickTop="1" thickBot="1" x14ac:dyDescent="0.3">
      <c r="A33" s="4" t="s">
        <v>25</v>
      </c>
      <c r="B33" s="4">
        <v>1234</v>
      </c>
      <c r="C33" s="7" t="s">
        <v>26</v>
      </c>
      <c r="D33" s="28"/>
      <c r="F33" s="34"/>
      <c r="G33" s="28"/>
      <c r="H33" s="28"/>
      <c r="I33" s="28"/>
      <c r="J33" s="28"/>
      <c r="K33" s="28"/>
      <c r="L33" s="28"/>
      <c r="M33" s="28"/>
      <c r="N33" s="63"/>
      <c r="O33" s="64">
        <f>N9+N12+N14+N23+N29</f>
        <v>5296.6290000000008</v>
      </c>
    </row>
    <row r="34" spans="1:17" ht="16.5" thickTop="1" thickBot="1" x14ac:dyDescent="0.3">
      <c r="A34" s="4" t="s">
        <v>27</v>
      </c>
      <c r="B34" s="4">
        <v>123</v>
      </c>
      <c r="C34" s="7">
        <v>123</v>
      </c>
      <c r="D34" s="29"/>
      <c r="E34" s="29"/>
      <c r="F34" s="32"/>
      <c r="G34" s="29"/>
      <c r="H34" s="29"/>
      <c r="I34" s="29"/>
      <c r="J34" s="29"/>
      <c r="K34" s="29"/>
      <c r="L34" s="29"/>
      <c r="M34" s="29"/>
      <c r="N34" s="64"/>
      <c r="O34" s="64">
        <f>N9+N12+N23+N17</f>
        <v>5294.2809999999999</v>
      </c>
    </row>
    <row r="35" spans="1:17" ht="16.5" thickTop="1" thickBot="1" x14ac:dyDescent="0.3">
      <c r="A35" s="4" t="s">
        <v>28</v>
      </c>
      <c r="B35" s="4">
        <v>134</v>
      </c>
      <c r="C35" s="7" t="s">
        <v>29</v>
      </c>
      <c r="D35" s="27"/>
      <c r="E35" s="27"/>
      <c r="F35" s="32"/>
      <c r="G35" s="27"/>
      <c r="H35" s="27"/>
      <c r="I35" s="27"/>
      <c r="J35" s="27"/>
      <c r="K35" s="27"/>
      <c r="L35" s="27"/>
      <c r="M35" s="27"/>
      <c r="N35" s="54"/>
      <c r="O35" s="54">
        <f>N23+N12+N27+N14</f>
        <v>5332.6409999999996</v>
      </c>
    </row>
    <row r="36" spans="1:17" ht="15.75" thickTop="1" x14ac:dyDescent="0.25">
      <c r="A36" s="4"/>
      <c r="B36" s="4"/>
      <c r="C36" s="8"/>
      <c r="E36" s="9"/>
      <c r="F36" s="46"/>
      <c r="J36" s="8">
        <v>0</v>
      </c>
      <c r="K36">
        <f>EXP(-0.5*(O4-$M$36))</f>
        <v>8.4944607766193363E-46</v>
      </c>
      <c r="L36" s="9">
        <f>K36/$M$52</f>
        <v>6.4101053509919912E-46</v>
      </c>
      <c r="M36" s="47">
        <f>MIN(O4:O35)</f>
        <v>5294.2809999999999</v>
      </c>
      <c r="N36" s="10" t="s">
        <v>53</v>
      </c>
    </row>
    <row r="37" spans="1:17" ht="15.75" thickBot="1" x14ac:dyDescent="0.3">
      <c r="A37" s="4"/>
      <c r="B37" s="4"/>
      <c r="C37" s="4"/>
      <c r="E37" s="9"/>
      <c r="J37" s="4">
        <v>1</v>
      </c>
      <c r="K37">
        <f>EXP(-0.5*(O7-$M$36))</f>
        <v>8.6210066610448564E-20</v>
      </c>
      <c r="L37" s="9">
        <f t="shared" ref="L37:L51" si="0">K37/$M$52</f>
        <v>6.5055996351182721E-20</v>
      </c>
    </row>
    <row r="38" spans="1:17" x14ac:dyDescent="0.25">
      <c r="A38" s="4"/>
      <c r="B38" s="4"/>
      <c r="C38" s="4"/>
      <c r="E38" s="9"/>
      <c r="F38" s="15"/>
      <c r="G38" s="15"/>
      <c r="H38" s="45"/>
      <c r="J38" s="4">
        <v>2</v>
      </c>
      <c r="K38">
        <f>EXP(-0.5*(O10-$M$36))</f>
        <v>4.474732533537563E-17</v>
      </c>
      <c r="L38" s="9">
        <f t="shared" si="0"/>
        <v>3.3767307556987357E-17</v>
      </c>
      <c r="M38" s="11">
        <f>L37+L41+L44+L46+L47+L49+L50+L51</f>
        <v>0.98789651874470263</v>
      </c>
      <c r="N38" s="12" t="s">
        <v>49</v>
      </c>
      <c r="O38" s="13"/>
      <c r="P38" s="70"/>
      <c r="Q38" s="70"/>
    </row>
    <row r="39" spans="1:17" x14ac:dyDescent="0.25">
      <c r="A39" s="4"/>
      <c r="B39" s="4"/>
      <c r="C39" s="4"/>
      <c r="E39" s="9"/>
      <c r="F39" s="15"/>
      <c r="G39" s="15"/>
      <c r="H39" s="45"/>
      <c r="J39" s="4">
        <v>3</v>
      </c>
      <c r="K39">
        <f>EXP(-0.5*(O13-$M$36))</f>
        <v>3.4742638117306664E-28</v>
      </c>
      <c r="L39" s="9">
        <f t="shared" si="0"/>
        <v>2.6217552397947324E-28</v>
      </c>
      <c r="M39" s="14"/>
      <c r="N39" s="15"/>
      <c r="O39" s="16"/>
      <c r="P39" s="70"/>
      <c r="Q39" s="70"/>
    </row>
    <row r="40" spans="1:17" x14ac:dyDescent="0.25">
      <c r="A40" s="4"/>
      <c r="B40" s="4"/>
      <c r="C40" s="4"/>
      <c r="E40" s="9"/>
      <c r="F40" s="15"/>
      <c r="G40" s="15"/>
      <c r="H40" s="45"/>
      <c r="J40" s="4">
        <v>4</v>
      </c>
      <c r="K40">
        <f>EXP(-0.5*(O16-$M$36))</f>
        <v>2.7807857559036079E-38</v>
      </c>
      <c r="L40" s="9">
        <f t="shared" si="0"/>
        <v>2.0984415753549633E-38</v>
      </c>
      <c r="M40" s="14">
        <f>L38+L41+L42+L43+L45+L47+L49+L50</f>
        <v>0.99999999646314786</v>
      </c>
      <c r="N40" s="15" t="s">
        <v>50</v>
      </c>
      <c r="O40" s="16"/>
      <c r="P40" s="70"/>
      <c r="Q40" s="70"/>
    </row>
    <row r="41" spans="1:17" x14ac:dyDescent="0.25">
      <c r="A41" s="4"/>
      <c r="B41" s="4"/>
      <c r="C41" s="4"/>
      <c r="E41" s="9"/>
      <c r="F41" s="15"/>
      <c r="G41" s="15"/>
      <c r="H41" s="45"/>
      <c r="J41" s="4" t="s">
        <v>75</v>
      </c>
      <c r="K41">
        <f>EXP(-0.5*(O18-$M$36))</f>
        <v>1.2191827338140706E-8</v>
      </c>
      <c r="L41" s="9">
        <f t="shared" si="0"/>
        <v>9.2002187912496351E-9</v>
      </c>
      <c r="M41" s="14"/>
      <c r="N41" s="15"/>
      <c r="O41" s="16"/>
      <c r="P41" s="70"/>
      <c r="Q41" s="70"/>
    </row>
    <row r="42" spans="1:17" x14ac:dyDescent="0.25">
      <c r="A42" s="4"/>
      <c r="B42" s="4"/>
      <c r="C42" s="4"/>
      <c r="D42" s="9"/>
      <c r="E42" s="9"/>
      <c r="F42" s="15"/>
      <c r="G42" s="15"/>
      <c r="H42" s="45"/>
      <c r="J42" s="4" t="s">
        <v>76</v>
      </c>
      <c r="K42">
        <f>EXP(-0.5*(O20-$M$36))</f>
        <v>2.2735451923844917E-4</v>
      </c>
      <c r="L42" s="9">
        <f t="shared" si="0"/>
        <v>1.715666784116465E-4</v>
      </c>
      <c r="M42" s="14">
        <f>L39+L42+L44+L45+L48+L49+L50+L51</f>
        <v>0.9999999879557363</v>
      </c>
      <c r="N42" s="15" t="s">
        <v>51</v>
      </c>
      <c r="O42" s="16"/>
      <c r="P42" s="70"/>
      <c r="Q42" s="70"/>
    </row>
    <row r="43" spans="1:17" x14ac:dyDescent="0.25">
      <c r="A43" s="4"/>
      <c r="B43" s="4"/>
      <c r="C43" s="4"/>
      <c r="E43" s="9"/>
      <c r="F43" s="15"/>
      <c r="G43" s="15"/>
      <c r="H43" s="45"/>
      <c r="J43" s="4" t="s">
        <v>77</v>
      </c>
      <c r="K43">
        <f>EXP(-0.5*(O22-$M$36))</f>
        <v>8.949670955716598E-19</v>
      </c>
      <c r="L43" s="9">
        <f t="shared" si="0"/>
        <v>6.7536168794563882E-19</v>
      </c>
      <c r="M43" s="14"/>
      <c r="N43" s="15"/>
      <c r="O43" s="16"/>
      <c r="P43" s="70"/>
      <c r="Q43" s="70"/>
    </row>
    <row r="44" spans="1:17" ht="15.75" thickBot="1" x14ac:dyDescent="0.3">
      <c r="A44" s="4"/>
      <c r="B44" s="4"/>
      <c r="C44" s="4"/>
      <c r="E44" s="9"/>
      <c r="F44" s="15"/>
      <c r="G44" s="15"/>
      <c r="H44" s="45"/>
      <c r="J44" s="4" t="s">
        <v>78</v>
      </c>
      <c r="K44">
        <f>EXP(-0.5*(O24-$M$36))</f>
        <v>7.0711357878823663E-12</v>
      </c>
      <c r="L44" s="9">
        <f t="shared" si="0"/>
        <v>5.336033274325749E-12</v>
      </c>
      <c r="M44" s="17">
        <f>L40+L43+L45+L46+L47+L48+L49+L51</f>
        <v>0.24520661590949611</v>
      </c>
      <c r="N44" s="18" t="s">
        <v>52</v>
      </c>
      <c r="O44" s="19"/>
      <c r="P44" s="70"/>
      <c r="Q44" s="70"/>
    </row>
    <row r="45" spans="1:17" x14ac:dyDescent="0.25">
      <c r="A45" s="4"/>
      <c r="B45" s="4"/>
      <c r="C45" s="4"/>
      <c r="E45" s="9"/>
      <c r="F45" s="15"/>
      <c r="G45" s="15"/>
      <c r="H45" s="15"/>
      <c r="J45" s="4" t="s">
        <v>79</v>
      </c>
      <c r="K45">
        <f>EXP(-0.5*(O26-$M$36))</f>
        <v>1.5811780745170194E-2</v>
      </c>
      <c r="L45" s="9">
        <f t="shared" si="0"/>
        <v>1.1931914576885642E-2</v>
      </c>
      <c r="M45" s="69" t="s">
        <v>30</v>
      </c>
    </row>
    <row r="46" spans="1:17" x14ac:dyDescent="0.25">
      <c r="A46" s="4"/>
      <c r="B46" s="4"/>
      <c r="C46" s="4"/>
      <c r="E46" s="9"/>
      <c r="F46" s="15"/>
      <c r="G46" s="15"/>
      <c r="H46" s="15"/>
      <c r="J46" s="4" t="s">
        <v>80</v>
      </c>
      <c r="K46">
        <f>EXP(-0.5*(O28-$M$36))</f>
        <v>5.7055910548380904E-17</v>
      </c>
      <c r="L46" s="9">
        <f t="shared" si="0"/>
        <v>4.3055634386889644E-17</v>
      </c>
    </row>
    <row r="47" spans="1:17" x14ac:dyDescent="0.25">
      <c r="A47" s="4"/>
      <c r="B47" s="4"/>
      <c r="C47" s="4"/>
      <c r="E47" s="9"/>
      <c r="F47" s="15"/>
      <c r="G47" s="15"/>
      <c r="H47" s="15"/>
      <c r="J47" s="4" t="s">
        <v>81</v>
      </c>
      <c r="K47">
        <f>EXP(-0.5*(O30-$M$36))</f>
        <v>3.768834629937807E-9</v>
      </c>
      <c r="L47" s="9">
        <f t="shared" si="0"/>
        <v>2.8440448032750838E-9</v>
      </c>
    </row>
    <row r="48" spans="1:17" x14ac:dyDescent="0.25">
      <c r="A48" s="4"/>
      <c r="B48" s="4"/>
      <c r="C48" s="4"/>
      <c r="E48" s="9"/>
      <c r="J48" s="4" t="s">
        <v>82</v>
      </c>
      <c r="K48">
        <f>EXP(-0.5*(O32-$M$36))</f>
        <v>7.1013645297840167E-21</v>
      </c>
      <c r="L48" s="9">
        <f t="shared" si="0"/>
        <v>5.3588445421993816E-21</v>
      </c>
    </row>
    <row r="49" spans="1:14" x14ac:dyDescent="0.25">
      <c r="A49" s="4"/>
      <c r="B49" s="4"/>
      <c r="C49" s="4"/>
      <c r="E49" s="9"/>
      <c r="J49" s="4" t="s">
        <v>83</v>
      </c>
      <c r="K49">
        <f>EXP(-0.5*(O33-$M$36))</f>
        <v>0.30912795312854657</v>
      </c>
      <c r="L49" s="9">
        <f t="shared" si="0"/>
        <v>0.23327469495704953</v>
      </c>
    </row>
    <row r="50" spans="1:14" x14ac:dyDescent="0.25">
      <c r="A50" s="4"/>
      <c r="B50" s="4"/>
      <c r="C50" s="4"/>
      <c r="E50" s="9"/>
      <c r="J50" s="4" t="s">
        <v>84</v>
      </c>
      <c r="K50">
        <f>EXP(-0.5*(O34-$M$36))</f>
        <v>1</v>
      </c>
      <c r="L50" s="9">
        <f t="shared" si="0"/>
        <v>0.75462180820653735</v>
      </c>
    </row>
    <row r="51" spans="1:14" x14ac:dyDescent="0.25">
      <c r="A51" s="4"/>
      <c r="B51" s="4"/>
      <c r="C51" s="4"/>
      <c r="E51" s="9"/>
      <c r="J51" s="4" t="s">
        <v>85</v>
      </c>
      <c r="K51">
        <f>EXP(-0.5*(O35-$M$36))</f>
        <v>4.679848964876841E-9</v>
      </c>
      <c r="L51" s="9">
        <f t="shared" si="0"/>
        <v>3.5315160880088538E-9</v>
      </c>
    </row>
    <row r="52" spans="1:14" x14ac:dyDescent="0.25">
      <c r="A52" s="4"/>
      <c r="B52" s="4"/>
      <c r="L52" t="s">
        <v>30</v>
      </c>
      <c r="M52">
        <f>SUM(K36:K51)</f>
        <v>1.3251671090405375</v>
      </c>
    </row>
    <row r="53" spans="1:14" x14ac:dyDescent="0.25">
      <c r="A53" s="4"/>
      <c r="B53" s="4"/>
    </row>
    <row r="54" spans="1:14" x14ac:dyDescent="0.25">
      <c r="A54" s="4"/>
      <c r="B54" s="4"/>
      <c r="D54" s="2"/>
      <c r="K54" s="2" t="s">
        <v>31</v>
      </c>
      <c r="L54" t="s">
        <v>55</v>
      </c>
      <c r="M54" s="2" t="s">
        <v>56</v>
      </c>
      <c r="N54" t="s">
        <v>54</v>
      </c>
    </row>
  </sheetData>
  <mergeCells count="1">
    <mergeCell ref="C2:E2"/>
  </mergeCells>
  <pageMargins left="0.7" right="0.7" top="0.75" bottom="0.75" header="0.3" footer="0.3"/>
  <pageSetup paperSize="9" orientation="portrait" r:id="rId1"/>
  <ignoredErrors>
    <ignoredError sqref="J2" twoDigitTextYear="1"/>
    <ignoredError sqref="L14:L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2018-07-17T18:09:16Z</dcterms:modified>
</cp:coreProperties>
</file>