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795" windowHeight="9795"/>
  </bookViews>
  <sheets>
    <sheet name="kits by shape" sheetId="5" r:id="rId1"/>
    <sheet name="PPT sheet" sheetId="4" r:id="rId2"/>
  </sheets>
  <calcPr calcId="145621"/>
</workbook>
</file>

<file path=xl/calcChain.xml><?xml version="1.0" encoding="utf-8"?>
<calcChain xmlns="http://schemas.openxmlformats.org/spreadsheetml/2006/main">
  <c r="AD64" i="5" l="1"/>
  <c r="AC64" i="5"/>
  <c r="AA64" i="5"/>
  <c r="N64" i="5"/>
  <c r="M64" i="5"/>
  <c r="L64" i="5"/>
  <c r="Z64" i="5" s="1"/>
  <c r="AD62" i="5"/>
  <c r="AC62" i="5"/>
  <c r="O62" i="5"/>
  <c r="M62" i="5"/>
  <c r="AA62" i="5" s="1"/>
  <c r="L62" i="5"/>
  <c r="AD60" i="5"/>
  <c r="AC60" i="5"/>
  <c r="AA60" i="5"/>
  <c r="Z60" i="5"/>
  <c r="N60" i="5"/>
  <c r="AD59" i="5"/>
  <c r="AC59" i="5"/>
  <c r="AA59" i="5"/>
  <c r="Z59" i="5"/>
  <c r="N59" i="5"/>
  <c r="AC58" i="5"/>
  <c r="AC54" i="5" s="1"/>
  <c r="AD57" i="5"/>
  <c r="AC57" i="5"/>
  <c r="M57" i="5"/>
  <c r="N57" i="5" s="1"/>
  <c r="L57" i="5"/>
  <c r="AD55" i="5"/>
  <c r="AC55" i="5"/>
  <c r="AA55" i="5"/>
  <c r="X55" i="5"/>
  <c r="M55" i="5"/>
  <c r="AB54" i="5"/>
  <c r="AD53" i="5"/>
  <c r="AC53" i="5"/>
  <c r="X53" i="5"/>
  <c r="M53" i="5"/>
  <c r="N53" i="5" s="1"/>
  <c r="AD51" i="5"/>
  <c r="AC51" i="5"/>
  <c r="AA51" i="5"/>
  <c r="O51" i="5"/>
  <c r="N51" i="5"/>
  <c r="M51" i="5"/>
  <c r="L51" i="5"/>
  <c r="AD49" i="5"/>
  <c r="AC49" i="5"/>
  <c r="AB49" i="5"/>
  <c r="AA49" i="5"/>
  <c r="Z49" i="5"/>
  <c r="X49" i="5"/>
  <c r="N49" i="5"/>
  <c r="AD47" i="5"/>
  <c r="AC47" i="5"/>
  <c r="AB47" i="5"/>
  <c r="M47" i="5"/>
  <c r="AA47" i="5" s="1"/>
  <c r="AD45" i="5"/>
  <c r="AC45" i="5"/>
  <c r="AA45" i="5"/>
  <c r="X45" i="5"/>
  <c r="M45" i="5"/>
  <c r="AC44" i="5"/>
  <c r="AB44" i="5"/>
  <c r="AD43" i="5"/>
  <c r="AC43" i="5"/>
  <c r="AA43" i="5"/>
  <c r="X43" i="5"/>
  <c r="M43" i="5"/>
  <c r="AC42" i="5"/>
  <c r="AB42" i="5"/>
  <c r="N42" i="5"/>
  <c r="AD41" i="5"/>
  <c r="AC41" i="5"/>
  <c r="M41" i="5"/>
  <c r="AA41" i="5" s="1"/>
  <c r="L41" i="5"/>
  <c r="Z41" i="5" s="1"/>
  <c r="AD38" i="5"/>
  <c r="AC38" i="5"/>
  <c r="M38" i="5"/>
  <c r="N38" i="5" s="1"/>
  <c r="L38" i="5"/>
  <c r="AB38" i="5" s="1"/>
  <c r="AD36" i="5"/>
  <c r="AC36" i="5"/>
  <c r="M36" i="5"/>
  <c r="AA36" i="5" s="1"/>
  <c r="L36" i="5"/>
  <c r="Z36" i="5" s="1"/>
  <c r="AD33" i="5"/>
  <c r="AC33" i="5"/>
  <c r="M33" i="5"/>
  <c r="N33" i="5" s="1"/>
  <c r="L33" i="5"/>
  <c r="AB33" i="5" s="1"/>
  <c r="AD32" i="5"/>
  <c r="AC32" i="5"/>
  <c r="M32" i="5"/>
  <c r="AA32" i="5" s="1"/>
  <c r="L32" i="5"/>
  <c r="Z32" i="5" s="1"/>
  <c r="AD30" i="5"/>
  <c r="AC30" i="5"/>
  <c r="AB30" i="5"/>
  <c r="X30" i="5"/>
  <c r="M30" i="5"/>
  <c r="N30" i="5" s="1"/>
  <c r="AD27" i="5"/>
  <c r="AC27" i="5"/>
  <c r="AB27" i="5"/>
  <c r="AA27" i="5"/>
  <c r="X27" i="5"/>
  <c r="N27" i="5"/>
  <c r="M27" i="5"/>
  <c r="AD25" i="5"/>
  <c r="AC25" i="5"/>
  <c r="AB25" i="5"/>
  <c r="M25" i="5"/>
  <c r="N25" i="5" s="1"/>
  <c r="L25" i="5"/>
  <c r="Z25" i="5" s="1"/>
  <c r="AD23" i="5"/>
  <c r="AC23" i="5"/>
  <c r="AB23" i="5"/>
  <c r="AA23" i="5"/>
  <c r="N23" i="5"/>
  <c r="AD21" i="5"/>
  <c r="AC21" i="5"/>
  <c r="AB21" i="5"/>
  <c r="M21" i="5"/>
  <c r="AA21" i="5" s="1"/>
  <c r="L21" i="5"/>
  <c r="AD19" i="5"/>
  <c r="AC19" i="5"/>
  <c r="AB19" i="5"/>
  <c r="M19" i="5"/>
  <c r="AA19" i="5" s="1"/>
  <c r="L19" i="5"/>
  <c r="AC17" i="5"/>
  <c r="AA17" i="5"/>
  <c r="X17" i="5"/>
  <c r="M17" i="5"/>
  <c r="N17" i="5" s="1"/>
  <c r="AD15" i="5"/>
  <c r="AC15" i="5"/>
  <c r="AB15" i="5"/>
  <c r="AA15" i="5"/>
  <c r="X15" i="5"/>
  <c r="N15" i="5"/>
  <c r="M15" i="5"/>
  <c r="AD12" i="5"/>
  <c r="AC12" i="5"/>
  <c r="AB12" i="5"/>
  <c r="N12" i="5"/>
  <c r="M12" i="5"/>
  <c r="AA12" i="5" s="1"/>
  <c r="L12" i="5"/>
  <c r="O12" i="5" s="1"/>
  <c r="AD10" i="5"/>
  <c r="AC10" i="5"/>
  <c r="AB10" i="5"/>
  <c r="AA10" i="5"/>
  <c r="Z10" i="5"/>
  <c r="X10" i="5"/>
  <c r="O10" i="5"/>
  <c r="N10" i="5"/>
  <c r="AD8" i="5"/>
  <c r="AC8" i="5"/>
  <c r="AB8" i="5"/>
  <c r="AA8" i="5"/>
  <c r="O8" i="5"/>
  <c r="N8" i="5"/>
  <c r="AD6" i="5"/>
  <c r="AC6" i="5"/>
  <c r="AB6" i="5"/>
  <c r="AA6" i="5"/>
  <c r="X6" i="5"/>
  <c r="O6" i="5"/>
  <c r="M6" i="5"/>
  <c r="N6" i="5" s="1"/>
  <c r="AC52" i="5" l="1"/>
  <c r="Z12" i="5"/>
  <c r="AB41" i="5"/>
  <c r="AA57" i="5"/>
  <c r="N19" i="5"/>
  <c r="AA33" i="5"/>
  <c r="AA38" i="5"/>
  <c r="AA25" i="5"/>
  <c r="N21" i="5"/>
  <c r="N62" i="5"/>
  <c r="N61" i="5" s="1"/>
  <c r="N58" i="5" s="1"/>
  <c r="N54" i="5" s="1"/>
  <c r="O64" i="5"/>
  <c r="O61" i="5" s="1"/>
  <c r="N41" i="5"/>
  <c r="N47" i="5"/>
  <c r="N44" i="5" s="1"/>
  <c r="N32" i="5"/>
  <c r="Z33" i="5"/>
  <c r="N36" i="5"/>
  <c r="O38" i="5"/>
  <c r="O41" i="5"/>
  <c r="O31" i="5" l="1"/>
  <c r="O20" i="5" s="1"/>
  <c r="N35" i="5"/>
</calcChain>
</file>

<file path=xl/sharedStrings.xml><?xml version="1.0" encoding="utf-8"?>
<sst xmlns="http://schemas.openxmlformats.org/spreadsheetml/2006/main" count="944" uniqueCount="337">
  <si>
    <t>Distributor</t>
  </si>
  <si>
    <t>Flash/AES</t>
  </si>
  <si>
    <t>Scrubbing</t>
  </si>
  <si>
    <t>Grades</t>
  </si>
  <si>
    <t>Part</t>
  </si>
  <si>
    <t>suffix</t>
  </si>
  <si>
    <t>chip low price</t>
  </si>
  <si>
    <t>min pkg size  mm</t>
  </si>
  <si>
    <t>user pin cnt</t>
  </si>
  <si>
    <t>kit name</t>
  </si>
  <si>
    <t>kit cost</t>
  </si>
  <si>
    <t>LUTs</t>
  </si>
  <si>
    <t>Logic Cells</t>
  </si>
  <si>
    <t>LC/$</t>
  </si>
  <si>
    <t>LUT/$</t>
  </si>
  <si>
    <t>embed uP</t>
  </si>
  <si>
    <t>mults</t>
  </si>
  <si>
    <t>PLL/DLL</t>
  </si>
  <si>
    <t>SERDES</t>
  </si>
  <si>
    <t>I/Os</t>
  </si>
  <si>
    <t>Flash</t>
  </si>
  <si>
    <t>med. RAM</t>
  </si>
  <si>
    <t>DDR</t>
  </si>
  <si>
    <t>CLBs</t>
  </si>
  <si>
    <t>highest volume pricing</t>
  </si>
  <si>
    <t>LUTs per dollar</t>
  </si>
  <si>
    <t>LC per Mult</t>
  </si>
  <si>
    <t>LUTs per RAM</t>
  </si>
  <si>
    <t>I/Os per RAM</t>
  </si>
  <si>
    <t>Actel</t>
  </si>
  <si>
    <t>1.2, 1.5 - 3.3</t>
  </si>
  <si>
    <t>10^6 bits</t>
  </si>
  <si>
    <t>Mouser</t>
  </si>
  <si>
    <t>F/A</t>
  </si>
  <si>
    <t>4LUTs</t>
  </si>
  <si>
    <t>5Ghz</t>
  </si>
  <si>
    <t>64x18</t>
  </si>
  <si>
    <t>512x36</t>
  </si>
  <si>
    <t>KB flash</t>
  </si>
  <si>
    <t>VF400</t>
  </si>
  <si>
    <t>F</t>
  </si>
  <si>
    <t>SmartFusion2</t>
  </si>
  <si>
    <t>65nm</t>
  </si>
  <si>
    <t>(1+)</t>
  </si>
  <si>
    <t>1.2, 1.2 - 3.3</t>
  </si>
  <si>
    <t>total</t>
  </si>
  <si>
    <t>166Mhz Cortex M3, 4LUTs, SERDES, DSP</t>
  </si>
  <si>
    <t>Digikey</t>
  </si>
  <si>
    <t>M2S010</t>
  </si>
  <si>
    <t>SmartFusion2 Maker Board</t>
  </si>
  <si>
    <t>footprint for ESP32, 2 UART, 2 SPI, 2 I2C, 1 CAN, 1 USB, 2 DMA</t>
  </si>
  <si>
    <t>Altera</t>
  </si>
  <si>
    <t>16bits</t>
  </si>
  <si>
    <t>flash</t>
  </si>
  <si>
    <t>10x</t>
  </si>
  <si>
    <t>(250,000+)</t>
  </si>
  <si>
    <t>A</t>
  </si>
  <si>
    <t>MAX X</t>
  </si>
  <si>
    <t>55nm</t>
  </si>
  <si>
    <t>18x18</t>
  </si>
  <si>
    <t>A2D</t>
  </si>
  <si>
    <t>ext mem</t>
  </si>
  <si>
    <t>256x36</t>
  </si>
  <si>
    <t>internal oscillator, flash, 12bit A2D, AES</t>
  </si>
  <si>
    <t>Arrow</t>
  </si>
  <si>
    <t>FA</t>
  </si>
  <si>
    <t>Y</t>
  </si>
  <si>
    <t>10M08</t>
  </si>
  <si>
    <t>MAX-1000</t>
  </si>
  <si>
    <t>8MB SDRAM, 8MB flash, motion sensor, MKR std 25x61.5mm^2</t>
  </si>
  <si>
    <t>10M50</t>
  </si>
  <si>
    <t>SCE144C8G</t>
  </si>
  <si>
    <t>16x</t>
  </si>
  <si>
    <t>terasic</t>
  </si>
  <si>
    <t>Cyclone IV</t>
  </si>
  <si>
    <t>28nm</t>
  </si>
  <si>
    <t>1.1v core</t>
  </si>
  <si>
    <t>uP</t>
  </si>
  <si>
    <t>PCI express</t>
  </si>
  <si>
    <t>I</t>
  </si>
  <si>
    <t>Cyclone X</t>
  </si>
  <si>
    <t>4LUT</t>
  </si>
  <si>
    <t>no accumulator, plain 4LUT+Dff</t>
  </si>
  <si>
    <t>trenz electronic</t>
  </si>
  <si>
    <t>10CL025</t>
  </si>
  <si>
    <t>CYC1000</t>
  </si>
  <si>
    <t>Arduino MKR form factor, 8MB SDRAM, 2 MB flash, 3-axis sensor, 8 LED, 2 button, 21 I/Os, USB</t>
  </si>
  <si>
    <t>logic cell</t>
  </si>
  <si>
    <t>40nm</t>
  </si>
  <si>
    <t>Gowin</t>
  </si>
  <si>
    <t>Littlebee</t>
  </si>
  <si>
    <t>1.2,1.2 - 3.3</t>
  </si>
  <si>
    <t>M3</t>
  </si>
  <si>
    <t>yes</t>
  </si>
  <si>
    <t>1Kx18</t>
  </si>
  <si>
    <t>8X</t>
  </si>
  <si>
    <t>LUT RAM, 9x9-18x18-36x36 mults, 1% osc</t>
  </si>
  <si>
    <t>GW1NNR-4</t>
  </si>
  <si>
    <t>MG81</t>
  </si>
  <si>
    <t>2+2</t>
  </si>
  <si>
    <t>256Kb</t>
  </si>
  <si>
    <t>Lattice</t>
  </si>
  <si>
    <t>ua idle mode, onchip flash</t>
  </si>
  <si>
    <t>LatticeECP5</t>
  </si>
  <si>
    <t>LEF5U-25F</t>
  </si>
  <si>
    <t>GroupGets</t>
  </si>
  <si>
    <t>OrangeCrab</t>
  </si>
  <si>
    <t>8MB</t>
  </si>
  <si>
    <t>Lattice/SiliconBlue</t>
  </si>
  <si>
    <t>1.-1.2,1.-3.3</t>
  </si>
  <si>
    <t>256x16</t>
  </si>
  <si>
    <t>NVCM</t>
  </si>
  <si>
    <t>onchip flash, no LUT RAM</t>
  </si>
  <si>
    <t>UP5K</t>
  </si>
  <si>
    <t>1Mb</t>
  </si>
  <si>
    <t>USB, 2 I2C, 2 SPI, 48M &amp; 10K OSC</t>
  </si>
  <si>
    <t>tinyvision.ai</t>
  </si>
  <si>
    <t>UPDuino v3.1</t>
  </si>
  <si>
    <t>i</t>
  </si>
  <si>
    <t>ICE40UP5K</t>
  </si>
  <si>
    <t>iCE40 Feather</t>
  </si>
  <si>
    <t>1.2 - 3.3</t>
  </si>
  <si>
    <t>MachXO2</t>
  </si>
  <si>
    <t>4TG144C</t>
  </si>
  <si>
    <t>512x18</t>
  </si>
  <si>
    <t>Xilinx</t>
  </si>
  <si>
    <t>Spartan-3</t>
  </si>
  <si>
    <t>(100+)</t>
  </si>
  <si>
    <t>8x</t>
  </si>
  <si>
    <t>622 Mbps LVDS</t>
  </si>
  <si>
    <t>fpgatechsolution.com</t>
  </si>
  <si>
    <t>XC3S200</t>
  </si>
  <si>
    <t>4VQ100C</t>
  </si>
  <si>
    <t>Campus-FPGA</t>
  </si>
  <si>
    <t>USB</t>
  </si>
  <si>
    <t>seeedstudio</t>
  </si>
  <si>
    <t>Spartan-6</t>
  </si>
  <si>
    <t>1.0, 1.2 - 3.3</t>
  </si>
  <si>
    <t>2x32,64bits</t>
  </si>
  <si>
    <t>3G, FX&amp;TXT 3.125G</t>
  </si>
  <si>
    <t>(2)256x36</t>
  </si>
  <si>
    <t>4x</t>
  </si>
  <si>
    <t>(10K+)</t>
  </si>
  <si>
    <t>16M</t>
  </si>
  <si>
    <t>Spartan-7</t>
  </si>
  <si>
    <t>25x18</t>
  </si>
  <si>
    <t>CMT</t>
  </si>
  <si>
    <t>GDP 3.75G</t>
  </si>
  <si>
    <t>G1 PCI express</t>
  </si>
  <si>
    <t>(2)512x36</t>
  </si>
  <si>
    <t>XADC</t>
  </si>
  <si>
    <t>GDP 3.75 Gbps SERDES</t>
  </si>
  <si>
    <t>XC7S15</t>
  </si>
  <si>
    <t>1FTGB196C</t>
  </si>
  <si>
    <t>Spartan Edge Accelerator Board</t>
  </si>
  <si>
    <t>XC7S25</t>
  </si>
  <si>
    <t>Trenz Electronic TE0890</t>
  </si>
  <si>
    <t>realdigital.org</t>
  </si>
  <si>
    <t>XC7S50</t>
  </si>
  <si>
    <t>1CSGA324C</t>
  </si>
  <si>
    <t>Boolean board</t>
  </si>
  <si>
    <t>Zynq-7000</t>
  </si>
  <si>
    <t>A9</t>
  </si>
  <si>
    <t>MMCM</t>
  </si>
  <si>
    <t>G2 PCI express</t>
  </si>
  <si>
    <t>KB</t>
  </si>
  <si>
    <t>(2) 800Mhz Cortex A9 per chip, boot 1st</t>
  </si>
  <si>
    <t>1CLG225C</t>
  </si>
  <si>
    <t>25x18DSP</t>
  </si>
  <si>
    <t>Quicklogic</t>
  </si>
  <si>
    <t>EOS S3 SoC</t>
  </si>
  <si>
    <t>wide tile</t>
  </si>
  <si>
    <t>M4</t>
  </si>
  <si>
    <t>36x36</t>
  </si>
  <si>
    <t>512K RAM, SPI. I2S, I2C, A2D, DMA</t>
  </si>
  <si>
    <t>Sparkfun</t>
  </si>
  <si>
    <t>WRN42</t>
  </si>
  <si>
    <t>512KB</t>
  </si>
  <si>
    <t>https://www.sparkfun.com/products/17273</t>
  </si>
  <si>
    <t>FPGA boards for "Economies of scale FPGA project"</t>
  </si>
  <si>
    <t>block RAM bits</t>
  </si>
  <si>
    <t>dx in</t>
  </si>
  <si>
    <t>dy in</t>
  </si>
  <si>
    <t>ATD</t>
  </si>
  <si>
    <t>SRAM/DDR</t>
  </si>
  <si>
    <t>VGA/HDMI</t>
  </si>
  <si>
    <t>user Ios</t>
  </si>
  <si>
    <t>7 seg digits</t>
  </si>
  <si>
    <t># LEDs</t>
  </si>
  <si>
    <t># slide sw</t>
  </si>
  <si>
    <t># PB sw</t>
  </si>
  <si>
    <t>nav sw</t>
  </si>
  <si>
    <t>Battery</t>
  </si>
  <si>
    <t>PMOD</t>
  </si>
  <si>
    <t>Grove</t>
  </si>
  <si>
    <t>Feather form factor, has Arduino pin assignments with narrow width</t>
  </si>
  <si>
    <t>pcbway</t>
  </si>
  <si>
    <t>https://www.pcbway.com/project/gifts_detail/iCE40_Feather.html</t>
  </si>
  <si>
    <t>512x9</t>
  </si>
  <si>
    <t>EOS3FLF512</t>
  </si>
  <si>
    <t>QuickLogic Thing Plus</t>
  </si>
  <si>
    <t>Arduino header</t>
  </si>
  <si>
    <t>Evo M51 Plus</t>
  </si>
  <si>
    <t>Also SAMD51 Cortex M4</t>
  </si>
  <si>
    <t>DIP form factor</t>
  </si>
  <si>
    <t>LUT RAM, 9x9-18x18-36x36 mults,1% osc</t>
  </si>
  <si>
    <t>Aliexpress</t>
  </si>
  <si>
    <t>GW1NSR-4C</t>
  </si>
  <si>
    <t>Sipeed Tang Nano-4K</t>
  </si>
  <si>
    <t>H</t>
  </si>
  <si>
    <t>Cortex-M3, 64Mb pSRAM/SDRAM, HDMI</t>
  </si>
  <si>
    <t>Trenz MAX-1000</t>
  </si>
  <si>
    <t>XADC: (2) 12-bit A2D, 17 inputs</t>
  </si>
  <si>
    <t>S7 Mini</t>
  </si>
  <si>
    <r>
      <t xml:space="preserve">8MB DRAM, </t>
    </r>
    <r>
      <rPr>
        <b/>
        <sz val="10"/>
        <rFont val="Arial"/>
        <family val="2"/>
      </rPr>
      <t>no USB</t>
    </r>
  </si>
  <si>
    <t>ebay</t>
  </si>
  <si>
    <t>10M02</t>
  </si>
  <si>
    <t>DCV36C8G</t>
  </si>
  <si>
    <t>STEP-MAX10M02 FPGA dev bd</t>
  </si>
  <si>
    <t>https://www.ebay.com/itm/143318504573</t>
  </si>
  <si>
    <t>I2C,SPI,timer</t>
  </si>
  <si>
    <t>8x gearbox</t>
  </si>
  <si>
    <t>LUT ram</t>
  </si>
  <si>
    <t>ua idle mode, onchip flash &amp; clk</t>
  </si>
  <si>
    <t>LCMXO2-4000</t>
  </si>
  <si>
    <t>csBGA132</t>
  </si>
  <si>
    <t>STEP-MX02</t>
  </si>
  <si>
    <t>training materials, 4 PB, 4 SSW, 10 LED, 2 digit 7-seg</t>
  </si>
  <si>
    <t>Pi form factor</t>
  </si>
  <si>
    <t>Silicon Blue</t>
  </si>
  <si>
    <t>16x16DSP</t>
  </si>
  <si>
    <t>onchip one-time prog flash</t>
  </si>
  <si>
    <t>Trenz</t>
  </si>
  <si>
    <t>iCE40LP/LM/HX4K</t>
  </si>
  <si>
    <t>CM121</t>
  </si>
  <si>
    <t>IceZero</t>
  </si>
  <si>
    <t>4Mb</t>
  </si>
  <si>
    <t>4Mb external RAM, Raspberry Pi header</t>
  </si>
  <si>
    <t>GTX/GTH 6.6, 10.3 or 12.5</t>
  </si>
  <si>
    <t>XC7Z010</t>
  </si>
  <si>
    <t>Trenz TE0723-3M</t>
  </si>
  <si>
    <t>NA</t>
  </si>
  <si>
    <t>(2)12-bit A2D, 17 chnls</t>
  </si>
  <si>
    <t>ZynqBerryZero Module</t>
  </si>
  <si>
    <t>512MB</t>
  </si>
  <si>
    <t>Pi header</t>
  </si>
  <si>
    <t>(2)12-bit A2D, 17 chnls, micro SD card</t>
  </si>
  <si>
    <t>Arduino form factor</t>
  </si>
  <si>
    <t>Trenz TE0726-3M</t>
  </si>
  <si>
    <t>Digikey &amp; Mouser</t>
  </si>
  <si>
    <t>Arduino</t>
  </si>
  <si>
    <t>SD slot, ESP32, HDMI, can be prog from Arduino IDE</t>
  </si>
  <si>
    <t>"Rectangle" format</t>
  </si>
  <si>
    <t xml:space="preserve">similar to STEP-MX02  &amp; STEP-MAX10M02 </t>
  </si>
  <si>
    <t>18x18DSP</t>
  </si>
  <si>
    <t>2.5-3.125Gbps</t>
  </si>
  <si>
    <t>EP4CE6</t>
  </si>
  <si>
    <t>E22C8N</t>
  </si>
  <si>
    <t>Ep4ce6 Dev Bd</t>
  </si>
  <si>
    <t>V</t>
  </si>
  <si>
    <t>PB, 7-seg, dated</t>
  </si>
  <si>
    <t>DIL48, 8MB DRAM, obsolete</t>
  </si>
  <si>
    <t>I2C, SPI</t>
  </si>
  <si>
    <t>Bugblat</t>
  </si>
  <si>
    <t>LCMXO2-7000</t>
  </si>
  <si>
    <t>PIF-2</t>
  </si>
  <si>
    <t>Pi hdr</t>
  </si>
  <si>
    <t>Raspberry Pi pinout, dated</t>
  </si>
  <si>
    <t>HDMI, 8dig 7seg, 16 sw, 4 servo</t>
  </si>
  <si>
    <t>Terasic</t>
  </si>
  <si>
    <t>DE10-Lite Board</t>
  </si>
  <si>
    <t>Low cost FPGA boards</t>
  </si>
  <si>
    <t>https://www.joelw.id.au/FPGA/CheapFPGADevelopmentBoards</t>
  </si>
  <si>
    <t>Mercury 2 FPGA Development Board</t>
  </si>
  <si>
    <t>Mercury Baseboard</t>
  </si>
  <si>
    <t>https://www.micro-nova.com/mercury-baseboard</t>
  </si>
  <si>
    <t>LANTRO JS - Multifunctional Expansion Board Basic Learning Kit</t>
  </si>
  <si>
    <t>Feather Wing</t>
  </si>
  <si>
    <t>Adafruit Joy FeatherWing for all Feathers</t>
  </si>
  <si>
    <t>#3632</t>
  </si>
  <si>
    <t>I2C</t>
  </si>
  <si>
    <t>Adafruit Mini Color TFT with Joystick FeatherWing</t>
  </si>
  <si>
    <t>#3321</t>
  </si>
  <si>
    <t>google</t>
  </si>
  <si>
    <t>SparkFun DEV16525 Alchitry Io Element Board</t>
  </si>
  <si>
    <t>Board Name</t>
  </si>
  <si>
    <t>Board Mfg</t>
  </si>
  <si>
    <t>Mfg</t>
  </si>
  <si>
    <t>K LUTs</t>
  </si>
  <si>
    <t>K logic cells</t>
  </si>
  <si>
    <t>block RAM</t>
  </si>
  <si>
    <t>M RAM bits</t>
  </si>
  <si>
    <t>SRAM DDR</t>
  </si>
  <si>
    <t>VGA HDMI</t>
  </si>
  <si>
    <t>User IOs</t>
  </si>
  <si>
    <t>7 seg digs</t>
  </si>
  <si>
    <t>Nav sw</t>
  </si>
  <si>
    <t>Pmod</t>
  </si>
  <si>
    <t>MAX10M02</t>
  </si>
  <si>
    <t>StepFPGA</t>
  </si>
  <si>
    <t>open source</t>
  </si>
  <si>
    <t>Spartan Edge</t>
  </si>
  <si>
    <t>Seeedstudio</t>
  </si>
  <si>
    <t>Blackboard</t>
  </si>
  <si>
    <t>Realdigital</t>
  </si>
  <si>
    <t>XC7007S</t>
  </si>
  <si>
    <t>ARM A9</t>
  </si>
  <si>
    <t>Basys 3 Artix-7</t>
  </si>
  <si>
    <t>Digilent</t>
  </si>
  <si>
    <t>XC7A35</t>
  </si>
  <si>
    <t>PB</t>
  </si>
  <si>
    <t>DE10-Lite</t>
  </si>
  <si>
    <t>Gowin RUNBER</t>
  </si>
  <si>
    <t>GW1N-UV4</t>
  </si>
  <si>
    <t>Gowin MiniStar</t>
  </si>
  <si>
    <t>magicjellybeanfpga</t>
  </si>
  <si>
    <t>A3</t>
  </si>
  <si>
    <t>Mimas V2 S6</t>
  </si>
  <si>
    <t>Numato</t>
  </si>
  <si>
    <t>XC6S09</t>
  </si>
  <si>
    <t>64MB</t>
  </si>
  <si>
    <t>FPGA Study Board</t>
  </si>
  <si>
    <t>fraserinnovations</t>
  </si>
  <si>
    <t>10CL006</t>
  </si>
  <si>
    <t>GW1NSR-LV4</t>
  </si>
  <si>
    <t>QN48P</t>
  </si>
  <si>
    <t>Gowin MiniStar kit</t>
  </si>
  <si>
    <t>Amazon</t>
  </si>
  <si>
    <t>two boards, user IO headers</t>
  </si>
  <si>
    <t>Cyclone X LP</t>
  </si>
  <si>
    <t>20nm</t>
  </si>
  <si>
    <t xml:space="preserve">also RJ45, pot, </t>
  </si>
  <si>
    <t>10CL010</t>
  </si>
  <si>
    <t>numato</t>
  </si>
  <si>
    <t>mimas-v2 S6</t>
  </si>
  <si>
    <t>audio, SD slot</t>
  </si>
  <si>
    <t>Arduino IO, 10sw, 6dig 7seg, DB15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</si>
</sst>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&quot;$&quot;#,##0"/>
    <numFmt numFmtId="165" formatCode="#,##0;[Red]#,##0"/>
    <numFmt numFmtId="166" formatCode="0.00;[Red]0.00"/>
    <numFmt numFmtId="167" formatCode="0;[Red]0"/>
    <numFmt numFmtId="168" formatCode="0.0;[Red]0.0"/>
    <numFmt numFmtId="169" formatCode="#,##0.000;[Red]#,##0.000"/>
    <numFmt numFmtId="170" formatCode="0.0"/>
    <numFmt numFmtId="171" formatCode="#,##0.00;[Red]#,##0.00"/>
    <numFmt numFmtId="172" formatCode="#,##0.0;[Red]#,##0.0"/>
    <numFmt numFmtId="173" formatCode="&quot;$&quot;#,##0.00"/>
    <numFmt numFmtId="175" formatCode="#,##0.0"/>
  </numFmts>
  <fonts count="12" x14ac:knownFonts="1"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0" tint="-0.499984740745262"/>
      <name val="Arial"/>
      <family val="2"/>
    </font>
    <font>
      <b/>
      <sz val="12"/>
      <color theme="1"/>
      <name val="Calibri"/>
      <family val="2"/>
      <scheme val="minor"/>
    </font>
    <font>
      <b/>
      <i/>
      <sz val="10"/>
      <name val="Arial"/>
      <family val="2"/>
    </font>
    <font>
      <sz val="11"/>
      <name val="Arial"/>
      <family val="2"/>
    </font>
    <font>
      <b/>
      <u/>
      <sz val="10"/>
      <color indexed="12"/>
      <name val="Arial"/>
      <family val="2"/>
    </font>
    <font>
      <b/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4" fillId="0" borderId="0" applyFont="0" applyFill="0" applyBorder="0" applyAlignment="0" applyProtection="0"/>
  </cellStyleXfs>
  <cellXfs count="493">
    <xf numFmtId="0" fontId="0" fillId="0" borderId="0" xfId="0"/>
    <xf numFmtId="165" fontId="4" fillId="0" borderId="24" xfId="1" applyNumberFormat="1" applyFill="1" applyBorder="1"/>
    <xf numFmtId="165" fontId="4" fillId="0" borderId="16" xfId="1" applyNumberFormat="1" applyBorder="1"/>
    <xf numFmtId="167" fontId="2" fillId="0" borderId="16" xfId="1" applyNumberFormat="1" applyFont="1" applyBorder="1"/>
    <xf numFmtId="165" fontId="4" fillId="0" borderId="12" xfId="1" applyNumberFormat="1" applyBorder="1"/>
    <xf numFmtId="165" fontId="4" fillId="0" borderId="12" xfId="1" applyNumberFormat="1" applyBorder="1" applyAlignment="1">
      <alignment horizontal="right"/>
    </xf>
    <xf numFmtId="165" fontId="4" fillId="0" borderId="13" xfId="1" applyNumberFormat="1" applyBorder="1" applyAlignment="1">
      <alignment horizontal="right"/>
    </xf>
    <xf numFmtId="166" fontId="4" fillId="0" borderId="16" xfId="1" applyNumberFormat="1" applyFont="1" applyBorder="1" applyAlignment="1">
      <alignment horizontal="left"/>
    </xf>
    <xf numFmtId="167" fontId="4" fillId="0" borderId="13" xfId="1" applyNumberFormat="1" applyBorder="1"/>
    <xf numFmtId="167" fontId="2" fillId="0" borderId="25" xfId="1" applyNumberFormat="1" applyFont="1" applyBorder="1"/>
    <xf numFmtId="167" fontId="2" fillId="0" borderId="11" xfId="1" applyNumberFormat="1" applyFont="1" applyBorder="1"/>
    <xf numFmtId="168" fontId="2" fillId="0" borderId="12" xfId="1" applyNumberFormat="1" applyFont="1" applyBorder="1"/>
    <xf numFmtId="0" fontId="4" fillId="0" borderId="0" xfId="1"/>
    <xf numFmtId="164" fontId="4" fillId="0" borderId="19" xfId="1" applyNumberFormat="1" applyBorder="1"/>
    <xf numFmtId="3" fontId="4" fillId="0" borderId="19" xfId="1" applyNumberFormat="1" applyBorder="1"/>
    <xf numFmtId="3" fontId="4" fillId="0" borderId="10" xfId="1" applyNumberFormat="1" applyBorder="1"/>
    <xf numFmtId="165" fontId="4" fillId="0" borderId="19" xfId="1" applyNumberFormat="1" applyBorder="1"/>
    <xf numFmtId="165" fontId="4" fillId="0" borderId="10" xfId="1" applyNumberFormat="1" applyBorder="1"/>
    <xf numFmtId="166" fontId="4" fillId="0" borderId="22" xfId="1" applyNumberFormat="1" applyBorder="1"/>
    <xf numFmtId="0" fontId="4" fillId="0" borderId="20" xfId="1" applyBorder="1" applyAlignment="1">
      <alignment horizontal="right"/>
    </xf>
    <xf numFmtId="164" fontId="4" fillId="0" borderId="20" xfId="1" applyNumberFormat="1" applyBorder="1"/>
    <xf numFmtId="3" fontId="4" fillId="0" borderId="20" xfId="1" applyNumberFormat="1" applyBorder="1"/>
    <xf numFmtId="3" fontId="4" fillId="0" borderId="29" xfId="1" applyNumberFormat="1" applyBorder="1"/>
    <xf numFmtId="165" fontId="4" fillId="0" borderId="20" xfId="1" applyNumberFormat="1" applyBorder="1"/>
    <xf numFmtId="165" fontId="4" fillId="0" borderId="29" xfId="1" applyNumberFormat="1" applyBorder="1"/>
    <xf numFmtId="166" fontId="4" fillId="0" borderId="31" xfId="1" applyNumberFormat="1" applyBorder="1"/>
    <xf numFmtId="0" fontId="4" fillId="0" borderId="37" xfId="1" applyBorder="1"/>
    <xf numFmtId="0" fontId="2" fillId="0" borderId="11" xfId="1" applyFont="1" applyBorder="1" applyAlignment="1">
      <alignment horizontal="left"/>
    </xf>
    <xf numFmtId="0" fontId="4" fillId="0" borderId="12" xfId="1" applyBorder="1"/>
    <xf numFmtId="0" fontId="4" fillId="0" borderId="13" xfId="1" applyBorder="1"/>
    <xf numFmtId="0" fontId="3" fillId="0" borderId="11" xfId="1" applyFont="1" applyBorder="1"/>
    <xf numFmtId="0" fontId="4" fillId="0" borderId="38" xfId="1" applyBorder="1" applyAlignment="1">
      <alignment horizontal="right"/>
    </xf>
    <xf numFmtId="164" fontId="4" fillId="0" borderId="12" xfId="1" applyNumberFormat="1" applyBorder="1" applyAlignment="1">
      <alignment horizontal="right"/>
    </xf>
    <xf numFmtId="3" fontId="4" fillId="0" borderId="12" xfId="1" applyNumberFormat="1" applyBorder="1" applyAlignment="1">
      <alignment horizontal="left"/>
    </xf>
    <xf numFmtId="3" fontId="4" fillId="0" borderId="13" xfId="1" applyNumberFormat="1" applyBorder="1" applyAlignment="1">
      <alignment horizontal="right"/>
    </xf>
    <xf numFmtId="0" fontId="4" fillId="0" borderId="11" xfId="1" applyBorder="1" applyAlignment="1">
      <alignment horizontal="right"/>
    </xf>
    <xf numFmtId="164" fontId="4" fillId="0" borderId="13" xfId="1" applyNumberFormat="1" applyBorder="1" applyAlignment="1">
      <alignment horizontal="right"/>
    </xf>
    <xf numFmtId="165" fontId="4" fillId="0" borderId="16" xfId="1" applyNumberFormat="1" applyFill="1" applyBorder="1"/>
    <xf numFmtId="2" fontId="4" fillId="0" borderId="0" xfId="1" applyNumberFormat="1" applyBorder="1"/>
    <xf numFmtId="0" fontId="4" fillId="0" borderId="34" xfId="1" applyBorder="1"/>
    <xf numFmtId="0" fontId="4" fillId="0" borderId="35" xfId="1" applyBorder="1"/>
    <xf numFmtId="0" fontId="2" fillId="0" borderId="18" xfId="1" applyFont="1" applyBorder="1" applyAlignment="1">
      <alignment horizontal="center"/>
    </xf>
    <xf numFmtId="164" fontId="2" fillId="0" borderId="10" xfId="1" applyNumberFormat="1" applyFont="1" applyBorder="1"/>
    <xf numFmtId="165" fontId="4" fillId="0" borderId="22" xfId="1" applyNumberFormat="1" applyFill="1" applyBorder="1"/>
    <xf numFmtId="167" fontId="4" fillId="0" borderId="22" xfId="1" applyNumberFormat="1" applyBorder="1"/>
    <xf numFmtId="0" fontId="4" fillId="0" borderId="39" xfId="1" applyBorder="1"/>
    <xf numFmtId="0" fontId="4" fillId="0" borderId="19" xfId="1" applyBorder="1"/>
    <xf numFmtId="0" fontId="4" fillId="3" borderId="18" xfId="1" applyFill="1" applyBorder="1"/>
    <xf numFmtId="0" fontId="2" fillId="0" borderId="28" xfId="1" applyFont="1" applyBorder="1" applyAlignment="1">
      <alignment horizontal="center"/>
    </xf>
    <xf numFmtId="164" fontId="2" fillId="0" borderId="29" xfId="1" applyNumberFormat="1" applyFont="1" applyBorder="1"/>
    <xf numFmtId="2" fontId="5" fillId="0" borderId="0" xfId="2" applyNumberFormat="1" applyBorder="1" applyAlignment="1" applyProtection="1"/>
    <xf numFmtId="0" fontId="4" fillId="0" borderId="41" xfId="1" applyBorder="1"/>
    <xf numFmtId="0" fontId="2" fillId="0" borderId="11" xfId="1" applyFont="1" applyBorder="1"/>
    <xf numFmtId="0" fontId="4" fillId="0" borderId="12" xfId="1" applyFont="1" applyBorder="1" applyAlignment="1">
      <alignment horizontal="right"/>
    </xf>
    <xf numFmtId="164" fontId="4" fillId="0" borderId="14" xfId="1" applyNumberFormat="1" applyBorder="1" applyAlignment="1">
      <alignment horizontal="right"/>
    </xf>
    <xf numFmtId="165" fontId="4" fillId="0" borderId="11" xfId="1" applyNumberFormat="1" applyFill="1" applyBorder="1" applyAlignment="1">
      <alignment horizontal="center"/>
    </xf>
    <xf numFmtId="167" fontId="2" fillId="0" borderId="12" xfId="1" applyNumberFormat="1" applyFont="1" applyBorder="1"/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right"/>
    </xf>
    <xf numFmtId="166" fontId="4" fillId="0" borderId="11" xfId="1" applyNumberFormat="1" applyFont="1" applyBorder="1" applyAlignment="1">
      <alignment horizontal="left"/>
    </xf>
    <xf numFmtId="170" fontId="4" fillId="0" borderId="11" xfId="1" applyNumberFormat="1" applyBorder="1"/>
    <xf numFmtId="2" fontId="4" fillId="0" borderId="0" xfId="1" applyNumberFormat="1"/>
    <xf numFmtId="0" fontId="4" fillId="0" borderId="18" xfId="1" applyFont="1" applyBorder="1"/>
    <xf numFmtId="0" fontId="4" fillId="0" borderId="19" xfId="1" applyFont="1" applyBorder="1" applyAlignment="1">
      <alignment horizontal="right"/>
    </xf>
    <xf numFmtId="172" fontId="4" fillId="0" borderId="18" xfId="1" applyNumberFormat="1" applyFill="1" applyBorder="1"/>
    <xf numFmtId="172" fontId="4" fillId="0" borderId="19" xfId="1" applyNumberFormat="1" applyBorder="1"/>
    <xf numFmtId="165" fontId="4" fillId="0" borderId="22" xfId="1" applyNumberFormat="1" applyBorder="1"/>
    <xf numFmtId="165" fontId="4" fillId="0" borderId="19" xfId="1" applyNumberFormat="1" applyFont="1" applyBorder="1"/>
    <xf numFmtId="167" fontId="4" fillId="0" borderId="10" xfId="1" applyNumberFormat="1" applyBorder="1"/>
    <xf numFmtId="167" fontId="4" fillId="0" borderId="23" xfId="1" applyNumberFormat="1" applyBorder="1"/>
    <xf numFmtId="169" fontId="4" fillId="0" borderId="10" xfId="1" applyNumberFormat="1" applyBorder="1"/>
    <xf numFmtId="2" fontId="4" fillId="0" borderId="0" xfId="1" applyNumberFormat="1" applyFont="1"/>
    <xf numFmtId="164" fontId="2" fillId="0" borderId="21" xfId="1" applyNumberFormat="1" applyFont="1" applyBorder="1"/>
    <xf numFmtId="0" fontId="4" fillId="0" borderId="41" xfId="1" applyFont="1" applyBorder="1"/>
    <xf numFmtId="0" fontId="4" fillId="0" borderId="28" xfId="1" applyFont="1" applyBorder="1"/>
    <xf numFmtId="0" fontId="4" fillId="0" borderId="20" xfId="1" applyFont="1" applyBorder="1"/>
    <xf numFmtId="0" fontId="4" fillId="0" borderId="29" xfId="1" applyFont="1" applyBorder="1"/>
    <xf numFmtId="0" fontId="4" fillId="0" borderId="20" xfId="1" applyFont="1" applyBorder="1" applyAlignment="1">
      <alignment horizontal="right"/>
    </xf>
    <xf numFmtId="164" fontId="4" fillId="0" borderId="40" xfId="1" applyNumberFormat="1" applyBorder="1"/>
    <xf numFmtId="172" fontId="4" fillId="0" borderId="28" xfId="1" applyNumberFormat="1" applyFill="1" applyBorder="1"/>
    <xf numFmtId="172" fontId="4" fillId="0" borderId="20" xfId="1" applyNumberFormat="1" applyBorder="1"/>
    <xf numFmtId="165" fontId="4" fillId="0" borderId="31" xfId="1" applyNumberFormat="1" applyBorder="1"/>
    <xf numFmtId="165" fontId="4" fillId="0" borderId="20" xfId="1" applyNumberFormat="1" applyFont="1" applyBorder="1"/>
    <xf numFmtId="165" fontId="4" fillId="0" borderId="20" xfId="1" applyNumberFormat="1" applyFill="1" applyBorder="1"/>
    <xf numFmtId="167" fontId="4" fillId="0" borderId="29" xfId="1" applyNumberFormat="1" applyBorder="1"/>
    <xf numFmtId="167" fontId="4" fillId="0" borderId="47" xfId="1" applyNumberFormat="1" applyBorder="1"/>
    <xf numFmtId="168" fontId="4" fillId="0" borderId="20" xfId="1" applyNumberFormat="1" applyBorder="1"/>
    <xf numFmtId="169" fontId="4" fillId="0" borderId="29" xfId="1" applyNumberFormat="1" applyBorder="1"/>
    <xf numFmtId="3" fontId="4" fillId="0" borderId="14" xfId="1" applyNumberFormat="1" applyBorder="1" applyAlignment="1">
      <alignment horizontal="right"/>
    </xf>
    <xf numFmtId="0" fontId="2" fillId="4" borderId="11" xfId="1" applyFont="1" applyFill="1" applyBorder="1"/>
    <xf numFmtId="164" fontId="4" fillId="0" borderId="12" xfId="1" applyNumberFormat="1" applyBorder="1"/>
    <xf numFmtId="3" fontId="4" fillId="0" borderId="12" xfId="1" applyNumberFormat="1" applyBorder="1"/>
    <xf numFmtId="3" fontId="4" fillId="0" borderId="13" xfId="1" applyNumberFormat="1" applyBorder="1"/>
    <xf numFmtId="0" fontId="4" fillId="0" borderId="16" xfId="1" applyBorder="1" applyAlignment="1">
      <alignment horizontal="right"/>
    </xf>
    <xf numFmtId="165" fontId="4" fillId="0" borderId="13" xfId="1" applyNumberFormat="1" applyBorder="1"/>
    <xf numFmtId="166" fontId="4" fillId="0" borderId="16" xfId="1" applyNumberFormat="1" applyBorder="1"/>
    <xf numFmtId="167" fontId="4" fillId="0" borderId="17" xfId="1" applyNumberFormat="1" applyBorder="1"/>
    <xf numFmtId="167" fontId="4" fillId="0" borderId="16" xfId="1" applyNumberFormat="1" applyBorder="1"/>
    <xf numFmtId="164" fontId="2" fillId="0" borderId="40" xfId="1" applyNumberFormat="1" applyFont="1" applyBorder="1"/>
    <xf numFmtId="165" fontId="4" fillId="0" borderId="20" xfId="1" applyNumberFormat="1" applyBorder="1" applyAlignment="1">
      <alignment horizontal="right"/>
    </xf>
    <xf numFmtId="165" fontId="4" fillId="0" borderId="29" xfId="1" applyNumberFormat="1" applyBorder="1" applyAlignment="1">
      <alignment horizontal="right"/>
    </xf>
    <xf numFmtId="167" fontId="4" fillId="0" borderId="31" xfId="1" applyNumberFormat="1" applyBorder="1"/>
    <xf numFmtId="0" fontId="4" fillId="0" borderId="13" xfId="1" applyFont="1" applyBorder="1"/>
    <xf numFmtId="164" fontId="4" fillId="0" borderId="13" xfId="1" applyNumberFormat="1" applyBorder="1"/>
    <xf numFmtId="167" fontId="4" fillId="0" borderId="25" xfId="1" applyNumberFormat="1" applyBorder="1"/>
    <xf numFmtId="0" fontId="4" fillId="0" borderId="0" xfId="1" applyBorder="1"/>
    <xf numFmtId="0" fontId="2" fillId="0" borderId="33" xfId="1" applyFont="1" applyBorder="1"/>
    <xf numFmtId="0" fontId="4" fillId="0" borderId="35" xfId="1" applyFont="1" applyBorder="1"/>
    <xf numFmtId="0" fontId="4" fillId="4" borderId="18" xfId="1" applyFont="1" applyFill="1" applyBorder="1"/>
    <xf numFmtId="165" fontId="4" fillId="0" borderId="34" xfId="1" applyNumberFormat="1" applyBorder="1"/>
    <xf numFmtId="166" fontId="4" fillId="0" borderId="36" xfId="1" applyNumberFormat="1" applyBorder="1"/>
    <xf numFmtId="0" fontId="2" fillId="0" borderId="18" xfId="1" applyFont="1" applyBorder="1"/>
    <xf numFmtId="0" fontId="2" fillId="0" borderId="22" xfId="1" applyFont="1" applyBorder="1" applyAlignment="1">
      <alignment horizontal="center"/>
    </xf>
    <xf numFmtId="165" fontId="4" fillId="0" borderId="37" xfId="1" applyNumberFormat="1" applyBorder="1"/>
    <xf numFmtId="167" fontId="4" fillId="0" borderId="27" xfId="1" applyNumberFormat="1" applyBorder="1"/>
    <xf numFmtId="0" fontId="4" fillId="0" borderId="28" xfId="1" applyBorder="1"/>
    <xf numFmtId="0" fontId="4" fillId="0" borderId="20" xfId="1" applyBorder="1"/>
    <xf numFmtId="165" fontId="4" fillId="0" borderId="51" xfId="1" applyNumberFormat="1" applyBorder="1"/>
    <xf numFmtId="167" fontId="4" fillId="0" borderId="32" xfId="1" applyNumberFormat="1" applyBorder="1"/>
    <xf numFmtId="0" fontId="5" fillId="0" borderId="0" xfId="2" applyAlignment="1" applyProtection="1"/>
    <xf numFmtId="0" fontId="5" fillId="0" borderId="0" xfId="2" applyAlignment="1" applyProtection="1">
      <alignment vertical="center"/>
    </xf>
    <xf numFmtId="165" fontId="4" fillId="0" borderId="12" xfId="1" applyNumberFormat="1" applyBorder="1" applyAlignment="1">
      <alignment horizontal="center"/>
    </xf>
    <xf numFmtId="0" fontId="2" fillId="0" borderId="28" xfId="1" applyFont="1" applyBorder="1" applyAlignment="1">
      <alignment horizontal="left"/>
    </xf>
    <xf numFmtId="0" fontId="4" fillId="0" borderId="29" xfId="1" applyBorder="1"/>
    <xf numFmtId="0" fontId="4" fillId="2" borderId="28" xfId="1" applyFill="1" applyBorder="1"/>
    <xf numFmtId="164" fontId="4" fillId="0" borderId="20" xfId="1" applyNumberFormat="1" applyFont="1" applyBorder="1"/>
    <xf numFmtId="165" fontId="4" fillId="0" borderId="31" xfId="1" applyNumberFormat="1" applyFill="1" applyBorder="1"/>
    <xf numFmtId="0" fontId="10" fillId="0" borderId="0" xfId="2" applyFont="1" applyAlignment="1" applyProtection="1"/>
    <xf numFmtId="170" fontId="4" fillId="0" borderId="0" xfId="1" applyNumberFormat="1"/>
    <xf numFmtId="170" fontId="4" fillId="0" borderId="0" xfId="1" applyNumberFormat="1" applyAlignment="1">
      <alignment horizontal="center"/>
    </xf>
    <xf numFmtId="0" fontId="4" fillId="0" borderId="0" xfId="1" applyAlignment="1">
      <alignment horizontal="center"/>
    </xf>
    <xf numFmtId="0" fontId="4" fillId="0" borderId="5" xfId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2" fontId="4" fillId="0" borderId="6" xfId="1" applyNumberFormat="1" applyBorder="1" applyAlignment="1">
      <alignment horizontal="center" vertical="center" textRotation="90" wrapText="1"/>
    </xf>
    <xf numFmtId="170" fontId="4" fillId="0" borderId="6" xfId="1" applyNumberFormat="1" applyFont="1" applyBorder="1" applyAlignment="1">
      <alignment horizontal="center" vertical="center" textRotation="90" wrapText="1"/>
    </xf>
    <xf numFmtId="0" fontId="4" fillId="0" borderId="6" xfId="1" applyBorder="1" applyAlignment="1">
      <alignment horizontal="center" vertical="center" textRotation="90" wrapText="1"/>
    </xf>
    <xf numFmtId="0" fontId="4" fillId="0" borderId="6" xfId="1" applyFont="1" applyBorder="1" applyAlignment="1">
      <alignment horizontal="center" vertical="center" textRotation="90" wrapText="1"/>
    </xf>
    <xf numFmtId="170" fontId="4" fillId="0" borderId="6" xfId="1" applyNumberForma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textRotation="90" wrapText="1"/>
    </xf>
    <xf numFmtId="0" fontId="4" fillId="0" borderId="0" xfId="1" applyAlignment="1">
      <alignment horizontal="center" vertical="center" wrapText="1"/>
    </xf>
    <xf numFmtId="0" fontId="4" fillId="0" borderId="11" xfId="1" applyBorder="1"/>
    <xf numFmtId="0" fontId="4" fillId="0" borderId="12" xfId="1" applyFont="1" applyBorder="1"/>
    <xf numFmtId="2" fontId="4" fillId="0" borderId="12" xfId="1" applyNumberFormat="1" applyBorder="1"/>
    <xf numFmtId="170" fontId="4" fillId="0" borderId="12" xfId="1" applyNumberFormat="1" applyBorder="1"/>
    <xf numFmtId="170" fontId="4" fillId="0" borderId="12" xfId="1" applyNumberFormat="1" applyBorder="1" applyAlignment="1">
      <alignment horizontal="center" vertical="center"/>
    </xf>
    <xf numFmtId="2" fontId="4" fillId="0" borderId="12" xfId="1" applyNumberForma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1" fontId="4" fillId="0" borderId="12" xfId="1" quotePrefix="1" applyNumberFormat="1" applyBorder="1" applyAlignment="1">
      <alignment horizontal="center" vertical="center"/>
    </xf>
    <xf numFmtId="1" fontId="4" fillId="0" borderId="12" xfId="1" applyNumberForma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2" fontId="4" fillId="0" borderId="12" xfId="1" quotePrefix="1" applyNumberFormat="1" applyBorder="1" applyAlignment="1">
      <alignment horizontal="center" vertical="center"/>
    </xf>
    <xf numFmtId="0" fontId="4" fillId="0" borderId="13" xfId="1" applyBorder="1" applyAlignment="1">
      <alignment horizontal="center" vertical="center"/>
    </xf>
    <xf numFmtId="0" fontId="4" fillId="0" borderId="19" xfId="1" applyFont="1" applyBorder="1"/>
    <xf numFmtId="2" fontId="4" fillId="0" borderId="19" xfId="1" applyNumberFormat="1" applyBorder="1"/>
    <xf numFmtId="170" fontId="4" fillId="0" borderId="19" xfId="1" applyNumberFormat="1" applyBorder="1"/>
    <xf numFmtId="169" fontId="4" fillId="0" borderId="19" xfId="1" applyNumberFormat="1" applyFont="1" applyBorder="1" applyAlignment="1">
      <alignment horizontal="center"/>
    </xf>
    <xf numFmtId="169" fontId="4" fillId="0" borderId="19" xfId="1" applyNumberFormat="1" applyBorder="1"/>
    <xf numFmtId="165" fontId="4" fillId="0" borderId="19" xfId="1" applyNumberFormat="1" applyBorder="1" applyAlignment="1">
      <alignment horizontal="center" vertical="center"/>
    </xf>
    <xf numFmtId="169" fontId="4" fillId="0" borderId="19" xfId="1" applyNumberFormat="1" applyBorder="1" applyAlignment="1">
      <alignment horizontal="center"/>
    </xf>
    <xf numFmtId="0" fontId="4" fillId="0" borderId="10" xfId="1" applyBorder="1"/>
    <xf numFmtId="169" fontId="4" fillId="0" borderId="19" xfId="1" applyNumberFormat="1" applyFont="1" applyBorder="1"/>
    <xf numFmtId="0" fontId="4" fillId="0" borderId="18" xfId="1" applyBorder="1"/>
    <xf numFmtId="170" fontId="4" fillId="0" borderId="19" xfId="1" applyNumberFormat="1" applyBorder="1" applyAlignment="1">
      <alignment horizontal="center" vertical="center"/>
    </xf>
    <xf numFmtId="2" fontId="4" fillId="0" borderId="19" xfId="1" applyNumberForma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1" fontId="4" fillId="0" borderId="19" xfId="1" quotePrefix="1" applyNumberFormat="1" applyBorder="1" applyAlignment="1">
      <alignment horizontal="center" vertical="center"/>
    </xf>
    <xf numFmtId="1" fontId="4" fillId="0" borderId="19" xfId="1" applyNumberFormat="1" applyBorder="1" applyAlignment="1">
      <alignment horizontal="center" vertical="center"/>
    </xf>
    <xf numFmtId="1" fontId="4" fillId="0" borderId="19" xfId="1" applyNumberFormat="1" applyFont="1" applyBorder="1" applyAlignment="1">
      <alignment horizontal="center" vertical="center"/>
    </xf>
    <xf numFmtId="2" fontId="4" fillId="0" borderId="19" xfId="1" quotePrefix="1" applyNumberFormat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2" fontId="4" fillId="0" borderId="19" xfId="1" quotePrefix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2" fontId="4" fillId="0" borderId="19" xfId="1" applyNumberFormat="1" applyFont="1" applyBorder="1" applyAlignment="1">
      <alignment horizontal="center" vertical="center"/>
    </xf>
    <xf numFmtId="1" fontId="4" fillId="0" borderId="19" xfId="1" quotePrefix="1" applyNumberFormat="1" applyFont="1" applyBorder="1" applyAlignment="1">
      <alignment horizontal="center" vertical="center"/>
    </xf>
    <xf numFmtId="0" fontId="6" fillId="0" borderId="18" xfId="1" applyFont="1" applyBorder="1"/>
    <xf numFmtId="0" fontId="6" fillId="0" borderId="19" xfId="1" applyFont="1" applyBorder="1"/>
    <xf numFmtId="2" fontId="6" fillId="0" borderId="19" xfId="1" applyNumberFormat="1" applyFont="1" applyBorder="1"/>
    <xf numFmtId="170" fontId="6" fillId="0" borderId="19" xfId="1" applyNumberFormat="1" applyFont="1" applyBorder="1"/>
    <xf numFmtId="170" fontId="6" fillId="0" borderId="19" xfId="1" applyNumberFormat="1" applyFont="1" applyBorder="1" applyAlignment="1">
      <alignment horizontal="center" vertical="center"/>
    </xf>
    <xf numFmtId="2" fontId="6" fillId="0" borderId="19" xfId="1" applyNumberFormat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1" fontId="6" fillId="0" borderId="19" xfId="1" quotePrefix="1" applyNumberFormat="1" applyFont="1" applyBorder="1" applyAlignment="1">
      <alignment horizontal="center" vertical="center"/>
    </xf>
    <xf numFmtId="1" fontId="6" fillId="0" borderId="19" xfId="1" applyNumberFormat="1" applyFont="1" applyBorder="1" applyAlignment="1">
      <alignment horizontal="center" vertical="center"/>
    </xf>
    <xf numFmtId="2" fontId="6" fillId="0" borderId="19" xfId="1" quotePrefix="1" applyNumberFormat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0" xfId="1" applyFont="1"/>
    <xf numFmtId="0" fontId="11" fillId="0" borderId="0" xfId="1" applyFont="1" applyBorder="1" applyAlignment="1">
      <alignment horizontal="center"/>
    </xf>
    <xf numFmtId="0" fontId="6" fillId="0" borderId="0" xfId="1" applyFont="1" applyBorder="1"/>
    <xf numFmtId="170" fontId="4" fillId="0" borderId="19" xfId="1" applyNumberForma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19" xfId="1" applyBorder="1" applyAlignment="1">
      <alignment horizontal="center"/>
    </xf>
    <xf numFmtId="0" fontId="4" fillId="0" borderId="10" xfId="1" applyBorder="1" applyAlignment="1">
      <alignment horizontal="center"/>
    </xf>
    <xf numFmtId="2" fontId="4" fillId="0" borderId="20" xfId="1" applyNumberFormat="1" applyBorder="1"/>
    <xf numFmtId="170" fontId="4" fillId="0" borderId="20" xfId="1" applyNumberFormat="1" applyBorder="1"/>
    <xf numFmtId="170" fontId="4" fillId="0" borderId="20" xfId="1" applyNumberFormat="1" applyBorder="1" applyAlignment="1">
      <alignment horizontal="center" vertical="center"/>
    </xf>
    <xf numFmtId="2" fontId="4" fillId="0" borderId="20" xfId="1" applyNumberForma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1" fontId="4" fillId="0" borderId="20" xfId="1" quotePrefix="1" applyNumberFormat="1" applyFont="1" applyBorder="1" applyAlignment="1">
      <alignment horizontal="center" vertical="center"/>
    </xf>
    <xf numFmtId="1" fontId="4" fillId="0" borderId="20" xfId="1" quotePrefix="1" applyNumberFormat="1" applyBorder="1" applyAlignment="1">
      <alignment horizontal="center" vertical="center"/>
    </xf>
    <xf numFmtId="1" fontId="4" fillId="0" borderId="20" xfId="1" applyNumberFormat="1" applyBorder="1" applyAlignment="1">
      <alignment horizontal="center" vertical="center"/>
    </xf>
    <xf numFmtId="2" fontId="4" fillId="0" borderId="20" xfId="1" quotePrefix="1" applyNumberForma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9" xfId="1" applyBorder="1" applyAlignment="1">
      <alignment horizontal="center" vertical="center"/>
    </xf>
    <xf numFmtId="2" fontId="4" fillId="0" borderId="20" xfId="1" applyNumberFormat="1" applyFont="1" applyBorder="1" applyAlignment="1">
      <alignment horizontal="center" vertical="center"/>
    </xf>
    <xf numFmtId="1" fontId="4" fillId="0" borderId="20" xfId="1" applyNumberFormat="1" applyFont="1" applyBorder="1" applyAlignment="1">
      <alignment horizontal="center" vertical="center"/>
    </xf>
    <xf numFmtId="0" fontId="1" fillId="0" borderId="0" xfId="1" applyFont="1"/>
    <xf numFmtId="1" fontId="4" fillId="0" borderId="0" xfId="1" applyNumberFormat="1"/>
    <xf numFmtId="0" fontId="2" fillId="0" borderId="1" xfId="1" applyFont="1" applyBorder="1" applyAlignment="1">
      <alignment horizontal="center" textRotation="90" wrapText="1"/>
    </xf>
    <xf numFmtId="0" fontId="2" fillId="0" borderId="2" xfId="1" applyFont="1" applyBorder="1" applyAlignment="1">
      <alignment horizontal="center" textRotation="90" wrapText="1"/>
    </xf>
    <xf numFmtId="0" fontId="2" fillId="0" borderId="3" xfId="1" applyFont="1" applyBorder="1" applyAlignment="1">
      <alignment horizontal="center" textRotation="90" wrapText="1"/>
    </xf>
    <xf numFmtId="0" fontId="2" fillId="0" borderId="4" xfId="1" applyFont="1" applyBorder="1" applyAlignment="1">
      <alignment horizontal="center" textRotation="90" wrapText="1"/>
    </xf>
    <xf numFmtId="0" fontId="2" fillId="0" borderId="5" xfId="1" applyFont="1" applyBorder="1" applyAlignment="1">
      <alignment horizontal="center" textRotation="90" wrapText="1"/>
    </xf>
    <xf numFmtId="0" fontId="2" fillId="0" borderId="6" xfId="1" applyFont="1" applyBorder="1" applyAlignment="1">
      <alignment horizontal="center" textRotation="90" wrapText="1"/>
    </xf>
    <xf numFmtId="164" fontId="2" fillId="0" borderId="6" xfId="1" applyNumberFormat="1" applyFont="1" applyBorder="1" applyAlignment="1">
      <alignment horizontal="center" textRotation="90" wrapText="1"/>
    </xf>
    <xf numFmtId="3" fontId="2" fillId="0" borderId="6" xfId="1" applyNumberFormat="1" applyFont="1" applyBorder="1" applyAlignment="1">
      <alignment horizontal="center" textRotation="90" wrapText="1"/>
    </xf>
    <xf numFmtId="165" fontId="2" fillId="0" borderId="6" xfId="1" applyNumberFormat="1" applyFont="1" applyFill="1" applyBorder="1" applyAlignment="1">
      <alignment horizontal="center" textRotation="90" wrapText="1"/>
    </xf>
    <xf numFmtId="165" fontId="2" fillId="0" borderId="6" xfId="1" applyNumberFormat="1" applyFont="1" applyBorder="1" applyAlignment="1">
      <alignment horizontal="center" textRotation="90" wrapText="1"/>
    </xf>
    <xf numFmtId="165" fontId="2" fillId="0" borderId="3" xfId="1" applyNumberFormat="1" applyFont="1" applyBorder="1" applyAlignment="1">
      <alignment textRotation="90"/>
    </xf>
    <xf numFmtId="166" fontId="2" fillId="0" borderId="6" xfId="1" applyNumberFormat="1" applyFont="1" applyBorder="1" applyAlignment="1">
      <alignment horizontal="center" textRotation="90" wrapText="1"/>
    </xf>
    <xf numFmtId="167" fontId="2" fillId="0" borderId="7" xfId="1" applyNumberFormat="1" applyFont="1" applyBorder="1" applyAlignment="1">
      <alignment horizontal="center" textRotation="90" wrapText="1"/>
    </xf>
    <xf numFmtId="167" fontId="2" fillId="0" borderId="8" xfId="1" applyNumberFormat="1" applyFont="1" applyBorder="1" applyAlignment="1">
      <alignment horizontal="center" textRotation="90" wrapText="1"/>
    </xf>
    <xf numFmtId="167" fontId="2" fillId="0" borderId="5" xfId="1" applyNumberFormat="1" applyFont="1" applyBorder="1" applyAlignment="1">
      <alignment horizontal="center" textRotation="90" wrapText="1"/>
    </xf>
    <xf numFmtId="168" fontId="2" fillId="0" borderId="6" xfId="1" applyNumberFormat="1" applyFont="1" applyBorder="1" applyAlignment="1">
      <alignment horizontal="center" textRotation="90" wrapText="1"/>
    </xf>
    <xf numFmtId="165" fontId="2" fillId="0" borderId="7" xfId="1" applyNumberFormat="1" applyFont="1" applyBorder="1" applyAlignment="1">
      <alignment horizontal="center" textRotation="90" wrapText="1"/>
    </xf>
    <xf numFmtId="2" fontId="2" fillId="0" borderId="6" xfId="1" applyNumberFormat="1" applyFont="1" applyBorder="1" applyAlignment="1">
      <alignment horizontal="center" textRotation="90" wrapText="1"/>
    </xf>
    <xf numFmtId="1" fontId="2" fillId="0" borderId="6" xfId="1" applyNumberFormat="1" applyFont="1" applyBorder="1" applyAlignment="1">
      <alignment horizontal="center" textRotation="90" wrapText="1"/>
    </xf>
    <xf numFmtId="0" fontId="2" fillId="0" borderId="9" xfId="1" applyFont="1" applyBorder="1" applyAlignment="1">
      <alignment horizontal="center" textRotation="90"/>
    </xf>
    <xf numFmtId="0" fontId="2" fillId="0" borderId="0" xfId="1" applyFont="1" applyBorder="1" applyAlignment="1">
      <alignment horizontal="center" textRotation="90" wrapText="1"/>
    </xf>
    <xf numFmtId="0" fontId="2" fillId="0" borderId="0" xfId="1" applyFont="1" applyAlignment="1">
      <alignment horizontal="center" textRotation="90" wrapText="1"/>
    </xf>
    <xf numFmtId="0" fontId="4" fillId="0" borderId="38" xfId="1" applyBorder="1" applyAlignment="1">
      <alignment vertical="center"/>
    </xf>
    <xf numFmtId="0" fontId="7" fillId="0" borderId="0" xfId="1" applyFont="1" applyAlignment="1">
      <alignment vertical="center"/>
    </xf>
    <xf numFmtId="0" fontId="4" fillId="0" borderId="0" xfId="1" applyAlignment="1">
      <alignment vertical="center"/>
    </xf>
    <xf numFmtId="1" fontId="4" fillId="0" borderId="0" xfId="1" applyNumberFormat="1" applyAlignment="1">
      <alignment vertical="center"/>
    </xf>
    <xf numFmtId="0" fontId="4" fillId="0" borderId="0" xfId="1" applyBorder="1" applyAlignment="1">
      <alignment vertical="center"/>
    </xf>
    <xf numFmtId="3" fontId="4" fillId="0" borderId="14" xfId="1" applyNumberFormat="1" applyBorder="1"/>
    <xf numFmtId="165" fontId="4" fillId="0" borderId="11" xfId="1" applyNumberFormat="1" applyFill="1" applyBorder="1"/>
    <xf numFmtId="167" fontId="4" fillId="0" borderId="11" xfId="1" applyNumberFormat="1" applyBorder="1"/>
    <xf numFmtId="168" fontId="4" fillId="0" borderId="12" xfId="1" applyNumberFormat="1" applyBorder="1"/>
    <xf numFmtId="170" fontId="4" fillId="0" borderId="11" xfId="1" applyNumberFormat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37" xfId="1" applyFont="1" applyBorder="1"/>
    <xf numFmtId="0" fontId="4" fillId="3" borderId="28" xfId="1" applyFont="1" applyFill="1" applyBorder="1"/>
    <xf numFmtId="173" fontId="4" fillId="0" borderId="20" xfId="1" applyNumberFormat="1" applyFont="1" applyBorder="1"/>
    <xf numFmtId="4" fontId="4" fillId="0" borderId="20" xfId="1" applyNumberFormat="1" applyFont="1" applyBorder="1"/>
    <xf numFmtId="3" fontId="4" fillId="0" borderId="40" xfId="1" applyNumberFormat="1" applyFont="1" applyBorder="1"/>
    <xf numFmtId="165" fontId="4" fillId="0" borderId="28" xfId="1" applyNumberFormat="1" applyFont="1" applyFill="1" applyBorder="1"/>
    <xf numFmtId="165" fontId="4" fillId="0" borderId="20" xfId="1" applyNumberFormat="1" applyBorder="1" applyAlignment="1">
      <alignment vertical="center"/>
    </xf>
    <xf numFmtId="169" fontId="4" fillId="0" borderId="20" xfId="1" applyNumberFormat="1" applyFont="1" applyBorder="1"/>
    <xf numFmtId="165" fontId="4" fillId="0" borderId="29" xfId="1" applyNumberFormat="1" applyFont="1" applyBorder="1"/>
    <xf numFmtId="168" fontId="4" fillId="0" borderId="20" xfId="1" applyNumberFormat="1" applyFont="1" applyBorder="1"/>
    <xf numFmtId="169" fontId="4" fillId="0" borderId="29" xfId="1" applyNumberFormat="1" applyFont="1" applyBorder="1"/>
    <xf numFmtId="170" fontId="4" fillId="0" borderId="28" xfId="1" applyNumberFormat="1" applyBorder="1" applyAlignment="1">
      <alignment horizontal="center" vertical="center"/>
    </xf>
    <xf numFmtId="2" fontId="4" fillId="0" borderId="20" xfId="1" quotePrefix="1" applyNumberFormat="1" applyFont="1" applyBorder="1" applyAlignment="1">
      <alignment horizontal="left" vertical="center"/>
    </xf>
    <xf numFmtId="2" fontId="4" fillId="0" borderId="0" xfId="1" applyNumberFormat="1" applyFont="1" applyFill="1" applyBorder="1"/>
    <xf numFmtId="0" fontId="4" fillId="0" borderId="23" xfId="1" applyFont="1" applyFill="1" applyBorder="1"/>
    <xf numFmtId="0" fontId="4" fillId="0" borderId="12" xfId="1" applyFont="1" applyBorder="1" applyAlignment="1">
      <alignment horizontal="left"/>
    </xf>
    <xf numFmtId="3" fontId="4" fillId="0" borderId="12" xfId="1" applyNumberFormat="1" applyBorder="1" applyAlignment="1">
      <alignment horizontal="right"/>
    </xf>
    <xf numFmtId="0" fontId="2" fillId="0" borderId="11" xfId="1" applyFont="1" applyBorder="1" applyAlignment="1">
      <alignment horizontal="center"/>
    </xf>
    <xf numFmtId="164" fontId="2" fillId="0" borderId="13" xfId="1" applyNumberFormat="1" applyFont="1" applyBorder="1" applyAlignment="1">
      <alignment horizontal="right"/>
    </xf>
    <xf numFmtId="172" fontId="4" fillId="0" borderId="11" xfId="1" applyNumberFormat="1" applyFont="1" applyFill="1" applyBorder="1"/>
    <xf numFmtId="172" fontId="4" fillId="0" borderId="12" xfId="1" applyNumberFormat="1" applyFill="1" applyBorder="1"/>
    <xf numFmtId="165" fontId="4" fillId="0" borderId="12" xfId="1" applyNumberFormat="1" applyFont="1" applyBorder="1" applyAlignment="1">
      <alignment horizontal="center"/>
    </xf>
    <xf numFmtId="165" fontId="4" fillId="0" borderId="38" xfId="1" applyNumberFormat="1" applyBorder="1"/>
    <xf numFmtId="166" fontId="4" fillId="0" borderId="38" xfId="1" applyNumberFormat="1" applyFont="1" applyBorder="1" applyAlignment="1">
      <alignment horizontal="right"/>
    </xf>
    <xf numFmtId="167" fontId="4" fillId="0" borderId="38" xfId="1" applyNumberFormat="1" applyBorder="1"/>
    <xf numFmtId="2" fontId="4" fillId="0" borderId="12" xfId="1" applyNumberFormat="1" applyFont="1" applyBorder="1" applyAlignment="1">
      <alignment horizontal="center" vertical="center"/>
    </xf>
    <xf numFmtId="2" fontId="4" fillId="0" borderId="13" xfId="1" applyNumberFormat="1" applyFont="1" applyBorder="1" applyAlignment="1">
      <alignment horizontal="center" vertical="center"/>
    </xf>
    <xf numFmtId="2" fontId="4" fillId="0" borderId="0" xfId="1" applyNumberFormat="1" applyFont="1" applyBorder="1"/>
    <xf numFmtId="0" fontId="2" fillId="0" borderId="19" xfId="1" applyFont="1" applyBorder="1"/>
    <xf numFmtId="0" fontId="2" fillId="0" borderId="10" xfId="1" applyFont="1" applyBorder="1"/>
    <xf numFmtId="173" fontId="4" fillId="0" borderId="19" xfId="1" applyNumberFormat="1" applyBorder="1"/>
    <xf numFmtId="4" fontId="4" fillId="0" borderId="19" xfId="1" applyNumberFormat="1" applyBorder="1"/>
    <xf numFmtId="164" fontId="8" fillId="0" borderId="10" xfId="1" applyNumberFormat="1" applyFont="1" applyBorder="1" applyAlignment="1">
      <alignment horizontal="right"/>
    </xf>
    <xf numFmtId="165" fontId="4" fillId="0" borderId="18" xfId="1" applyNumberFormat="1" applyFill="1" applyBorder="1"/>
    <xf numFmtId="165" fontId="9" fillId="0" borderId="37" xfId="1" applyNumberFormat="1" applyFont="1" applyBorder="1"/>
    <xf numFmtId="165" fontId="4" fillId="0" borderId="10" xfId="1" applyNumberFormat="1" applyBorder="1" applyAlignment="1">
      <alignment horizontal="right"/>
    </xf>
    <xf numFmtId="166" fontId="4" fillId="0" borderId="37" xfId="1" applyNumberFormat="1" applyFont="1" applyBorder="1" applyAlignment="1">
      <alignment horizontal="right"/>
    </xf>
    <xf numFmtId="167" fontId="4" fillId="0" borderId="37" xfId="1" applyNumberFormat="1" applyBorder="1"/>
    <xf numFmtId="170" fontId="4" fillId="0" borderId="43" xfId="1" applyNumberFormat="1" applyBorder="1" applyAlignment="1">
      <alignment horizontal="center" vertical="center"/>
    </xf>
    <xf numFmtId="170" fontId="4" fillId="0" borderId="42" xfId="1" applyNumberFormat="1" applyBorder="1" applyAlignment="1">
      <alignment horizontal="center" vertical="center"/>
    </xf>
    <xf numFmtId="1" fontId="4" fillId="0" borderId="42" xfId="1" applyNumberFormat="1" applyFont="1" applyBorder="1" applyAlignment="1">
      <alignment horizontal="center" vertical="center"/>
    </xf>
    <xf numFmtId="1" fontId="4" fillId="0" borderId="42" xfId="1" applyNumberFormat="1" applyBorder="1" applyAlignment="1">
      <alignment horizontal="center" vertical="center"/>
    </xf>
    <xf numFmtId="2" fontId="4" fillId="0" borderId="42" xfId="1" applyNumberFormat="1" applyFont="1" applyBorder="1" applyAlignment="1">
      <alignment horizontal="center" vertical="center"/>
    </xf>
    <xf numFmtId="2" fontId="4" fillId="0" borderId="42" xfId="1" applyNumberFormat="1" applyFont="1" applyBorder="1" applyAlignment="1">
      <alignment horizontal="left" vertical="center"/>
    </xf>
    <xf numFmtId="0" fontId="4" fillId="0" borderId="44" xfId="1" applyFont="1" applyBorder="1" applyAlignment="1">
      <alignment horizontal="center" vertical="center"/>
    </xf>
    <xf numFmtId="0" fontId="4" fillId="0" borderId="0" xfId="1" applyFont="1" applyBorder="1" applyAlignment="1">
      <alignment horizontal="left"/>
    </xf>
    <xf numFmtId="0" fontId="4" fillId="0" borderId="11" xfId="1" applyBorder="1" applyAlignment="1">
      <alignment horizontal="left"/>
    </xf>
    <xf numFmtId="167" fontId="2" fillId="0" borderId="17" xfId="1" applyNumberFormat="1" applyFont="1" applyBorder="1"/>
    <xf numFmtId="3" fontId="4" fillId="0" borderId="12" xfId="1" applyNumberFormat="1" applyBorder="1" applyAlignment="1">
      <alignment horizontal="center" vertical="center"/>
    </xf>
    <xf numFmtId="3" fontId="4" fillId="0" borderId="0" xfId="1" applyNumberFormat="1" applyBorder="1"/>
    <xf numFmtId="0" fontId="4" fillId="0" borderId="37" xfId="1" applyBorder="1" applyAlignment="1">
      <alignment horizontal="left"/>
    </xf>
    <xf numFmtId="0" fontId="2" fillId="0" borderId="28" xfId="1" applyFont="1" applyBorder="1" applyAlignment="1">
      <alignment horizontal="center" vertical="center"/>
    </xf>
    <xf numFmtId="164" fontId="4" fillId="0" borderId="40" xfId="1" applyNumberFormat="1" applyFont="1" applyBorder="1"/>
    <xf numFmtId="165" fontId="4" fillId="0" borderId="28" xfId="1" applyNumberFormat="1" applyFill="1" applyBorder="1"/>
    <xf numFmtId="165" fontId="4" fillId="0" borderId="20" xfId="1" applyNumberFormat="1" applyFont="1" applyBorder="1" applyAlignment="1">
      <alignment horizontal="right"/>
    </xf>
    <xf numFmtId="166" fontId="4" fillId="0" borderId="28" xfId="1" applyNumberFormat="1" applyBorder="1"/>
    <xf numFmtId="0" fontId="4" fillId="0" borderId="11" xfId="1" applyFont="1" applyBorder="1" applyAlignment="1">
      <alignment horizontal="left"/>
    </xf>
    <xf numFmtId="164" fontId="4" fillId="0" borderId="13" xfId="1" applyNumberFormat="1" applyFont="1" applyBorder="1" applyAlignment="1">
      <alignment horizontal="right"/>
    </xf>
    <xf numFmtId="165" fontId="2" fillId="0" borderId="16" xfId="1" applyNumberFormat="1" applyFont="1" applyBorder="1"/>
    <xf numFmtId="0" fontId="4" fillId="0" borderId="28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2" borderId="28" xfId="1" applyFont="1" applyFill="1" applyBorder="1"/>
    <xf numFmtId="3" fontId="4" fillId="0" borderId="40" xfId="1" applyNumberFormat="1" applyBorder="1"/>
    <xf numFmtId="0" fontId="1" fillId="0" borderId="28" xfId="1" applyFont="1" applyBorder="1" applyAlignment="1">
      <alignment horizontal="center"/>
    </xf>
    <xf numFmtId="164" fontId="4" fillId="0" borderId="29" xfId="1" applyNumberFormat="1" applyFont="1" applyBorder="1"/>
    <xf numFmtId="171" fontId="4" fillId="0" borderId="28" xfId="1" applyNumberFormat="1" applyFill="1" applyBorder="1"/>
    <xf numFmtId="171" fontId="4" fillId="0" borderId="20" xfId="1" applyNumberFormat="1" applyFill="1" applyBorder="1"/>
    <xf numFmtId="0" fontId="4" fillId="0" borderId="20" xfId="1" applyFont="1" applyBorder="1" applyAlignment="1">
      <alignment horizontal="left" vertical="center"/>
    </xf>
    <xf numFmtId="0" fontId="7" fillId="0" borderId="0" xfId="1" applyFont="1" applyFill="1" applyBorder="1"/>
    <xf numFmtId="0" fontId="4" fillId="0" borderId="0" xfId="1" applyBorder="1" applyAlignment="1">
      <alignment horizontal="center" vertical="center"/>
    </xf>
    <xf numFmtId="1" fontId="4" fillId="0" borderId="0" xfId="1" applyNumberFormat="1" applyBorder="1" applyAlignment="1">
      <alignment horizontal="center" vertical="center"/>
    </xf>
    <xf numFmtId="3" fontId="4" fillId="0" borderId="12" xfId="1" applyNumberFormat="1" applyFont="1" applyBorder="1" applyAlignment="1">
      <alignment horizontal="left"/>
    </xf>
    <xf numFmtId="0" fontId="4" fillId="0" borderId="16" xfId="1" applyBorder="1" applyAlignment="1">
      <alignment horizontal="left"/>
    </xf>
    <xf numFmtId="165" fontId="4" fillId="0" borderId="13" xfId="1" applyNumberFormat="1" applyFont="1" applyBorder="1" applyAlignment="1">
      <alignment horizontal="right"/>
    </xf>
    <xf numFmtId="3" fontId="4" fillId="0" borderId="0" xfId="1" applyNumberFormat="1" applyFont="1" applyBorder="1"/>
    <xf numFmtId="0" fontId="4" fillId="0" borderId="33" xfId="1" applyFont="1" applyBorder="1"/>
    <xf numFmtId="0" fontId="2" fillId="0" borderId="45" xfId="1" applyFont="1" applyBorder="1" applyAlignment="1">
      <alignment horizontal="center"/>
    </xf>
    <xf numFmtId="164" fontId="2" fillId="0" borderId="56" xfId="1" applyNumberFormat="1" applyFont="1" applyBorder="1"/>
    <xf numFmtId="1" fontId="4" fillId="0" borderId="26" xfId="1" applyNumberFormat="1" applyFill="1" applyBorder="1"/>
    <xf numFmtId="1" fontId="4" fillId="0" borderId="22" xfId="1" applyNumberFormat="1" applyBorder="1"/>
    <xf numFmtId="168" fontId="4" fillId="0" borderId="19" xfId="1" applyNumberFormat="1" applyBorder="1"/>
    <xf numFmtId="0" fontId="4" fillId="0" borderId="0" xfId="1" applyFont="1"/>
    <xf numFmtId="0" fontId="4" fillId="0" borderId="55" xfId="1" applyBorder="1"/>
    <xf numFmtId="0" fontId="4" fillId="0" borderId="54" xfId="1" applyFont="1" applyBorder="1"/>
    <xf numFmtId="0" fontId="3" fillId="0" borderId="33" xfId="1" applyFont="1" applyBorder="1"/>
    <xf numFmtId="0" fontId="4" fillId="3" borderId="18" xfId="1" applyFont="1" applyFill="1" applyBorder="1"/>
    <xf numFmtId="0" fontId="2" fillId="0" borderId="49" xfId="1" applyFont="1" applyBorder="1" applyAlignment="1">
      <alignment horizontal="center" vertical="center"/>
    </xf>
    <xf numFmtId="164" fontId="2" fillId="0" borderId="52" xfId="1" applyNumberFormat="1" applyFont="1" applyBorder="1"/>
    <xf numFmtId="165" fontId="4" fillId="0" borderId="18" xfId="1" applyNumberFormat="1" applyFont="1" applyFill="1" applyBorder="1"/>
    <xf numFmtId="165" fontId="4" fillId="0" borderId="10" xfId="1" applyNumberFormat="1" applyFont="1" applyBorder="1"/>
    <xf numFmtId="167" fontId="4" fillId="0" borderId="35" xfId="1" applyNumberFormat="1" applyBorder="1"/>
    <xf numFmtId="167" fontId="4" fillId="0" borderId="18" xfId="1" applyNumberFormat="1" applyBorder="1"/>
    <xf numFmtId="168" fontId="4" fillId="0" borderId="19" xfId="1" applyNumberFormat="1" applyFont="1" applyBorder="1"/>
    <xf numFmtId="164" fontId="4" fillId="0" borderId="20" xfId="1" applyNumberFormat="1" applyBorder="1" applyAlignment="1">
      <alignment horizontal="right"/>
    </xf>
    <xf numFmtId="3" fontId="4" fillId="0" borderId="20" xfId="1" applyNumberFormat="1" applyBorder="1" applyAlignment="1">
      <alignment horizontal="right"/>
    </xf>
    <xf numFmtId="3" fontId="4" fillId="0" borderId="40" xfId="1" applyNumberFormat="1" applyBorder="1" applyAlignment="1">
      <alignment horizontal="right"/>
    </xf>
    <xf numFmtId="164" fontId="2" fillId="0" borderId="29" xfId="1" applyNumberFormat="1" applyFont="1" applyBorder="1" applyAlignment="1">
      <alignment horizontal="right"/>
    </xf>
    <xf numFmtId="171" fontId="4" fillId="0" borderId="31" xfId="1" applyNumberFormat="1" applyFill="1" applyBorder="1"/>
    <xf numFmtId="166" fontId="4" fillId="0" borderId="31" xfId="1" applyNumberFormat="1" applyFont="1" applyBorder="1" applyAlignment="1">
      <alignment horizontal="left"/>
    </xf>
    <xf numFmtId="0" fontId="4" fillId="0" borderId="12" xfId="1" applyBorder="1" applyAlignment="1">
      <alignment horizontal="left"/>
    </xf>
    <xf numFmtId="165" fontId="4" fillId="0" borderId="14" xfId="1" applyNumberFormat="1" applyBorder="1"/>
    <xf numFmtId="167" fontId="4" fillId="0" borderId="12" xfId="1" applyNumberFormat="1" applyFont="1" applyBorder="1"/>
    <xf numFmtId="165" fontId="4" fillId="0" borderId="12" xfId="1" applyNumberFormat="1" applyBorder="1" applyAlignment="1">
      <alignment horizontal="left"/>
    </xf>
    <xf numFmtId="167" fontId="4" fillId="0" borderId="14" xfId="1" applyNumberFormat="1" applyBorder="1"/>
    <xf numFmtId="0" fontId="4" fillId="0" borderId="34" xfId="1" applyFont="1" applyBorder="1" applyAlignment="1"/>
    <xf numFmtId="164" fontId="4" fillId="0" borderId="19" xfId="1" applyNumberFormat="1" applyBorder="1" applyAlignment="1">
      <alignment horizontal="right"/>
    </xf>
    <xf numFmtId="3" fontId="4" fillId="0" borderId="19" xfId="1" applyNumberFormat="1" applyBorder="1" applyAlignment="1">
      <alignment horizontal="right"/>
    </xf>
    <xf numFmtId="3" fontId="4" fillId="0" borderId="21" xfId="1" applyNumberFormat="1" applyBorder="1" applyAlignment="1">
      <alignment horizontal="right"/>
    </xf>
    <xf numFmtId="164" fontId="8" fillId="0" borderId="29" xfId="1" applyNumberFormat="1" applyFont="1" applyBorder="1" applyAlignment="1">
      <alignment horizontal="right"/>
    </xf>
    <xf numFmtId="1" fontId="4" fillId="0" borderId="19" xfId="1" applyNumberFormat="1" applyBorder="1"/>
    <xf numFmtId="166" fontId="4" fillId="0" borderId="22" xfId="1" applyNumberFormat="1" applyFont="1" applyBorder="1" applyAlignment="1">
      <alignment horizontal="right"/>
    </xf>
    <xf numFmtId="0" fontId="4" fillId="0" borderId="0" xfId="1" applyFont="1" applyFill="1" applyBorder="1" applyAlignment="1">
      <alignment horizontal="left" vertical="center"/>
    </xf>
    <xf numFmtId="165" fontId="4" fillId="0" borderId="11" xfId="1" applyNumberFormat="1" applyFont="1" applyFill="1" applyBorder="1" applyAlignment="1">
      <alignment horizontal="center"/>
    </xf>
    <xf numFmtId="3" fontId="4" fillId="0" borderId="21" xfId="1" applyNumberFormat="1" applyBorder="1"/>
    <xf numFmtId="171" fontId="4" fillId="0" borderId="18" xfId="1" applyNumberFormat="1" applyFill="1" applyBorder="1"/>
    <xf numFmtId="171" fontId="4" fillId="0" borderId="19" xfId="1" applyNumberFormat="1" applyFill="1" applyBorder="1"/>
    <xf numFmtId="4" fontId="4" fillId="0" borderId="20" xfId="1" applyNumberFormat="1" applyBorder="1" applyAlignment="1">
      <alignment horizontal="right"/>
    </xf>
    <xf numFmtId="0" fontId="4" fillId="0" borderId="28" xfId="1" applyFont="1" applyBorder="1" applyAlignment="1">
      <alignment horizontal="left"/>
    </xf>
    <xf numFmtId="164" fontId="4" fillId="0" borderId="29" xfId="1" applyNumberFormat="1" applyBorder="1" applyAlignment="1">
      <alignment horizontal="right"/>
    </xf>
    <xf numFmtId="165" fontId="2" fillId="0" borderId="12" xfId="1" applyNumberFormat="1" applyFont="1" applyBorder="1"/>
    <xf numFmtId="4" fontId="4" fillId="0" borderId="20" xfId="1" applyNumberFormat="1" applyBorder="1"/>
    <xf numFmtId="0" fontId="2" fillId="0" borderId="31" xfId="1" applyFont="1" applyBorder="1" applyAlignment="1">
      <alignment horizontal="center"/>
    </xf>
    <xf numFmtId="169" fontId="4" fillId="0" borderId="28" xfId="1" applyNumberFormat="1" applyFill="1" applyBorder="1"/>
    <xf numFmtId="0" fontId="7" fillId="0" borderId="0" xfId="1" applyFont="1" applyFill="1" applyBorder="1" applyAlignment="1">
      <alignment vertical="center"/>
    </xf>
    <xf numFmtId="0" fontId="4" fillId="0" borderId="0" xfId="1" applyAlignment="1">
      <alignment horizontal="center" vertical="center"/>
    </xf>
    <xf numFmtId="1" fontId="4" fillId="0" borderId="0" xfId="1" applyNumberFormat="1" applyAlignment="1">
      <alignment horizontal="center" vertical="center"/>
    </xf>
    <xf numFmtId="0" fontId="4" fillId="0" borderId="57" xfId="1" applyBorder="1"/>
    <xf numFmtId="0" fontId="4" fillId="0" borderId="58" xfId="1" applyBorder="1"/>
    <xf numFmtId="165" fontId="4" fillId="0" borderId="40" xfId="1" applyNumberFormat="1" applyFont="1" applyBorder="1"/>
    <xf numFmtId="166" fontId="4" fillId="0" borderId="31" xfId="1" applyNumberFormat="1" applyFont="1" applyBorder="1"/>
    <xf numFmtId="167" fontId="4" fillId="0" borderId="29" xfId="1" applyNumberFormat="1" applyFont="1" applyBorder="1"/>
    <xf numFmtId="167" fontId="4" fillId="0" borderId="47" xfId="1" applyNumberFormat="1" applyFont="1" applyBorder="1"/>
    <xf numFmtId="165" fontId="4" fillId="0" borderId="16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166" fontId="2" fillId="0" borderId="12" xfId="1" applyNumberFormat="1" applyFont="1" applyBorder="1"/>
    <xf numFmtId="0" fontId="4" fillId="0" borderId="19" xfId="1" applyFont="1" applyBorder="1" applyAlignment="1">
      <alignment horizontal="left"/>
    </xf>
    <xf numFmtId="0" fontId="4" fillId="0" borderId="18" xfId="1" applyBorder="1" applyAlignment="1">
      <alignment horizontal="center"/>
    </xf>
    <xf numFmtId="164" fontId="4" fillId="0" borderId="10" xfId="1" applyNumberFormat="1" applyBorder="1" applyAlignment="1">
      <alignment horizontal="right"/>
    </xf>
    <xf numFmtId="166" fontId="4" fillId="0" borderId="19" xfId="1" applyNumberFormat="1" applyBorder="1"/>
    <xf numFmtId="170" fontId="4" fillId="0" borderId="18" xfId="1" applyNumberFormat="1" applyBorder="1" applyAlignment="1">
      <alignment horizontal="center" vertical="center"/>
    </xf>
    <xf numFmtId="0" fontId="4" fillId="0" borderId="23" xfId="1" applyBorder="1"/>
    <xf numFmtId="0" fontId="4" fillId="0" borderId="20" xfId="1" applyFont="1" applyBorder="1" applyAlignment="1">
      <alignment horizontal="left"/>
    </xf>
    <xf numFmtId="165" fontId="4" fillId="0" borderId="48" xfId="1" applyNumberFormat="1" applyBorder="1"/>
    <xf numFmtId="166" fontId="4" fillId="0" borderId="31" xfId="1" applyNumberFormat="1" applyFont="1" applyBorder="1" applyAlignment="1">
      <alignment horizontal="right"/>
    </xf>
    <xf numFmtId="166" fontId="4" fillId="0" borderId="20" xfId="1" applyNumberFormat="1" applyBorder="1"/>
    <xf numFmtId="1" fontId="4" fillId="0" borderId="20" xfId="1" quotePrefix="1" applyNumberFormat="1" applyFont="1" applyBorder="1" applyAlignment="1">
      <alignment horizontal="left" vertical="center"/>
    </xf>
    <xf numFmtId="165" fontId="4" fillId="0" borderId="16" xfId="1" applyNumberFormat="1" applyFont="1" applyBorder="1"/>
    <xf numFmtId="0" fontId="4" fillId="0" borderId="28" xfId="1" applyBorder="1" applyAlignment="1">
      <alignment horizontal="center"/>
    </xf>
    <xf numFmtId="165" fontId="4" fillId="0" borderId="14" xfId="1" applyNumberFormat="1" applyBorder="1" applyAlignment="1">
      <alignment horizontal="right"/>
    </xf>
    <xf numFmtId="0" fontId="4" fillId="0" borderId="20" xfId="1" applyFont="1" applyBorder="1" applyAlignment="1"/>
    <xf numFmtId="164" fontId="4" fillId="0" borderId="20" xfId="1" applyNumberFormat="1" applyFont="1" applyBorder="1" applyAlignment="1">
      <alignment horizontal="right"/>
    </xf>
    <xf numFmtId="3" fontId="4" fillId="0" borderId="20" xfId="1" applyNumberFormat="1" applyFont="1" applyBorder="1" applyAlignment="1">
      <alignment horizontal="right"/>
    </xf>
    <xf numFmtId="3" fontId="4" fillId="0" borderId="40" xfId="1" applyNumberFormat="1" applyFont="1" applyBorder="1" applyAlignment="1">
      <alignment horizontal="right"/>
    </xf>
    <xf numFmtId="172" fontId="4" fillId="0" borderId="28" xfId="1" applyNumberFormat="1" applyFont="1" applyFill="1" applyBorder="1"/>
    <xf numFmtId="172" fontId="4" fillId="0" borderId="20" xfId="1" applyNumberFormat="1" applyFont="1" applyBorder="1"/>
    <xf numFmtId="1" fontId="4" fillId="0" borderId="20" xfId="1" applyNumberFormat="1" applyFont="1" applyBorder="1"/>
    <xf numFmtId="165" fontId="4" fillId="0" borderId="31" xfId="1" applyNumberFormat="1" applyFont="1" applyBorder="1"/>
    <xf numFmtId="165" fontId="4" fillId="0" borderId="29" xfId="1" applyNumberFormat="1" applyFont="1" applyBorder="1" applyAlignment="1">
      <alignment horizontal="right"/>
    </xf>
    <xf numFmtId="167" fontId="4" fillId="0" borderId="40" xfId="1" applyNumberFormat="1" applyFont="1" applyBorder="1"/>
    <xf numFmtId="167" fontId="4" fillId="0" borderId="32" xfId="1" applyNumberFormat="1" applyFont="1" applyBorder="1"/>
    <xf numFmtId="169" fontId="4" fillId="0" borderId="40" xfId="1" applyNumberFormat="1" applyFont="1" applyBorder="1"/>
    <xf numFmtId="0" fontId="4" fillId="0" borderId="46" xfId="1" applyFill="1" applyBorder="1"/>
    <xf numFmtId="0" fontId="2" fillId="0" borderId="0" xfId="1" applyFont="1" applyAlignment="1">
      <alignment vertical="center"/>
    </xf>
    <xf numFmtId="0" fontId="2" fillId="0" borderId="12" xfId="1" applyFont="1" applyBorder="1" applyAlignment="1">
      <alignment horizontal="left"/>
    </xf>
    <xf numFmtId="0" fontId="2" fillId="0" borderId="15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1" fontId="4" fillId="0" borderId="12" xfId="1" applyNumberFormat="1" applyBorder="1"/>
    <xf numFmtId="1" fontId="2" fillId="0" borderId="12" xfId="1" applyNumberFormat="1" applyFont="1" applyBorder="1" applyAlignment="1">
      <alignment horizontal="center"/>
    </xf>
    <xf numFmtId="0" fontId="4" fillId="2" borderId="18" xfId="1" applyFont="1" applyFill="1" applyBorder="1"/>
    <xf numFmtId="0" fontId="4" fillId="0" borderId="22" xfId="1" applyFont="1" applyBorder="1" applyAlignment="1">
      <alignment horizontal="center"/>
    </xf>
    <xf numFmtId="164" fontId="4" fillId="0" borderId="10" xfId="1" applyNumberFormat="1" applyFont="1" applyBorder="1"/>
    <xf numFmtId="166" fontId="4" fillId="0" borderId="18" xfId="1" applyNumberFormat="1" applyBorder="1"/>
    <xf numFmtId="170" fontId="4" fillId="0" borderId="28" xfId="1" applyNumberFormat="1" applyBorder="1"/>
    <xf numFmtId="1" fontId="4" fillId="0" borderId="20" xfId="1" applyNumberFormat="1" applyFont="1" applyBorder="1" applyAlignment="1">
      <alignment horizontal="center"/>
    </xf>
    <xf numFmtId="165" fontId="4" fillId="0" borderId="11" xfId="1" applyNumberFormat="1" applyBorder="1" applyAlignment="1">
      <alignment horizontal="right"/>
    </xf>
    <xf numFmtId="172" fontId="4" fillId="0" borderId="28" xfId="1" applyNumberFormat="1" applyBorder="1"/>
    <xf numFmtId="169" fontId="4" fillId="0" borderId="20" xfId="1" applyNumberFormat="1" applyBorder="1"/>
    <xf numFmtId="167" fontId="2" fillId="0" borderId="15" xfId="1" applyNumberFormat="1" applyFont="1" applyBorder="1"/>
    <xf numFmtId="0" fontId="4" fillId="0" borderId="31" xfId="1" applyFont="1" applyBorder="1" applyAlignment="1">
      <alignment horizontal="center"/>
    </xf>
    <xf numFmtId="167" fontId="4" fillId="0" borderId="48" xfId="1" applyNumberFormat="1" applyBorder="1"/>
    <xf numFmtId="167" fontId="4" fillId="0" borderId="28" xfId="1" applyNumberFormat="1" applyBorder="1"/>
    <xf numFmtId="166" fontId="4" fillId="0" borderId="40" xfId="1" applyNumberFormat="1" applyBorder="1"/>
    <xf numFmtId="169" fontId="4" fillId="0" borderId="32" xfId="1" applyNumberFormat="1" applyBorder="1"/>
    <xf numFmtId="0" fontId="4" fillId="0" borderId="28" xfId="1" applyFont="1" applyBorder="1" applyAlignment="1">
      <alignment horizontal="center" vertical="center"/>
    </xf>
    <xf numFmtId="164" fontId="4" fillId="0" borderId="29" xfId="1" applyNumberFormat="1" applyFont="1" applyBorder="1" applyAlignment="1">
      <alignment horizontal="right"/>
    </xf>
    <xf numFmtId="1" fontId="4" fillId="0" borderId="20" xfId="1" applyNumberFormat="1" applyBorder="1"/>
    <xf numFmtId="175" fontId="4" fillId="0" borderId="20" xfId="1" applyNumberFormat="1" applyBorder="1"/>
    <xf numFmtId="169" fontId="4" fillId="0" borderId="30" xfId="1" applyNumberFormat="1" applyFill="1" applyBorder="1"/>
    <xf numFmtId="3" fontId="4" fillId="0" borderId="59" xfId="1" applyNumberFormat="1" applyBorder="1" applyAlignment="1">
      <alignment horizontal="right"/>
    </xf>
    <xf numFmtId="166" fontId="2" fillId="0" borderId="11" xfId="1" applyNumberFormat="1" applyFont="1" applyBorder="1"/>
    <xf numFmtId="2" fontId="4" fillId="0" borderId="12" xfId="1" applyNumberFormat="1" applyFont="1" applyBorder="1"/>
    <xf numFmtId="0" fontId="6" fillId="0" borderId="41" xfId="1" applyFont="1" applyBorder="1"/>
    <xf numFmtId="0" fontId="6" fillId="0" borderId="18" xfId="1" applyFont="1" applyBorder="1" applyAlignment="1">
      <alignment horizontal="center"/>
    </xf>
    <xf numFmtId="0" fontId="6" fillId="0" borderId="19" xfId="1" applyFont="1" applyBorder="1" applyAlignment="1">
      <alignment horizontal="center"/>
    </xf>
    <xf numFmtId="0" fontId="6" fillId="0" borderId="10" xfId="1" applyFont="1" applyBorder="1"/>
    <xf numFmtId="0" fontId="6" fillId="2" borderId="18" xfId="1" applyFont="1" applyFill="1" applyBorder="1"/>
    <xf numFmtId="0" fontId="6" fillId="0" borderId="19" xfId="1" applyFont="1" applyBorder="1" applyAlignment="1">
      <alignment horizontal="right"/>
    </xf>
    <xf numFmtId="164" fontId="6" fillId="0" borderId="19" xfId="1" applyNumberFormat="1" applyFont="1" applyBorder="1"/>
    <xf numFmtId="3" fontId="6" fillId="0" borderId="19" xfId="1" applyNumberFormat="1" applyFont="1" applyBorder="1"/>
    <xf numFmtId="3" fontId="6" fillId="0" borderId="21" xfId="1" applyNumberFormat="1" applyFont="1" applyBorder="1"/>
    <xf numFmtId="0" fontId="11" fillId="0" borderId="18" xfId="1" applyFont="1" applyBorder="1" applyAlignment="1">
      <alignment horizontal="center"/>
    </xf>
    <xf numFmtId="164" fontId="11" fillId="0" borderId="10" xfId="1" applyNumberFormat="1" applyFont="1" applyBorder="1"/>
    <xf numFmtId="171" fontId="6" fillId="0" borderId="18" xfId="1" applyNumberFormat="1" applyFont="1" applyFill="1" applyBorder="1"/>
    <xf numFmtId="171" fontId="6" fillId="0" borderId="19" xfId="1" applyNumberFormat="1" applyFont="1" applyFill="1" applyBorder="1"/>
    <xf numFmtId="165" fontId="6" fillId="0" borderId="19" xfId="1" applyNumberFormat="1" applyFont="1" applyBorder="1"/>
    <xf numFmtId="165" fontId="6" fillId="0" borderId="10" xfId="1" applyNumberFormat="1" applyFont="1" applyBorder="1"/>
    <xf numFmtId="166" fontId="6" fillId="0" borderId="22" xfId="1" applyNumberFormat="1" applyFont="1" applyBorder="1"/>
    <xf numFmtId="167" fontId="6" fillId="0" borderId="10" xfId="1" applyNumberFormat="1" applyFont="1" applyBorder="1"/>
    <xf numFmtId="167" fontId="6" fillId="0" borderId="27" xfId="1" applyNumberFormat="1" applyFont="1" applyBorder="1"/>
    <xf numFmtId="167" fontId="6" fillId="0" borderId="18" xfId="1" applyNumberFormat="1" applyFont="1" applyBorder="1"/>
    <xf numFmtId="168" fontId="6" fillId="0" borderId="19" xfId="1" applyNumberFormat="1" applyFont="1" applyBorder="1"/>
    <xf numFmtId="169" fontId="6" fillId="0" borderId="10" xfId="1" applyNumberFormat="1" applyFont="1" applyBorder="1"/>
    <xf numFmtId="170" fontId="6" fillId="0" borderId="18" xfId="1" applyNumberFormat="1" applyFont="1" applyBorder="1" applyAlignment="1">
      <alignment horizontal="center" vertical="center"/>
    </xf>
    <xf numFmtId="0" fontId="6" fillId="0" borderId="19" xfId="1" applyFont="1" applyBorder="1" applyAlignment="1">
      <alignment horizontal="left" vertical="center"/>
    </xf>
    <xf numFmtId="0" fontId="6" fillId="0" borderId="49" xfId="1" applyFont="1" applyBorder="1" applyAlignment="1">
      <alignment horizontal="center"/>
    </xf>
    <xf numFmtId="0" fontId="6" fillId="0" borderId="51" xfId="1" applyFont="1" applyBorder="1" applyAlignment="1">
      <alignment horizontal="center"/>
    </xf>
    <xf numFmtId="0" fontId="6" fillId="0" borderId="52" xfId="1" applyFont="1" applyBorder="1"/>
    <xf numFmtId="0" fontId="6" fillId="2" borderId="49" xfId="1" applyFont="1" applyFill="1" applyBorder="1"/>
    <xf numFmtId="0" fontId="6" fillId="0" borderId="51" xfId="1" applyFont="1" applyBorder="1" applyAlignment="1">
      <alignment horizontal="right"/>
    </xf>
    <xf numFmtId="164" fontId="6" fillId="0" borderId="51" xfId="1" applyNumberFormat="1" applyFont="1" applyBorder="1"/>
    <xf numFmtId="3" fontId="6" fillId="0" borderId="51" xfId="1" applyNumberFormat="1" applyFont="1" applyBorder="1"/>
    <xf numFmtId="3" fontId="6" fillId="0" borderId="53" xfId="1" applyNumberFormat="1" applyFont="1" applyBorder="1"/>
    <xf numFmtId="0" fontId="11" fillId="0" borderId="49" xfId="1" applyFont="1" applyBorder="1" applyAlignment="1">
      <alignment horizontal="center"/>
    </xf>
    <xf numFmtId="164" fontId="11" fillId="0" borderId="52" xfId="1" applyNumberFormat="1" applyFont="1" applyBorder="1"/>
    <xf numFmtId="171" fontId="6" fillId="0" borderId="49" xfId="1" applyNumberFormat="1" applyFont="1" applyFill="1" applyBorder="1"/>
    <xf numFmtId="171" fontId="6" fillId="0" borderId="51" xfId="1" applyNumberFormat="1" applyFont="1" applyFill="1" applyBorder="1"/>
    <xf numFmtId="165" fontId="6" fillId="0" borderId="51" xfId="1" applyNumberFormat="1" applyFont="1" applyBorder="1"/>
    <xf numFmtId="165" fontId="6" fillId="0" borderId="52" xfId="1" applyNumberFormat="1" applyFont="1" applyBorder="1"/>
    <xf numFmtId="166" fontId="6" fillId="0" borderId="50" xfId="1" applyNumberFormat="1" applyFont="1" applyBorder="1"/>
    <xf numFmtId="167" fontId="6" fillId="0" borderId="52" xfId="1" applyNumberFormat="1" applyFont="1" applyBorder="1"/>
    <xf numFmtId="167" fontId="6" fillId="0" borderId="60" xfId="1" applyNumberFormat="1" applyFont="1" applyBorder="1"/>
    <xf numFmtId="167" fontId="6" fillId="0" borderId="49" xfId="1" applyNumberFormat="1" applyFont="1" applyBorder="1"/>
    <xf numFmtId="168" fontId="6" fillId="0" borderId="51" xfId="1" applyNumberFormat="1" applyFont="1" applyBorder="1"/>
    <xf numFmtId="169" fontId="6" fillId="0" borderId="52" xfId="1" applyNumberFormat="1" applyFont="1" applyBorder="1"/>
    <xf numFmtId="170" fontId="6" fillId="0" borderId="49" xfId="1" applyNumberFormat="1" applyFont="1" applyBorder="1" applyAlignment="1">
      <alignment horizontal="center" vertical="center"/>
    </xf>
    <xf numFmtId="170" fontId="6" fillId="0" borderId="51" xfId="1" applyNumberFormat="1" applyFont="1" applyBorder="1" applyAlignment="1">
      <alignment horizontal="center" vertical="center"/>
    </xf>
    <xf numFmtId="2" fontId="6" fillId="0" borderId="51" xfId="1" applyNumberFormat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1" fontId="6" fillId="0" borderId="51" xfId="1" quotePrefix="1" applyNumberFormat="1" applyFont="1" applyBorder="1" applyAlignment="1">
      <alignment horizontal="center" vertical="center"/>
    </xf>
    <xf numFmtId="1" fontId="6" fillId="0" borderId="51" xfId="1" applyNumberFormat="1" applyFont="1" applyBorder="1" applyAlignment="1">
      <alignment horizontal="center" vertical="center"/>
    </xf>
    <xf numFmtId="2" fontId="6" fillId="0" borderId="51" xfId="1" quotePrefix="1" applyNumberFormat="1" applyFont="1" applyBorder="1" applyAlignment="1">
      <alignment horizontal="center" vertical="center"/>
    </xf>
    <xf numFmtId="0" fontId="6" fillId="0" borderId="51" xfId="1" applyFont="1" applyBorder="1" applyAlignment="1">
      <alignment horizontal="left" vertical="center"/>
    </xf>
    <xf numFmtId="0" fontId="6" fillId="0" borderId="52" xfId="1" applyFont="1" applyBorder="1" applyAlignment="1">
      <alignment horizontal="center" vertical="center"/>
    </xf>
    <xf numFmtId="164" fontId="8" fillId="0" borderId="29" xfId="1" applyNumberFormat="1" applyFont="1" applyBorder="1"/>
    <xf numFmtId="164" fontId="4" fillId="0" borderId="0" xfId="1" applyNumberFormat="1" applyAlignment="1">
      <alignment horizontal="center" vertical="center"/>
    </xf>
    <xf numFmtId="0" fontId="2" fillId="0" borderId="0" xfId="1" applyFont="1"/>
    <xf numFmtId="1" fontId="4" fillId="0" borderId="0" xfId="1" applyNumberFormat="1" applyBorder="1"/>
    <xf numFmtId="170" fontId="4" fillId="0" borderId="0" xfId="1" applyNumberForma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2" fontId="4" fillId="0" borderId="0" xfId="1" quotePrefix="1" applyNumberFormat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/>
    </xf>
  </cellXfs>
  <cellStyles count="4">
    <cellStyle name="Currency 2" xfId="3"/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4331850457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project/gifts_detail/iCE40_Feather.html" TargetMode="External"/><Relationship Id="rId1" Type="http://schemas.openxmlformats.org/officeDocument/2006/relationships/hyperlink" Target="https://www.sparkfun.com/products/17273" TargetMode="External"/><Relationship Id="rId6" Type="http://schemas.openxmlformats.org/officeDocument/2006/relationships/hyperlink" Target="https://www.joelw.id.au/FPGA/CheapFPGADevelopmentBoards" TargetMode="External"/><Relationship Id="rId5" Type="http://schemas.openxmlformats.org/officeDocument/2006/relationships/hyperlink" Target="https://www.micro-nova.com/mercury-baseboard" TargetMode="External"/><Relationship Id="rId4" Type="http://schemas.openxmlformats.org/officeDocument/2006/relationships/hyperlink" Target="https://www.pcbway.com/project/gifts_detail/iCE40_Feather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abSelected="1" topLeftCell="A3" workbookViewId="0">
      <pane ySplit="1" topLeftCell="A28" activePane="bottomLeft" state="frozenSplit"/>
      <selection pane="bottomLeft" activeCell="AZ54" sqref="AZ54"/>
    </sheetView>
  </sheetViews>
  <sheetFormatPr defaultRowHeight="12.75" x14ac:dyDescent="0.2"/>
  <cols>
    <col min="1" max="1" width="10.7109375" style="12" customWidth="1"/>
    <col min="2" max="4" width="3.5703125" style="12" customWidth="1"/>
    <col min="5" max="5" width="11.5703125" style="12" customWidth="1"/>
    <col min="6" max="6" width="6.42578125" style="12" customWidth="1"/>
    <col min="7" max="7" width="6.7109375" style="12" customWidth="1"/>
    <col min="8" max="8" width="6.140625" style="12" customWidth="1"/>
    <col min="9" max="9" width="5" style="12" customWidth="1"/>
    <col min="10" max="10" width="22.42578125" style="12" customWidth="1"/>
    <col min="11" max="11" width="4.85546875" style="12" customWidth="1"/>
    <col min="12" max="13" width="6.7109375" style="12" customWidth="1"/>
    <col min="14" max="15" width="6.7109375" style="12" hidden="1" customWidth="1"/>
    <col min="16" max="22" width="4.42578125" style="12" customWidth="1"/>
    <col min="23" max="24" width="6.7109375" style="12" customWidth="1"/>
    <col min="25" max="26" width="6.7109375" style="12" hidden="1" customWidth="1"/>
    <col min="27" max="27" width="6.7109375" style="12" customWidth="1"/>
    <col min="28" max="29" width="6.7109375" style="12" hidden="1" customWidth="1"/>
    <col min="30" max="30" width="6.7109375" style="12" customWidth="1"/>
    <col min="31" max="32" width="3.85546875" style="12" customWidth="1"/>
    <col min="33" max="34" width="3" style="12" customWidth="1"/>
    <col min="35" max="35" width="5.140625" style="12" customWidth="1"/>
    <col min="36" max="38" width="3" style="12" customWidth="1"/>
    <col min="39" max="39" width="2.85546875" style="208" customWidth="1"/>
    <col min="40" max="40" width="3" style="12" customWidth="1"/>
    <col min="41" max="41" width="2.85546875" style="12" customWidth="1"/>
    <col min="42" max="45" width="3" style="12" customWidth="1"/>
    <col min="46" max="46" width="3.5703125" style="12" customWidth="1"/>
    <col min="47" max="256" width="9.140625" style="12"/>
    <col min="257" max="257" width="10.7109375" style="12" customWidth="1"/>
    <col min="258" max="260" width="3.5703125" style="12" customWidth="1"/>
    <col min="261" max="261" width="11.5703125" style="12" customWidth="1"/>
    <col min="262" max="262" width="6.42578125" style="12" customWidth="1"/>
    <col min="263" max="263" width="6.7109375" style="12" customWidth="1"/>
    <col min="264" max="264" width="6.140625" style="12" customWidth="1"/>
    <col min="265" max="265" width="5" style="12" customWidth="1"/>
    <col min="266" max="266" width="22.42578125" style="12" customWidth="1"/>
    <col min="267" max="267" width="4.85546875" style="12" customWidth="1"/>
    <col min="268" max="269" width="6.7109375" style="12" customWidth="1"/>
    <col min="270" max="271" width="0" style="12" hidden="1" customWidth="1"/>
    <col min="272" max="278" width="4.42578125" style="12" customWidth="1"/>
    <col min="279" max="280" width="6.7109375" style="12" customWidth="1"/>
    <col min="281" max="282" width="0" style="12" hidden="1" customWidth="1"/>
    <col min="283" max="283" width="6.7109375" style="12" customWidth="1"/>
    <col min="284" max="285" width="0" style="12" hidden="1" customWidth="1"/>
    <col min="286" max="286" width="6.7109375" style="12" customWidth="1"/>
    <col min="287" max="288" width="3.85546875" style="12" customWidth="1"/>
    <col min="289" max="290" width="3" style="12" customWidth="1"/>
    <col min="291" max="291" width="5.140625" style="12" customWidth="1"/>
    <col min="292" max="294" width="3" style="12" customWidth="1"/>
    <col min="295" max="295" width="2.85546875" style="12" customWidth="1"/>
    <col min="296" max="296" width="3" style="12" customWidth="1"/>
    <col min="297" max="297" width="2.85546875" style="12" customWidth="1"/>
    <col min="298" max="301" width="3" style="12" customWidth="1"/>
    <col min="302" max="302" width="3.5703125" style="12" customWidth="1"/>
    <col min="303" max="512" width="9.140625" style="12"/>
    <col min="513" max="513" width="10.7109375" style="12" customWidth="1"/>
    <col min="514" max="516" width="3.5703125" style="12" customWidth="1"/>
    <col min="517" max="517" width="11.5703125" style="12" customWidth="1"/>
    <col min="518" max="518" width="6.42578125" style="12" customWidth="1"/>
    <col min="519" max="519" width="6.7109375" style="12" customWidth="1"/>
    <col min="520" max="520" width="6.140625" style="12" customWidth="1"/>
    <col min="521" max="521" width="5" style="12" customWidth="1"/>
    <col min="522" max="522" width="22.42578125" style="12" customWidth="1"/>
    <col min="523" max="523" width="4.85546875" style="12" customWidth="1"/>
    <col min="524" max="525" width="6.7109375" style="12" customWidth="1"/>
    <col min="526" max="527" width="0" style="12" hidden="1" customWidth="1"/>
    <col min="528" max="534" width="4.42578125" style="12" customWidth="1"/>
    <col min="535" max="536" width="6.7109375" style="12" customWidth="1"/>
    <col min="537" max="538" width="0" style="12" hidden="1" customWidth="1"/>
    <col min="539" max="539" width="6.7109375" style="12" customWidth="1"/>
    <col min="540" max="541" width="0" style="12" hidden="1" customWidth="1"/>
    <col min="542" max="542" width="6.7109375" style="12" customWidth="1"/>
    <col min="543" max="544" width="3.85546875" style="12" customWidth="1"/>
    <col min="545" max="546" width="3" style="12" customWidth="1"/>
    <col min="547" max="547" width="5.140625" style="12" customWidth="1"/>
    <col min="548" max="550" width="3" style="12" customWidth="1"/>
    <col min="551" max="551" width="2.85546875" style="12" customWidth="1"/>
    <col min="552" max="552" width="3" style="12" customWidth="1"/>
    <col min="553" max="553" width="2.85546875" style="12" customWidth="1"/>
    <col min="554" max="557" width="3" style="12" customWidth="1"/>
    <col min="558" max="558" width="3.5703125" style="12" customWidth="1"/>
    <col min="559" max="768" width="9.140625" style="12"/>
    <col min="769" max="769" width="10.7109375" style="12" customWidth="1"/>
    <col min="770" max="772" width="3.5703125" style="12" customWidth="1"/>
    <col min="773" max="773" width="11.5703125" style="12" customWidth="1"/>
    <col min="774" max="774" width="6.42578125" style="12" customWidth="1"/>
    <col min="775" max="775" width="6.7109375" style="12" customWidth="1"/>
    <col min="776" max="776" width="6.140625" style="12" customWidth="1"/>
    <col min="777" max="777" width="5" style="12" customWidth="1"/>
    <col min="778" max="778" width="22.42578125" style="12" customWidth="1"/>
    <col min="779" max="779" width="4.85546875" style="12" customWidth="1"/>
    <col min="780" max="781" width="6.7109375" style="12" customWidth="1"/>
    <col min="782" max="783" width="0" style="12" hidden="1" customWidth="1"/>
    <col min="784" max="790" width="4.42578125" style="12" customWidth="1"/>
    <col min="791" max="792" width="6.7109375" style="12" customWidth="1"/>
    <col min="793" max="794" width="0" style="12" hidden="1" customWidth="1"/>
    <col min="795" max="795" width="6.7109375" style="12" customWidth="1"/>
    <col min="796" max="797" width="0" style="12" hidden="1" customWidth="1"/>
    <col min="798" max="798" width="6.7109375" style="12" customWidth="1"/>
    <col min="799" max="800" width="3.85546875" style="12" customWidth="1"/>
    <col min="801" max="802" width="3" style="12" customWidth="1"/>
    <col min="803" max="803" width="5.140625" style="12" customWidth="1"/>
    <col min="804" max="806" width="3" style="12" customWidth="1"/>
    <col min="807" max="807" width="2.85546875" style="12" customWidth="1"/>
    <col min="808" max="808" width="3" style="12" customWidth="1"/>
    <col min="809" max="809" width="2.85546875" style="12" customWidth="1"/>
    <col min="810" max="813" width="3" style="12" customWidth="1"/>
    <col min="814" max="814" width="3.5703125" style="12" customWidth="1"/>
    <col min="815" max="1024" width="9.140625" style="12"/>
    <col min="1025" max="1025" width="10.7109375" style="12" customWidth="1"/>
    <col min="1026" max="1028" width="3.5703125" style="12" customWidth="1"/>
    <col min="1029" max="1029" width="11.5703125" style="12" customWidth="1"/>
    <col min="1030" max="1030" width="6.42578125" style="12" customWidth="1"/>
    <col min="1031" max="1031" width="6.7109375" style="12" customWidth="1"/>
    <col min="1032" max="1032" width="6.140625" style="12" customWidth="1"/>
    <col min="1033" max="1033" width="5" style="12" customWidth="1"/>
    <col min="1034" max="1034" width="22.42578125" style="12" customWidth="1"/>
    <col min="1035" max="1035" width="4.85546875" style="12" customWidth="1"/>
    <col min="1036" max="1037" width="6.7109375" style="12" customWidth="1"/>
    <col min="1038" max="1039" width="0" style="12" hidden="1" customWidth="1"/>
    <col min="1040" max="1046" width="4.42578125" style="12" customWidth="1"/>
    <col min="1047" max="1048" width="6.7109375" style="12" customWidth="1"/>
    <col min="1049" max="1050" width="0" style="12" hidden="1" customWidth="1"/>
    <col min="1051" max="1051" width="6.7109375" style="12" customWidth="1"/>
    <col min="1052" max="1053" width="0" style="12" hidden="1" customWidth="1"/>
    <col min="1054" max="1054" width="6.7109375" style="12" customWidth="1"/>
    <col min="1055" max="1056" width="3.85546875" style="12" customWidth="1"/>
    <col min="1057" max="1058" width="3" style="12" customWidth="1"/>
    <col min="1059" max="1059" width="5.140625" style="12" customWidth="1"/>
    <col min="1060" max="1062" width="3" style="12" customWidth="1"/>
    <col min="1063" max="1063" width="2.85546875" style="12" customWidth="1"/>
    <col min="1064" max="1064" width="3" style="12" customWidth="1"/>
    <col min="1065" max="1065" width="2.85546875" style="12" customWidth="1"/>
    <col min="1066" max="1069" width="3" style="12" customWidth="1"/>
    <col min="1070" max="1070" width="3.5703125" style="12" customWidth="1"/>
    <col min="1071" max="1280" width="9.140625" style="12"/>
    <col min="1281" max="1281" width="10.7109375" style="12" customWidth="1"/>
    <col min="1282" max="1284" width="3.5703125" style="12" customWidth="1"/>
    <col min="1285" max="1285" width="11.5703125" style="12" customWidth="1"/>
    <col min="1286" max="1286" width="6.42578125" style="12" customWidth="1"/>
    <col min="1287" max="1287" width="6.7109375" style="12" customWidth="1"/>
    <col min="1288" max="1288" width="6.140625" style="12" customWidth="1"/>
    <col min="1289" max="1289" width="5" style="12" customWidth="1"/>
    <col min="1290" max="1290" width="22.42578125" style="12" customWidth="1"/>
    <col min="1291" max="1291" width="4.85546875" style="12" customWidth="1"/>
    <col min="1292" max="1293" width="6.7109375" style="12" customWidth="1"/>
    <col min="1294" max="1295" width="0" style="12" hidden="1" customWidth="1"/>
    <col min="1296" max="1302" width="4.42578125" style="12" customWidth="1"/>
    <col min="1303" max="1304" width="6.7109375" style="12" customWidth="1"/>
    <col min="1305" max="1306" width="0" style="12" hidden="1" customWidth="1"/>
    <col min="1307" max="1307" width="6.7109375" style="12" customWidth="1"/>
    <col min="1308" max="1309" width="0" style="12" hidden="1" customWidth="1"/>
    <col min="1310" max="1310" width="6.7109375" style="12" customWidth="1"/>
    <col min="1311" max="1312" width="3.85546875" style="12" customWidth="1"/>
    <col min="1313" max="1314" width="3" style="12" customWidth="1"/>
    <col min="1315" max="1315" width="5.140625" style="12" customWidth="1"/>
    <col min="1316" max="1318" width="3" style="12" customWidth="1"/>
    <col min="1319" max="1319" width="2.85546875" style="12" customWidth="1"/>
    <col min="1320" max="1320" width="3" style="12" customWidth="1"/>
    <col min="1321" max="1321" width="2.85546875" style="12" customWidth="1"/>
    <col min="1322" max="1325" width="3" style="12" customWidth="1"/>
    <col min="1326" max="1326" width="3.5703125" style="12" customWidth="1"/>
    <col min="1327" max="1536" width="9.140625" style="12"/>
    <col min="1537" max="1537" width="10.7109375" style="12" customWidth="1"/>
    <col min="1538" max="1540" width="3.5703125" style="12" customWidth="1"/>
    <col min="1541" max="1541" width="11.5703125" style="12" customWidth="1"/>
    <col min="1542" max="1542" width="6.42578125" style="12" customWidth="1"/>
    <col min="1543" max="1543" width="6.7109375" style="12" customWidth="1"/>
    <col min="1544" max="1544" width="6.140625" style="12" customWidth="1"/>
    <col min="1545" max="1545" width="5" style="12" customWidth="1"/>
    <col min="1546" max="1546" width="22.42578125" style="12" customWidth="1"/>
    <col min="1547" max="1547" width="4.85546875" style="12" customWidth="1"/>
    <col min="1548" max="1549" width="6.7109375" style="12" customWidth="1"/>
    <col min="1550" max="1551" width="0" style="12" hidden="1" customWidth="1"/>
    <col min="1552" max="1558" width="4.42578125" style="12" customWidth="1"/>
    <col min="1559" max="1560" width="6.7109375" style="12" customWidth="1"/>
    <col min="1561" max="1562" width="0" style="12" hidden="1" customWidth="1"/>
    <col min="1563" max="1563" width="6.7109375" style="12" customWidth="1"/>
    <col min="1564" max="1565" width="0" style="12" hidden="1" customWidth="1"/>
    <col min="1566" max="1566" width="6.7109375" style="12" customWidth="1"/>
    <col min="1567" max="1568" width="3.85546875" style="12" customWidth="1"/>
    <col min="1569" max="1570" width="3" style="12" customWidth="1"/>
    <col min="1571" max="1571" width="5.140625" style="12" customWidth="1"/>
    <col min="1572" max="1574" width="3" style="12" customWidth="1"/>
    <col min="1575" max="1575" width="2.85546875" style="12" customWidth="1"/>
    <col min="1576" max="1576" width="3" style="12" customWidth="1"/>
    <col min="1577" max="1577" width="2.85546875" style="12" customWidth="1"/>
    <col min="1578" max="1581" width="3" style="12" customWidth="1"/>
    <col min="1582" max="1582" width="3.5703125" style="12" customWidth="1"/>
    <col min="1583" max="1792" width="9.140625" style="12"/>
    <col min="1793" max="1793" width="10.7109375" style="12" customWidth="1"/>
    <col min="1794" max="1796" width="3.5703125" style="12" customWidth="1"/>
    <col min="1797" max="1797" width="11.5703125" style="12" customWidth="1"/>
    <col min="1798" max="1798" width="6.42578125" style="12" customWidth="1"/>
    <col min="1799" max="1799" width="6.7109375" style="12" customWidth="1"/>
    <col min="1800" max="1800" width="6.140625" style="12" customWidth="1"/>
    <col min="1801" max="1801" width="5" style="12" customWidth="1"/>
    <col min="1802" max="1802" width="22.42578125" style="12" customWidth="1"/>
    <col min="1803" max="1803" width="4.85546875" style="12" customWidth="1"/>
    <col min="1804" max="1805" width="6.7109375" style="12" customWidth="1"/>
    <col min="1806" max="1807" width="0" style="12" hidden="1" customWidth="1"/>
    <col min="1808" max="1814" width="4.42578125" style="12" customWidth="1"/>
    <col min="1815" max="1816" width="6.7109375" style="12" customWidth="1"/>
    <col min="1817" max="1818" width="0" style="12" hidden="1" customWidth="1"/>
    <col min="1819" max="1819" width="6.7109375" style="12" customWidth="1"/>
    <col min="1820" max="1821" width="0" style="12" hidden="1" customWidth="1"/>
    <col min="1822" max="1822" width="6.7109375" style="12" customWidth="1"/>
    <col min="1823" max="1824" width="3.85546875" style="12" customWidth="1"/>
    <col min="1825" max="1826" width="3" style="12" customWidth="1"/>
    <col min="1827" max="1827" width="5.140625" style="12" customWidth="1"/>
    <col min="1828" max="1830" width="3" style="12" customWidth="1"/>
    <col min="1831" max="1831" width="2.85546875" style="12" customWidth="1"/>
    <col min="1832" max="1832" width="3" style="12" customWidth="1"/>
    <col min="1833" max="1833" width="2.85546875" style="12" customWidth="1"/>
    <col min="1834" max="1837" width="3" style="12" customWidth="1"/>
    <col min="1838" max="1838" width="3.5703125" style="12" customWidth="1"/>
    <col min="1839" max="2048" width="9.140625" style="12"/>
    <col min="2049" max="2049" width="10.7109375" style="12" customWidth="1"/>
    <col min="2050" max="2052" width="3.5703125" style="12" customWidth="1"/>
    <col min="2053" max="2053" width="11.5703125" style="12" customWidth="1"/>
    <col min="2054" max="2054" width="6.42578125" style="12" customWidth="1"/>
    <col min="2055" max="2055" width="6.7109375" style="12" customWidth="1"/>
    <col min="2056" max="2056" width="6.140625" style="12" customWidth="1"/>
    <col min="2057" max="2057" width="5" style="12" customWidth="1"/>
    <col min="2058" max="2058" width="22.42578125" style="12" customWidth="1"/>
    <col min="2059" max="2059" width="4.85546875" style="12" customWidth="1"/>
    <col min="2060" max="2061" width="6.7109375" style="12" customWidth="1"/>
    <col min="2062" max="2063" width="0" style="12" hidden="1" customWidth="1"/>
    <col min="2064" max="2070" width="4.42578125" style="12" customWidth="1"/>
    <col min="2071" max="2072" width="6.7109375" style="12" customWidth="1"/>
    <col min="2073" max="2074" width="0" style="12" hidden="1" customWidth="1"/>
    <col min="2075" max="2075" width="6.7109375" style="12" customWidth="1"/>
    <col min="2076" max="2077" width="0" style="12" hidden="1" customWidth="1"/>
    <col min="2078" max="2078" width="6.7109375" style="12" customWidth="1"/>
    <col min="2079" max="2080" width="3.85546875" style="12" customWidth="1"/>
    <col min="2081" max="2082" width="3" style="12" customWidth="1"/>
    <col min="2083" max="2083" width="5.140625" style="12" customWidth="1"/>
    <col min="2084" max="2086" width="3" style="12" customWidth="1"/>
    <col min="2087" max="2087" width="2.85546875" style="12" customWidth="1"/>
    <col min="2088" max="2088" width="3" style="12" customWidth="1"/>
    <col min="2089" max="2089" width="2.85546875" style="12" customWidth="1"/>
    <col min="2090" max="2093" width="3" style="12" customWidth="1"/>
    <col min="2094" max="2094" width="3.5703125" style="12" customWidth="1"/>
    <col min="2095" max="2304" width="9.140625" style="12"/>
    <col min="2305" max="2305" width="10.7109375" style="12" customWidth="1"/>
    <col min="2306" max="2308" width="3.5703125" style="12" customWidth="1"/>
    <col min="2309" max="2309" width="11.5703125" style="12" customWidth="1"/>
    <col min="2310" max="2310" width="6.42578125" style="12" customWidth="1"/>
    <col min="2311" max="2311" width="6.7109375" style="12" customWidth="1"/>
    <col min="2312" max="2312" width="6.140625" style="12" customWidth="1"/>
    <col min="2313" max="2313" width="5" style="12" customWidth="1"/>
    <col min="2314" max="2314" width="22.42578125" style="12" customWidth="1"/>
    <col min="2315" max="2315" width="4.85546875" style="12" customWidth="1"/>
    <col min="2316" max="2317" width="6.7109375" style="12" customWidth="1"/>
    <col min="2318" max="2319" width="0" style="12" hidden="1" customWidth="1"/>
    <col min="2320" max="2326" width="4.42578125" style="12" customWidth="1"/>
    <col min="2327" max="2328" width="6.7109375" style="12" customWidth="1"/>
    <col min="2329" max="2330" width="0" style="12" hidden="1" customWidth="1"/>
    <col min="2331" max="2331" width="6.7109375" style="12" customWidth="1"/>
    <col min="2332" max="2333" width="0" style="12" hidden="1" customWidth="1"/>
    <col min="2334" max="2334" width="6.7109375" style="12" customWidth="1"/>
    <col min="2335" max="2336" width="3.85546875" style="12" customWidth="1"/>
    <col min="2337" max="2338" width="3" style="12" customWidth="1"/>
    <col min="2339" max="2339" width="5.140625" style="12" customWidth="1"/>
    <col min="2340" max="2342" width="3" style="12" customWidth="1"/>
    <col min="2343" max="2343" width="2.85546875" style="12" customWidth="1"/>
    <col min="2344" max="2344" width="3" style="12" customWidth="1"/>
    <col min="2345" max="2345" width="2.85546875" style="12" customWidth="1"/>
    <col min="2346" max="2349" width="3" style="12" customWidth="1"/>
    <col min="2350" max="2350" width="3.5703125" style="12" customWidth="1"/>
    <col min="2351" max="2560" width="9.140625" style="12"/>
    <col min="2561" max="2561" width="10.7109375" style="12" customWidth="1"/>
    <col min="2562" max="2564" width="3.5703125" style="12" customWidth="1"/>
    <col min="2565" max="2565" width="11.5703125" style="12" customWidth="1"/>
    <col min="2566" max="2566" width="6.42578125" style="12" customWidth="1"/>
    <col min="2567" max="2567" width="6.7109375" style="12" customWidth="1"/>
    <col min="2568" max="2568" width="6.140625" style="12" customWidth="1"/>
    <col min="2569" max="2569" width="5" style="12" customWidth="1"/>
    <col min="2570" max="2570" width="22.42578125" style="12" customWidth="1"/>
    <col min="2571" max="2571" width="4.85546875" style="12" customWidth="1"/>
    <col min="2572" max="2573" width="6.7109375" style="12" customWidth="1"/>
    <col min="2574" max="2575" width="0" style="12" hidden="1" customWidth="1"/>
    <col min="2576" max="2582" width="4.42578125" style="12" customWidth="1"/>
    <col min="2583" max="2584" width="6.7109375" style="12" customWidth="1"/>
    <col min="2585" max="2586" width="0" style="12" hidden="1" customWidth="1"/>
    <col min="2587" max="2587" width="6.7109375" style="12" customWidth="1"/>
    <col min="2588" max="2589" width="0" style="12" hidden="1" customWidth="1"/>
    <col min="2590" max="2590" width="6.7109375" style="12" customWidth="1"/>
    <col min="2591" max="2592" width="3.85546875" style="12" customWidth="1"/>
    <col min="2593" max="2594" width="3" style="12" customWidth="1"/>
    <col min="2595" max="2595" width="5.140625" style="12" customWidth="1"/>
    <col min="2596" max="2598" width="3" style="12" customWidth="1"/>
    <col min="2599" max="2599" width="2.85546875" style="12" customWidth="1"/>
    <col min="2600" max="2600" width="3" style="12" customWidth="1"/>
    <col min="2601" max="2601" width="2.85546875" style="12" customWidth="1"/>
    <col min="2602" max="2605" width="3" style="12" customWidth="1"/>
    <col min="2606" max="2606" width="3.5703125" style="12" customWidth="1"/>
    <col min="2607" max="2816" width="9.140625" style="12"/>
    <col min="2817" max="2817" width="10.7109375" style="12" customWidth="1"/>
    <col min="2818" max="2820" width="3.5703125" style="12" customWidth="1"/>
    <col min="2821" max="2821" width="11.5703125" style="12" customWidth="1"/>
    <col min="2822" max="2822" width="6.42578125" style="12" customWidth="1"/>
    <col min="2823" max="2823" width="6.7109375" style="12" customWidth="1"/>
    <col min="2824" max="2824" width="6.140625" style="12" customWidth="1"/>
    <col min="2825" max="2825" width="5" style="12" customWidth="1"/>
    <col min="2826" max="2826" width="22.42578125" style="12" customWidth="1"/>
    <col min="2827" max="2827" width="4.85546875" style="12" customWidth="1"/>
    <col min="2828" max="2829" width="6.7109375" style="12" customWidth="1"/>
    <col min="2830" max="2831" width="0" style="12" hidden="1" customWidth="1"/>
    <col min="2832" max="2838" width="4.42578125" style="12" customWidth="1"/>
    <col min="2839" max="2840" width="6.7109375" style="12" customWidth="1"/>
    <col min="2841" max="2842" width="0" style="12" hidden="1" customWidth="1"/>
    <col min="2843" max="2843" width="6.7109375" style="12" customWidth="1"/>
    <col min="2844" max="2845" width="0" style="12" hidden="1" customWidth="1"/>
    <col min="2846" max="2846" width="6.7109375" style="12" customWidth="1"/>
    <col min="2847" max="2848" width="3.85546875" style="12" customWidth="1"/>
    <col min="2849" max="2850" width="3" style="12" customWidth="1"/>
    <col min="2851" max="2851" width="5.140625" style="12" customWidth="1"/>
    <col min="2852" max="2854" width="3" style="12" customWidth="1"/>
    <col min="2855" max="2855" width="2.85546875" style="12" customWidth="1"/>
    <col min="2856" max="2856" width="3" style="12" customWidth="1"/>
    <col min="2857" max="2857" width="2.85546875" style="12" customWidth="1"/>
    <col min="2858" max="2861" width="3" style="12" customWidth="1"/>
    <col min="2862" max="2862" width="3.5703125" style="12" customWidth="1"/>
    <col min="2863" max="3072" width="9.140625" style="12"/>
    <col min="3073" max="3073" width="10.7109375" style="12" customWidth="1"/>
    <col min="3074" max="3076" width="3.5703125" style="12" customWidth="1"/>
    <col min="3077" max="3077" width="11.5703125" style="12" customWidth="1"/>
    <col min="3078" max="3078" width="6.42578125" style="12" customWidth="1"/>
    <col min="3079" max="3079" width="6.7109375" style="12" customWidth="1"/>
    <col min="3080" max="3080" width="6.140625" style="12" customWidth="1"/>
    <col min="3081" max="3081" width="5" style="12" customWidth="1"/>
    <col min="3082" max="3082" width="22.42578125" style="12" customWidth="1"/>
    <col min="3083" max="3083" width="4.85546875" style="12" customWidth="1"/>
    <col min="3084" max="3085" width="6.7109375" style="12" customWidth="1"/>
    <col min="3086" max="3087" width="0" style="12" hidden="1" customWidth="1"/>
    <col min="3088" max="3094" width="4.42578125" style="12" customWidth="1"/>
    <col min="3095" max="3096" width="6.7109375" style="12" customWidth="1"/>
    <col min="3097" max="3098" width="0" style="12" hidden="1" customWidth="1"/>
    <col min="3099" max="3099" width="6.7109375" style="12" customWidth="1"/>
    <col min="3100" max="3101" width="0" style="12" hidden="1" customWidth="1"/>
    <col min="3102" max="3102" width="6.7109375" style="12" customWidth="1"/>
    <col min="3103" max="3104" width="3.85546875" style="12" customWidth="1"/>
    <col min="3105" max="3106" width="3" style="12" customWidth="1"/>
    <col min="3107" max="3107" width="5.140625" style="12" customWidth="1"/>
    <col min="3108" max="3110" width="3" style="12" customWidth="1"/>
    <col min="3111" max="3111" width="2.85546875" style="12" customWidth="1"/>
    <col min="3112" max="3112" width="3" style="12" customWidth="1"/>
    <col min="3113" max="3113" width="2.85546875" style="12" customWidth="1"/>
    <col min="3114" max="3117" width="3" style="12" customWidth="1"/>
    <col min="3118" max="3118" width="3.5703125" style="12" customWidth="1"/>
    <col min="3119" max="3328" width="9.140625" style="12"/>
    <col min="3329" max="3329" width="10.7109375" style="12" customWidth="1"/>
    <col min="3330" max="3332" width="3.5703125" style="12" customWidth="1"/>
    <col min="3333" max="3333" width="11.5703125" style="12" customWidth="1"/>
    <col min="3334" max="3334" width="6.42578125" style="12" customWidth="1"/>
    <col min="3335" max="3335" width="6.7109375" style="12" customWidth="1"/>
    <col min="3336" max="3336" width="6.140625" style="12" customWidth="1"/>
    <col min="3337" max="3337" width="5" style="12" customWidth="1"/>
    <col min="3338" max="3338" width="22.42578125" style="12" customWidth="1"/>
    <col min="3339" max="3339" width="4.85546875" style="12" customWidth="1"/>
    <col min="3340" max="3341" width="6.7109375" style="12" customWidth="1"/>
    <col min="3342" max="3343" width="0" style="12" hidden="1" customWidth="1"/>
    <col min="3344" max="3350" width="4.42578125" style="12" customWidth="1"/>
    <col min="3351" max="3352" width="6.7109375" style="12" customWidth="1"/>
    <col min="3353" max="3354" width="0" style="12" hidden="1" customWidth="1"/>
    <col min="3355" max="3355" width="6.7109375" style="12" customWidth="1"/>
    <col min="3356" max="3357" width="0" style="12" hidden="1" customWidth="1"/>
    <col min="3358" max="3358" width="6.7109375" style="12" customWidth="1"/>
    <col min="3359" max="3360" width="3.85546875" style="12" customWidth="1"/>
    <col min="3361" max="3362" width="3" style="12" customWidth="1"/>
    <col min="3363" max="3363" width="5.140625" style="12" customWidth="1"/>
    <col min="3364" max="3366" width="3" style="12" customWidth="1"/>
    <col min="3367" max="3367" width="2.85546875" style="12" customWidth="1"/>
    <col min="3368" max="3368" width="3" style="12" customWidth="1"/>
    <col min="3369" max="3369" width="2.85546875" style="12" customWidth="1"/>
    <col min="3370" max="3373" width="3" style="12" customWidth="1"/>
    <col min="3374" max="3374" width="3.5703125" style="12" customWidth="1"/>
    <col min="3375" max="3584" width="9.140625" style="12"/>
    <col min="3585" max="3585" width="10.7109375" style="12" customWidth="1"/>
    <col min="3586" max="3588" width="3.5703125" style="12" customWidth="1"/>
    <col min="3589" max="3589" width="11.5703125" style="12" customWidth="1"/>
    <col min="3590" max="3590" width="6.42578125" style="12" customWidth="1"/>
    <col min="3591" max="3591" width="6.7109375" style="12" customWidth="1"/>
    <col min="3592" max="3592" width="6.140625" style="12" customWidth="1"/>
    <col min="3593" max="3593" width="5" style="12" customWidth="1"/>
    <col min="3594" max="3594" width="22.42578125" style="12" customWidth="1"/>
    <col min="3595" max="3595" width="4.85546875" style="12" customWidth="1"/>
    <col min="3596" max="3597" width="6.7109375" style="12" customWidth="1"/>
    <col min="3598" max="3599" width="0" style="12" hidden="1" customWidth="1"/>
    <col min="3600" max="3606" width="4.42578125" style="12" customWidth="1"/>
    <col min="3607" max="3608" width="6.7109375" style="12" customWidth="1"/>
    <col min="3609" max="3610" width="0" style="12" hidden="1" customWidth="1"/>
    <col min="3611" max="3611" width="6.7109375" style="12" customWidth="1"/>
    <col min="3612" max="3613" width="0" style="12" hidden="1" customWidth="1"/>
    <col min="3614" max="3614" width="6.7109375" style="12" customWidth="1"/>
    <col min="3615" max="3616" width="3.85546875" style="12" customWidth="1"/>
    <col min="3617" max="3618" width="3" style="12" customWidth="1"/>
    <col min="3619" max="3619" width="5.140625" style="12" customWidth="1"/>
    <col min="3620" max="3622" width="3" style="12" customWidth="1"/>
    <col min="3623" max="3623" width="2.85546875" style="12" customWidth="1"/>
    <col min="3624" max="3624" width="3" style="12" customWidth="1"/>
    <col min="3625" max="3625" width="2.85546875" style="12" customWidth="1"/>
    <col min="3626" max="3629" width="3" style="12" customWidth="1"/>
    <col min="3630" max="3630" width="3.5703125" style="12" customWidth="1"/>
    <col min="3631" max="3840" width="9.140625" style="12"/>
    <col min="3841" max="3841" width="10.7109375" style="12" customWidth="1"/>
    <col min="3842" max="3844" width="3.5703125" style="12" customWidth="1"/>
    <col min="3845" max="3845" width="11.5703125" style="12" customWidth="1"/>
    <col min="3846" max="3846" width="6.42578125" style="12" customWidth="1"/>
    <col min="3847" max="3847" width="6.7109375" style="12" customWidth="1"/>
    <col min="3848" max="3848" width="6.140625" style="12" customWidth="1"/>
    <col min="3849" max="3849" width="5" style="12" customWidth="1"/>
    <col min="3850" max="3850" width="22.42578125" style="12" customWidth="1"/>
    <col min="3851" max="3851" width="4.85546875" style="12" customWidth="1"/>
    <col min="3852" max="3853" width="6.7109375" style="12" customWidth="1"/>
    <col min="3854" max="3855" width="0" style="12" hidden="1" customWidth="1"/>
    <col min="3856" max="3862" width="4.42578125" style="12" customWidth="1"/>
    <col min="3863" max="3864" width="6.7109375" style="12" customWidth="1"/>
    <col min="3865" max="3866" width="0" style="12" hidden="1" customWidth="1"/>
    <col min="3867" max="3867" width="6.7109375" style="12" customWidth="1"/>
    <col min="3868" max="3869" width="0" style="12" hidden="1" customWidth="1"/>
    <col min="3870" max="3870" width="6.7109375" style="12" customWidth="1"/>
    <col min="3871" max="3872" width="3.85546875" style="12" customWidth="1"/>
    <col min="3873" max="3874" width="3" style="12" customWidth="1"/>
    <col min="3875" max="3875" width="5.140625" style="12" customWidth="1"/>
    <col min="3876" max="3878" width="3" style="12" customWidth="1"/>
    <col min="3879" max="3879" width="2.85546875" style="12" customWidth="1"/>
    <col min="3880" max="3880" width="3" style="12" customWidth="1"/>
    <col min="3881" max="3881" width="2.85546875" style="12" customWidth="1"/>
    <col min="3882" max="3885" width="3" style="12" customWidth="1"/>
    <col min="3886" max="3886" width="3.5703125" style="12" customWidth="1"/>
    <col min="3887" max="4096" width="9.140625" style="12"/>
    <col min="4097" max="4097" width="10.7109375" style="12" customWidth="1"/>
    <col min="4098" max="4100" width="3.5703125" style="12" customWidth="1"/>
    <col min="4101" max="4101" width="11.5703125" style="12" customWidth="1"/>
    <col min="4102" max="4102" width="6.42578125" style="12" customWidth="1"/>
    <col min="4103" max="4103" width="6.7109375" style="12" customWidth="1"/>
    <col min="4104" max="4104" width="6.140625" style="12" customWidth="1"/>
    <col min="4105" max="4105" width="5" style="12" customWidth="1"/>
    <col min="4106" max="4106" width="22.42578125" style="12" customWidth="1"/>
    <col min="4107" max="4107" width="4.85546875" style="12" customWidth="1"/>
    <col min="4108" max="4109" width="6.7109375" style="12" customWidth="1"/>
    <col min="4110" max="4111" width="0" style="12" hidden="1" customWidth="1"/>
    <col min="4112" max="4118" width="4.42578125" style="12" customWidth="1"/>
    <col min="4119" max="4120" width="6.7109375" style="12" customWidth="1"/>
    <col min="4121" max="4122" width="0" style="12" hidden="1" customWidth="1"/>
    <col min="4123" max="4123" width="6.7109375" style="12" customWidth="1"/>
    <col min="4124" max="4125" width="0" style="12" hidden="1" customWidth="1"/>
    <col min="4126" max="4126" width="6.7109375" style="12" customWidth="1"/>
    <col min="4127" max="4128" width="3.85546875" style="12" customWidth="1"/>
    <col min="4129" max="4130" width="3" style="12" customWidth="1"/>
    <col min="4131" max="4131" width="5.140625" style="12" customWidth="1"/>
    <col min="4132" max="4134" width="3" style="12" customWidth="1"/>
    <col min="4135" max="4135" width="2.85546875" style="12" customWidth="1"/>
    <col min="4136" max="4136" width="3" style="12" customWidth="1"/>
    <col min="4137" max="4137" width="2.85546875" style="12" customWidth="1"/>
    <col min="4138" max="4141" width="3" style="12" customWidth="1"/>
    <col min="4142" max="4142" width="3.5703125" style="12" customWidth="1"/>
    <col min="4143" max="4352" width="9.140625" style="12"/>
    <col min="4353" max="4353" width="10.7109375" style="12" customWidth="1"/>
    <col min="4354" max="4356" width="3.5703125" style="12" customWidth="1"/>
    <col min="4357" max="4357" width="11.5703125" style="12" customWidth="1"/>
    <col min="4358" max="4358" width="6.42578125" style="12" customWidth="1"/>
    <col min="4359" max="4359" width="6.7109375" style="12" customWidth="1"/>
    <col min="4360" max="4360" width="6.140625" style="12" customWidth="1"/>
    <col min="4361" max="4361" width="5" style="12" customWidth="1"/>
    <col min="4362" max="4362" width="22.42578125" style="12" customWidth="1"/>
    <col min="4363" max="4363" width="4.85546875" style="12" customWidth="1"/>
    <col min="4364" max="4365" width="6.7109375" style="12" customWidth="1"/>
    <col min="4366" max="4367" width="0" style="12" hidden="1" customWidth="1"/>
    <col min="4368" max="4374" width="4.42578125" style="12" customWidth="1"/>
    <col min="4375" max="4376" width="6.7109375" style="12" customWidth="1"/>
    <col min="4377" max="4378" width="0" style="12" hidden="1" customWidth="1"/>
    <col min="4379" max="4379" width="6.7109375" style="12" customWidth="1"/>
    <col min="4380" max="4381" width="0" style="12" hidden="1" customWidth="1"/>
    <col min="4382" max="4382" width="6.7109375" style="12" customWidth="1"/>
    <col min="4383" max="4384" width="3.85546875" style="12" customWidth="1"/>
    <col min="4385" max="4386" width="3" style="12" customWidth="1"/>
    <col min="4387" max="4387" width="5.140625" style="12" customWidth="1"/>
    <col min="4388" max="4390" width="3" style="12" customWidth="1"/>
    <col min="4391" max="4391" width="2.85546875" style="12" customWidth="1"/>
    <col min="4392" max="4392" width="3" style="12" customWidth="1"/>
    <col min="4393" max="4393" width="2.85546875" style="12" customWidth="1"/>
    <col min="4394" max="4397" width="3" style="12" customWidth="1"/>
    <col min="4398" max="4398" width="3.5703125" style="12" customWidth="1"/>
    <col min="4399" max="4608" width="9.140625" style="12"/>
    <col min="4609" max="4609" width="10.7109375" style="12" customWidth="1"/>
    <col min="4610" max="4612" width="3.5703125" style="12" customWidth="1"/>
    <col min="4613" max="4613" width="11.5703125" style="12" customWidth="1"/>
    <col min="4614" max="4614" width="6.42578125" style="12" customWidth="1"/>
    <col min="4615" max="4615" width="6.7109375" style="12" customWidth="1"/>
    <col min="4616" max="4616" width="6.140625" style="12" customWidth="1"/>
    <col min="4617" max="4617" width="5" style="12" customWidth="1"/>
    <col min="4618" max="4618" width="22.42578125" style="12" customWidth="1"/>
    <col min="4619" max="4619" width="4.85546875" style="12" customWidth="1"/>
    <col min="4620" max="4621" width="6.7109375" style="12" customWidth="1"/>
    <col min="4622" max="4623" width="0" style="12" hidden="1" customWidth="1"/>
    <col min="4624" max="4630" width="4.42578125" style="12" customWidth="1"/>
    <col min="4631" max="4632" width="6.7109375" style="12" customWidth="1"/>
    <col min="4633" max="4634" width="0" style="12" hidden="1" customWidth="1"/>
    <col min="4635" max="4635" width="6.7109375" style="12" customWidth="1"/>
    <col min="4636" max="4637" width="0" style="12" hidden="1" customWidth="1"/>
    <col min="4638" max="4638" width="6.7109375" style="12" customWidth="1"/>
    <col min="4639" max="4640" width="3.85546875" style="12" customWidth="1"/>
    <col min="4641" max="4642" width="3" style="12" customWidth="1"/>
    <col min="4643" max="4643" width="5.140625" style="12" customWidth="1"/>
    <col min="4644" max="4646" width="3" style="12" customWidth="1"/>
    <col min="4647" max="4647" width="2.85546875" style="12" customWidth="1"/>
    <col min="4648" max="4648" width="3" style="12" customWidth="1"/>
    <col min="4649" max="4649" width="2.85546875" style="12" customWidth="1"/>
    <col min="4650" max="4653" width="3" style="12" customWidth="1"/>
    <col min="4654" max="4654" width="3.5703125" style="12" customWidth="1"/>
    <col min="4655" max="4864" width="9.140625" style="12"/>
    <col min="4865" max="4865" width="10.7109375" style="12" customWidth="1"/>
    <col min="4866" max="4868" width="3.5703125" style="12" customWidth="1"/>
    <col min="4869" max="4869" width="11.5703125" style="12" customWidth="1"/>
    <col min="4870" max="4870" width="6.42578125" style="12" customWidth="1"/>
    <col min="4871" max="4871" width="6.7109375" style="12" customWidth="1"/>
    <col min="4872" max="4872" width="6.140625" style="12" customWidth="1"/>
    <col min="4873" max="4873" width="5" style="12" customWidth="1"/>
    <col min="4874" max="4874" width="22.42578125" style="12" customWidth="1"/>
    <col min="4875" max="4875" width="4.85546875" style="12" customWidth="1"/>
    <col min="4876" max="4877" width="6.7109375" style="12" customWidth="1"/>
    <col min="4878" max="4879" width="0" style="12" hidden="1" customWidth="1"/>
    <col min="4880" max="4886" width="4.42578125" style="12" customWidth="1"/>
    <col min="4887" max="4888" width="6.7109375" style="12" customWidth="1"/>
    <col min="4889" max="4890" width="0" style="12" hidden="1" customWidth="1"/>
    <col min="4891" max="4891" width="6.7109375" style="12" customWidth="1"/>
    <col min="4892" max="4893" width="0" style="12" hidden="1" customWidth="1"/>
    <col min="4894" max="4894" width="6.7109375" style="12" customWidth="1"/>
    <col min="4895" max="4896" width="3.85546875" style="12" customWidth="1"/>
    <col min="4897" max="4898" width="3" style="12" customWidth="1"/>
    <col min="4899" max="4899" width="5.140625" style="12" customWidth="1"/>
    <col min="4900" max="4902" width="3" style="12" customWidth="1"/>
    <col min="4903" max="4903" width="2.85546875" style="12" customWidth="1"/>
    <col min="4904" max="4904" width="3" style="12" customWidth="1"/>
    <col min="4905" max="4905" width="2.85546875" style="12" customWidth="1"/>
    <col min="4906" max="4909" width="3" style="12" customWidth="1"/>
    <col min="4910" max="4910" width="3.5703125" style="12" customWidth="1"/>
    <col min="4911" max="5120" width="9.140625" style="12"/>
    <col min="5121" max="5121" width="10.7109375" style="12" customWidth="1"/>
    <col min="5122" max="5124" width="3.5703125" style="12" customWidth="1"/>
    <col min="5125" max="5125" width="11.5703125" style="12" customWidth="1"/>
    <col min="5126" max="5126" width="6.42578125" style="12" customWidth="1"/>
    <col min="5127" max="5127" width="6.7109375" style="12" customWidth="1"/>
    <col min="5128" max="5128" width="6.140625" style="12" customWidth="1"/>
    <col min="5129" max="5129" width="5" style="12" customWidth="1"/>
    <col min="5130" max="5130" width="22.42578125" style="12" customWidth="1"/>
    <col min="5131" max="5131" width="4.85546875" style="12" customWidth="1"/>
    <col min="5132" max="5133" width="6.7109375" style="12" customWidth="1"/>
    <col min="5134" max="5135" width="0" style="12" hidden="1" customWidth="1"/>
    <col min="5136" max="5142" width="4.42578125" style="12" customWidth="1"/>
    <col min="5143" max="5144" width="6.7109375" style="12" customWidth="1"/>
    <col min="5145" max="5146" width="0" style="12" hidden="1" customWidth="1"/>
    <col min="5147" max="5147" width="6.7109375" style="12" customWidth="1"/>
    <col min="5148" max="5149" width="0" style="12" hidden="1" customWidth="1"/>
    <col min="5150" max="5150" width="6.7109375" style="12" customWidth="1"/>
    <col min="5151" max="5152" width="3.85546875" style="12" customWidth="1"/>
    <col min="5153" max="5154" width="3" style="12" customWidth="1"/>
    <col min="5155" max="5155" width="5.140625" style="12" customWidth="1"/>
    <col min="5156" max="5158" width="3" style="12" customWidth="1"/>
    <col min="5159" max="5159" width="2.85546875" style="12" customWidth="1"/>
    <col min="5160" max="5160" width="3" style="12" customWidth="1"/>
    <col min="5161" max="5161" width="2.85546875" style="12" customWidth="1"/>
    <col min="5162" max="5165" width="3" style="12" customWidth="1"/>
    <col min="5166" max="5166" width="3.5703125" style="12" customWidth="1"/>
    <col min="5167" max="5376" width="9.140625" style="12"/>
    <col min="5377" max="5377" width="10.7109375" style="12" customWidth="1"/>
    <col min="5378" max="5380" width="3.5703125" style="12" customWidth="1"/>
    <col min="5381" max="5381" width="11.5703125" style="12" customWidth="1"/>
    <col min="5382" max="5382" width="6.42578125" style="12" customWidth="1"/>
    <col min="5383" max="5383" width="6.7109375" style="12" customWidth="1"/>
    <col min="5384" max="5384" width="6.140625" style="12" customWidth="1"/>
    <col min="5385" max="5385" width="5" style="12" customWidth="1"/>
    <col min="5386" max="5386" width="22.42578125" style="12" customWidth="1"/>
    <col min="5387" max="5387" width="4.85546875" style="12" customWidth="1"/>
    <col min="5388" max="5389" width="6.7109375" style="12" customWidth="1"/>
    <col min="5390" max="5391" width="0" style="12" hidden="1" customWidth="1"/>
    <col min="5392" max="5398" width="4.42578125" style="12" customWidth="1"/>
    <col min="5399" max="5400" width="6.7109375" style="12" customWidth="1"/>
    <col min="5401" max="5402" width="0" style="12" hidden="1" customWidth="1"/>
    <col min="5403" max="5403" width="6.7109375" style="12" customWidth="1"/>
    <col min="5404" max="5405" width="0" style="12" hidden="1" customWidth="1"/>
    <col min="5406" max="5406" width="6.7109375" style="12" customWidth="1"/>
    <col min="5407" max="5408" width="3.85546875" style="12" customWidth="1"/>
    <col min="5409" max="5410" width="3" style="12" customWidth="1"/>
    <col min="5411" max="5411" width="5.140625" style="12" customWidth="1"/>
    <col min="5412" max="5414" width="3" style="12" customWidth="1"/>
    <col min="5415" max="5415" width="2.85546875" style="12" customWidth="1"/>
    <col min="5416" max="5416" width="3" style="12" customWidth="1"/>
    <col min="5417" max="5417" width="2.85546875" style="12" customWidth="1"/>
    <col min="5418" max="5421" width="3" style="12" customWidth="1"/>
    <col min="5422" max="5422" width="3.5703125" style="12" customWidth="1"/>
    <col min="5423" max="5632" width="9.140625" style="12"/>
    <col min="5633" max="5633" width="10.7109375" style="12" customWidth="1"/>
    <col min="5634" max="5636" width="3.5703125" style="12" customWidth="1"/>
    <col min="5637" max="5637" width="11.5703125" style="12" customWidth="1"/>
    <col min="5638" max="5638" width="6.42578125" style="12" customWidth="1"/>
    <col min="5639" max="5639" width="6.7109375" style="12" customWidth="1"/>
    <col min="5640" max="5640" width="6.140625" style="12" customWidth="1"/>
    <col min="5641" max="5641" width="5" style="12" customWidth="1"/>
    <col min="5642" max="5642" width="22.42578125" style="12" customWidth="1"/>
    <col min="5643" max="5643" width="4.85546875" style="12" customWidth="1"/>
    <col min="5644" max="5645" width="6.7109375" style="12" customWidth="1"/>
    <col min="5646" max="5647" width="0" style="12" hidden="1" customWidth="1"/>
    <col min="5648" max="5654" width="4.42578125" style="12" customWidth="1"/>
    <col min="5655" max="5656" width="6.7109375" style="12" customWidth="1"/>
    <col min="5657" max="5658" width="0" style="12" hidden="1" customWidth="1"/>
    <col min="5659" max="5659" width="6.7109375" style="12" customWidth="1"/>
    <col min="5660" max="5661" width="0" style="12" hidden="1" customWidth="1"/>
    <col min="5662" max="5662" width="6.7109375" style="12" customWidth="1"/>
    <col min="5663" max="5664" width="3.85546875" style="12" customWidth="1"/>
    <col min="5665" max="5666" width="3" style="12" customWidth="1"/>
    <col min="5667" max="5667" width="5.140625" style="12" customWidth="1"/>
    <col min="5668" max="5670" width="3" style="12" customWidth="1"/>
    <col min="5671" max="5671" width="2.85546875" style="12" customWidth="1"/>
    <col min="5672" max="5672" width="3" style="12" customWidth="1"/>
    <col min="5673" max="5673" width="2.85546875" style="12" customWidth="1"/>
    <col min="5674" max="5677" width="3" style="12" customWidth="1"/>
    <col min="5678" max="5678" width="3.5703125" style="12" customWidth="1"/>
    <col min="5679" max="5888" width="9.140625" style="12"/>
    <col min="5889" max="5889" width="10.7109375" style="12" customWidth="1"/>
    <col min="5890" max="5892" width="3.5703125" style="12" customWidth="1"/>
    <col min="5893" max="5893" width="11.5703125" style="12" customWidth="1"/>
    <col min="5894" max="5894" width="6.42578125" style="12" customWidth="1"/>
    <col min="5895" max="5895" width="6.7109375" style="12" customWidth="1"/>
    <col min="5896" max="5896" width="6.140625" style="12" customWidth="1"/>
    <col min="5897" max="5897" width="5" style="12" customWidth="1"/>
    <col min="5898" max="5898" width="22.42578125" style="12" customWidth="1"/>
    <col min="5899" max="5899" width="4.85546875" style="12" customWidth="1"/>
    <col min="5900" max="5901" width="6.7109375" style="12" customWidth="1"/>
    <col min="5902" max="5903" width="0" style="12" hidden="1" customWidth="1"/>
    <col min="5904" max="5910" width="4.42578125" style="12" customWidth="1"/>
    <col min="5911" max="5912" width="6.7109375" style="12" customWidth="1"/>
    <col min="5913" max="5914" width="0" style="12" hidden="1" customWidth="1"/>
    <col min="5915" max="5915" width="6.7109375" style="12" customWidth="1"/>
    <col min="5916" max="5917" width="0" style="12" hidden="1" customWidth="1"/>
    <col min="5918" max="5918" width="6.7109375" style="12" customWidth="1"/>
    <col min="5919" max="5920" width="3.85546875" style="12" customWidth="1"/>
    <col min="5921" max="5922" width="3" style="12" customWidth="1"/>
    <col min="5923" max="5923" width="5.140625" style="12" customWidth="1"/>
    <col min="5924" max="5926" width="3" style="12" customWidth="1"/>
    <col min="5927" max="5927" width="2.85546875" style="12" customWidth="1"/>
    <col min="5928" max="5928" width="3" style="12" customWidth="1"/>
    <col min="5929" max="5929" width="2.85546875" style="12" customWidth="1"/>
    <col min="5930" max="5933" width="3" style="12" customWidth="1"/>
    <col min="5934" max="5934" width="3.5703125" style="12" customWidth="1"/>
    <col min="5935" max="6144" width="9.140625" style="12"/>
    <col min="6145" max="6145" width="10.7109375" style="12" customWidth="1"/>
    <col min="6146" max="6148" width="3.5703125" style="12" customWidth="1"/>
    <col min="6149" max="6149" width="11.5703125" style="12" customWidth="1"/>
    <col min="6150" max="6150" width="6.42578125" style="12" customWidth="1"/>
    <col min="6151" max="6151" width="6.7109375" style="12" customWidth="1"/>
    <col min="6152" max="6152" width="6.140625" style="12" customWidth="1"/>
    <col min="6153" max="6153" width="5" style="12" customWidth="1"/>
    <col min="6154" max="6154" width="22.42578125" style="12" customWidth="1"/>
    <col min="6155" max="6155" width="4.85546875" style="12" customWidth="1"/>
    <col min="6156" max="6157" width="6.7109375" style="12" customWidth="1"/>
    <col min="6158" max="6159" width="0" style="12" hidden="1" customWidth="1"/>
    <col min="6160" max="6166" width="4.42578125" style="12" customWidth="1"/>
    <col min="6167" max="6168" width="6.7109375" style="12" customWidth="1"/>
    <col min="6169" max="6170" width="0" style="12" hidden="1" customWidth="1"/>
    <col min="6171" max="6171" width="6.7109375" style="12" customWidth="1"/>
    <col min="6172" max="6173" width="0" style="12" hidden="1" customWidth="1"/>
    <col min="6174" max="6174" width="6.7109375" style="12" customWidth="1"/>
    <col min="6175" max="6176" width="3.85546875" style="12" customWidth="1"/>
    <col min="6177" max="6178" width="3" style="12" customWidth="1"/>
    <col min="6179" max="6179" width="5.140625" style="12" customWidth="1"/>
    <col min="6180" max="6182" width="3" style="12" customWidth="1"/>
    <col min="6183" max="6183" width="2.85546875" style="12" customWidth="1"/>
    <col min="6184" max="6184" width="3" style="12" customWidth="1"/>
    <col min="6185" max="6185" width="2.85546875" style="12" customWidth="1"/>
    <col min="6186" max="6189" width="3" style="12" customWidth="1"/>
    <col min="6190" max="6190" width="3.5703125" style="12" customWidth="1"/>
    <col min="6191" max="6400" width="9.140625" style="12"/>
    <col min="6401" max="6401" width="10.7109375" style="12" customWidth="1"/>
    <col min="6402" max="6404" width="3.5703125" style="12" customWidth="1"/>
    <col min="6405" max="6405" width="11.5703125" style="12" customWidth="1"/>
    <col min="6406" max="6406" width="6.42578125" style="12" customWidth="1"/>
    <col min="6407" max="6407" width="6.7109375" style="12" customWidth="1"/>
    <col min="6408" max="6408" width="6.140625" style="12" customWidth="1"/>
    <col min="6409" max="6409" width="5" style="12" customWidth="1"/>
    <col min="6410" max="6410" width="22.42578125" style="12" customWidth="1"/>
    <col min="6411" max="6411" width="4.85546875" style="12" customWidth="1"/>
    <col min="6412" max="6413" width="6.7109375" style="12" customWidth="1"/>
    <col min="6414" max="6415" width="0" style="12" hidden="1" customWidth="1"/>
    <col min="6416" max="6422" width="4.42578125" style="12" customWidth="1"/>
    <col min="6423" max="6424" width="6.7109375" style="12" customWidth="1"/>
    <col min="6425" max="6426" width="0" style="12" hidden="1" customWidth="1"/>
    <col min="6427" max="6427" width="6.7109375" style="12" customWidth="1"/>
    <col min="6428" max="6429" width="0" style="12" hidden="1" customWidth="1"/>
    <col min="6430" max="6430" width="6.7109375" style="12" customWidth="1"/>
    <col min="6431" max="6432" width="3.85546875" style="12" customWidth="1"/>
    <col min="6433" max="6434" width="3" style="12" customWidth="1"/>
    <col min="6435" max="6435" width="5.140625" style="12" customWidth="1"/>
    <col min="6436" max="6438" width="3" style="12" customWidth="1"/>
    <col min="6439" max="6439" width="2.85546875" style="12" customWidth="1"/>
    <col min="6440" max="6440" width="3" style="12" customWidth="1"/>
    <col min="6441" max="6441" width="2.85546875" style="12" customWidth="1"/>
    <col min="6442" max="6445" width="3" style="12" customWidth="1"/>
    <col min="6446" max="6446" width="3.5703125" style="12" customWidth="1"/>
    <col min="6447" max="6656" width="9.140625" style="12"/>
    <col min="6657" max="6657" width="10.7109375" style="12" customWidth="1"/>
    <col min="6658" max="6660" width="3.5703125" style="12" customWidth="1"/>
    <col min="6661" max="6661" width="11.5703125" style="12" customWidth="1"/>
    <col min="6662" max="6662" width="6.42578125" style="12" customWidth="1"/>
    <col min="6663" max="6663" width="6.7109375" style="12" customWidth="1"/>
    <col min="6664" max="6664" width="6.140625" style="12" customWidth="1"/>
    <col min="6665" max="6665" width="5" style="12" customWidth="1"/>
    <col min="6666" max="6666" width="22.42578125" style="12" customWidth="1"/>
    <col min="6667" max="6667" width="4.85546875" style="12" customWidth="1"/>
    <col min="6668" max="6669" width="6.7109375" style="12" customWidth="1"/>
    <col min="6670" max="6671" width="0" style="12" hidden="1" customWidth="1"/>
    <col min="6672" max="6678" width="4.42578125" style="12" customWidth="1"/>
    <col min="6679" max="6680" width="6.7109375" style="12" customWidth="1"/>
    <col min="6681" max="6682" width="0" style="12" hidden="1" customWidth="1"/>
    <col min="6683" max="6683" width="6.7109375" style="12" customWidth="1"/>
    <col min="6684" max="6685" width="0" style="12" hidden="1" customWidth="1"/>
    <col min="6686" max="6686" width="6.7109375" style="12" customWidth="1"/>
    <col min="6687" max="6688" width="3.85546875" style="12" customWidth="1"/>
    <col min="6689" max="6690" width="3" style="12" customWidth="1"/>
    <col min="6691" max="6691" width="5.140625" style="12" customWidth="1"/>
    <col min="6692" max="6694" width="3" style="12" customWidth="1"/>
    <col min="6695" max="6695" width="2.85546875" style="12" customWidth="1"/>
    <col min="6696" max="6696" width="3" style="12" customWidth="1"/>
    <col min="6697" max="6697" width="2.85546875" style="12" customWidth="1"/>
    <col min="6698" max="6701" width="3" style="12" customWidth="1"/>
    <col min="6702" max="6702" width="3.5703125" style="12" customWidth="1"/>
    <col min="6703" max="6912" width="9.140625" style="12"/>
    <col min="6913" max="6913" width="10.7109375" style="12" customWidth="1"/>
    <col min="6914" max="6916" width="3.5703125" style="12" customWidth="1"/>
    <col min="6917" max="6917" width="11.5703125" style="12" customWidth="1"/>
    <col min="6918" max="6918" width="6.42578125" style="12" customWidth="1"/>
    <col min="6919" max="6919" width="6.7109375" style="12" customWidth="1"/>
    <col min="6920" max="6920" width="6.140625" style="12" customWidth="1"/>
    <col min="6921" max="6921" width="5" style="12" customWidth="1"/>
    <col min="6922" max="6922" width="22.42578125" style="12" customWidth="1"/>
    <col min="6923" max="6923" width="4.85546875" style="12" customWidth="1"/>
    <col min="6924" max="6925" width="6.7109375" style="12" customWidth="1"/>
    <col min="6926" max="6927" width="0" style="12" hidden="1" customWidth="1"/>
    <col min="6928" max="6934" width="4.42578125" style="12" customWidth="1"/>
    <col min="6935" max="6936" width="6.7109375" style="12" customWidth="1"/>
    <col min="6937" max="6938" width="0" style="12" hidden="1" customWidth="1"/>
    <col min="6939" max="6939" width="6.7109375" style="12" customWidth="1"/>
    <col min="6940" max="6941" width="0" style="12" hidden="1" customWidth="1"/>
    <col min="6942" max="6942" width="6.7109375" style="12" customWidth="1"/>
    <col min="6943" max="6944" width="3.85546875" style="12" customWidth="1"/>
    <col min="6945" max="6946" width="3" style="12" customWidth="1"/>
    <col min="6947" max="6947" width="5.140625" style="12" customWidth="1"/>
    <col min="6948" max="6950" width="3" style="12" customWidth="1"/>
    <col min="6951" max="6951" width="2.85546875" style="12" customWidth="1"/>
    <col min="6952" max="6952" width="3" style="12" customWidth="1"/>
    <col min="6953" max="6953" width="2.85546875" style="12" customWidth="1"/>
    <col min="6954" max="6957" width="3" style="12" customWidth="1"/>
    <col min="6958" max="6958" width="3.5703125" style="12" customWidth="1"/>
    <col min="6959" max="7168" width="9.140625" style="12"/>
    <col min="7169" max="7169" width="10.7109375" style="12" customWidth="1"/>
    <col min="7170" max="7172" width="3.5703125" style="12" customWidth="1"/>
    <col min="7173" max="7173" width="11.5703125" style="12" customWidth="1"/>
    <col min="7174" max="7174" width="6.42578125" style="12" customWidth="1"/>
    <col min="7175" max="7175" width="6.7109375" style="12" customWidth="1"/>
    <col min="7176" max="7176" width="6.140625" style="12" customWidth="1"/>
    <col min="7177" max="7177" width="5" style="12" customWidth="1"/>
    <col min="7178" max="7178" width="22.42578125" style="12" customWidth="1"/>
    <col min="7179" max="7179" width="4.85546875" style="12" customWidth="1"/>
    <col min="7180" max="7181" width="6.7109375" style="12" customWidth="1"/>
    <col min="7182" max="7183" width="0" style="12" hidden="1" customWidth="1"/>
    <col min="7184" max="7190" width="4.42578125" style="12" customWidth="1"/>
    <col min="7191" max="7192" width="6.7109375" style="12" customWidth="1"/>
    <col min="7193" max="7194" width="0" style="12" hidden="1" customWidth="1"/>
    <col min="7195" max="7195" width="6.7109375" style="12" customWidth="1"/>
    <col min="7196" max="7197" width="0" style="12" hidden="1" customWidth="1"/>
    <col min="7198" max="7198" width="6.7109375" style="12" customWidth="1"/>
    <col min="7199" max="7200" width="3.85546875" style="12" customWidth="1"/>
    <col min="7201" max="7202" width="3" style="12" customWidth="1"/>
    <col min="7203" max="7203" width="5.140625" style="12" customWidth="1"/>
    <col min="7204" max="7206" width="3" style="12" customWidth="1"/>
    <col min="7207" max="7207" width="2.85546875" style="12" customWidth="1"/>
    <col min="7208" max="7208" width="3" style="12" customWidth="1"/>
    <col min="7209" max="7209" width="2.85546875" style="12" customWidth="1"/>
    <col min="7210" max="7213" width="3" style="12" customWidth="1"/>
    <col min="7214" max="7214" width="3.5703125" style="12" customWidth="1"/>
    <col min="7215" max="7424" width="9.140625" style="12"/>
    <col min="7425" max="7425" width="10.7109375" style="12" customWidth="1"/>
    <col min="7426" max="7428" width="3.5703125" style="12" customWidth="1"/>
    <col min="7429" max="7429" width="11.5703125" style="12" customWidth="1"/>
    <col min="7430" max="7430" width="6.42578125" style="12" customWidth="1"/>
    <col min="7431" max="7431" width="6.7109375" style="12" customWidth="1"/>
    <col min="7432" max="7432" width="6.140625" style="12" customWidth="1"/>
    <col min="7433" max="7433" width="5" style="12" customWidth="1"/>
    <col min="7434" max="7434" width="22.42578125" style="12" customWidth="1"/>
    <col min="7435" max="7435" width="4.85546875" style="12" customWidth="1"/>
    <col min="7436" max="7437" width="6.7109375" style="12" customWidth="1"/>
    <col min="7438" max="7439" width="0" style="12" hidden="1" customWidth="1"/>
    <col min="7440" max="7446" width="4.42578125" style="12" customWidth="1"/>
    <col min="7447" max="7448" width="6.7109375" style="12" customWidth="1"/>
    <col min="7449" max="7450" width="0" style="12" hidden="1" customWidth="1"/>
    <col min="7451" max="7451" width="6.7109375" style="12" customWidth="1"/>
    <col min="7452" max="7453" width="0" style="12" hidden="1" customWidth="1"/>
    <col min="7454" max="7454" width="6.7109375" style="12" customWidth="1"/>
    <col min="7455" max="7456" width="3.85546875" style="12" customWidth="1"/>
    <col min="7457" max="7458" width="3" style="12" customWidth="1"/>
    <col min="7459" max="7459" width="5.140625" style="12" customWidth="1"/>
    <col min="7460" max="7462" width="3" style="12" customWidth="1"/>
    <col min="7463" max="7463" width="2.85546875" style="12" customWidth="1"/>
    <col min="7464" max="7464" width="3" style="12" customWidth="1"/>
    <col min="7465" max="7465" width="2.85546875" style="12" customWidth="1"/>
    <col min="7466" max="7469" width="3" style="12" customWidth="1"/>
    <col min="7470" max="7470" width="3.5703125" style="12" customWidth="1"/>
    <col min="7471" max="7680" width="9.140625" style="12"/>
    <col min="7681" max="7681" width="10.7109375" style="12" customWidth="1"/>
    <col min="7682" max="7684" width="3.5703125" style="12" customWidth="1"/>
    <col min="7685" max="7685" width="11.5703125" style="12" customWidth="1"/>
    <col min="7686" max="7686" width="6.42578125" style="12" customWidth="1"/>
    <col min="7687" max="7687" width="6.7109375" style="12" customWidth="1"/>
    <col min="7688" max="7688" width="6.140625" style="12" customWidth="1"/>
    <col min="7689" max="7689" width="5" style="12" customWidth="1"/>
    <col min="7690" max="7690" width="22.42578125" style="12" customWidth="1"/>
    <col min="7691" max="7691" width="4.85546875" style="12" customWidth="1"/>
    <col min="7692" max="7693" width="6.7109375" style="12" customWidth="1"/>
    <col min="7694" max="7695" width="0" style="12" hidden="1" customWidth="1"/>
    <col min="7696" max="7702" width="4.42578125" style="12" customWidth="1"/>
    <col min="7703" max="7704" width="6.7109375" style="12" customWidth="1"/>
    <col min="7705" max="7706" width="0" style="12" hidden="1" customWidth="1"/>
    <col min="7707" max="7707" width="6.7109375" style="12" customWidth="1"/>
    <col min="7708" max="7709" width="0" style="12" hidden="1" customWidth="1"/>
    <col min="7710" max="7710" width="6.7109375" style="12" customWidth="1"/>
    <col min="7711" max="7712" width="3.85546875" style="12" customWidth="1"/>
    <col min="7713" max="7714" width="3" style="12" customWidth="1"/>
    <col min="7715" max="7715" width="5.140625" style="12" customWidth="1"/>
    <col min="7716" max="7718" width="3" style="12" customWidth="1"/>
    <col min="7719" max="7719" width="2.85546875" style="12" customWidth="1"/>
    <col min="7720" max="7720" width="3" style="12" customWidth="1"/>
    <col min="7721" max="7721" width="2.85546875" style="12" customWidth="1"/>
    <col min="7722" max="7725" width="3" style="12" customWidth="1"/>
    <col min="7726" max="7726" width="3.5703125" style="12" customWidth="1"/>
    <col min="7727" max="7936" width="9.140625" style="12"/>
    <col min="7937" max="7937" width="10.7109375" style="12" customWidth="1"/>
    <col min="7938" max="7940" width="3.5703125" style="12" customWidth="1"/>
    <col min="7941" max="7941" width="11.5703125" style="12" customWidth="1"/>
    <col min="7942" max="7942" width="6.42578125" style="12" customWidth="1"/>
    <col min="7943" max="7943" width="6.7109375" style="12" customWidth="1"/>
    <col min="7944" max="7944" width="6.140625" style="12" customWidth="1"/>
    <col min="7945" max="7945" width="5" style="12" customWidth="1"/>
    <col min="7946" max="7946" width="22.42578125" style="12" customWidth="1"/>
    <col min="7947" max="7947" width="4.85546875" style="12" customWidth="1"/>
    <col min="7948" max="7949" width="6.7109375" style="12" customWidth="1"/>
    <col min="7950" max="7951" width="0" style="12" hidden="1" customWidth="1"/>
    <col min="7952" max="7958" width="4.42578125" style="12" customWidth="1"/>
    <col min="7959" max="7960" width="6.7109375" style="12" customWidth="1"/>
    <col min="7961" max="7962" width="0" style="12" hidden="1" customWidth="1"/>
    <col min="7963" max="7963" width="6.7109375" style="12" customWidth="1"/>
    <col min="7964" max="7965" width="0" style="12" hidden="1" customWidth="1"/>
    <col min="7966" max="7966" width="6.7109375" style="12" customWidth="1"/>
    <col min="7967" max="7968" width="3.85546875" style="12" customWidth="1"/>
    <col min="7969" max="7970" width="3" style="12" customWidth="1"/>
    <col min="7971" max="7971" width="5.140625" style="12" customWidth="1"/>
    <col min="7972" max="7974" width="3" style="12" customWidth="1"/>
    <col min="7975" max="7975" width="2.85546875" style="12" customWidth="1"/>
    <col min="7976" max="7976" width="3" style="12" customWidth="1"/>
    <col min="7977" max="7977" width="2.85546875" style="12" customWidth="1"/>
    <col min="7978" max="7981" width="3" style="12" customWidth="1"/>
    <col min="7982" max="7982" width="3.5703125" style="12" customWidth="1"/>
    <col min="7983" max="8192" width="9.140625" style="12"/>
    <col min="8193" max="8193" width="10.7109375" style="12" customWidth="1"/>
    <col min="8194" max="8196" width="3.5703125" style="12" customWidth="1"/>
    <col min="8197" max="8197" width="11.5703125" style="12" customWidth="1"/>
    <col min="8198" max="8198" width="6.42578125" style="12" customWidth="1"/>
    <col min="8199" max="8199" width="6.7109375" style="12" customWidth="1"/>
    <col min="8200" max="8200" width="6.140625" style="12" customWidth="1"/>
    <col min="8201" max="8201" width="5" style="12" customWidth="1"/>
    <col min="8202" max="8202" width="22.42578125" style="12" customWidth="1"/>
    <col min="8203" max="8203" width="4.85546875" style="12" customWidth="1"/>
    <col min="8204" max="8205" width="6.7109375" style="12" customWidth="1"/>
    <col min="8206" max="8207" width="0" style="12" hidden="1" customWidth="1"/>
    <col min="8208" max="8214" width="4.42578125" style="12" customWidth="1"/>
    <col min="8215" max="8216" width="6.7109375" style="12" customWidth="1"/>
    <col min="8217" max="8218" width="0" style="12" hidden="1" customWidth="1"/>
    <col min="8219" max="8219" width="6.7109375" style="12" customWidth="1"/>
    <col min="8220" max="8221" width="0" style="12" hidden="1" customWidth="1"/>
    <col min="8222" max="8222" width="6.7109375" style="12" customWidth="1"/>
    <col min="8223" max="8224" width="3.85546875" style="12" customWidth="1"/>
    <col min="8225" max="8226" width="3" style="12" customWidth="1"/>
    <col min="8227" max="8227" width="5.140625" style="12" customWidth="1"/>
    <col min="8228" max="8230" width="3" style="12" customWidth="1"/>
    <col min="8231" max="8231" width="2.85546875" style="12" customWidth="1"/>
    <col min="8232" max="8232" width="3" style="12" customWidth="1"/>
    <col min="8233" max="8233" width="2.85546875" style="12" customWidth="1"/>
    <col min="8234" max="8237" width="3" style="12" customWidth="1"/>
    <col min="8238" max="8238" width="3.5703125" style="12" customWidth="1"/>
    <col min="8239" max="8448" width="9.140625" style="12"/>
    <col min="8449" max="8449" width="10.7109375" style="12" customWidth="1"/>
    <col min="8450" max="8452" width="3.5703125" style="12" customWidth="1"/>
    <col min="8453" max="8453" width="11.5703125" style="12" customWidth="1"/>
    <col min="8454" max="8454" width="6.42578125" style="12" customWidth="1"/>
    <col min="8455" max="8455" width="6.7109375" style="12" customWidth="1"/>
    <col min="8456" max="8456" width="6.140625" style="12" customWidth="1"/>
    <col min="8457" max="8457" width="5" style="12" customWidth="1"/>
    <col min="8458" max="8458" width="22.42578125" style="12" customWidth="1"/>
    <col min="8459" max="8459" width="4.85546875" style="12" customWidth="1"/>
    <col min="8460" max="8461" width="6.7109375" style="12" customWidth="1"/>
    <col min="8462" max="8463" width="0" style="12" hidden="1" customWidth="1"/>
    <col min="8464" max="8470" width="4.42578125" style="12" customWidth="1"/>
    <col min="8471" max="8472" width="6.7109375" style="12" customWidth="1"/>
    <col min="8473" max="8474" width="0" style="12" hidden="1" customWidth="1"/>
    <col min="8475" max="8475" width="6.7109375" style="12" customWidth="1"/>
    <col min="8476" max="8477" width="0" style="12" hidden="1" customWidth="1"/>
    <col min="8478" max="8478" width="6.7109375" style="12" customWidth="1"/>
    <col min="8479" max="8480" width="3.85546875" style="12" customWidth="1"/>
    <col min="8481" max="8482" width="3" style="12" customWidth="1"/>
    <col min="8483" max="8483" width="5.140625" style="12" customWidth="1"/>
    <col min="8484" max="8486" width="3" style="12" customWidth="1"/>
    <col min="8487" max="8487" width="2.85546875" style="12" customWidth="1"/>
    <col min="8488" max="8488" width="3" style="12" customWidth="1"/>
    <col min="8489" max="8489" width="2.85546875" style="12" customWidth="1"/>
    <col min="8490" max="8493" width="3" style="12" customWidth="1"/>
    <col min="8494" max="8494" width="3.5703125" style="12" customWidth="1"/>
    <col min="8495" max="8704" width="9.140625" style="12"/>
    <col min="8705" max="8705" width="10.7109375" style="12" customWidth="1"/>
    <col min="8706" max="8708" width="3.5703125" style="12" customWidth="1"/>
    <col min="8709" max="8709" width="11.5703125" style="12" customWidth="1"/>
    <col min="8710" max="8710" width="6.42578125" style="12" customWidth="1"/>
    <col min="8711" max="8711" width="6.7109375" style="12" customWidth="1"/>
    <col min="8712" max="8712" width="6.140625" style="12" customWidth="1"/>
    <col min="8713" max="8713" width="5" style="12" customWidth="1"/>
    <col min="8714" max="8714" width="22.42578125" style="12" customWidth="1"/>
    <col min="8715" max="8715" width="4.85546875" style="12" customWidth="1"/>
    <col min="8716" max="8717" width="6.7109375" style="12" customWidth="1"/>
    <col min="8718" max="8719" width="0" style="12" hidden="1" customWidth="1"/>
    <col min="8720" max="8726" width="4.42578125" style="12" customWidth="1"/>
    <col min="8727" max="8728" width="6.7109375" style="12" customWidth="1"/>
    <col min="8729" max="8730" width="0" style="12" hidden="1" customWidth="1"/>
    <col min="8731" max="8731" width="6.7109375" style="12" customWidth="1"/>
    <col min="8732" max="8733" width="0" style="12" hidden="1" customWidth="1"/>
    <col min="8734" max="8734" width="6.7109375" style="12" customWidth="1"/>
    <col min="8735" max="8736" width="3.85546875" style="12" customWidth="1"/>
    <col min="8737" max="8738" width="3" style="12" customWidth="1"/>
    <col min="8739" max="8739" width="5.140625" style="12" customWidth="1"/>
    <col min="8740" max="8742" width="3" style="12" customWidth="1"/>
    <col min="8743" max="8743" width="2.85546875" style="12" customWidth="1"/>
    <col min="8744" max="8744" width="3" style="12" customWidth="1"/>
    <col min="8745" max="8745" width="2.85546875" style="12" customWidth="1"/>
    <col min="8746" max="8749" width="3" style="12" customWidth="1"/>
    <col min="8750" max="8750" width="3.5703125" style="12" customWidth="1"/>
    <col min="8751" max="8960" width="9.140625" style="12"/>
    <col min="8961" max="8961" width="10.7109375" style="12" customWidth="1"/>
    <col min="8962" max="8964" width="3.5703125" style="12" customWidth="1"/>
    <col min="8965" max="8965" width="11.5703125" style="12" customWidth="1"/>
    <col min="8966" max="8966" width="6.42578125" style="12" customWidth="1"/>
    <col min="8967" max="8967" width="6.7109375" style="12" customWidth="1"/>
    <col min="8968" max="8968" width="6.140625" style="12" customWidth="1"/>
    <col min="8969" max="8969" width="5" style="12" customWidth="1"/>
    <col min="8970" max="8970" width="22.42578125" style="12" customWidth="1"/>
    <col min="8971" max="8971" width="4.85546875" style="12" customWidth="1"/>
    <col min="8972" max="8973" width="6.7109375" style="12" customWidth="1"/>
    <col min="8974" max="8975" width="0" style="12" hidden="1" customWidth="1"/>
    <col min="8976" max="8982" width="4.42578125" style="12" customWidth="1"/>
    <col min="8983" max="8984" width="6.7109375" style="12" customWidth="1"/>
    <col min="8985" max="8986" width="0" style="12" hidden="1" customWidth="1"/>
    <col min="8987" max="8987" width="6.7109375" style="12" customWidth="1"/>
    <col min="8988" max="8989" width="0" style="12" hidden="1" customWidth="1"/>
    <col min="8990" max="8990" width="6.7109375" style="12" customWidth="1"/>
    <col min="8991" max="8992" width="3.85546875" style="12" customWidth="1"/>
    <col min="8993" max="8994" width="3" style="12" customWidth="1"/>
    <col min="8995" max="8995" width="5.140625" style="12" customWidth="1"/>
    <col min="8996" max="8998" width="3" style="12" customWidth="1"/>
    <col min="8999" max="8999" width="2.85546875" style="12" customWidth="1"/>
    <col min="9000" max="9000" width="3" style="12" customWidth="1"/>
    <col min="9001" max="9001" width="2.85546875" style="12" customWidth="1"/>
    <col min="9002" max="9005" width="3" style="12" customWidth="1"/>
    <col min="9006" max="9006" width="3.5703125" style="12" customWidth="1"/>
    <col min="9007" max="9216" width="9.140625" style="12"/>
    <col min="9217" max="9217" width="10.7109375" style="12" customWidth="1"/>
    <col min="9218" max="9220" width="3.5703125" style="12" customWidth="1"/>
    <col min="9221" max="9221" width="11.5703125" style="12" customWidth="1"/>
    <col min="9222" max="9222" width="6.42578125" style="12" customWidth="1"/>
    <col min="9223" max="9223" width="6.7109375" style="12" customWidth="1"/>
    <col min="9224" max="9224" width="6.140625" style="12" customWidth="1"/>
    <col min="9225" max="9225" width="5" style="12" customWidth="1"/>
    <col min="9226" max="9226" width="22.42578125" style="12" customWidth="1"/>
    <col min="9227" max="9227" width="4.85546875" style="12" customWidth="1"/>
    <col min="9228" max="9229" width="6.7109375" style="12" customWidth="1"/>
    <col min="9230" max="9231" width="0" style="12" hidden="1" customWidth="1"/>
    <col min="9232" max="9238" width="4.42578125" style="12" customWidth="1"/>
    <col min="9239" max="9240" width="6.7109375" style="12" customWidth="1"/>
    <col min="9241" max="9242" width="0" style="12" hidden="1" customWidth="1"/>
    <col min="9243" max="9243" width="6.7109375" style="12" customWidth="1"/>
    <col min="9244" max="9245" width="0" style="12" hidden="1" customWidth="1"/>
    <col min="9246" max="9246" width="6.7109375" style="12" customWidth="1"/>
    <col min="9247" max="9248" width="3.85546875" style="12" customWidth="1"/>
    <col min="9249" max="9250" width="3" style="12" customWidth="1"/>
    <col min="9251" max="9251" width="5.140625" style="12" customWidth="1"/>
    <col min="9252" max="9254" width="3" style="12" customWidth="1"/>
    <col min="9255" max="9255" width="2.85546875" style="12" customWidth="1"/>
    <col min="9256" max="9256" width="3" style="12" customWidth="1"/>
    <col min="9257" max="9257" width="2.85546875" style="12" customWidth="1"/>
    <col min="9258" max="9261" width="3" style="12" customWidth="1"/>
    <col min="9262" max="9262" width="3.5703125" style="12" customWidth="1"/>
    <col min="9263" max="9472" width="9.140625" style="12"/>
    <col min="9473" max="9473" width="10.7109375" style="12" customWidth="1"/>
    <col min="9474" max="9476" width="3.5703125" style="12" customWidth="1"/>
    <col min="9477" max="9477" width="11.5703125" style="12" customWidth="1"/>
    <col min="9478" max="9478" width="6.42578125" style="12" customWidth="1"/>
    <col min="9479" max="9479" width="6.7109375" style="12" customWidth="1"/>
    <col min="9480" max="9480" width="6.140625" style="12" customWidth="1"/>
    <col min="9481" max="9481" width="5" style="12" customWidth="1"/>
    <col min="9482" max="9482" width="22.42578125" style="12" customWidth="1"/>
    <col min="9483" max="9483" width="4.85546875" style="12" customWidth="1"/>
    <col min="9484" max="9485" width="6.7109375" style="12" customWidth="1"/>
    <col min="9486" max="9487" width="0" style="12" hidden="1" customWidth="1"/>
    <col min="9488" max="9494" width="4.42578125" style="12" customWidth="1"/>
    <col min="9495" max="9496" width="6.7109375" style="12" customWidth="1"/>
    <col min="9497" max="9498" width="0" style="12" hidden="1" customWidth="1"/>
    <col min="9499" max="9499" width="6.7109375" style="12" customWidth="1"/>
    <col min="9500" max="9501" width="0" style="12" hidden="1" customWidth="1"/>
    <col min="9502" max="9502" width="6.7109375" style="12" customWidth="1"/>
    <col min="9503" max="9504" width="3.85546875" style="12" customWidth="1"/>
    <col min="9505" max="9506" width="3" style="12" customWidth="1"/>
    <col min="9507" max="9507" width="5.140625" style="12" customWidth="1"/>
    <col min="9508" max="9510" width="3" style="12" customWidth="1"/>
    <col min="9511" max="9511" width="2.85546875" style="12" customWidth="1"/>
    <col min="9512" max="9512" width="3" style="12" customWidth="1"/>
    <col min="9513" max="9513" width="2.85546875" style="12" customWidth="1"/>
    <col min="9514" max="9517" width="3" style="12" customWidth="1"/>
    <col min="9518" max="9518" width="3.5703125" style="12" customWidth="1"/>
    <col min="9519" max="9728" width="9.140625" style="12"/>
    <col min="9729" max="9729" width="10.7109375" style="12" customWidth="1"/>
    <col min="9730" max="9732" width="3.5703125" style="12" customWidth="1"/>
    <col min="9733" max="9733" width="11.5703125" style="12" customWidth="1"/>
    <col min="9734" max="9734" width="6.42578125" style="12" customWidth="1"/>
    <col min="9735" max="9735" width="6.7109375" style="12" customWidth="1"/>
    <col min="9736" max="9736" width="6.140625" style="12" customWidth="1"/>
    <col min="9737" max="9737" width="5" style="12" customWidth="1"/>
    <col min="9738" max="9738" width="22.42578125" style="12" customWidth="1"/>
    <col min="9739" max="9739" width="4.85546875" style="12" customWidth="1"/>
    <col min="9740" max="9741" width="6.7109375" style="12" customWidth="1"/>
    <col min="9742" max="9743" width="0" style="12" hidden="1" customWidth="1"/>
    <col min="9744" max="9750" width="4.42578125" style="12" customWidth="1"/>
    <col min="9751" max="9752" width="6.7109375" style="12" customWidth="1"/>
    <col min="9753" max="9754" width="0" style="12" hidden="1" customWidth="1"/>
    <col min="9755" max="9755" width="6.7109375" style="12" customWidth="1"/>
    <col min="9756" max="9757" width="0" style="12" hidden="1" customWidth="1"/>
    <col min="9758" max="9758" width="6.7109375" style="12" customWidth="1"/>
    <col min="9759" max="9760" width="3.85546875" style="12" customWidth="1"/>
    <col min="9761" max="9762" width="3" style="12" customWidth="1"/>
    <col min="9763" max="9763" width="5.140625" style="12" customWidth="1"/>
    <col min="9764" max="9766" width="3" style="12" customWidth="1"/>
    <col min="9767" max="9767" width="2.85546875" style="12" customWidth="1"/>
    <col min="9768" max="9768" width="3" style="12" customWidth="1"/>
    <col min="9769" max="9769" width="2.85546875" style="12" customWidth="1"/>
    <col min="9770" max="9773" width="3" style="12" customWidth="1"/>
    <col min="9774" max="9774" width="3.5703125" style="12" customWidth="1"/>
    <col min="9775" max="9984" width="9.140625" style="12"/>
    <col min="9985" max="9985" width="10.7109375" style="12" customWidth="1"/>
    <col min="9986" max="9988" width="3.5703125" style="12" customWidth="1"/>
    <col min="9989" max="9989" width="11.5703125" style="12" customWidth="1"/>
    <col min="9990" max="9990" width="6.42578125" style="12" customWidth="1"/>
    <col min="9991" max="9991" width="6.7109375" style="12" customWidth="1"/>
    <col min="9992" max="9992" width="6.140625" style="12" customWidth="1"/>
    <col min="9993" max="9993" width="5" style="12" customWidth="1"/>
    <col min="9994" max="9994" width="22.42578125" style="12" customWidth="1"/>
    <col min="9995" max="9995" width="4.85546875" style="12" customWidth="1"/>
    <col min="9996" max="9997" width="6.7109375" style="12" customWidth="1"/>
    <col min="9998" max="9999" width="0" style="12" hidden="1" customWidth="1"/>
    <col min="10000" max="10006" width="4.42578125" style="12" customWidth="1"/>
    <col min="10007" max="10008" width="6.7109375" style="12" customWidth="1"/>
    <col min="10009" max="10010" width="0" style="12" hidden="1" customWidth="1"/>
    <col min="10011" max="10011" width="6.7109375" style="12" customWidth="1"/>
    <col min="10012" max="10013" width="0" style="12" hidden="1" customWidth="1"/>
    <col min="10014" max="10014" width="6.7109375" style="12" customWidth="1"/>
    <col min="10015" max="10016" width="3.85546875" style="12" customWidth="1"/>
    <col min="10017" max="10018" width="3" style="12" customWidth="1"/>
    <col min="10019" max="10019" width="5.140625" style="12" customWidth="1"/>
    <col min="10020" max="10022" width="3" style="12" customWidth="1"/>
    <col min="10023" max="10023" width="2.85546875" style="12" customWidth="1"/>
    <col min="10024" max="10024" width="3" style="12" customWidth="1"/>
    <col min="10025" max="10025" width="2.85546875" style="12" customWidth="1"/>
    <col min="10026" max="10029" width="3" style="12" customWidth="1"/>
    <col min="10030" max="10030" width="3.5703125" style="12" customWidth="1"/>
    <col min="10031" max="10240" width="9.140625" style="12"/>
    <col min="10241" max="10241" width="10.7109375" style="12" customWidth="1"/>
    <col min="10242" max="10244" width="3.5703125" style="12" customWidth="1"/>
    <col min="10245" max="10245" width="11.5703125" style="12" customWidth="1"/>
    <col min="10246" max="10246" width="6.42578125" style="12" customWidth="1"/>
    <col min="10247" max="10247" width="6.7109375" style="12" customWidth="1"/>
    <col min="10248" max="10248" width="6.140625" style="12" customWidth="1"/>
    <col min="10249" max="10249" width="5" style="12" customWidth="1"/>
    <col min="10250" max="10250" width="22.42578125" style="12" customWidth="1"/>
    <col min="10251" max="10251" width="4.85546875" style="12" customWidth="1"/>
    <col min="10252" max="10253" width="6.7109375" style="12" customWidth="1"/>
    <col min="10254" max="10255" width="0" style="12" hidden="1" customWidth="1"/>
    <col min="10256" max="10262" width="4.42578125" style="12" customWidth="1"/>
    <col min="10263" max="10264" width="6.7109375" style="12" customWidth="1"/>
    <col min="10265" max="10266" width="0" style="12" hidden="1" customWidth="1"/>
    <col min="10267" max="10267" width="6.7109375" style="12" customWidth="1"/>
    <col min="10268" max="10269" width="0" style="12" hidden="1" customWidth="1"/>
    <col min="10270" max="10270" width="6.7109375" style="12" customWidth="1"/>
    <col min="10271" max="10272" width="3.85546875" style="12" customWidth="1"/>
    <col min="10273" max="10274" width="3" style="12" customWidth="1"/>
    <col min="10275" max="10275" width="5.140625" style="12" customWidth="1"/>
    <col min="10276" max="10278" width="3" style="12" customWidth="1"/>
    <col min="10279" max="10279" width="2.85546875" style="12" customWidth="1"/>
    <col min="10280" max="10280" width="3" style="12" customWidth="1"/>
    <col min="10281" max="10281" width="2.85546875" style="12" customWidth="1"/>
    <col min="10282" max="10285" width="3" style="12" customWidth="1"/>
    <col min="10286" max="10286" width="3.5703125" style="12" customWidth="1"/>
    <col min="10287" max="10496" width="9.140625" style="12"/>
    <col min="10497" max="10497" width="10.7109375" style="12" customWidth="1"/>
    <col min="10498" max="10500" width="3.5703125" style="12" customWidth="1"/>
    <col min="10501" max="10501" width="11.5703125" style="12" customWidth="1"/>
    <col min="10502" max="10502" width="6.42578125" style="12" customWidth="1"/>
    <col min="10503" max="10503" width="6.7109375" style="12" customWidth="1"/>
    <col min="10504" max="10504" width="6.140625" style="12" customWidth="1"/>
    <col min="10505" max="10505" width="5" style="12" customWidth="1"/>
    <col min="10506" max="10506" width="22.42578125" style="12" customWidth="1"/>
    <col min="10507" max="10507" width="4.85546875" style="12" customWidth="1"/>
    <col min="10508" max="10509" width="6.7109375" style="12" customWidth="1"/>
    <col min="10510" max="10511" width="0" style="12" hidden="1" customWidth="1"/>
    <col min="10512" max="10518" width="4.42578125" style="12" customWidth="1"/>
    <col min="10519" max="10520" width="6.7109375" style="12" customWidth="1"/>
    <col min="10521" max="10522" width="0" style="12" hidden="1" customWidth="1"/>
    <col min="10523" max="10523" width="6.7109375" style="12" customWidth="1"/>
    <col min="10524" max="10525" width="0" style="12" hidden="1" customWidth="1"/>
    <col min="10526" max="10526" width="6.7109375" style="12" customWidth="1"/>
    <col min="10527" max="10528" width="3.85546875" style="12" customWidth="1"/>
    <col min="10529" max="10530" width="3" style="12" customWidth="1"/>
    <col min="10531" max="10531" width="5.140625" style="12" customWidth="1"/>
    <col min="10532" max="10534" width="3" style="12" customWidth="1"/>
    <col min="10535" max="10535" width="2.85546875" style="12" customWidth="1"/>
    <col min="10536" max="10536" width="3" style="12" customWidth="1"/>
    <col min="10537" max="10537" width="2.85546875" style="12" customWidth="1"/>
    <col min="10538" max="10541" width="3" style="12" customWidth="1"/>
    <col min="10542" max="10542" width="3.5703125" style="12" customWidth="1"/>
    <col min="10543" max="10752" width="9.140625" style="12"/>
    <col min="10753" max="10753" width="10.7109375" style="12" customWidth="1"/>
    <col min="10754" max="10756" width="3.5703125" style="12" customWidth="1"/>
    <col min="10757" max="10757" width="11.5703125" style="12" customWidth="1"/>
    <col min="10758" max="10758" width="6.42578125" style="12" customWidth="1"/>
    <col min="10759" max="10759" width="6.7109375" style="12" customWidth="1"/>
    <col min="10760" max="10760" width="6.140625" style="12" customWidth="1"/>
    <col min="10761" max="10761" width="5" style="12" customWidth="1"/>
    <col min="10762" max="10762" width="22.42578125" style="12" customWidth="1"/>
    <col min="10763" max="10763" width="4.85546875" style="12" customWidth="1"/>
    <col min="10764" max="10765" width="6.7109375" style="12" customWidth="1"/>
    <col min="10766" max="10767" width="0" style="12" hidden="1" customWidth="1"/>
    <col min="10768" max="10774" width="4.42578125" style="12" customWidth="1"/>
    <col min="10775" max="10776" width="6.7109375" style="12" customWidth="1"/>
    <col min="10777" max="10778" width="0" style="12" hidden="1" customWidth="1"/>
    <col min="10779" max="10779" width="6.7109375" style="12" customWidth="1"/>
    <col min="10780" max="10781" width="0" style="12" hidden="1" customWidth="1"/>
    <col min="10782" max="10782" width="6.7109375" style="12" customWidth="1"/>
    <col min="10783" max="10784" width="3.85546875" style="12" customWidth="1"/>
    <col min="10785" max="10786" width="3" style="12" customWidth="1"/>
    <col min="10787" max="10787" width="5.140625" style="12" customWidth="1"/>
    <col min="10788" max="10790" width="3" style="12" customWidth="1"/>
    <col min="10791" max="10791" width="2.85546875" style="12" customWidth="1"/>
    <col min="10792" max="10792" width="3" style="12" customWidth="1"/>
    <col min="10793" max="10793" width="2.85546875" style="12" customWidth="1"/>
    <col min="10794" max="10797" width="3" style="12" customWidth="1"/>
    <col min="10798" max="10798" width="3.5703125" style="12" customWidth="1"/>
    <col min="10799" max="11008" width="9.140625" style="12"/>
    <col min="11009" max="11009" width="10.7109375" style="12" customWidth="1"/>
    <col min="11010" max="11012" width="3.5703125" style="12" customWidth="1"/>
    <col min="11013" max="11013" width="11.5703125" style="12" customWidth="1"/>
    <col min="11014" max="11014" width="6.42578125" style="12" customWidth="1"/>
    <col min="11015" max="11015" width="6.7109375" style="12" customWidth="1"/>
    <col min="11016" max="11016" width="6.140625" style="12" customWidth="1"/>
    <col min="11017" max="11017" width="5" style="12" customWidth="1"/>
    <col min="11018" max="11018" width="22.42578125" style="12" customWidth="1"/>
    <col min="11019" max="11019" width="4.85546875" style="12" customWidth="1"/>
    <col min="11020" max="11021" width="6.7109375" style="12" customWidth="1"/>
    <col min="11022" max="11023" width="0" style="12" hidden="1" customWidth="1"/>
    <col min="11024" max="11030" width="4.42578125" style="12" customWidth="1"/>
    <col min="11031" max="11032" width="6.7109375" style="12" customWidth="1"/>
    <col min="11033" max="11034" width="0" style="12" hidden="1" customWidth="1"/>
    <col min="11035" max="11035" width="6.7109375" style="12" customWidth="1"/>
    <col min="11036" max="11037" width="0" style="12" hidden="1" customWidth="1"/>
    <col min="11038" max="11038" width="6.7109375" style="12" customWidth="1"/>
    <col min="11039" max="11040" width="3.85546875" style="12" customWidth="1"/>
    <col min="11041" max="11042" width="3" style="12" customWidth="1"/>
    <col min="11043" max="11043" width="5.140625" style="12" customWidth="1"/>
    <col min="11044" max="11046" width="3" style="12" customWidth="1"/>
    <col min="11047" max="11047" width="2.85546875" style="12" customWidth="1"/>
    <col min="11048" max="11048" width="3" style="12" customWidth="1"/>
    <col min="11049" max="11049" width="2.85546875" style="12" customWidth="1"/>
    <col min="11050" max="11053" width="3" style="12" customWidth="1"/>
    <col min="11054" max="11054" width="3.5703125" style="12" customWidth="1"/>
    <col min="11055" max="11264" width="9.140625" style="12"/>
    <col min="11265" max="11265" width="10.7109375" style="12" customWidth="1"/>
    <col min="11266" max="11268" width="3.5703125" style="12" customWidth="1"/>
    <col min="11269" max="11269" width="11.5703125" style="12" customWidth="1"/>
    <col min="11270" max="11270" width="6.42578125" style="12" customWidth="1"/>
    <col min="11271" max="11271" width="6.7109375" style="12" customWidth="1"/>
    <col min="11272" max="11272" width="6.140625" style="12" customWidth="1"/>
    <col min="11273" max="11273" width="5" style="12" customWidth="1"/>
    <col min="11274" max="11274" width="22.42578125" style="12" customWidth="1"/>
    <col min="11275" max="11275" width="4.85546875" style="12" customWidth="1"/>
    <col min="11276" max="11277" width="6.7109375" style="12" customWidth="1"/>
    <col min="11278" max="11279" width="0" style="12" hidden="1" customWidth="1"/>
    <col min="11280" max="11286" width="4.42578125" style="12" customWidth="1"/>
    <col min="11287" max="11288" width="6.7109375" style="12" customWidth="1"/>
    <col min="11289" max="11290" width="0" style="12" hidden="1" customWidth="1"/>
    <col min="11291" max="11291" width="6.7109375" style="12" customWidth="1"/>
    <col min="11292" max="11293" width="0" style="12" hidden="1" customWidth="1"/>
    <col min="11294" max="11294" width="6.7109375" style="12" customWidth="1"/>
    <col min="11295" max="11296" width="3.85546875" style="12" customWidth="1"/>
    <col min="11297" max="11298" width="3" style="12" customWidth="1"/>
    <col min="11299" max="11299" width="5.140625" style="12" customWidth="1"/>
    <col min="11300" max="11302" width="3" style="12" customWidth="1"/>
    <col min="11303" max="11303" width="2.85546875" style="12" customWidth="1"/>
    <col min="11304" max="11304" width="3" style="12" customWidth="1"/>
    <col min="11305" max="11305" width="2.85546875" style="12" customWidth="1"/>
    <col min="11306" max="11309" width="3" style="12" customWidth="1"/>
    <col min="11310" max="11310" width="3.5703125" style="12" customWidth="1"/>
    <col min="11311" max="11520" width="9.140625" style="12"/>
    <col min="11521" max="11521" width="10.7109375" style="12" customWidth="1"/>
    <col min="11522" max="11524" width="3.5703125" style="12" customWidth="1"/>
    <col min="11525" max="11525" width="11.5703125" style="12" customWidth="1"/>
    <col min="11526" max="11526" width="6.42578125" style="12" customWidth="1"/>
    <col min="11527" max="11527" width="6.7109375" style="12" customWidth="1"/>
    <col min="11528" max="11528" width="6.140625" style="12" customWidth="1"/>
    <col min="11529" max="11529" width="5" style="12" customWidth="1"/>
    <col min="11530" max="11530" width="22.42578125" style="12" customWidth="1"/>
    <col min="11531" max="11531" width="4.85546875" style="12" customWidth="1"/>
    <col min="11532" max="11533" width="6.7109375" style="12" customWidth="1"/>
    <col min="11534" max="11535" width="0" style="12" hidden="1" customWidth="1"/>
    <col min="11536" max="11542" width="4.42578125" style="12" customWidth="1"/>
    <col min="11543" max="11544" width="6.7109375" style="12" customWidth="1"/>
    <col min="11545" max="11546" width="0" style="12" hidden="1" customWidth="1"/>
    <col min="11547" max="11547" width="6.7109375" style="12" customWidth="1"/>
    <col min="11548" max="11549" width="0" style="12" hidden="1" customWidth="1"/>
    <col min="11550" max="11550" width="6.7109375" style="12" customWidth="1"/>
    <col min="11551" max="11552" width="3.85546875" style="12" customWidth="1"/>
    <col min="11553" max="11554" width="3" style="12" customWidth="1"/>
    <col min="11555" max="11555" width="5.140625" style="12" customWidth="1"/>
    <col min="11556" max="11558" width="3" style="12" customWidth="1"/>
    <col min="11559" max="11559" width="2.85546875" style="12" customWidth="1"/>
    <col min="11560" max="11560" width="3" style="12" customWidth="1"/>
    <col min="11561" max="11561" width="2.85546875" style="12" customWidth="1"/>
    <col min="11562" max="11565" width="3" style="12" customWidth="1"/>
    <col min="11566" max="11566" width="3.5703125" style="12" customWidth="1"/>
    <col min="11567" max="11776" width="9.140625" style="12"/>
    <col min="11777" max="11777" width="10.7109375" style="12" customWidth="1"/>
    <col min="11778" max="11780" width="3.5703125" style="12" customWidth="1"/>
    <col min="11781" max="11781" width="11.5703125" style="12" customWidth="1"/>
    <col min="11782" max="11782" width="6.42578125" style="12" customWidth="1"/>
    <col min="11783" max="11783" width="6.7109375" style="12" customWidth="1"/>
    <col min="11784" max="11784" width="6.140625" style="12" customWidth="1"/>
    <col min="11785" max="11785" width="5" style="12" customWidth="1"/>
    <col min="11786" max="11786" width="22.42578125" style="12" customWidth="1"/>
    <col min="11787" max="11787" width="4.85546875" style="12" customWidth="1"/>
    <col min="11788" max="11789" width="6.7109375" style="12" customWidth="1"/>
    <col min="11790" max="11791" width="0" style="12" hidden="1" customWidth="1"/>
    <col min="11792" max="11798" width="4.42578125" style="12" customWidth="1"/>
    <col min="11799" max="11800" width="6.7109375" style="12" customWidth="1"/>
    <col min="11801" max="11802" width="0" style="12" hidden="1" customWidth="1"/>
    <col min="11803" max="11803" width="6.7109375" style="12" customWidth="1"/>
    <col min="11804" max="11805" width="0" style="12" hidden="1" customWidth="1"/>
    <col min="11806" max="11806" width="6.7109375" style="12" customWidth="1"/>
    <col min="11807" max="11808" width="3.85546875" style="12" customWidth="1"/>
    <col min="11809" max="11810" width="3" style="12" customWidth="1"/>
    <col min="11811" max="11811" width="5.140625" style="12" customWidth="1"/>
    <col min="11812" max="11814" width="3" style="12" customWidth="1"/>
    <col min="11815" max="11815" width="2.85546875" style="12" customWidth="1"/>
    <col min="11816" max="11816" width="3" style="12" customWidth="1"/>
    <col min="11817" max="11817" width="2.85546875" style="12" customWidth="1"/>
    <col min="11818" max="11821" width="3" style="12" customWidth="1"/>
    <col min="11822" max="11822" width="3.5703125" style="12" customWidth="1"/>
    <col min="11823" max="12032" width="9.140625" style="12"/>
    <col min="12033" max="12033" width="10.7109375" style="12" customWidth="1"/>
    <col min="12034" max="12036" width="3.5703125" style="12" customWidth="1"/>
    <col min="12037" max="12037" width="11.5703125" style="12" customWidth="1"/>
    <col min="12038" max="12038" width="6.42578125" style="12" customWidth="1"/>
    <col min="12039" max="12039" width="6.7109375" style="12" customWidth="1"/>
    <col min="12040" max="12040" width="6.140625" style="12" customWidth="1"/>
    <col min="12041" max="12041" width="5" style="12" customWidth="1"/>
    <col min="12042" max="12042" width="22.42578125" style="12" customWidth="1"/>
    <col min="12043" max="12043" width="4.85546875" style="12" customWidth="1"/>
    <col min="12044" max="12045" width="6.7109375" style="12" customWidth="1"/>
    <col min="12046" max="12047" width="0" style="12" hidden="1" customWidth="1"/>
    <col min="12048" max="12054" width="4.42578125" style="12" customWidth="1"/>
    <col min="12055" max="12056" width="6.7109375" style="12" customWidth="1"/>
    <col min="12057" max="12058" width="0" style="12" hidden="1" customWidth="1"/>
    <col min="12059" max="12059" width="6.7109375" style="12" customWidth="1"/>
    <col min="12060" max="12061" width="0" style="12" hidden="1" customWidth="1"/>
    <col min="12062" max="12062" width="6.7109375" style="12" customWidth="1"/>
    <col min="12063" max="12064" width="3.85546875" style="12" customWidth="1"/>
    <col min="12065" max="12066" width="3" style="12" customWidth="1"/>
    <col min="12067" max="12067" width="5.140625" style="12" customWidth="1"/>
    <col min="12068" max="12070" width="3" style="12" customWidth="1"/>
    <col min="12071" max="12071" width="2.85546875" style="12" customWidth="1"/>
    <col min="12072" max="12072" width="3" style="12" customWidth="1"/>
    <col min="12073" max="12073" width="2.85546875" style="12" customWidth="1"/>
    <col min="12074" max="12077" width="3" style="12" customWidth="1"/>
    <col min="12078" max="12078" width="3.5703125" style="12" customWidth="1"/>
    <col min="12079" max="12288" width="9.140625" style="12"/>
    <col min="12289" max="12289" width="10.7109375" style="12" customWidth="1"/>
    <col min="12290" max="12292" width="3.5703125" style="12" customWidth="1"/>
    <col min="12293" max="12293" width="11.5703125" style="12" customWidth="1"/>
    <col min="12294" max="12294" width="6.42578125" style="12" customWidth="1"/>
    <col min="12295" max="12295" width="6.7109375" style="12" customWidth="1"/>
    <col min="12296" max="12296" width="6.140625" style="12" customWidth="1"/>
    <col min="12297" max="12297" width="5" style="12" customWidth="1"/>
    <col min="12298" max="12298" width="22.42578125" style="12" customWidth="1"/>
    <col min="12299" max="12299" width="4.85546875" style="12" customWidth="1"/>
    <col min="12300" max="12301" width="6.7109375" style="12" customWidth="1"/>
    <col min="12302" max="12303" width="0" style="12" hidden="1" customWidth="1"/>
    <col min="12304" max="12310" width="4.42578125" style="12" customWidth="1"/>
    <col min="12311" max="12312" width="6.7109375" style="12" customWidth="1"/>
    <col min="12313" max="12314" width="0" style="12" hidden="1" customWidth="1"/>
    <col min="12315" max="12315" width="6.7109375" style="12" customWidth="1"/>
    <col min="12316" max="12317" width="0" style="12" hidden="1" customWidth="1"/>
    <col min="12318" max="12318" width="6.7109375" style="12" customWidth="1"/>
    <col min="12319" max="12320" width="3.85546875" style="12" customWidth="1"/>
    <col min="12321" max="12322" width="3" style="12" customWidth="1"/>
    <col min="12323" max="12323" width="5.140625" style="12" customWidth="1"/>
    <col min="12324" max="12326" width="3" style="12" customWidth="1"/>
    <col min="12327" max="12327" width="2.85546875" style="12" customWidth="1"/>
    <col min="12328" max="12328" width="3" style="12" customWidth="1"/>
    <col min="12329" max="12329" width="2.85546875" style="12" customWidth="1"/>
    <col min="12330" max="12333" width="3" style="12" customWidth="1"/>
    <col min="12334" max="12334" width="3.5703125" style="12" customWidth="1"/>
    <col min="12335" max="12544" width="9.140625" style="12"/>
    <col min="12545" max="12545" width="10.7109375" style="12" customWidth="1"/>
    <col min="12546" max="12548" width="3.5703125" style="12" customWidth="1"/>
    <col min="12549" max="12549" width="11.5703125" style="12" customWidth="1"/>
    <col min="12550" max="12550" width="6.42578125" style="12" customWidth="1"/>
    <col min="12551" max="12551" width="6.7109375" style="12" customWidth="1"/>
    <col min="12552" max="12552" width="6.140625" style="12" customWidth="1"/>
    <col min="12553" max="12553" width="5" style="12" customWidth="1"/>
    <col min="12554" max="12554" width="22.42578125" style="12" customWidth="1"/>
    <col min="12555" max="12555" width="4.85546875" style="12" customWidth="1"/>
    <col min="12556" max="12557" width="6.7109375" style="12" customWidth="1"/>
    <col min="12558" max="12559" width="0" style="12" hidden="1" customWidth="1"/>
    <col min="12560" max="12566" width="4.42578125" style="12" customWidth="1"/>
    <col min="12567" max="12568" width="6.7109375" style="12" customWidth="1"/>
    <col min="12569" max="12570" width="0" style="12" hidden="1" customWidth="1"/>
    <col min="12571" max="12571" width="6.7109375" style="12" customWidth="1"/>
    <col min="12572" max="12573" width="0" style="12" hidden="1" customWidth="1"/>
    <col min="12574" max="12574" width="6.7109375" style="12" customWidth="1"/>
    <col min="12575" max="12576" width="3.85546875" style="12" customWidth="1"/>
    <col min="12577" max="12578" width="3" style="12" customWidth="1"/>
    <col min="12579" max="12579" width="5.140625" style="12" customWidth="1"/>
    <col min="12580" max="12582" width="3" style="12" customWidth="1"/>
    <col min="12583" max="12583" width="2.85546875" style="12" customWidth="1"/>
    <col min="12584" max="12584" width="3" style="12" customWidth="1"/>
    <col min="12585" max="12585" width="2.85546875" style="12" customWidth="1"/>
    <col min="12586" max="12589" width="3" style="12" customWidth="1"/>
    <col min="12590" max="12590" width="3.5703125" style="12" customWidth="1"/>
    <col min="12591" max="12800" width="9.140625" style="12"/>
    <col min="12801" max="12801" width="10.7109375" style="12" customWidth="1"/>
    <col min="12802" max="12804" width="3.5703125" style="12" customWidth="1"/>
    <col min="12805" max="12805" width="11.5703125" style="12" customWidth="1"/>
    <col min="12806" max="12806" width="6.42578125" style="12" customWidth="1"/>
    <col min="12807" max="12807" width="6.7109375" style="12" customWidth="1"/>
    <col min="12808" max="12808" width="6.140625" style="12" customWidth="1"/>
    <col min="12809" max="12809" width="5" style="12" customWidth="1"/>
    <col min="12810" max="12810" width="22.42578125" style="12" customWidth="1"/>
    <col min="12811" max="12811" width="4.85546875" style="12" customWidth="1"/>
    <col min="12812" max="12813" width="6.7109375" style="12" customWidth="1"/>
    <col min="12814" max="12815" width="0" style="12" hidden="1" customWidth="1"/>
    <col min="12816" max="12822" width="4.42578125" style="12" customWidth="1"/>
    <col min="12823" max="12824" width="6.7109375" style="12" customWidth="1"/>
    <col min="12825" max="12826" width="0" style="12" hidden="1" customWidth="1"/>
    <col min="12827" max="12827" width="6.7109375" style="12" customWidth="1"/>
    <col min="12828" max="12829" width="0" style="12" hidden="1" customWidth="1"/>
    <col min="12830" max="12830" width="6.7109375" style="12" customWidth="1"/>
    <col min="12831" max="12832" width="3.85546875" style="12" customWidth="1"/>
    <col min="12833" max="12834" width="3" style="12" customWidth="1"/>
    <col min="12835" max="12835" width="5.140625" style="12" customWidth="1"/>
    <col min="12836" max="12838" width="3" style="12" customWidth="1"/>
    <col min="12839" max="12839" width="2.85546875" style="12" customWidth="1"/>
    <col min="12840" max="12840" width="3" style="12" customWidth="1"/>
    <col min="12841" max="12841" width="2.85546875" style="12" customWidth="1"/>
    <col min="12842" max="12845" width="3" style="12" customWidth="1"/>
    <col min="12846" max="12846" width="3.5703125" style="12" customWidth="1"/>
    <col min="12847" max="13056" width="9.140625" style="12"/>
    <col min="13057" max="13057" width="10.7109375" style="12" customWidth="1"/>
    <col min="13058" max="13060" width="3.5703125" style="12" customWidth="1"/>
    <col min="13061" max="13061" width="11.5703125" style="12" customWidth="1"/>
    <col min="13062" max="13062" width="6.42578125" style="12" customWidth="1"/>
    <col min="13063" max="13063" width="6.7109375" style="12" customWidth="1"/>
    <col min="13064" max="13064" width="6.140625" style="12" customWidth="1"/>
    <col min="13065" max="13065" width="5" style="12" customWidth="1"/>
    <col min="13066" max="13066" width="22.42578125" style="12" customWidth="1"/>
    <col min="13067" max="13067" width="4.85546875" style="12" customWidth="1"/>
    <col min="13068" max="13069" width="6.7109375" style="12" customWidth="1"/>
    <col min="13070" max="13071" width="0" style="12" hidden="1" customWidth="1"/>
    <col min="13072" max="13078" width="4.42578125" style="12" customWidth="1"/>
    <col min="13079" max="13080" width="6.7109375" style="12" customWidth="1"/>
    <col min="13081" max="13082" width="0" style="12" hidden="1" customWidth="1"/>
    <col min="13083" max="13083" width="6.7109375" style="12" customWidth="1"/>
    <col min="13084" max="13085" width="0" style="12" hidden="1" customWidth="1"/>
    <col min="13086" max="13086" width="6.7109375" style="12" customWidth="1"/>
    <col min="13087" max="13088" width="3.85546875" style="12" customWidth="1"/>
    <col min="13089" max="13090" width="3" style="12" customWidth="1"/>
    <col min="13091" max="13091" width="5.140625" style="12" customWidth="1"/>
    <col min="13092" max="13094" width="3" style="12" customWidth="1"/>
    <col min="13095" max="13095" width="2.85546875" style="12" customWidth="1"/>
    <col min="13096" max="13096" width="3" style="12" customWidth="1"/>
    <col min="13097" max="13097" width="2.85546875" style="12" customWidth="1"/>
    <col min="13098" max="13101" width="3" style="12" customWidth="1"/>
    <col min="13102" max="13102" width="3.5703125" style="12" customWidth="1"/>
    <col min="13103" max="13312" width="9.140625" style="12"/>
    <col min="13313" max="13313" width="10.7109375" style="12" customWidth="1"/>
    <col min="13314" max="13316" width="3.5703125" style="12" customWidth="1"/>
    <col min="13317" max="13317" width="11.5703125" style="12" customWidth="1"/>
    <col min="13318" max="13318" width="6.42578125" style="12" customWidth="1"/>
    <col min="13319" max="13319" width="6.7109375" style="12" customWidth="1"/>
    <col min="13320" max="13320" width="6.140625" style="12" customWidth="1"/>
    <col min="13321" max="13321" width="5" style="12" customWidth="1"/>
    <col min="13322" max="13322" width="22.42578125" style="12" customWidth="1"/>
    <col min="13323" max="13323" width="4.85546875" style="12" customWidth="1"/>
    <col min="13324" max="13325" width="6.7109375" style="12" customWidth="1"/>
    <col min="13326" max="13327" width="0" style="12" hidden="1" customWidth="1"/>
    <col min="13328" max="13334" width="4.42578125" style="12" customWidth="1"/>
    <col min="13335" max="13336" width="6.7109375" style="12" customWidth="1"/>
    <col min="13337" max="13338" width="0" style="12" hidden="1" customWidth="1"/>
    <col min="13339" max="13339" width="6.7109375" style="12" customWidth="1"/>
    <col min="13340" max="13341" width="0" style="12" hidden="1" customWidth="1"/>
    <col min="13342" max="13342" width="6.7109375" style="12" customWidth="1"/>
    <col min="13343" max="13344" width="3.85546875" style="12" customWidth="1"/>
    <col min="13345" max="13346" width="3" style="12" customWidth="1"/>
    <col min="13347" max="13347" width="5.140625" style="12" customWidth="1"/>
    <col min="13348" max="13350" width="3" style="12" customWidth="1"/>
    <col min="13351" max="13351" width="2.85546875" style="12" customWidth="1"/>
    <col min="13352" max="13352" width="3" style="12" customWidth="1"/>
    <col min="13353" max="13353" width="2.85546875" style="12" customWidth="1"/>
    <col min="13354" max="13357" width="3" style="12" customWidth="1"/>
    <col min="13358" max="13358" width="3.5703125" style="12" customWidth="1"/>
    <col min="13359" max="13568" width="9.140625" style="12"/>
    <col min="13569" max="13569" width="10.7109375" style="12" customWidth="1"/>
    <col min="13570" max="13572" width="3.5703125" style="12" customWidth="1"/>
    <col min="13573" max="13573" width="11.5703125" style="12" customWidth="1"/>
    <col min="13574" max="13574" width="6.42578125" style="12" customWidth="1"/>
    <col min="13575" max="13575" width="6.7109375" style="12" customWidth="1"/>
    <col min="13576" max="13576" width="6.140625" style="12" customWidth="1"/>
    <col min="13577" max="13577" width="5" style="12" customWidth="1"/>
    <col min="13578" max="13578" width="22.42578125" style="12" customWidth="1"/>
    <col min="13579" max="13579" width="4.85546875" style="12" customWidth="1"/>
    <col min="13580" max="13581" width="6.7109375" style="12" customWidth="1"/>
    <col min="13582" max="13583" width="0" style="12" hidden="1" customWidth="1"/>
    <col min="13584" max="13590" width="4.42578125" style="12" customWidth="1"/>
    <col min="13591" max="13592" width="6.7109375" style="12" customWidth="1"/>
    <col min="13593" max="13594" width="0" style="12" hidden="1" customWidth="1"/>
    <col min="13595" max="13595" width="6.7109375" style="12" customWidth="1"/>
    <col min="13596" max="13597" width="0" style="12" hidden="1" customWidth="1"/>
    <col min="13598" max="13598" width="6.7109375" style="12" customWidth="1"/>
    <col min="13599" max="13600" width="3.85546875" style="12" customWidth="1"/>
    <col min="13601" max="13602" width="3" style="12" customWidth="1"/>
    <col min="13603" max="13603" width="5.140625" style="12" customWidth="1"/>
    <col min="13604" max="13606" width="3" style="12" customWidth="1"/>
    <col min="13607" max="13607" width="2.85546875" style="12" customWidth="1"/>
    <col min="13608" max="13608" width="3" style="12" customWidth="1"/>
    <col min="13609" max="13609" width="2.85546875" style="12" customWidth="1"/>
    <col min="13610" max="13613" width="3" style="12" customWidth="1"/>
    <col min="13614" max="13614" width="3.5703125" style="12" customWidth="1"/>
    <col min="13615" max="13824" width="9.140625" style="12"/>
    <col min="13825" max="13825" width="10.7109375" style="12" customWidth="1"/>
    <col min="13826" max="13828" width="3.5703125" style="12" customWidth="1"/>
    <col min="13829" max="13829" width="11.5703125" style="12" customWidth="1"/>
    <col min="13830" max="13830" width="6.42578125" style="12" customWidth="1"/>
    <col min="13831" max="13831" width="6.7109375" style="12" customWidth="1"/>
    <col min="13832" max="13832" width="6.140625" style="12" customWidth="1"/>
    <col min="13833" max="13833" width="5" style="12" customWidth="1"/>
    <col min="13834" max="13834" width="22.42578125" style="12" customWidth="1"/>
    <col min="13835" max="13835" width="4.85546875" style="12" customWidth="1"/>
    <col min="13836" max="13837" width="6.7109375" style="12" customWidth="1"/>
    <col min="13838" max="13839" width="0" style="12" hidden="1" customWidth="1"/>
    <col min="13840" max="13846" width="4.42578125" style="12" customWidth="1"/>
    <col min="13847" max="13848" width="6.7109375" style="12" customWidth="1"/>
    <col min="13849" max="13850" width="0" style="12" hidden="1" customWidth="1"/>
    <col min="13851" max="13851" width="6.7109375" style="12" customWidth="1"/>
    <col min="13852" max="13853" width="0" style="12" hidden="1" customWidth="1"/>
    <col min="13854" max="13854" width="6.7109375" style="12" customWidth="1"/>
    <col min="13855" max="13856" width="3.85546875" style="12" customWidth="1"/>
    <col min="13857" max="13858" width="3" style="12" customWidth="1"/>
    <col min="13859" max="13859" width="5.140625" style="12" customWidth="1"/>
    <col min="13860" max="13862" width="3" style="12" customWidth="1"/>
    <col min="13863" max="13863" width="2.85546875" style="12" customWidth="1"/>
    <col min="13864" max="13864" width="3" style="12" customWidth="1"/>
    <col min="13865" max="13865" width="2.85546875" style="12" customWidth="1"/>
    <col min="13866" max="13869" width="3" style="12" customWidth="1"/>
    <col min="13870" max="13870" width="3.5703125" style="12" customWidth="1"/>
    <col min="13871" max="14080" width="9.140625" style="12"/>
    <col min="14081" max="14081" width="10.7109375" style="12" customWidth="1"/>
    <col min="14082" max="14084" width="3.5703125" style="12" customWidth="1"/>
    <col min="14085" max="14085" width="11.5703125" style="12" customWidth="1"/>
    <col min="14086" max="14086" width="6.42578125" style="12" customWidth="1"/>
    <col min="14087" max="14087" width="6.7109375" style="12" customWidth="1"/>
    <col min="14088" max="14088" width="6.140625" style="12" customWidth="1"/>
    <col min="14089" max="14089" width="5" style="12" customWidth="1"/>
    <col min="14090" max="14090" width="22.42578125" style="12" customWidth="1"/>
    <col min="14091" max="14091" width="4.85546875" style="12" customWidth="1"/>
    <col min="14092" max="14093" width="6.7109375" style="12" customWidth="1"/>
    <col min="14094" max="14095" width="0" style="12" hidden="1" customWidth="1"/>
    <col min="14096" max="14102" width="4.42578125" style="12" customWidth="1"/>
    <col min="14103" max="14104" width="6.7109375" style="12" customWidth="1"/>
    <col min="14105" max="14106" width="0" style="12" hidden="1" customWidth="1"/>
    <col min="14107" max="14107" width="6.7109375" style="12" customWidth="1"/>
    <col min="14108" max="14109" width="0" style="12" hidden="1" customWidth="1"/>
    <col min="14110" max="14110" width="6.7109375" style="12" customWidth="1"/>
    <col min="14111" max="14112" width="3.85546875" style="12" customWidth="1"/>
    <col min="14113" max="14114" width="3" style="12" customWidth="1"/>
    <col min="14115" max="14115" width="5.140625" style="12" customWidth="1"/>
    <col min="14116" max="14118" width="3" style="12" customWidth="1"/>
    <col min="14119" max="14119" width="2.85546875" style="12" customWidth="1"/>
    <col min="14120" max="14120" width="3" style="12" customWidth="1"/>
    <col min="14121" max="14121" width="2.85546875" style="12" customWidth="1"/>
    <col min="14122" max="14125" width="3" style="12" customWidth="1"/>
    <col min="14126" max="14126" width="3.5703125" style="12" customWidth="1"/>
    <col min="14127" max="14336" width="9.140625" style="12"/>
    <col min="14337" max="14337" width="10.7109375" style="12" customWidth="1"/>
    <col min="14338" max="14340" width="3.5703125" style="12" customWidth="1"/>
    <col min="14341" max="14341" width="11.5703125" style="12" customWidth="1"/>
    <col min="14342" max="14342" width="6.42578125" style="12" customWidth="1"/>
    <col min="14343" max="14343" width="6.7109375" style="12" customWidth="1"/>
    <col min="14344" max="14344" width="6.140625" style="12" customWidth="1"/>
    <col min="14345" max="14345" width="5" style="12" customWidth="1"/>
    <col min="14346" max="14346" width="22.42578125" style="12" customWidth="1"/>
    <col min="14347" max="14347" width="4.85546875" style="12" customWidth="1"/>
    <col min="14348" max="14349" width="6.7109375" style="12" customWidth="1"/>
    <col min="14350" max="14351" width="0" style="12" hidden="1" customWidth="1"/>
    <col min="14352" max="14358" width="4.42578125" style="12" customWidth="1"/>
    <col min="14359" max="14360" width="6.7109375" style="12" customWidth="1"/>
    <col min="14361" max="14362" width="0" style="12" hidden="1" customWidth="1"/>
    <col min="14363" max="14363" width="6.7109375" style="12" customWidth="1"/>
    <col min="14364" max="14365" width="0" style="12" hidden="1" customWidth="1"/>
    <col min="14366" max="14366" width="6.7109375" style="12" customWidth="1"/>
    <col min="14367" max="14368" width="3.85546875" style="12" customWidth="1"/>
    <col min="14369" max="14370" width="3" style="12" customWidth="1"/>
    <col min="14371" max="14371" width="5.140625" style="12" customWidth="1"/>
    <col min="14372" max="14374" width="3" style="12" customWidth="1"/>
    <col min="14375" max="14375" width="2.85546875" style="12" customWidth="1"/>
    <col min="14376" max="14376" width="3" style="12" customWidth="1"/>
    <col min="14377" max="14377" width="2.85546875" style="12" customWidth="1"/>
    <col min="14378" max="14381" width="3" style="12" customWidth="1"/>
    <col min="14382" max="14382" width="3.5703125" style="12" customWidth="1"/>
    <col min="14383" max="14592" width="9.140625" style="12"/>
    <col min="14593" max="14593" width="10.7109375" style="12" customWidth="1"/>
    <col min="14594" max="14596" width="3.5703125" style="12" customWidth="1"/>
    <col min="14597" max="14597" width="11.5703125" style="12" customWidth="1"/>
    <col min="14598" max="14598" width="6.42578125" style="12" customWidth="1"/>
    <col min="14599" max="14599" width="6.7109375" style="12" customWidth="1"/>
    <col min="14600" max="14600" width="6.140625" style="12" customWidth="1"/>
    <col min="14601" max="14601" width="5" style="12" customWidth="1"/>
    <col min="14602" max="14602" width="22.42578125" style="12" customWidth="1"/>
    <col min="14603" max="14603" width="4.85546875" style="12" customWidth="1"/>
    <col min="14604" max="14605" width="6.7109375" style="12" customWidth="1"/>
    <col min="14606" max="14607" width="0" style="12" hidden="1" customWidth="1"/>
    <col min="14608" max="14614" width="4.42578125" style="12" customWidth="1"/>
    <col min="14615" max="14616" width="6.7109375" style="12" customWidth="1"/>
    <col min="14617" max="14618" width="0" style="12" hidden="1" customWidth="1"/>
    <col min="14619" max="14619" width="6.7109375" style="12" customWidth="1"/>
    <col min="14620" max="14621" width="0" style="12" hidden="1" customWidth="1"/>
    <col min="14622" max="14622" width="6.7109375" style="12" customWidth="1"/>
    <col min="14623" max="14624" width="3.85546875" style="12" customWidth="1"/>
    <col min="14625" max="14626" width="3" style="12" customWidth="1"/>
    <col min="14627" max="14627" width="5.140625" style="12" customWidth="1"/>
    <col min="14628" max="14630" width="3" style="12" customWidth="1"/>
    <col min="14631" max="14631" width="2.85546875" style="12" customWidth="1"/>
    <col min="14632" max="14632" width="3" style="12" customWidth="1"/>
    <col min="14633" max="14633" width="2.85546875" style="12" customWidth="1"/>
    <col min="14634" max="14637" width="3" style="12" customWidth="1"/>
    <col min="14638" max="14638" width="3.5703125" style="12" customWidth="1"/>
    <col min="14639" max="14848" width="9.140625" style="12"/>
    <col min="14849" max="14849" width="10.7109375" style="12" customWidth="1"/>
    <col min="14850" max="14852" width="3.5703125" style="12" customWidth="1"/>
    <col min="14853" max="14853" width="11.5703125" style="12" customWidth="1"/>
    <col min="14854" max="14854" width="6.42578125" style="12" customWidth="1"/>
    <col min="14855" max="14855" width="6.7109375" style="12" customWidth="1"/>
    <col min="14856" max="14856" width="6.140625" style="12" customWidth="1"/>
    <col min="14857" max="14857" width="5" style="12" customWidth="1"/>
    <col min="14858" max="14858" width="22.42578125" style="12" customWidth="1"/>
    <col min="14859" max="14859" width="4.85546875" style="12" customWidth="1"/>
    <col min="14860" max="14861" width="6.7109375" style="12" customWidth="1"/>
    <col min="14862" max="14863" width="0" style="12" hidden="1" customWidth="1"/>
    <col min="14864" max="14870" width="4.42578125" style="12" customWidth="1"/>
    <col min="14871" max="14872" width="6.7109375" style="12" customWidth="1"/>
    <col min="14873" max="14874" width="0" style="12" hidden="1" customWidth="1"/>
    <col min="14875" max="14875" width="6.7109375" style="12" customWidth="1"/>
    <col min="14876" max="14877" width="0" style="12" hidden="1" customWidth="1"/>
    <col min="14878" max="14878" width="6.7109375" style="12" customWidth="1"/>
    <col min="14879" max="14880" width="3.85546875" style="12" customWidth="1"/>
    <col min="14881" max="14882" width="3" style="12" customWidth="1"/>
    <col min="14883" max="14883" width="5.140625" style="12" customWidth="1"/>
    <col min="14884" max="14886" width="3" style="12" customWidth="1"/>
    <col min="14887" max="14887" width="2.85546875" style="12" customWidth="1"/>
    <col min="14888" max="14888" width="3" style="12" customWidth="1"/>
    <col min="14889" max="14889" width="2.85546875" style="12" customWidth="1"/>
    <col min="14890" max="14893" width="3" style="12" customWidth="1"/>
    <col min="14894" max="14894" width="3.5703125" style="12" customWidth="1"/>
    <col min="14895" max="15104" width="9.140625" style="12"/>
    <col min="15105" max="15105" width="10.7109375" style="12" customWidth="1"/>
    <col min="15106" max="15108" width="3.5703125" style="12" customWidth="1"/>
    <col min="15109" max="15109" width="11.5703125" style="12" customWidth="1"/>
    <col min="15110" max="15110" width="6.42578125" style="12" customWidth="1"/>
    <col min="15111" max="15111" width="6.7109375" style="12" customWidth="1"/>
    <col min="15112" max="15112" width="6.140625" style="12" customWidth="1"/>
    <col min="15113" max="15113" width="5" style="12" customWidth="1"/>
    <col min="15114" max="15114" width="22.42578125" style="12" customWidth="1"/>
    <col min="15115" max="15115" width="4.85546875" style="12" customWidth="1"/>
    <col min="15116" max="15117" width="6.7109375" style="12" customWidth="1"/>
    <col min="15118" max="15119" width="0" style="12" hidden="1" customWidth="1"/>
    <col min="15120" max="15126" width="4.42578125" style="12" customWidth="1"/>
    <col min="15127" max="15128" width="6.7109375" style="12" customWidth="1"/>
    <col min="15129" max="15130" width="0" style="12" hidden="1" customWidth="1"/>
    <col min="15131" max="15131" width="6.7109375" style="12" customWidth="1"/>
    <col min="15132" max="15133" width="0" style="12" hidden="1" customWidth="1"/>
    <col min="15134" max="15134" width="6.7109375" style="12" customWidth="1"/>
    <col min="15135" max="15136" width="3.85546875" style="12" customWidth="1"/>
    <col min="15137" max="15138" width="3" style="12" customWidth="1"/>
    <col min="15139" max="15139" width="5.140625" style="12" customWidth="1"/>
    <col min="15140" max="15142" width="3" style="12" customWidth="1"/>
    <col min="15143" max="15143" width="2.85546875" style="12" customWidth="1"/>
    <col min="15144" max="15144" width="3" style="12" customWidth="1"/>
    <col min="15145" max="15145" width="2.85546875" style="12" customWidth="1"/>
    <col min="15146" max="15149" width="3" style="12" customWidth="1"/>
    <col min="15150" max="15150" width="3.5703125" style="12" customWidth="1"/>
    <col min="15151" max="15360" width="9.140625" style="12"/>
    <col min="15361" max="15361" width="10.7109375" style="12" customWidth="1"/>
    <col min="15362" max="15364" width="3.5703125" style="12" customWidth="1"/>
    <col min="15365" max="15365" width="11.5703125" style="12" customWidth="1"/>
    <col min="15366" max="15366" width="6.42578125" style="12" customWidth="1"/>
    <col min="15367" max="15367" width="6.7109375" style="12" customWidth="1"/>
    <col min="15368" max="15368" width="6.140625" style="12" customWidth="1"/>
    <col min="15369" max="15369" width="5" style="12" customWidth="1"/>
    <col min="15370" max="15370" width="22.42578125" style="12" customWidth="1"/>
    <col min="15371" max="15371" width="4.85546875" style="12" customWidth="1"/>
    <col min="15372" max="15373" width="6.7109375" style="12" customWidth="1"/>
    <col min="15374" max="15375" width="0" style="12" hidden="1" customWidth="1"/>
    <col min="15376" max="15382" width="4.42578125" style="12" customWidth="1"/>
    <col min="15383" max="15384" width="6.7109375" style="12" customWidth="1"/>
    <col min="15385" max="15386" width="0" style="12" hidden="1" customWidth="1"/>
    <col min="15387" max="15387" width="6.7109375" style="12" customWidth="1"/>
    <col min="15388" max="15389" width="0" style="12" hidden="1" customWidth="1"/>
    <col min="15390" max="15390" width="6.7109375" style="12" customWidth="1"/>
    <col min="15391" max="15392" width="3.85546875" style="12" customWidth="1"/>
    <col min="15393" max="15394" width="3" style="12" customWidth="1"/>
    <col min="15395" max="15395" width="5.140625" style="12" customWidth="1"/>
    <col min="15396" max="15398" width="3" style="12" customWidth="1"/>
    <col min="15399" max="15399" width="2.85546875" style="12" customWidth="1"/>
    <col min="15400" max="15400" width="3" style="12" customWidth="1"/>
    <col min="15401" max="15401" width="2.85546875" style="12" customWidth="1"/>
    <col min="15402" max="15405" width="3" style="12" customWidth="1"/>
    <col min="15406" max="15406" width="3.5703125" style="12" customWidth="1"/>
    <col min="15407" max="15616" width="9.140625" style="12"/>
    <col min="15617" max="15617" width="10.7109375" style="12" customWidth="1"/>
    <col min="15618" max="15620" width="3.5703125" style="12" customWidth="1"/>
    <col min="15621" max="15621" width="11.5703125" style="12" customWidth="1"/>
    <col min="15622" max="15622" width="6.42578125" style="12" customWidth="1"/>
    <col min="15623" max="15623" width="6.7109375" style="12" customWidth="1"/>
    <col min="15624" max="15624" width="6.140625" style="12" customWidth="1"/>
    <col min="15625" max="15625" width="5" style="12" customWidth="1"/>
    <col min="15626" max="15626" width="22.42578125" style="12" customWidth="1"/>
    <col min="15627" max="15627" width="4.85546875" style="12" customWidth="1"/>
    <col min="15628" max="15629" width="6.7109375" style="12" customWidth="1"/>
    <col min="15630" max="15631" width="0" style="12" hidden="1" customWidth="1"/>
    <col min="15632" max="15638" width="4.42578125" style="12" customWidth="1"/>
    <col min="15639" max="15640" width="6.7109375" style="12" customWidth="1"/>
    <col min="15641" max="15642" width="0" style="12" hidden="1" customWidth="1"/>
    <col min="15643" max="15643" width="6.7109375" style="12" customWidth="1"/>
    <col min="15644" max="15645" width="0" style="12" hidden="1" customWidth="1"/>
    <col min="15646" max="15646" width="6.7109375" style="12" customWidth="1"/>
    <col min="15647" max="15648" width="3.85546875" style="12" customWidth="1"/>
    <col min="15649" max="15650" width="3" style="12" customWidth="1"/>
    <col min="15651" max="15651" width="5.140625" style="12" customWidth="1"/>
    <col min="15652" max="15654" width="3" style="12" customWidth="1"/>
    <col min="15655" max="15655" width="2.85546875" style="12" customWidth="1"/>
    <col min="15656" max="15656" width="3" style="12" customWidth="1"/>
    <col min="15657" max="15657" width="2.85546875" style="12" customWidth="1"/>
    <col min="15658" max="15661" width="3" style="12" customWidth="1"/>
    <col min="15662" max="15662" width="3.5703125" style="12" customWidth="1"/>
    <col min="15663" max="15872" width="9.140625" style="12"/>
    <col min="15873" max="15873" width="10.7109375" style="12" customWidth="1"/>
    <col min="15874" max="15876" width="3.5703125" style="12" customWidth="1"/>
    <col min="15877" max="15877" width="11.5703125" style="12" customWidth="1"/>
    <col min="15878" max="15878" width="6.42578125" style="12" customWidth="1"/>
    <col min="15879" max="15879" width="6.7109375" style="12" customWidth="1"/>
    <col min="15880" max="15880" width="6.140625" style="12" customWidth="1"/>
    <col min="15881" max="15881" width="5" style="12" customWidth="1"/>
    <col min="15882" max="15882" width="22.42578125" style="12" customWidth="1"/>
    <col min="15883" max="15883" width="4.85546875" style="12" customWidth="1"/>
    <col min="15884" max="15885" width="6.7109375" style="12" customWidth="1"/>
    <col min="15886" max="15887" width="0" style="12" hidden="1" customWidth="1"/>
    <col min="15888" max="15894" width="4.42578125" style="12" customWidth="1"/>
    <col min="15895" max="15896" width="6.7109375" style="12" customWidth="1"/>
    <col min="15897" max="15898" width="0" style="12" hidden="1" customWidth="1"/>
    <col min="15899" max="15899" width="6.7109375" style="12" customWidth="1"/>
    <col min="15900" max="15901" width="0" style="12" hidden="1" customWidth="1"/>
    <col min="15902" max="15902" width="6.7109375" style="12" customWidth="1"/>
    <col min="15903" max="15904" width="3.85546875" style="12" customWidth="1"/>
    <col min="15905" max="15906" width="3" style="12" customWidth="1"/>
    <col min="15907" max="15907" width="5.140625" style="12" customWidth="1"/>
    <col min="15908" max="15910" width="3" style="12" customWidth="1"/>
    <col min="15911" max="15911" width="2.85546875" style="12" customWidth="1"/>
    <col min="15912" max="15912" width="3" style="12" customWidth="1"/>
    <col min="15913" max="15913" width="2.85546875" style="12" customWidth="1"/>
    <col min="15914" max="15917" width="3" style="12" customWidth="1"/>
    <col min="15918" max="15918" width="3.5703125" style="12" customWidth="1"/>
    <col min="15919" max="16128" width="9.140625" style="12"/>
    <col min="16129" max="16129" width="10.7109375" style="12" customWidth="1"/>
    <col min="16130" max="16132" width="3.5703125" style="12" customWidth="1"/>
    <col min="16133" max="16133" width="11.5703125" style="12" customWidth="1"/>
    <col min="16134" max="16134" width="6.42578125" style="12" customWidth="1"/>
    <col min="16135" max="16135" width="6.7109375" style="12" customWidth="1"/>
    <col min="16136" max="16136" width="6.140625" style="12" customWidth="1"/>
    <col min="16137" max="16137" width="5" style="12" customWidth="1"/>
    <col min="16138" max="16138" width="22.42578125" style="12" customWidth="1"/>
    <col min="16139" max="16139" width="4.85546875" style="12" customWidth="1"/>
    <col min="16140" max="16141" width="6.7109375" style="12" customWidth="1"/>
    <col min="16142" max="16143" width="0" style="12" hidden="1" customWidth="1"/>
    <col min="16144" max="16150" width="4.42578125" style="12" customWidth="1"/>
    <col min="16151" max="16152" width="6.7109375" style="12" customWidth="1"/>
    <col min="16153" max="16154" width="0" style="12" hidden="1" customWidth="1"/>
    <col min="16155" max="16155" width="6.7109375" style="12" customWidth="1"/>
    <col min="16156" max="16157" width="0" style="12" hidden="1" customWidth="1"/>
    <col min="16158" max="16158" width="6.7109375" style="12" customWidth="1"/>
    <col min="16159" max="16160" width="3.85546875" style="12" customWidth="1"/>
    <col min="16161" max="16162" width="3" style="12" customWidth="1"/>
    <col min="16163" max="16163" width="5.140625" style="12" customWidth="1"/>
    <col min="16164" max="16166" width="3" style="12" customWidth="1"/>
    <col min="16167" max="16167" width="2.85546875" style="12" customWidth="1"/>
    <col min="16168" max="16168" width="3" style="12" customWidth="1"/>
    <col min="16169" max="16169" width="2.85546875" style="12" customWidth="1"/>
    <col min="16170" max="16173" width="3" style="12" customWidth="1"/>
    <col min="16174" max="16174" width="3.5703125" style="12" customWidth="1"/>
    <col min="16175" max="16384" width="9.140625" style="12"/>
  </cols>
  <sheetData>
    <row r="1" spans="1:49" ht="15" x14ac:dyDescent="0.25">
      <c r="B1" s="207" t="s">
        <v>179</v>
      </c>
    </row>
    <row r="2" spans="1:49" ht="13.5" thickBot="1" x14ac:dyDescent="0.25"/>
    <row r="3" spans="1:49" s="230" customFormat="1" ht="57.75" customHeight="1" thickBot="1" x14ac:dyDescent="0.25">
      <c r="A3" s="209" t="s">
        <v>0</v>
      </c>
      <c r="B3" s="210" t="s">
        <v>1</v>
      </c>
      <c r="C3" s="211" t="s">
        <v>2</v>
      </c>
      <c r="D3" s="212" t="s">
        <v>3</v>
      </c>
      <c r="E3" s="213" t="s">
        <v>4</v>
      </c>
      <c r="F3" s="214" t="s">
        <v>5</v>
      </c>
      <c r="G3" s="215" t="s">
        <v>6</v>
      </c>
      <c r="H3" s="216" t="s">
        <v>7</v>
      </c>
      <c r="I3" s="216" t="s">
        <v>8</v>
      </c>
      <c r="J3" s="214" t="s">
        <v>9</v>
      </c>
      <c r="K3" s="215" t="s">
        <v>10</v>
      </c>
      <c r="L3" s="217" t="s">
        <v>11</v>
      </c>
      <c r="M3" s="218" t="s">
        <v>12</v>
      </c>
      <c r="N3" s="218" t="s">
        <v>13</v>
      </c>
      <c r="O3" s="218" t="s">
        <v>14</v>
      </c>
      <c r="P3" s="218" t="s">
        <v>15</v>
      </c>
      <c r="Q3" s="218" t="s">
        <v>16</v>
      </c>
      <c r="R3" s="218" t="s">
        <v>17</v>
      </c>
      <c r="S3" s="218" t="s">
        <v>18</v>
      </c>
      <c r="T3" s="218" t="s">
        <v>19</v>
      </c>
      <c r="U3" s="219" t="s">
        <v>20</v>
      </c>
      <c r="V3" s="218" t="s">
        <v>21</v>
      </c>
      <c r="W3" s="219" t="s">
        <v>22</v>
      </c>
      <c r="X3" s="218" t="s">
        <v>23</v>
      </c>
      <c r="Y3" s="220" t="s">
        <v>24</v>
      </c>
      <c r="Z3" s="221" t="s">
        <v>25</v>
      </c>
      <c r="AA3" s="222" t="s">
        <v>26</v>
      </c>
      <c r="AB3" s="223" t="s">
        <v>27</v>
      </c>
      <c r="AC3" s="224" t="s">
        <v>28</v>
      </c>
      <c r="AD3" s="225" t="s">
        <v>180</v>
      </c>
      <c r="AE3" s="213" t="s">
        <v>181</v>
      </c>
      <c r="AF3" s="214" t="s">
        <v>182</v>
      </c>
      <c r="AG3" s="214" t="s">
        <v>134</v>
      </c>
      <c r="AH3" s="214" t="s">
        <v>183</v>
      </c>
      <c r="AI3" s="226" t="s">
        <v>184</v>
      </c>
      <c r="AJ3" s="226" t="s">
        <v>185</v>
      </c>
      <c r="AK3" s="226" t="s">
        <v>186</v>
      </c>
      <c r="AL3" s="226" t="s">
        <v>187</v>
      </c>
      <c r="AM3" s="227" t="s">
        <v>188</v>
      </c>
      <c r="AN3" s="214" t="s">
        <v>189</v>
      </c>
      <c r="AO3" s="214" t="s">
        <v>190</v>
      </c>
      <c r="AP3" s="214" t="s">
        <v>191</v>
      </c>
      <c r="AQ3" s="226" t="s">
        <v>192</v>
      </c>
      <c r="AR3" s="226" t="s">
        <v>193</v>
      </c>
      <c r="AS3" s="228" t="s">
        <v>194</v>
      </c>
      <c r="AT3" s="229"/>
    </row>
    <row r="4" spans="1:49" s="233" customFormat="1" ht="20.25" customHeight="1" thickBot="1" x14ac:dyDescent="0.25">
      <c r="A4" s="231"/>
      <c r="B4" s="232" t="s">
        <v>195</v>
      </c>
      <c r="P4" s="120"/>
      <c r="AM4" s="234"/>
      <c r="AT4" s="235"/>
    </row>
    <row r="5" spans="1:49" ht="12.75" customHeight="1" x14ac:dyDescent="0.2">
      <c r="A5" s="26"/>
      <c r="B5" s="30" t="s">
        <v>108</v>
      </c>
      <c r="C5" s="28"/>
      <c r="D5" s="29"/>
      <c r="E5" s="141"/>
      <c r="F5" s="53" t="s">
        <v>88</v>
      </c>
      <c r="G5" s="90"/>
      <c r="H5" s="91" t="s">
        <v>109</v>
      </c>
      <c r="I5" s="236"/>
      <c r="J5" s="35"/>
      <c r="K5" s="103"/>
      <c r="L5" s="237" t="s">
        <v>52</v>
      </c>
      <c r="M5" s="4"/>
      <c r="N5" s="4"/>
      <c r="O5" s="4"/>
      <c r="P5" s="4"/>
      <c r="Q5" s="4"/>
      <c r="R5" s="4"/>
      <c r="S5" s="4"/>
      <c r="T5" s="4"/>
      <c r="U5" s="4"/>
      <c r="V5" s="5" t="s">
        <v>110</v>
      </c>
      <c r="W5" s="4" t="s">
        <v>111</v>
      </c>
      <c r="X5" s="94" t="s">
        <v>95</v>
      </c>
      <c r="Y5" s="95"/>
      <c r="Z5" s="8"/>
      <c r="AA5" s="96"/>
      <c r="AB5" s="238"/>
      <c r="AC5" s="239"/>
      <c r="AD5" s="6" t="s">
        <v>31</v>
      </c>
      <c r="AE5" s="240"/>
      <c r="AF5" s="145"/>
      <c r="AG5" s="241"/>
      <c r="AH5" s="241"/>
      <c r="AI5" s="149"/>
      <c r="AJ5" s="149"/>
      <c r="AK5" s="149"/>
      <c r="AL5" s="149"/>
      <c r="AM5" s="149"/>
      <c r="AN5" s="149"/>
      <c r="AO5" s="149"/>
      <c r="AP5" s="149"/>
      <c r="AQ5" s="241"/>
      <c r="AR5" s="241"/>
      <c r="AS5" s="152"/>
      <c r="AU5" s="38" t="s">
        <v>112</v>
      </c>
    </row>
    <row r="6" spans="1:49" ht="12.75" customHeight="1" thickBot="1" x14ac:dyDescent="0.25">
      <c r="A6" s="242" t="s">
        <v>196</v>
      </c>
      <c r="B6" s="74" t="s">
        <v>40</v>
      </c>
      <c r="C6" s="116"/>
      <c r="D6" s="123"/>
      <c r="E6" s="243" t="s">
        <v>119</v>
      </c>
      <c r="F6" s="77"/>
      <c r="G6" s="244">
        <v>5.45</v>
      </c>
      <c r="H6" s="245">
        <v>2.34</v>
      </c>
      <c r="I6" s="246">
        <v>21</v>
      </c>
      <c r="J6" s="48" t="s">
        <v>120</v>
      </c>
      <c r="K6" s="49">
        <v>30</v>
      </c>
      <c r="L6" s="247">
        <v>5280</v>
      </c>
      <c r="M6" s="82">
        <f>L6</f>
        <v>5280</v>
      </c>
      <c r="N6" s="82">
        <f>IF(AND(G6&lt;&gt;"",M6&lt;&gt;""),M6/G6,"")</f>
        <v>968.80733944954125</v>
      </c>
      <c r="O6" s="248">
        <f>IF(AND(G6&lt;&gt;"",L6&lt;&gt;""),L6/G6,"")</f>
        <v>968.80733944954125</v>
      </c>
      <c r="P6" s="82"/>
      <c r="Q6" s="82">
        <v>8</v>
      </c>
      <c r="R6" s="82">
        <v>1</v>
      </c>
      <c r="S6" s="82"/>
      <c r="T6" s="82">
        <v>39</v>
      </c>
      <c r="U6" s="82"/>
      <c r="V6" s="82">
        <v>30</v>
      </c>
      <c r="W6" s="249" t="s">
        <v>114</v>
      </c>
      <c r="X6" s="250">
        <f>L6/8</f>
        <v>660</v>
      </c>
      <c r="Y6" s="25"/>
      <c r="Z6" s="84"/>
      <c r="AA6" s="85">
        <f>L6/Q6</f>
        <v>660</v>
      </c>
      <c r="AB6" s="101">
        <f>L6/V6</f>
        <v>176</v>
      </c>
      <c r="AC6" s="251">
        <f>T6/V6</f>
        <v>1.3</v>
      </c>
      <c r="AD6" s="252">
        <f>V6*256*16/1000000</f>
        <v>0.12288</v>
      </c>
      <c r="AE6" s="253">
        <v>0.9</v>
      </c>
      <c r="AF6" s="196">
        <v>2</v>
      </c>
      <c r="AG6" s="197" t="s">
        <v>66</v>
      </c>
      <c r="AH6" s="198"/>
      <c r="AI6" s="200"/>
      <c r="AJ6" s="200"/>
      <c r="AK6" s="200">
        <v>20</v>
      </c>
      <c r="AL6" s="200"/>
      <c r="AM6" s="201">
        <v>1</v>
      </c>
      <c r="AN6" s="201"/>
      <c r="AO6" s="201"/>
      <c r="AP6" s="201"/>
      <c r="AQ6" s="202" t="s">
        <v>66</v>
      </c>
      <c r="AR6" s="254"/>
      <c r="AS6" s="204"/>
      <c r="AT6" s="255"/>
      <c r="AU6" s="119" t="s">
        <v>197</v>
      </c>
    </row>
    <row r="7" spans="1:49" x14ac:dyDescent="0.2">
      <c r="A7" s="256"/>
      <c r="B7" s="52" t="s">
        <v>169</v>
      </c>
      <c r="C7" s="28"/>
      <c r="D7" s="102"/>
      <c r="E7" s="89" t="s">
        <v>170</v>
      </c>
      <c r="F7" s="257"/>
      <c r="G7" s="32"/>
      <c r="H7" s="258"/>
      <c r="I7" s="88"/>
      <c r="J7" s="259"/>
      <c r="K7" s="260"/>
      <c r="L7" s="261" t="s">
        <v>171</v>
      </c>
      <c r="M7" s="262"/>
      <c r="N7" s="56"/>
      <c r="O7" s="4"/>
      <c r="P7" s="263" t="s">
        <v>172</v>
      </c>
      <c r="Q7" s="4" t="s">
        <v>173</v>
      </c>
      <c r="R7" s="4"/>
      <c r="S7" s="4"/>
      <c r="T7" s="264"/>
      <c r="U7" s="4"/>
      <c r="V7" s="5" t="s">
        <v>198</v>
      </c>
      <c r="W7" s="4"/>
      <c r="X7" s="6"/>
      <c r="Y7" s="265"/>
      <c r="Z7" s="266"/>
      <c r="AA7" s="104"/>
      <c r="AB7" s="97"/>
      <c r="AC7" s="239"/>
      <c r="AD7" s="6" t="s">
        <v>31</v>
      </c>
      <c r="AE7" s="240"/>
      <c r="AF7" s="145"/>
      <c r="AG7" s="145"/>
      <c r="AH7" s="145"/>
      <c r="AI7" s="150"/>
      <c r="AJ7" s="150"/>
      <c r="AK7" s="150"/>
      <c r="AL7" s="150"/>
      <c r="AM7" s="149"/>
      <c r="AN7" s="149"/>
      <c r="AO7" s="149"/>
      <c r="AP7" s="149"/>
      <c r="AQ7" s="267"/>
      <c r="AR7" s="267"/>
      <c r="AS7" s="268"/>
      <c r="AU7" s="269" t="s">
        <v>174</v>
      </c>
    </row>
    <row r="8" spans="1:49" ht="15" thickBot="1" x14ac:dyDescent="0.25">
      <c r="A8" s="256" t="s">
        <v>175</v>
      </c>
      <c r="B8" s="111"/>
      <c r="C8" s="270"/>
      <c r="D8" s="271"/>
      <c r="E8" s="62" t="s">
        <v>199</v>
      </c>
      <c r="F8" s="63" t="s">
        <v>176</v>
      </c>
      <c r="G8" s="272">
        <v>5.63</v>
      </c>
      <c r="H8" s="273">
        <v>2.5</v>
      </c>
      <c r="I8" s="15">
        <v>27</v>
      </c>
      <c r="J8" s="41" t="s">
        <v>200</v>
      </c>
      <c r="K8" s="274">
        <v>45.95</v>
      </c>
      <c r="L8" s="275">
        <v>1200</v>
      </c>
      <c r="M8" s="16">
        <v>2400</v>
      </c>
      <c r="N8" s="23">
        <f>IF(AND(G8&lt;&gt;"",M8&lt;&gt;""),M8/G8,"")</f>
        <v>426.28774422735347</v>
      </c>
      <c r="O8" s="23">
        <f>IF(AND(G8&lt;&gt;"",L8&lt;&gt;""),L8/G8,"")</f>
        <v>213.14387211367674</v>
      </c>
      <c r="P8" s="16">
        <v>1</v>
      </c>
      <c r="Q8" s="16">
        <v>2</v>
      </c>
      <c r="R8" s="16"/>
      <c r="S8" s="16"/>
      <c r="T8" s="276">
        <v>34</v>
      </c>
      <c r="U8" s="16"/>
      <c r="V8" s="16">
        <v>8</v>
      </c>
      <c r="W8" s="67" t="s">
        <v>177</v>
      </c>
      <c r="X8" s="277"/>
      <c r="Y8" s="278"/>
      <c r="Z8" s="279"/>
      <c r="AA8" s="118">
        <f>M8/Q8</f>
        <v>1200</v>
      </c>
      <c r="AB8" s="101">
        <f>L8/V8</f>
        <v>150</v>
      </c>
      <c r="AC8" s="86">
        <f>T8/V8</f>
        <v>4.25</v>
      </c>
      <c r="AD8" s="70">
        <f>V8*9*512/1000000</f>
        <v>3.6864000000000001E-2</v>
      </c>
      <c r="AE8" s="280">
        <v>0.9</v>
      </c>
      <c r="AF8" s="281">
        <v>2.75</v>
      </c>
      <c r="AG8" s="281" t="s">
        <v>66</v>
      </c>
      <c r="AH8" s="281" t="s">
        <v>66</v>
      </c>
      <c r="AI8" s="282"/>
      <c r="AJ8" s="282"/>
      <c r="AK8" s="282">
        <v>34</v>
      </c>
      <c r="AL8" s="282"/>
      <c r="AM8" s="283">
        <v>1</v>
      </c>
      <c r="AN8" s="283"/>
      <c r="AO8" s="283">
        <v>1</v>
      </c>
      <c r="AP8" s="283"/>
      <c r="AQ8" s="284" t="s">
        <v>66</v>
      </c>
      <c r="AR8" s="285" t="s">
        <v>201</v>
      </c>
      <c r="AS8" s="286" t="s">
        <v>66</v>
      </c>
      <c r="AT8" s="287"/>
      <c r="AU8" s="119" t="s">
        <v>178</v>
      </c>
    </row>
    <row r="9" spans="1:49" ht="13.5" customHeight="1" x14ac:dyDescent="0.2">
      <c r="A9" s="26"/>
      <c r="B9" s="52" t="s">
        <v>101</v>
      </c>
      <c r="C9" s="28"/>
      <c r="D9" s="29"/>
      <c r="E9" s="30" t="s">
        <v>103</v>
      </c>
      <c r="F9" s="53" t="s">
        <v>88</v>
      </c>
      <c r="G9" s="32" t="s">
        <v>43</v>
      </c>
      <c r="H9" s="33" t="s">
        <v>44</v>
      </c>
      <c r="I9" s="34"/>
      <c r="J9" s="288"/>
      <c r="K9" s="36" t="s">
        <v>43</v>
      </c>
      <c r="L9" s="37" t="s">
        <v>52</v>
      </c>
      <c r="M9" s="2"/>
      <c r="N9" s="56"/>
      <c r="O9" s="4"/>
      <c r="P9" s="4"/>
      <c r="Q9" s="4"/>
      <c r="R9" s="4"/>
      <c r="S9" s="4"/>
      <c r="T9" s="4"/>
      <c r="U9" s="4"/>
      <c r="V9" s="5" t="s">
        <v>37</v>
      </c>
      <c r="W9" s="4"/>
      <c r="X9" s="6" t="s">
        <v>95</v>
      </c>
      <c r="Y9" s="7"/>
      <c r="Z9" s="8"/>
      <c r="AA9" s="289"/>
      <c r="AB9" s="3"/>
      <c r="AC9" s="11"/>
      <c r="AD9" s="6" t="s">
        <v>31</v>
      </c>
      <c r="AE9" s="240"/>
      <c r="AF9" s="145"/>
      <c r="AG9" s="241"/>
      <c r="AH9" s="241"/>
      <c r="AI9" s="149"/>
      <c r="AJ9" s="149"/>
      <c r="AK9" s="149"/>
      <c r="AL9" s="149"/>
      <c r="AM9" s="149"/>
      <c r="AN9" s="149"/>
      <c r="AO9" s="149"/>
      <c r="AP9" s="149"/>
      <c r="AQ9" s="290"/>
      <c r="AR9" s="290"/>
      <c r="AS9" s="152"/>
      <c r="AU9" s="291" t="s">
        <v>102</v>
      </c>
    </row>
    <row r="10" spans="1:49" ht="13.5" thickBot="1" x14ac:dyDescent="0.25">
      <c r="A10" s="292" t="s">
        <v>105</v>
      </c>
      <c r="B10" s="74"/>
      <c r="C10" s="75"/>
      <c r="D10" s="123"/>
      <c r="E10" s="115" t="s">
        <v>104</v>
      </c>
      <c r="F10" s="19"/>
      <c r="G10" s="20">
        <v>29.32</v>
      </c>
      <c r="H10" s="21">
        <v>10</v>
      </c>
      <c r="I10" s="22">
        <v>118</v>
      </c>
      <c r="J10" s="293" t="s">
        <v>106</v>
      </c>
      <c r="K10" s="294">
        <v>119</v>
      </c>
      <c r="L10" s="295">
        <v>24000</v>
      </c>
      <c r="M10" s="83">
        <v>24000</v>
      </c>
      <c r="N10" s="23">
        <f>IF(AND(G10&lt;&gt;"",M10&lt;&gt;""),M10/G10,"")</f>
        <v>818.55388813096863</v>
      </c>
      <c r="O10" s="23">
        <f>IF(AND(G10&lt;&gt;"",L10&lt;&gt;""),L10/G10,"")</f>
        <v>818.55388813096863</v>
      </c>
      <c r="P10" s="23"/>
      <c r="Q10" s="23">
        <v>28</v>
      </c>
      <c r="R10" s="23">
        <v>2</v>
      </c>
      <c r="S10" s="23">
        <v>2</v>
      </c>
      <c r="T10" s="23">
        <v>197</v>
      </c>
      <c r="U10" s="23"/>
      <c r="V10" s="23">
        <v>56</v>
      </c>
      <c r="W10" s="296" t="s">
        <v>107</v>
      </c>
      <c r="X10" s="24">
        <f>L10/8</f>
        <v>3000</v>
      </c>
      <c r="Y10" s="297"/>
      <c r="Z10" s="84" t="str">
        <f>IF(AND(L10&lt;&gt;"",Y10&lt;&gt;""),L10/Y10,"")</f>
        <v/>
      </c>
      <c r="AA10" s="85">
        <f>L10/Q10</f>
        <v>857.14285714285711</v>
      </c>
      <c r="AB10" s="101">
        <f>L10/V10</f>
        <v>428.57142857142856</v>
      </c>
      <c r="AC10" s="86">
        <f>T10/V10</f>
        <v>3.5178571428571428</v>
      </c>
      <c r="AD10" s="87">
        <f>512*36*V10/1000000</f>
        <v>1.032192</v>
      </c>
      <c r="AE10" s="253">
        <v>0.9</v>
      </c>
      <c r="AF10" s="196">
        <v>2</v>
      </c>
      <c r="AG10" s="197" t="s">
        <v>66</v>
      </c>
      <c r="AH10" s="197"/>
      <c r="AI10" s="200"/>
      <c r="AJ10" s="200"/>
      <c r="AK10" s="200">
        <v>20</v>
      </c>
      <c r="AL10" s="200"/>
      <c r="AM10" s="201">
        <v>1</v>
      </c>
      <c r="AN10" s="201"/>
      <c r="AO10" s="201">
        <v>1</v>
      </c>
      <c r="AP10" s="201"/>
      <c r="AQ10" s="202" t="s">
        <v>66</v>
      </c>
      <c r="AR10" s="254"/>
      <c r="AS10" s="204"/>
      <c r="AU10" s="105"/>
    </row>
    <row r="11" spans="1:49" x14ac:dyDescent="0.2">
      <c r="A11" s="26"/>
      <c r="B11" s="52" t="s">
        <v>51</v>
      </c>
      <c r="C11" s="28"/>
      <c r="D11" s="29"/>
      <c r="E11" s="30" t="s">
        <v>57</v>
      </c>
      <c r="F11" s="53" t="s">
        <v>58</v>
      </c>
      <c r="G11" s="32" t="s">
        <v>43</v>
      </c>
      <c r="H11" s="33" t="s">
        <v>44</v>
      </c>
      <c r="I11" s="88"/>
      <c r="J11" s="298"/>
      <c r="K11" s="299" t="s">
        <v>43</v>
      </c>
      <c r="L11" s="37" t="s">
        <v>52</v>
      </c>
      <c r="M11" s="2"/>
      <c r="N11" s="300"/>
      <c r="O11" s="4"/>
      <c r="P11" s="4"/>
      <c r="Q11" s="4" t="s">
        <v>59</v>
      </c>
      <c r="R11" s="4"/>
      <c r="S11" s="4" t="s">
        <v>60</v>
      </c>
      <c r="T11" s="4"/>
      <c r="U11" s="4" t="s">
        <v>61</v>
      </c>
      <c r="V11" s="5" t="s">
        <v>62</v>
      </c>
      <c r="W11" s="4" t="s">
        <v>38</v>
      </c>
      <c r="X11" s="6" t="s">
        <v>54</v>
      </c>
      <c r="Y11" s="7" t="s">
        <v>55</v>
      </c>
      <c r="Z11" s="8"/>
      <c r="AA11" s="289"/>
      <c r="AB11" s="10"/>
      <c r="AC11" s="11"/>
      <c r="AD11" s="6" t="s">
        <v>31</v>
      </c>
      <c r="AE11" s="240"/>
      <c r="AF11" s="145"/>
      <c r="AG11" s="241"/>
      <c r="AH11" s="241"/>
      <c r="AI11" s="149"/>
      <c r="AJ11" s="149"/>
      <c r="AK11" s="149"/>
      <c r="AL11" s="149"/>
      <c r="AM11" s="149"/>
      <c r="AN11" s="149"/>
      <c r="AO11" s="149"/>
      <c r="AP11" s="149"/>
      <c r="AQ11" s="241"/>
      <c r="AR11" s="241"/>
      <c r="AS11" s="152"/>
      <c r="AU11" s="269" t="s">
        <v>63</v>
      </c>
    </row>
    <row r="12" spans="1:49" ht="12.75" customHeight="1" thickBot="1" x14ac:dyDescent="0.3">
      <c r="A12" s="26" t="s">
        <v>64</v>
      </c>
      <c r="B12" s="301" t="s">
        <v>65</v>
      </c>
      <c r="C12" s="302" t="s">
        <v>66</v>
      </c>
      <c r="D12" s="123" t="s">
        <v>56</v>
      </c>
      <c r="E12" s="303" t="s">
        <v>70</v>
      </c>
      <c r="F12" s="77" t="s">
        <v>71</v>
      </c>
      <c r="G12" s="20">
        <v>57.69</v>
      </c>
      <c r="H12" s="21">
        <v>17</v>
      </c>
      <c r="I12" s="304">
        <v>178</v>
      </c>
      <c r="J12" s="305" t="s">
        <v>202</v>
      </c>
      <c r="K12" s="306">
        <v>119</v>
      </c>
      <c r="L12" s="307">
        <f>X12/100</f>
        <v>50</v>
      </c>
      <c r="M12" s="308">
        <f>X12/100</f>
        <v>50</v>
      </c>
      <c r="N12" s="23">
        <f>IF(AND(G12&lt;&gt;"",M12&lt;&gt;""),1000*M12/G12,"")</f>
        <v>866.70133472005546</v>
      </c>
      <c r="O12" s="23">
        <f>IF(AND(G12&lt;&gt;"",L12&lt;&gt;""),L12/G12,"")</f>
        <v>0.86670133472005551</v>
      </c>
      <c r="P12" s="23"/>
      <c r="Q12" s="23">
        <v>144</v>
      </c>
      <c r="R12" s="82">
        <v>4</v>
      </c>
      <c r="S12" s="23">
        <v>2</v>
      </c>
      <c r="T12" s="23">
        <v>500</v>
      </c>
      <c r="U12" s="23" t="s">
        <v>22</v>
      </c>
      <c r="V12" s="23">
        <v>182</v>
      </c>
      <c r="W12" s="23">
        <v>736</v>
      </c>
      <c r="X12" s="24">
        <v>5000</v>
      </c>
      <c r="Y12" s="25"/>
      <c r="Z12" s="84" t="str">
        <f>IF(AND(L12&lt;&gt;"",Y12&lt;&gt;""),1000*L12/Y12,"")</f>
        <v/>
      </c>
      <c r="AA12" s="118">
        <f>M12*1000/Q12</f>
        <v>347.22222222222223</v>
      </c>
      <c r="AB12" s="101">
        <f>L12*1000/V12</f>
        <v>274.72527472527474</v>
      </c>
      <c r="AC12" s="86">
        <f>T12/V12</f>
        <v>2.7472527472527473</v>
      </c>
      <c r="AD12" s="87">
        <f>256*36*V12/1000000</f>
        <v>1.6773119999999999</v>
      </c>
      <c r="AE12" s="253">
        <v>0.9</v>
      </c>
      <c r="AF12" s="196">
        <v>2</v>
      </c>
      <c r="AG12" s="197" t="s">
        <v>66</v>
      </c>
      <c r="AH12" s="198" t="s">
        <v>66</v>
      </c>
      <c r="AI12" s="200"/>
      <c r="AJ12" s="200"/>
      <c r="AK12" s="200"/>
      <c r="AL12" s="200"/>
      <c r="AM12" s="201"/>
      <c r="AN12" s="201"/>
      <c r="AO12" s="201"/>
      <c r="AP12" s="201"/>
      <c r="AQ12" s="202" t="s">
        <v>66</v>
      </c>
      <c r="AR12" s="309" t="s">
        <v>201</v>
      </c>
      <c r="AS12" s="204" t="s">
        <v>66</v>
      </c>
      <c r="AU12" s="12" t="s">
        <v>203</v>
      </c>
    </row>
    <row r="13" spans="1:49" ht="18" customHeight="1" thickBot="1" x14ac:dyDescent="0.3">
      <c r="A13" s="26"/>
      <c r="B13" s="310" t="s">
        <v>204</v>
      </c>
      <c r="C13" s="233"/>
      <c r="AD13" s="105"/>
      <c r="AE13" s="311"/>
      <c r="AF13" s="311"/>
      <c r="AG13" s="311"/>
      <c r="AH13" s="311"/>
      <c r="AI13" s="312"/>
      <c r="AJ13" s="312"/>
      <c r="AK13" s="312"/>
      <c r="AL13" s="312"/>
      <c r="AM13" s="312"/>
      <c r="AN13" s="312"/>
      <c r="AO13" s="312"/>
      <c r="AP13" s="312"/>
      <c r="AQ13" s="311"/>
      <c r="AR13" s="311"/>
      <c r="AS13" s="311"/>
      <c r="AT13" s="105"/>
    </row>
    <row r="14" spans="1:49" ht="13.5" customHeight="1" x14ac:dyDescent="0.2">
      <c r="A14" s="51"/>
      <c r="B14" s="52" t="s">
        <v>89</v>
      </c>
      <c r="C14" s="28"/>
      <c r="D14" s="29"/>
      <c r="E14" s="30" t="s">
        <v>90</v>
      </c>
      <c r="F14" s="53" t="s">
        <v>58</v>
      </c>
      <c r="G14" s="32" t="s">
        <v>43</v>
      </c>
      <c r="H14" s="313" t="s">
        <v>91</v>
      </c>
      <c r="I14" s="34"/>
      <c r="J14" s="314"/>
      <c r="K14" s="54" t="s">
        <v>43</v>
      </c>
      <c r="L14" s="1" t="s">
        <v>52</v>
      </c>
      <c r="M14" s="2"/>
      <c r="N14" s="300"/>
      <c r="O14" s="4"/>
      <c r="P14" s="263" t="s">
        <v>92</v>
      </c>
      <c r="Q14" s="57" t="s">
        <v>59</v>
      </c>
      <c r="R14" s="4"/>
      <c r="S14" s="57" t="s">
        <v>93</v>
      </c>
      <c r="T14" s="57"/>
      <c r="U14" s="57"/>
      <c r="V14" s="58" t="s">
        <v>94</v>
      </c>
      <c r="W14" s="4" t="s">
        <v>53</v>
      </c>
      <c r="X14" s="315" t="s">
        <v>95</v>
      </c>
      <c r="Y14" s="7"/>
      <c r="Z14" s="8"/>
      <c r="AA14" s="96"/>
      <c r="AB14" s="238"/>
      <c r="AC14" s="11"/>
      <c r="AD14" s="6" t="s">
        <v>31</v>
      </c>
      <c r="AE14" s="240"/>
      <c r="AF14" s="145"/>
      <c r="AG14" s="241"/>
      <c r="AH14" s="241"/>
      <c r="AI14" s="149"/>
      <c r="AJ14" s="149"/>
      <c r="AK14" s="149"/>
      <c r="AL14" s="149"/>
      <c r="AM14" s="149"/>
      <c r="AN14" s="149"/>
      <c r="AO14" s="149"/>
      <c r="AP14" s="149"/>
      <c r="AQ14" s="241"/>
      <c r="AR14" s="241"/>
      <c r="AS14" s="152"/>
      <c r="AU14" s="316" t="s">
        <v>205</v>
      </c>
    </row>
    <row r="15" spans="1:49" ht="13.5" thickBot="1" x14ac:dyDescent="0.25">
      <c r="A15" s="51" t="s">
        <v>206</v>
      </c>
      <c r="B15" s="317" t="s">
        <v>40</v>
      </c>
      <c r="C15" s="46"/>
      <c r="D15" s="107"/>
      <c r="E15" s="108" t="s">
        <v>207</v>
      </c>
      <c r="F15" s="63" t="s">
        <v>98</v>
      </c>
      <c r="G15" s="13"/>
      <c r="H15" s="273">
        <v>4.5</v>
      </c>
      <c r="I15" s="15">
        <v>44</v>
      </c>
      <c r="J15" s="318" t="s">
        <v>208</v>
      </c>
      <c r="K15" s="319">
        <v>13.5</v>
      </c>
      <c r="L15" s="320">
        <v>4068</v>
      </c>
      <c r="M15" s="321">
        <f>L15</f>
        <v>4068</v>
      </c>
      <c r="N15" s="23" t="str">
        <f>IF(AND(G15&lt;&gt;"",M15&lt;&gt;""),1000*M15/G15,"")</f>
        <v/>
      </c>
      <c r="O15" s="16"/>
      <c r="P15" s="16">
        <v>1</v>
      </c>
      <c r="Q15" s="16">
        <v>16</v>
      </c>
      <c r="R15" s="67" t="s">
        <v>99</v>
      </c>
      <c r="S15" s="16"/>
      <c r="T15" s="16">
        <v>70</v>
      </c>
      <c r="U15" s="16"/>
      <c r="V15" s="16">
        <v>10</v>
      </c>
      <c r="W15" s="67" t="s">
        <v>100</v>
      </c>
      <c r="X15" s="17">
        <f>L15/8</f>
        <v>508.5</v>
      </c>
      <c r="Y15" s="18"/>
      <c r="Z15" s="68"/>
      <c r="AA15" s="69">
        <f>L15/Q15</f>
        <v>254.25</v>
      </c>
      <c r="AB15" s="101">
        <f>L15/V15</f>
        <v>406.8</v>
      </c>
      <c r="AC15" s="322">
        <f>T15/V15</f>
        <v>7</v>
      </c>
      <c r="AD15" s="70">
        <f>V15*18*1024/1000000</f>
        <v>0.18432000000000001</v>
      </c>
      <c r="AE15" s="253">
        <v>0.9</v>
      </c>
      <c r="AF15" s="196">
        <v>2.4</v>
      </c>
      <c r="AG15" s="197" t="s">
        <v>66</v>
      </c>
      <c r="AH15" s="203"/>
      <c r="AI15" s="199" t="s">
        <v>107</v>
      </c>
      <c r="AJ15" s="199" t="s">
        <v>209</v>
      </c>
      <c r="AK15" s="200">
        <v>44</v>
      </c>
      <c r="AL15" s="200"/>
      <c r="AM15" s="201">
        <v>1</v>
      </c>
      <c r="AN15" s="206"/>
      <c r="AO15" s="206">
        <v>2</v>
      </c>
      <c r="AP15" s="206"/>
      <c r="AQ15" s="202"/>
      <c r="AR15" s="203"/>
      <c r="AS15" s="204"/>
      <c r="AU15" s="323" t="s">
        <v>210</v>
      </c>
      <c r="AV15" s="61"/>
      <c r="AW15" s="269"/>
    </row>
    <row r="16" spans="1:49" ht="12.75" customHeight="1" x14ac:dyDescent="0.2">
      <c r="A16" s="324"/>
      <c r="B16" s="30" t="s">
        <v>108</v>
      </c>
      <c r="C16" s="28"/>
      <c r="D16" s="29"/>
      <c r="E16" s="141"/>
      <c r="F16" s="53" t="s">
        <v>88</v>
      </c>
      <c r="G16" s="90"/>
      <c r="H16" s="91" t="s">
        <v>109</v>
      </c>
      <c r="I16" s="92"/>
      <c r="J16" s="35"/>
      <c r="K16" s="103"/>
      <c r="L16" s="237" t="s">
        <v>52</v>
      </c>
      <c r="M16" s="4"/>
      <c r="N16" s="4"/>
      <c r="O16" s="4"/>
      <c r="P16" s="4"/>
      <c r="Q16" s="4"/>
      <c r="R16" s="4"/>
      <c r="S16" s="4"/>
      <c r="T16" s="4"/>
      <c r="U16" s="4"/>
      <c r="V16" s="4" t="s">
        <v>110</v>
      </c>
      <c r="W16" s="4" t="s">
        <v>111</v>
      </c>
      <c r="X16" s="94" t="s">
        <v>95</v>
      </c>
      <c r="Y16" s="95"/>
      <c r="Z16" s="8"/>
      <c r="AA16" s="96"/>
      <c r="AB16" s="238"/>
      <c r="AC16" s="239"/>
      <c r="AD16" s="6" t="s">
        <v>31</v>
      </c>
      <c r="AE16" s="240"/>
      <c r="AF16" s="145"/>
      <c r="AG16" s="241"/>
      <c r="AH16" s="241"/>
      <c r="AI16" s="149"/>
      <c r="AJ16" s="149"/>
      <c r="AK16" s="149"/>
      <c r="AL16" s="149"/>
      <c r="AM16" s="149"/>
      <c r="AN16" s="149"/>
      <c r="AO16" s="149"/>
      <c r="AP16" s="149"/>
      <c r="AQ16" s="241"/>
      <c r="AR16" s="241"/>
      <c r="AS16" s="152"/>
      <c r="AU16" s="38" t="s">
        <v>112</v>
      </c>
    </row>
    <row r="17" spans="1:51" ht="12.75" customHeight="1" thickBot="1" x14ac:dyDescent="0.25">
      <c r="A17" s="325" t="s">
        <v>116</v>
      </c>
      <c r="B17" s="326"/>
      <c r="C17" s="39"/>
      <c r="D17" s="40"/>
      <c r="E17" s="327" t="s">
        <v>113</v>
      </c>
      <c r="F17" s="63"/>
      <c r="G17" s="13"/>
      <c r="H17" s="14"/>
      <c r="I17" s="15"/>
      <c r="J17" s="328" t="s">
        <v>117</v>
      </c>
      <c r="K17" s="329">
        <v>25</v>
      </c>
      <c r="L17" s="330">
        <v>5280</v>
      </c>
      <c r="M17" s="67">
        <f>L17</f>
        <v>5280</v>
      </c>
      <c r="N17" s="67" t="str">
        <f>IF(AND(G17&lt;&gt;"",M17&lt;&gt;""),M17/G17,"")</f>
        <v/>
      </c>
      <c r="O17" s="67"/>
      <c r="P17" s="67"/>
      <c r="Q17" s="67">
        <v>8</v>
      </c>
      <c r="R17" s="67">
        <v>1</v>
      </c>
      <c r="S17" s="67"/>
      <c r="T17" s="67">
        <v>39</v>
      </c>
      <c r="U17" s="67"/>
      <c r="V17" s="67">
        <v>30</v>
      </c>
      <c r="W17" s="161" t="s">
        <v>114</v>
      </c>
      <c r="X17" s="331">
        <f>L17/8</f>
        <v>660</v>
      </c>
      <c r="Y17" s="110"/>
      <c r="Z17" s="332"/>
      <c r="AA17" s="69">
        <f>L17/Q17</f>
        <v>660</v>
      </c>
      <c r="AB17" s="333"/>
      <c r="AC17" s="334">
        <f>T17/V17</f>
        <v>1.3</v>
      </c>
      <c r="AD17" s="277"/>
      <c r="AE17" s="253">
        <v>0.9</v>
      </c>
      <c r="AF17" s="196">
        <v>2.4</v>
      </c>
      <c r="AG17" s="197" t="s">
        <v>66</v>
      </c>
      <c r="AH17" s="203"/>
      <c r="AI17" s="200"/>
      <c r="AJ17" s="200"/>
      <c r="AK17" s="200">
        <v>39</v>
      </c>
      <c r="AL17" s="200"/>
      <c r="AM17" s="201">
        <v>1</v>
      </c>
      <c r="AN17" s="206"/>
      <c r="AO17" s="206"/>
      <c r="AP17" s="206"/>
      <c r="AQ17" s="202"/>
      <c r="AR17" s="203" t="s">
        <v>66</v>
      </c>
      <c r="AS17" s="204"/>
      <c r="AU17" s="269" t="s">
        <v>115</v>
      </c>
    </row>
    <row r="18" spans="1:51" x14ac:dyDescent="0.2">
      <c r="A18" s="51"/>
      <c r="B18" s="52" t="s">
        <v>51</v>
      </c>
      <c r="C18" s="28"/>
      <c r="D18" s="29"/>
      <c r="E18" s="30" t="s">
        <v>57</v>
      </c>
      <c r="F18" s="53" t="s">
        <v>58</v>
      </c>
      <c r="G18" s="32" t="s">
        <v>43</v>
      </c>
      <c r="H18" s="33" t="s">
        <v>44</v>
      </c>
      <c r="I18" s="88"/>
      <c r="J18" s="298"/>
      <c r="K18" s="299" t="s">
        <v>43</v>
      </c>
      <c r="L18" s="37" t="s">
        <v>52</v>
      </c>
      <c r="M18" s="2"/>
      <c r="N18" s="300"/>
      <c r="O18" s="4"/>
      <c r="P18" s="4"/>
      <c r="Q18" s="4" t="s">
        <v>59</v>
      </c>
      <c r="R18" s="4"/>
      <c r="S18" s="4" t="s">
        <v>60</v>
      </c>
      <c r="T18" s="4"/>
      <c r="U18" s="4" t="s">
        <v>61</v>
      </c>
      <c r="V18" s="5" t="s">
        <v>62</v>
      </c>
      <c r="W18" s="4" t="s">
        <v>38</v>
      </c>
      <c r="X18" s="6" t="s">
        <v>54</v>
      </c>
      <c r="Y18" s="7" t="s">
        <v>55</v>
      </c>
      <c r="Z18" s="8"/>
      <c r="AA18" s="289"/>
      <c r="AB18" s="97"/>
      <c r="AC18" s="11"/>
      <c r="AD18" s="6" t="s">
        <v>31</v>
      </c>
      <c r="AE18" s="240"/>
      <c r="AF18" s="145"/>
      <c r="AG18" s="241"/>
      <c r="AH18" s="241"/>
      <c r="AI18" s="149"/>
      <c r="AJ18" s="149"/>
      <c r="AK18" s="149"/>
      <c r="AL18" s="149"/>
      <c r="AM18" s="149"/>
      <c r="AN18" s="149"/>
      <c r="AO18" s="149"/>
      <c r="AP18" s="149"/>
      <c r="AQ18" s="241"/>
      <c r="AR18" s="241"/>
      <c r="AS18" s="152"/>
      <c r="AU18" s="269" t="s">
        <v>63</v>
      </c>
    </row>
    <row r="19" spans="1:51" ht="13.5" thickBot="1" x14ac:dyDescent="0.25">
      <c r="A19" s="51" t="s">
        <v>64</v>
      </c>
      <c r="B19" s="301" t="s">
        <v>65</v>
      </c>
      <c r="C19" s="302" t="s">
        <v>66</v>
      </c>
      <c r="D19" s="76" t="s">
        <v>56</v>
      </c>
      <c r="E19" s="243" t="s">
        <v>67</v>
      </c>
      <c r="F19" s="77"/>
      <c r="G19" s="335">
        <v>11.16</v>
      </c>
      <c r="H19" s="336">
        <v>4</v>
      </c>
      <c r="I19" s="337">
        <v>56</v>
      </c>
      <c r="J19" s="48" t="s">
        <v>211</v>
      </c>
      <c r="K19" s="338">
        <v>29</v>
      </c>
      <c r="L19" s="339">
        <f>X19/100</f>
        <v>8</v>
      </c>
      <c r="M19" s="308">
        <f>X19/100</f>
        <v>8</v>
      </c>
      <c r="N19" s="23">
        <f>IF(AND(G19&lt;&gt;"",M19&lt;&gt;""),1000*M19/G19,"")</f>
        <v>716.84587813620067</v>
      </c>
      <c r="O19" s="23"/>
      <c r="P19" s="23"/>
      <c r="Q19" s="23">
        <v>24</v>
      </c>
      <c r="R19" s="82">
        <v>2</v>
      </c>
      <c r="S19" s="23">
        <v>1</v>
      </c>
      <c r="T19" s="23">
        <v>250</v>
      </c>
      <c r="U19" s="23"/>
      <c r="V19" s="99">
        <v>42</v>
      </c>
      <c r="W19" s="23">
        <v>172</v>
      </c>
      <c r="X19" s="100">
        <v>800</v>
      </c>
      <c r="Y19" s="340"/>
      <c r="Z19" s="84"/>
      <c r="AA19" s="118">
        <f>M19*1000/Q19</f>
        <v>333.33333333333331</v>
      </c>
      <c r="AB19" s="101">
        <f>L19*1000/V19</f>
        <v>190.47619047619048</v>
      </c>
      <c r="AC19" s="86">
        <f>T19/V19</f>
        <v>5.9523809523809526</v>
      </c>
      <c r="AD19" s="87">
        <f>256*36*V19/1000000</f>
        <v>0.38707200000000003</v>
      </c>
      <c r="AE19" s="253">
        <v>0.9</v>
      </c>
      <c r="AF19" s="196">
        <v>2</v>
      </c>
      <c r="AG19" s="197" t="s">
        <v>66</v>
      </c>
      <c r="AH19" s="203" t="s">
        <v>66</v>
      </c>
      <c r="AI19" s="200"/>
      <c r="AJ19" s="200"/>
      <c r="AK19" s="200">
        <v>28</v>
      </c>
      <c r="AL19" s="200"/>
      <c r="AM19" s="201">
        <v>8</v>
      </c>
      <c r="AN19" s="206"/>
      <c r="AO19" s="206">
        <v>2</v>
      </c>
      <c r="AP19" s="206"/>
      <c r="AQ19" s="202"/>
      <c r="AR19" s="203" t="s">
        <v>66</v>
      </c>
      <c r="AS19" s="204"/>
      <c r="AU19" s="269" t="s">
        <v>69</v>
      </c>
    </row>
    <row r="20" spans="1:51" ht="12.75" customHeight="1" x14ac:dyDescent="0.2">
      <c r="A20" s="51"/>
      <c r="B20" s="52" t="s">
        <v>125</v>
      </c>
      <c r="C20" s="28"/>
      <c r="D20" s="29"/>
      <c r="E20" s="30" t="s">
        <v>144</v>
      </c>
      <c r="F20" s="53" t="s">
        <v>75</v>
      </c>
      <c r="G20" s="32" t="s">
        <v>43</v>
      </c>
      <c r="H20" s="341" t="s">
        <v>137</v>
      </c>
      <c r="I20" s="88"/>
      <c r="J20" s="35"/>
      <c r="K20" s="36" t="s">
        <v>43</v>
      </c>
      <c r="L20" s="237" t="s">
        <v>138</v>
      </c>
      <c r="M20" s="342" t="s">
        <v>87</v>
      </c>
      <c r="N20" s="56"/>
      <c r="O20" s="343">
        <f>AVERAGE(O23:O138)</f>
        <v>313.37587631254473</v>
      </c>
      <c r="P20" s="2"/>
      <c r="Q20" s="57" t="s">
        <v>168</v>
      </c>
      <c r="R20" s="57" t="s">
        <v>146</v>
      </c>
      <c r="S20" s="4"/>
      <c r="T20" s="4"/>
      <c r="U20" s="4" t="s">
        <v>148</v>
      </c>
      <c r="V20" s="344" t="s">
        <v>149</v>
      </c>
      <c r="W20" s="57" t="s">
        <v>150</v>
      </c>
      <c r="X20" s="6" t="s">
        <v>128</v>
      </c>
      <c r="Y20" s="7" t="s">
        <v>142</v>
      </c>
      <c r="Z20" s="345"/>
      <c r="AA20" s="9"/>
      <c r="AB20" s="3"/>
      <c r="AC20" s="11"/>
      <c r="AD20" s="6" t="s">
        <v>31</v>
      </c>
      <c r="AE20" s="240"/>
      <c r="AF20" s="145"/>
      <c r="AG20" s="241"/>
      <c r="AH20" s="241"/>
      <c r="AI20" s="149"/>
      <c r="AJ20" s="149"/>
      <c r="AK20" s="149"/>
      <c r="AL20" s="149"/>
      <c r="AM20" s="149"/>
      <c r="AN20" s="149"/>
      <c r="AO20" s="149"/>
      <c r="AP20" s="149"/>
      <c r="AQ20" s="241"/>
      <c r="AR20" s="241"/>
      <c r="AS20" s="152"/>
      <c r="AU20" s="323" t="s">
        <v>212</v>
      </c>
    </row>
    <row r="21" spans="1:51" ht="13.5" thickBot="1" x14ac:dyDescent="0.25">
      <c r="A21" s="51" t="s">
        <v>83</v>
      </c>
      <c r="B21" s="162" t="s">
        <v>56</v>
      </c>
      <c r="C21" s="46" t="s">
        <v>66</v>
      </c>
      <c r="D21" s="160"/>
      <c r="E21" s="327" t="s">
        <v>155</v>
      </c>
      <c r="F21" s="346" t="s">
        <v>153</v>
      </c>
      <c r="G21" s="347">
        <v>25.4</v>
      </c>
      <c r="H21" s="348">
        <v>13</v>
      </c>
      <c r="I21" s="349">
        <v>150</v>
      </c>
      <c r="J21" s="48" t="s">
        <v>213</v>
      </c>
      <c r="K21" s="350">
        <v>29.57</v>
      </c>
      <c r="L21" s="64">
        <f>8*X21/1000</f>
        <v>14.6</v>
      </c>
      <c r="M21" s="65">
        <f>12.8*X21/1000</f>
        <v>23.36</v>
      </c>
      <c r="N21" s="351">
        <f>IF(AND(G21&lt;&gt;"",M21&lt;&gt;""),1000*M21/G21,"")</f>
        <v>919.68503937007881</v>
      </c>
      <c r="O21" s="16"/>
      <c r="P21" s="16"/>
      <c r="Q21" s="16">
        <v>80</v>
      </c>
      <c r="R21" s="16">
        <v>3</v>
      </c>
      <c r="S21" s="16"/>
      <c r="T21" s="16">
        <v>150</v>
      </c>
      <c r="U21" s="16">
        <v>1</v>
      </c>
      <c r="V21" s="16">
        <v>45</v>
      </c>
      <c r="W21" s="109">
        <v>1</v>
      </c>
      <c r="X21" s="277">
        <v>1825</v>
      </c>
      <c r="Y21" s="352"/>
      <c r="Z21" s="68"/>
      <c r="AA21" s="69">
        <f>1000*M21/Q21</f>
        <v>292</v>
      </c>
      <c r="AB21" s="101">
        <f>L21*1000/V21</f>
        <v>324.44444444444446</v>
      </c>
      <c r="AC21" s="322">
        <f>T21/V21</f>
        <v>3.3333333333333335</v>
      </c>
      <c r="AD21" s="70">
        <f>512*72*V21/1000000</f>
        <v>1.6588799999999999</v>
      </c>
      <c r="AE21" s="253">
        <v>1</v>
      </c>
      <c r="AF21" s="196">
        <v>2</v>
      </c>
      <c r="AG21" s="197"/>
      <c r="AH21" s="203" t="s">
        <v>66</v>
      </c>
      <c r="AI21" s="199" t="s">
        <v>107</v>
      </c>
      <c r="AJ21" s="200"/>
      <c r="AK21" s="200">
        <v>64</v>
      </c>
      <c r="AL21" s="200"/>
      <c r="AM21" s="201"/>
      <c r="AN21" s="206"/>
      <c r="AO21" s="206"/>
      <c r="AP21" s="206"/>
      <c r="AQ21" s="202"/>
      <c r="AR21" s="203"/>
      <c r="AS21" s="204"/>
      <c r="AU21" s="353" t="s">
        <v>214</v>
      </c>
    </row>
    <row r="22" spans="1:51" x14ac:dyDescent="0.2">
      <c r="A22" s="51"/>
      <c r="B22" s="52" t="s">
        <v>51</v>
      </c>
      <c r="C22" s="28"/>
      <c r="D22" s="29"/>
      <c r="E22" s="30" t="s">
        <v>80</v>
      </c>
      <c r="F22" s="53" t="s">
        <v>75</v>
      </c>
      <c r="G22" s="32" t="s">
        <v>43</v>
      </c>
      <c r="H22" s="33" t="s">
        <v>76</v>
      </c>
      <c r="I22" s="88"/>
      <c r="J22" s="35"/>
      <c r="K22" s="36"/>
      <c r="L22" s="354" t="s">
        <v>81</v>
      </c>
      <c r="M22" s="4"/>
      <c r="N22" s="300"/>
      <c r="O22" s="4"/>
      <c r="P22" s="4"/>
      <c r="Q22" s="57" t="s">
        <v>59</v>
      </c>
      <c r="R22" s="4"/>
      <c r="S22" s="57"/>
      <c r="T22" s="4"/>
      <c r="U22" s="57"/>
      <c r="V22" s="58" t="s">
        <v>62</v>
      </c>
      <c r="W22" s="4"/>
      <c r="X22" s="6" t="s">
        <v>54</v>
      </c>
      <c r="Y22" s="7" t="s">
        <v>55</v>
      </c>
      <c r="Z22" s="8"/>
      <c r="AA22" s="289"/>
      <c r="AB22" s="10"/>
      <c r="AC22" s="11"/>
      <c r="AD22" s="6" t="s">
        <v>31</v>
      </c>
      <c r="AE22" s="240"/>
      <c r="AF22" s="145"/>
      <c r="AG22" s="241"/>
      <c r="AH22" s="241"/>
      <c r="AI22" s="149"/>
      <c r="AJ22" s="149"/>
      <c r="AK22" s="149"/>
      <c r="AL22" s="149"/>
      <c r="AM22" s="149"/>
      <c r="AN22" s="149"/>
      <c r="AO22" s="149"/>
      <c r="AP22" s="149"/>
      <c r="AQ22" s="241"/>
      <c r="AR22" s="241"/>
      <c r="AS22" s="152"/>
      <c r="AU22" s="269" t="s">
        <v>82</v>
      </c>
    </row>
    <row r="23" spans="1:51" ht="13.5" thickBot="1" x14ac:dyDescent="0.25">
      <c r="A23" s="51" t="s">
        <v>83</v>
      </c>
      <c r="B23" s="162" t="s">
        <v>56</v>
      </c>
      <c r="C23" s="153"/>
      <c r="D23" s="160" t="s">
        <v>79</v>
      </c>
      <c r="E23" s="47" t="s">
        <v>84</v>
      </c>
      <c r="F23" s="63"/>
      <c r="G23" s="13">
        <v>26.25</v>
      </c>
      <c r="H23" s="14">
        <v>14</v>
      </c>
      <c r="I23" s="355">
        <v>150</v>
      </c>
      <c r="J23" s="41" t="s">
        <v>85</v>
      </c>
      <c r="K23" s="42">
        <v>45</v>
      </c>
      <c r="L23" s="356">
        <v>24.623999999999999</v>
      </c>
      <c r="M23" s="357">
        <v>24.623999999999999</v>
      </c>
      <c r="N23" s="16">
        <f>IF(AND(G23&lt;&gt;"",M23&lt;&gt;""),1000*M23/G23,"")</f>
        <v>938.05714285714282</v>
      </c>
      <c r="O23" s="16"/>
      <c r="P23" s="16"/>
      <c r="Q23" s="16">
        <v>66</v>
      </c>
      <c r="R23" s="67">
        <v>4</v>
      </c>
      <c r="S23" s="16"/>
      <c r="T23" s="16">
        <v>325</v>
      </c>
      <c r="U23" s="16"/>
      <c r="V23" s="16">
        <v>66</v>
      </c>
      <c r="W23" s="16"/>
      <c r="X23" s="17"/>
      <c r="Y23" s="18"/>
      <c r="Z23" s="68"/>
      <c r="AA23" s="114">
        <f>M23*1000/Q23</f>
        <v>373.09090909090907</v>
      </c>
      <c r="AB23" s="101">
        <f>L23*1000/V23</f>
        <v>373.09090909090907</v>
      </c>
      <c r="AC23" s="322">
        <f>T23/V23</f>
        <v>4.9242424242424239</v>
      </c>
      <c r="AD23" s="70">
        <f>256*36*V23/1000000</f>
        <v>0.60825600000000002</v>
      </c>
      <c r="AE23" s="253">
        <v>0.9</v>
      </c>
      <c r="AF23" s="196">
        <v>2</v>
      </c>
      <c r="AG23" s="197" t="s">
        <v>66</v>
      </c>
      <c r="AH23" s="203" t="s">
        <v>66</v>
      </c>
      <c r="AI23" s="200"/>
      <c r="AJ23" s="200"/>
      <c r="AK23" s="200"/>
      <c r="AL23" s="200"/>
      <c r="AM23" s="201"/>
      <c r="AN23" s="206"/>
      <c r="AO23" s="206"/>
      <c r="AP23" s="206"/>
      <c r="AQ23" s="202"/>
      <c r="AR23" s="203" t="s">
        <v>66</v>
      </c>
      <c r="AS23" s="204"/>
      <c r="AU23" s="269" t="s">
        <v>86</v>
      </c>
    </row>
    <row r="24" spans="1:51" x14ac:dyDescent="0.2">
      <c r="A24" s="51"/>
      <c r="B24" s="52" t="s">
        <v>51</v>
      </c>
      <c r="C24" s="28"/>
      <c r="D24" s="29"/>
      <c r="E24" s="30" t="s">
        <v>57</v>
      </c>
      <c r="F24" s="53" t="s">
        <v>58</v>
      </c>
      <c r="G24" s="32" t="s">
        <v>43</v>
      </c>
      <c r="H24" s="33" t="s">
        <v>44</v>
      </c>
      <c r="I24" s="88"/>
      <c r="J24" s="288"/>
      <c r="K24" s="36" t="s">
        <v>43</v>
      </c>
      <c r="L24" s="237" t="s">
        <v>52</v>
      </c>
      <c r="M24" s="2"/>
      <c r="N24" s="300"/>
      <c r="O24" s="4"/>
      <c r="P24" s="4"/>
      <c r="Q24" s="57" t="s">
        <v>59</v>
      </c>
      <c r="R24" s="4"/>
      <c r="S24" s="4" t="s">
        <v>60</v>
      </c>
      <c r="T24" s="4"/>
      <c r="U24" s="4" t="s">
        <v>61</v>
      </c>
      <c r="V24" s="5" t="s">
        <v>62</v>
      </c>
      <c r="W24" s="4" t="s">
        <v>38</v>
      </c>
      <c r="X24" s="6" t="s">
        <v>54</v>
      </c>
      <c r="Y24" s="7" t="s">
        <v>55</v>
      </c>
      <c r="Z24" s="8"/>
      <c r="AA24" s="289"/>
      <c r="AB24" s="10"/>
      <c r="AC24" s="11"/>
      <c r="AD24" s="6" t="s">
        <v>31</v>
      </c>
      <c r="AE24" s="240"/>
      <c r="AF24" s="145"/>
      <c r="AG24" s="241"/>
      <c r="AH24" s="241"/>
      <c r="AI24" s="149"/>
      <c r="AJ24" s="149"/>
      <c r="AK24" s="149"/>
      <c r="AL24" s="149"/>
      <c r="AM24" s="149"/>
      <c r="AN24" s="149"/>
      <c r="AO24" s="149"/>
      <c r="AP24" s="149"/>
      <c r="AQ24" s="241"/>
      <c r="AR24" s="241"/>
      <c r="AS24" s="152"/>
      <c r="AU24" s="269" t="s">
        <v>63</v>
      </c>
    </row>
    <row r="25" spans="1:51" ht="13.5" thickBot="1" x14ac:dyDescent="0.25">
      <c r="A25" s="51" t="s">
        <v>215</v>
      </c>
      <c r="B25" s="301" t="s">
        <v>65</v>
      </c>
      <c r="C25" s="302" t="s">
        <v>66</v>
      </c>
      <c r="D25" s="123" t="s">
        <v>56</v>
      </c>
      <c r="E25" s="243" t="s">
        <v>216</v>
      </c>
      <c r="F25" s="77" t="s">
        <v>217</v>
      </c>
      <c r="G25" s="335">
        <v>3.78</v>
      </c>
      <c r="H25" s="358">
        <v>3</v>
      </c>
      <c r="I25" s="337">
        <v>27</v>
      </c>
      <c r="J25" s="359" t="s">
        <v>218</v>
      </c>
      <c r="K25" s="360">
        <v>38.85</v>
      </c>
      <c r="L25" s="307">
        <f>X25/100</f>
        <v>2</v>
      </c>
      <c r="M25" s="308">
        <f>X25/100</f>
        <v>2</v>
      </c>
      <c r="N25" s="23">
        <f>IF(AND(G25&lt;&gt;"",M25&lt;&gt;""),1000*M25/G25,"")</f>
        <v>529.10052910052912</v>
      </c>
      <c r="O25" s="23"/>
      <c r="P25" s="23"/>
      <c r="Q25" s="23">
        <v>16</v>
      </c>
      <c r="R25" s="82">
        <v>2</v>
      </c>
      <c r="S25" s="23"/>
      <c r="T25" s="23">
        <v>160</v>
      </c>
      <c r="U25" s="23"/>
      <c r="V25" s="99">
        <v>12</v>
      </c>
      <c r="W25" s="23">
        <v>12</v>
      </c>
      <c r="X25" s="100">
        <v>200</v>
      </c>
      <c r="Y25" s="340">
        <v>1.5</v>
      </c>
      <c r="Z25" s="84">
        <f>IF(AND(L25&lt;&gt;"",Y25&lt;&gt;""),1000*L25/Y25,"")</f>
        <v>1333.3333333333333</v>
      </c>
      <c r="AA25" s="118">
        <f>M25*1000/Q25</f>
        <v>125</v>
      </c>
      <c r="AB25" s="101">
        <f>L25*1000/V25</f>
        <v>166.66666666666666</v>
      </c>
      <c r="AC25" s="86">
        <f>T25/V25</f>
        <v>13.333333333333334</v>
      </c>
      <c r="AD25" s="87">
        <f>256*36*V25/1000000</f>
        <v>0.110592</v>
      </c>
      <c r="AE25" s="253">
        <v>0.7</v>
      </c>
      <c r="AF25" s="196">
        <v>2</v>
      </c>
      <c r="AG25" s="197" t="s">
        <v>66</v>
      </c>
      <c r="AH25" s="203"/>
      <c r="AI25" s="200"/>
      <c r="AJ25" s="200"/>
      <c r="AK25" s="200">
        <v>30</v>
      </c>
      <c r="AL25" s="200">
        <v>2</v>
      </c>
      <c r="AM25" s="201">
        <v>10</v>
      </c>
      <c r="AN25" s="206">
        <v>4</v>
      </c>
      <c r="AO25" s="206">
        <v>4</v>
      </c>
      <c r="AP25" s="206"/>
      <c r="AQ25" s="202"/>
      <c r="AR25" s="203"/>
      <c r="AS25" s="204"/>
      <c r="AU25" s="50" t="s">
        <v>219</v>
      </c>
    </row>
    <row r="26" spans="1:51" ht="13.5" customHeight="1" x14ac:dyDescent="0.2">
      <c r="A26" s="51"/>
      <c r="B26" s="52" t="s">
        <v>101</v>
      </c>
      <c r="C26" s="28"/>
      <c r="D26" s="29"/>
      <c r="E26" s="30" t="s">
        <v>122</v>
      </c>
      <c r="F26" s="53" t="s">
        <v>42</v>
      </c>
      <c r="G26" s="32" t="s">
        <v>43</v>
      </c>
      <c r="H26" s="33" t="s">
        <v>121</v>
      </c>
      <c r="I26" s="34"/>
      <c r="J26" s="314"/>
      <c r="K26" s="54" t="s">
        <v>43</v>
      </c>
      <c r="L26" s="237" t="s">
        <v>52</v>
      </c>
      <c r="M26" s="4"/>
      <c r="N26" s="361"/>
      <c r="O26" s="4"/>
      <c r="P26" s="4"/>
      <c r="Q26" s="57" t="s">
        <v>220</v>
      </c>
      <c r="R26" s="4"/>
      <c r="S26" s="4"/>
      <c r="T26" s="57" t="s">
        <v>221</v>
      </c>
      <c r="U26" s="57" t="s">
        <v>222</v>
      </c>
      <c r="V26" s="58" t="s">
        <v>124</v>
      </c>
      <c r="W26" s="4" t="s">
        <v>53</v>
      </c>
      <c r="X26" s="6" t="s">
        <v>95</v>
      </c>
      <c r="Y26" s="7"/>
      <c r="Z26" s="8"/>
      <c r="AA26" s="96"/>
      <c r="AB26" s="3"/>
      <c r="AC26" s="11"/>
      <c r="AD26" s="6" t="s">
        <v>31</v>
      </c>
      <c r="AE26" s="240"/>
      <c r="AF26" s="145"/>
      <c r="AG26" s="241"/>
      <c r="AH26" s="241"/>
      <c r="AI26" s="149"/>
      <c r="AJ26" s="149"/>
      <c r="AK26" s="149"/>
      <c r="AL26" s="149"/>
      <c r="AM26" s="149"/>
      <c r="AN26" s="149"/>
      <c r="AO26" s="149"/>
      <c r="AP26" s="149"/>
      <c r="AQ26" s="241"/>
      <c r="AR26" s="241"/>
      <c r="AS26" s="152"/>
      <c r="AU26" s="316" t="s">
        <v>223</v>
      </c>
    </row>
    <row r="27" spans="1:51" ht="13.5" thickBot="1" x14ac:dyDescent="0.25">
      <c r="A27" s="51" t="s">
        <v>215</v>
      </c>
      <c r="B27" s="74" t="s">
        <v>40</v>
      </c>
      <c r="C27" s="116"/>
      <c r="D27" s="76" t="s">
        <v>79</v>
      </c>
      <c r="E27" s="303" t="s">
        <v>224</v>
      </c>
      <c r="F27" s="19" t="s">
        <v>225</v>
      </c>
      <c r="G27" s="20">
        <v>10.65</v>
      </c>
      <c r="H27" s="362">
        <v>8</v>
      </c>
      <c r="I27" s="22">
        <v>105</v>
      </c>
      <c r="J27" s="363" t="s">
        <v>226</v>
      </c>
      <c r="K27" s="98">
        <v>38.85</v>
      </c>
      <c r="L27" s="364">
        <v>4.32</v>
      </c>
      <c r="M27" s="23">
        <f>1000*L27</f>
        <v>4320</v>
      </c>
      <c r="N27" s="23">
        <f>IF(AND(G27&lt;&gt;"",M27&lt;&gt;""),M27/G27,"")</f>
        <v>405.63380281690138</v>
      </c>
      <c r="O27" s="23"/>
      <c r="P27" s="23"/>
      <c r="Q27" s="23">
        <v>4</v>
      </c>
      <c r="R27" s="23">
        <v>2</v>
      </c>
      <c r="S27" s="23"/>
      <c r="T27" s="23">
        <v>279</v>
      </c>
      <c r="U27" s="23"/>
      <c r="V27" s="23">
        <v>10</v>
      </c>
      <c r="W27" s="23">
        <v>96</v>
      </c>
      <c r="X27" s="24">
        <f>125*L27</f>
        <v>540</v>
      </c>
      <c r="Y27" s="25"/>
      <c r="Z27" s="84"/>
      <c r="AA27" s="85">
        <f>L27*1000/Q27</f>
        <v>1080</v>
      </c>
      <c r="AB27" s="101">
        <f>L27*1000/V27</f>
        <v>432</v>
      </c>
      <c r="AC27" s="86">
        <f>T27/V27</f>
        <v>27.9</v>
      </c>
      <c r="AD27" s="87">
        <f>V27*512*18/1000000</f>
        <v>9.2160000000000006E-2</v>
      </c>
      <c r="AE27" s="253">
        <v>0.7</v>
      </c>
      <c r="AF27" s="196">
        <v>2</v>
      </c>
      <c r="AG27" s="197" t="s">
        <v>66</v>
      </c>
      <c r="AH27" s="203"/>
      <c r="AI27" s="200"/>
      <c r="AJ27" s="200"/>
      <c r="AK27" s="200">
        <v>30</v>
      </c>
      <c r="AL27" s="200">
        <v>2</v>
      </c>
      <c r="AM27" s="201">
        <v>10</v>
      </c>
      <c r="AN27" s="206">
        <v>4</v>
      </c>
      <c r="AO27" s="206">
        <v>4</v>
      </c>
      <c r="AP27" s="206"/>
      <c r="AQ27" s="202"/>
      <c r="AR27" s="203"/>
      <c r="AS27" s="204"/>
      <c r="AU27" s="255" t="s">
        <v>227</v>
      </c>
    </row>
    <row r="28" spans="1:51" ht="18.75" customHeight="1" thickBot="1" x14ac:dyDescent="0.25">
      <c r="A28" s="26"/>
      <c r="B28" s="365" t="s">
        <v>228</v>
      </c>
      <c r="AE28" s="366"/>
      <c r="AF28" s="366"/>
      <c r="AG28" s="366"/>
      <c r="AH28" s="366"/>
      <c r="AI28" s="367"/>
      <c r="AJ28" s="367"/>
      <c r="AK28" s="367"/>
      <c r="AL28" s="367"/>
      <c r="AM28" s="367"/>
      <c r="AN28" s="367"/>
      <c r="AO28" s="367"/>
      <c r="AP28" s="367"/>
      <c r="AQ28" s="366"/>
      <c r="AR28" s="366"/>
      <c r="AS28" s="366"/>
    </row>
    <row r="29" spans="1:51" ht="12.75" customHeight="1" x14ac:dyDescent="0.2">
      <c r="A29" s="368"/>
      <c r="B29" s="30" t="s">
        <v>229</v>
      </c>
      <c r="C29" s="28"/>
      <c r="D29" s="29"/>
      <c r="E29" s="369"/>
      <c r="F29" s="53" t="s">
        <v>88</v>
      </c>
      <c r="G29" s="90"/>
      <c r="H29" s="91" t="s">
        <v>109</v>
      </c>
      <c r="I29" s="236"/>
      <c r="J29" s="35"/>
      <c r="K29" s="103"/>
      <c r="L29" s="237" t="s">
        <v>52</v>
      </c>
      <c r="M29" s="4"/>
      <c r="N29" s="56"/>
      <c r="O29" s="4"/>
      <c r="P29" s="4"/>
      <c r="Q29" s="4" t="s">
        <v>230</v>
      </c>
      <c r="R29" s="4"/>
      <c r="S29" s="4"/>
      <c r="T29" s="4"/>
      <c r="U29" s="4"/>
      <c r="V29" s="4" t="s">
        <v>110</v>
      </c>
      <c r="W29" s="4" t="s">
        <v>111</v>
      </c>
      <c r="X29" s="94" t="s">
        <v>95</v>
      </c>
      <c r="Y29" s="95"/>
      <c r="Z29" s="8"/>
      <c r="AA29" s="96"/>
      <c r="AB29" s="97"/>
      <c r="AC29" s="239"/>
      <c r="AD29" s="6" t="s">
        <v>31</v>
      </c>
      <c r="AE29" s="240"/>
      <c r="AF29" s="145"/>
      <c r="AG29" s="146"/>
      <c r="AH29" s="241"/>
      <c r="AI29" s="148"/>
      <c r="AJ29" s="148"/>
      <c r="AK29" s="148"/>
      <c r="AL29" s="148"/>
      <c r="AM29" s="149"/>
      <c r="AN29" s="149"/>
      <c r="AO29" s="149"/>
      <c r="AP29" s="149"/>
      <c r="AQ29" s="151"/>
      <c r="AR29" s="241"/>
      <c r="AS29" s="152"/>
      <c r="AU29" s="269" t="s">
        <v>231</v>
      </c>
    </row>
    <row r="30" spans="1:51" s="323" customFormat="1" ht="12.75" customHeight="1" thickBot="1" x14ac:dyDescent="0.25">
      <c r="A30" s="26" t="s">
        <v>232</v>
      </c>
      <c r="B30" s="74" t="s">
        <v>40</v>
      </c>
      <c r="C30" s="75"/>
      <c r="D30" s="76" t="s">
        <v>118</v>
      </c>
      <c r="E30" s="243" t="s">
        <v>233</v>
      </c>
      <c r="F30" s="77" t="s">
        <v>234</v>
      </c>
      <c r="G30" s="244">
        <v>5.03</v>
      </c>
      <c r="H30" s="245">
        <v>5</v>
      </c>
      <c r="I30" s="246">
        <v>93</v>
      </c>
      <c r="J30" s="48" t="s">
        <v>235</v>
      </c>
      <c r="K30" s="49">
        <v>40</v>
      </c>
      <c r="L30" s="247">
        <v>3520</v>
      </c>
      <c r="M30" s="370">
        <f>L30</f>
        <v>3520</v>
      </c>
      <c r="N30" s="82">
        <f>IF(AND(G30&lt;&gt;"",M30&lt;&gt;""),M30/G30,"")</f>
        <v>699.80119284294233</v>
      </c>
      <c r="O30" s="82"/>
      <c r="P30" s="82"/>
      <c r="Q30" s="82"/>
      <c r="R30" s="82">
        <v>2</v>
      </c>
      <c r="S30" s="82"/>
      <c r="T30" s="82">
        <v>137</v>
      </c>
      <c r="U30" s="82"/>
      <c r="V30" s="82">
        <v>20</v>
      </c>
      <c r="W30" s="249"/>
      <c r="X30" s="250">
        <f>L30/8</f>
        <v>440</v>
      </c>
      <c r="Y30" s="371"/>
      <c r="Z30" s="372"/>
      <c r="AA30" s="373"/>
      <c r="AB30" s="101">
        <f>L30/V30</f>
        <v>176</v>
      </c>
      <c r="AC30" s="251">
        <f>T30/V30</f>
        <v>6.85</v>
      </c>
      <c r="AD30" s="252">
        <f>V30*256*16/1000000</f>
        <v>8.1920000000000007E-2</v>
      </c>
      <c r="AE30" s="253">
        <v>1.18</v>
      </c>
      <c r="AF30" s="196">
        <v>2.2000000000000002</v>
      </c>
      <c r="AG30" s="197" t="s">
        <v>66</v>
      </c>
      <c r="AH30" s="198"/>
      <c r="AI30" s="199" t="s">
        <v>236</v>
      </c>
      <c r="AJ30" s="200"/>
      <c r="AK30" s="200">
        <v>30</v>
      </c>
      <c r="AL30" s="200"/>
      <c r="AM30" s="201">
        <v>3</v>
      </c>
      <c r="AN30" s="201"/>
      <c r="AO30" s="201"/>
      <c r="AP30" s="201"/>
      <c r="AQ30" s="202"/>
      <c r="AR30" s="198">
        <v>4</v>
      </c>
      <c r="AS30" s="204"/>
      <c r="AU30" s="323" t="s">
        <v>237</v>
      </c>
    </row>
    <row r="31" spans="1:51" ht="15" x14ac:dyDescent="0.25">
      <c r="A31" s="26"/>
      <c r="B31" s="52" t="s">
        <v>125</v>
      </c>
      <c r="C31" s="28"/>
      <c r="D31" s="29"/>
      <c r="E31" s="30" t="s">
        <v>161</v>
      </c>
      <c r="F31" s="53" t="s">
        <v>75</v>
      </c>
      <c r="G31" s="32" t="s">
        <v>43</v>
      </c>
      <c r="H31" s="341" t="s">
        <v>137</v>
      </c>
      <c r="I31" s="88"/>
      <c r="J31" s="35"/>
      <c r="K31" s="36" t="s">
        <v>43</v>
      </c>
      <c r="L31" s="237" t="s">
        <v>138</v>
      </c>
      <c r="M31" s="342" t="s">
        <v>87</v>
      </c>
      <c r="N31" s="56"/>
      <c r="O31" s="343">
        <f>AVERAGE(O38:O180)</f>
        <v>313.37587631254473</v>
      </c>
      <c r="P31" s="374" t="s">
        <v>162</v>
      </c>
      <c r="Q31" s="57" t="s">
        <v>168</v>
      </c>
      <c r="R31" s="4" t="s">
        <v>163</v>
      </c>
      <c r="S31" s="4" t="s">
        <v>238</v>
      </c>
      <c r="T31" s="4"/>
      <c r="U31" s="57" t="s">
        <v>164</v>
      </c>
      <c r="V31" s="375" t="s">
        <v>149</v>
      </c>
      <c r="W31" s="263" t="s">
        <v>165</v>
      </c>
      <c r="X31" s="6" t="s">
        <v>128</v>
      </c>
      <c r="Y31" s="7" t="s">
        <v>142</v>
      </c>
      <c r="Z31" s="345"/>
      <c r="AA31" s="9"/>
      <c r="AB31" s="3"/>
      <c r="AC31" s="376"/>
      <c r="AD31" s="6" t="s">
        <v>31</v>
      </c>
      <c r="AE31" s="240"/>
      <c r="AF31" s="145"/>
      <c r="AG31" s="241"/>
      <c r="AH31" s="241"/>
      <c r="AI31" s="149"/>
      <c r="AJ31" s="149"/>
      <c r="AK31" s="149"/>
      <c r="AL31" s="149"/>
      <c r="AM31" s="149"/>
      <c r="AN31" s="149"/>
      <c r="AO31" s="149"/>
      <c r="AP31" s="149"/>
      <c r="AQ31" s="241"/>
      <c r="AR31" s="241"/>
      <c r="AS31" s="152"/>
      <c r="AU31" s="71" t="s">
        <v>166</v>
      </c>
      <c r="AY31" s="207"/>
    </row>
    <row r="32" spans="1:51" hidden="1" x14ac:dyDescent="0.2">
      <c r="A32" s="26" t="s">
        <v>47</v>
      </c>
      <c r="B32" s="162" t="s">
        <v>56</v>
      </c>
      <c r="C32" s="46" t="s">
        <v>66</v>
      </c>
      <c r="D32" s="160"/>
      <c r="E32" s="327" t="s">
        <v>239</v>
      </c>
      <c r="F32" s="377" t="s">
        <v>167</v>
      </c>
      <c r="G32" s="347">
        <v>54.86</v>
      </c>
      <c r="H32" s="348">
        <v>15</v>
      </c>
      <c r="I32" s="349">
        <v>80</v>
      </c>
      <c r="J32" s="378" t="s">
        <v>240</v>
      </c>
      <c r="K32" s="379" t="s">
        <v>241</v>
      </c>
      <c r="L32" s="64">
        <f>8*X32/1000</f>
        <v>17.600000000000001</v>
      </c>
      <c r="M32" s="65">
        <f>12.8*X32/1000</f>
        <v>28.16</v>
      </c>
      <c r="N32" s="16">
        <f>IF(AND(G32&lt;&gt;"",M32&lt;&gt;""),1000*M32/G32,"")</f>
        <v>513.30659861465551</v>
      </c>
      <c r="O32" s="16"/>
      <c r="P32" s="16">
        <v>2</v>
      </c>
      <c r="Q32" s="16">
        <v>80</v>
      </c>
      <c r="R32" s="16">
        <v>14</v>
      </c>
      <c r="S32" s="16"/>
      <c r="T32" s="113">
        <v>154</v>
      </c>
      <c r="U32" s="16"/>
      <c r="V32" s="16">
        <v>60</v>
      </c>
      <c r="W32" s="16">
        <v>768</v>
      </c>
      <c r="X32" s="277">
        <v>2200</v>
      </c>
      <c r="Y32" s="352">
        <v>15</v>
      </c>
      <c r="Z32" s="68">
        <f>IF(AND(L32&lt;&gt;"",Y32&lt;&gt;""),1000*L32/Y32,"")</f>
        <v>1173.3333333333333</v>
      </c>
      <c r="AA32" s="69">
        <f>1000*M32/Q32</f>
        <v>352</v>
      </c>
      <c r="AB32" s="44"/>
      <c r="AC32" s="380">
        <f>T32/V32</f>
        <v>2.5666666666666669</v>
      </c>
      <c r="AD32" s="70">
        <f>512*72*V32/1000000</f>
        <v>2.21184</v>
      </c>
      <c r="AE32" s="381"/>
      <c r="AF32" s="163"/>
      <c r="AG32" s="164" t="s">
        <v>66</v>
      </c>
      <c r="AH32" s="171"/>
      <c r="AI32" s="166"/>
      <c r="AJ32" s="166"/>
      <c r="AK32" s="166"/>
      <c r="AL32" s="166"/>
      <c r="AM32" s="167"/>
      <c r="AN32" s="167"/>
      <c r="AO32" s="167"/>
      <c r="AP32" s="167"/>
      <c r="AQ32" s="169"/>
      <c r="AR32" s="171"/>
      <c r="AS32" s="170"/>
      <c r="AU32" s="323" t="s">
        <v>242</v>
      </c>
    </row>
    <row r="33" spans="1:47" ht="13.5" thickBot="1" x14ac:dyDescent="0.25">
      <c r="A33" s="382" t="s">
        <v>232</v>
      </c>
      <c r="B33" s="115" t="s">
        <v>56</v>
      </c>
      <c r="C33" s="116" t="s">
        <v>66</v>
      </c>
      <c r="D33" s="123"/>
      <c r="E33" s="243" t="s">
        <v>239</v>
      </c>
      <c r="F33" s="383" t="s">
        <v>167</v>
      </c>
      <c r="G33" s="335">
        <v>54.86</v>
      </c>
      <c r="H33" s="336">
        <v>15</v>
      </c>
      <c r="I33" s="337">
        <v>80</v>
      </c>
      <c r="J33" s="301" t="s">
        <v>243</v>
      </c>
      <c r="K33" s="360">
        <v>129</v>
      </c>
      <c r="L33" s="79">
        <f>8*X33/1000</f>
        <v>17.600000000000001</v>
      </c>
      <c r="M33" s="80">
        <f>12.8*X33/1000</f>
        <v>28.16</v>
      </c>
      <c r="N33" s="23">
        <f>IF(AND(G33&lt;&gt;"",M33&lt;&gt;""),1000*M33/G33,"")</f>
        <v>513.30659861465551</v>
      </c>
      <c r="O33" s="23"/>
      <c r="P33" s="23">
        <v>2</v>
      </c>
      <c r="Q33" s="23">
        <v>80</v>
      </c>
      <c r="R33" s="23">
        <v>14</v>
      </c>
      <c r="S33" s="23"/>
      <c r="T33" s="384">
        <v>154</v>
      </c>
      <c r="U33" s="23"/>
      <c r="V33" s="23">
        <v>60</v>
      </c>
      <c r="W33" s="23">
        <v>768</v>
      </c>
      <c r="X33" s="100">
        <v>2200</v>
      </c>
      <c r="Y33" s="385">
        <v>15</v>
      </c>
      <c r="Z33" s="84">
        <f>IF(AND(L33&lt;&gt;"",Y33&lt;&gt;""),1000*L33/Y33,"")</f>
        <v>1173.3333333333333</v>
      </c>
      <c r="AA33" s="85">
        <f>1000*M33/Q33</f>
        <v>352</v>
      </c>
      <c r="AB33" s="101">
        <f>L33*1000/V33</f>
        <v>293.33333333333331</v>
      </c>
      <c r="AC33" s="386">
        <f>T33/V33</f>
        <v>2.5666666666666669</v>
      </c>
      <c r="AD33" s="87">
        <f>512*72*V33/1000000</f>
        <v>2.21184</v>
      </c>
      <c r="AE33" s="253">
        <v>1.18</v>
      </c>
      <c r="AF33" s="196">
        <v>2.56</v>
      </c>
      <c r="AG33" s="197" t="s">
        <v>66</v>
      </c>
      <c r="AH33" s="203" t="s">
        <v>66</v>
      </c>
      <c r="AI33" s="387" t="s">
        <v>244</v>
      </c>
      <c r="AJ33" s="199" t="s">
        <v>209</v>
      </c>
      <c r="AK33" s="200">
        <v>26</v>
      </c>
      <c r="AL33" s="200"/>
      <c r="AM33" s="201"/>
      <c r="AN33" s="206"/>
      <c r="AO33" s="206"/>
      <c r="AP33" s="206"/>
      <c r="AQ33" s="202"/>
      <c r="AR33" s="309" t="s">
        <v>245</v>
      </c>
      <c r="AS33" s="204"/>
      <c r="AU33" s="323" t="s">
        <v>246</v>
      </c>
    </row>
    <row r="34" spans="1:47" ht="18" customHeight="1" thickBot="1" x14ac:dyDescent="0.3">
      <c r="A34" s="26"/>
      <c r="B34" s="310" t="s">
        <v>247</v>
      </c>
      <c r="AE34" s="366"/>
      <c r="AF34" s="366"/>
      <c r="AG34" s="366"/>
      <c r="AH34" s="366"/>
      <c r="AI34" s="367"/>
      <c r="AJ34" s="367"/>
      <c r="AK34" s="367"/>
      <c r="AL34" s="367"/>
      <c r="AM34" s="367"/>
      <c r="AN34" s="367"/>
      <c r="AO34" s="367"/>
      <c r="AP34" s="367"/>
      <c r="AQ34" s="366"/>
      <c r="AR34" s="366"/>
      <c r="AS34" s="366"/>
    </row>
    <row r="35" spans="1:47" ht="13.5" hidden="1" thickBot="1" x14ac:dyDescent="0.25">
      <c r="A35" s="26"/>
      <c r="B35" s="52" t="s">
        <v>125</v>
      </c>
      <c r="C35" s="28"/>
      <c r="D35" s="29"/>
      <c r="E35" s="30" t="s">
        <v>161</v>
      </c>
      <c r="F35" s="53" t="s">
        <v>75</v>
      </c>
      <c r="G35" s="32" t="s">
        <v>43</v>
      </c>
      <c r="H35" s="341" t="s">
        <v>137</v>
      </c>
      <c r="I35" s="88"/>
      <c r="J35" s="35"/>
      <c r="K35" s="36" t="s">
        <v>43</v>
      </c>
      <c r="L35" s="237" t="s">
        <v>138</v>
      </c>
      <c r="M35" s="342" t="s">
        <v>87</v>
      </c>
      <c r="N35" s="56" t="e">
        <f>AVERAGE(N36:N66)</f>
        <v>#DIV/0!</v>
      </c>
      <c r="O35" s="343"/>
      <c r="P35" s="388" t="s">
        <v>162</v>
      </c>
      <c r="Q35" s="57" t="s">
        <v>168</v>
      </c>
      <c r="R35" s="4" t="s">
        <v>163</v>
      </c>
      <c r="S35" s="4" t="s">
        <v>238</v>
      </c>
      <c r="T35" s="4"/>
      <c r="U35" s="57" t="s">
        <v>164</v>
      </c>
      <c r="V35" s="375" t="s">
        <v>149</v>
      </c>
      <c r="W35" s="263" t="s">
        <v>165</v>
      </c>
      <c r="X35" s="6" t="s">
        <v>128</v>
      </c>
      <c r="Y35" s="7" t="s">
        <v>142</v>
      </c>
      <c r="Z35" s="345"/>
      <c r="AA35" s="9"/>
      <c r="AB35" s="3"/>
      <c r="AC35" s="376"/>
      <c r="AD35" s="6" t="s">
        <v>31</v>
      </c>
      <c r="AE35" s="240"/>
      <c r="AF35" s="145"/>
      <c r="AG35" s="241"/>
      <c r="AH35" s="241"/>
      <c r="AI35" s="149"/>
      <c r="AJ35" s="149"/>
      <c r="AK35" s="149"/>
      <c r="AL35" s="149"/>
      <c r="AM35" s="149"/>
      <c r="AN35" s="149"/>
      <c r="AO35" s="149"/>
      <c r="AP35" s="149"/>
      <c r="AQ35" s="241"/>
      <c r="AR35" s="241"/>
      <c r="AS35" s="152"/>
      <c r="AU35" s="71" t="s">
        <v>166</v>
      </c>
    </row>
    <row r="36" spans="1:47" ht="13.5" hidden="1" thickBot="1" x14ac:dyDescent="0.25">
      <c r="A36" s="26" t="s">
        <v>47</v>
      </c>
      <c r="B36" s="162" t="s">
        <v>56</v>
      </c>
      <c r="C36" s="46" t="s">
        <v>66</v>
      </c>
      <c r="D36" s="160"/>
      <c r="E36" s="327" t="s">
        <v>239</v>
      </c>
      <c r="F36" s="377" t="s">
        <v>167</v>
      </c>
      <c r="G36" s="347">
        <v>54.86</v>
      </c>
      <c r="H36" s="348">
        <v>15</v>
      </c>
      <c r="I36" s="349">
        <v>80</v>
      </c>
      <c r="J36" s="389" t="s">
        <v>248</v>
      </c>
      <c r="K36" s="360" t="s">
        <v>241</v>
      </c>
      <c r="L36" s="64">
        <f>8*X36/1000</f>
        <v>17.600000000000001</v>
      </c>
      <c r="M36" s="65">
        <f>12.8*X36/1000</f>
        <v>28.16</v>
      </c>
      <c r="N36" s="16">
        <f>IF(AND(G36&lt;&gt;"",M36&lt;&gt;""),1000*M36/G36,"")</f>
        <v>513.30659861465551</v>
      </c>
      <c r="O36" s="16"/>
      <c r="P36" s="16">
        <v>2</v>
      </c>
      <c r="Q36" s="16">
        <v>80</v>
      </c>
      <c r="R36" s="16">
        <v>14</v>
      </c>
      <c r="S36" s="16"/>
      <c r="T36" s="113">
        <v>154</v>
      </c>
      <c r="U36" s="16"/>
      <c r="V36" s="16">
        <v>60</v>
      </c>
      <c r="W36" s="16">
        <v>768</v>
      </c>
      <c r="X36" s="277">
        <v>2200</v>
      </c>
      <c r="Y36" s="352">
        <v>15</v>
      </c>
      <c r="Z36" s="68">
        <f>IF(AND(L36&lt;&gt;"",Y36&lt;&gt;""),1000*L36/Y36,"")</f>
        <v>1173.3333333333333</v>
      </c>
      <c r="AA36" s="69">
        <f>1000*M36/Q36</f>
        <v>352</v>
      </c>
      <c r="AB36" s="44"/>
      <c r="AC36" s="380">
        <f>T36/V36</f>
        <v>2.5666666666666669</v>
      </c>
      <c r="AD36" s="70">
        <f>512*72*V36/1000000</f>
        <v>2.21184</v>
      </c>
      <c r="AE36" s="253">
        <v>0.9</v>
      </c>
      <c r="AF36" s="196">
        <v>2</v>
      </c>
      <c r="AG36" s="197" t="s">
        <v>66</v>
      </c>
      <c r="AH36" s="198"/>
      <c r="AI36" s="200"/>
      <c r="AJ36" s="200"/>
      <c r="AK36" s="200"/>
      <c r="AL36" s="200"/>
      <c r="AM36" s="201"/>
      <c r="AN36" s="201"/>
      <c r="AO36" s="201"/>
      <c r="AP36" s="201"/>
      <c r="AQ36" s="202"/>
      <c r="AR36" s="198"/>
      <c r="AS36" s="204"/>
      <c r="AU36" s="323" t="s">
        <v>242</v>
      </c>
    </row>
    <row r="37" spans="1:47" x14ac:dyDescent="0.2">
      <c r="A37" s="26"/>
      <c r="B37" s="52" t="s">
        <v>125</v>
      </c>
      <c r="C37" s="28"/>
      <c r="D37" s="29"/>
      <c r="E37" s="30" t="s">
        <v>144</v>
      </c>
      <c r="F37" s="53" t="s">
        <v>75</v>
      </c>
      <c r="G37" s="32" t="s">
        <v>43</v>
      </c>
      <c r="H37" s="341" t="s">
        <v>137</v>
      </c>
      <c r="I37" s="88"/>
      <c r="J37" s="35"/>
      <c r="K37" s="36" t="s">
        <v>43</v>
      </c>
      <c r="L37" s="237" t="s">
        <v>138</v>
      </c>
      <c r="M37" s="342" t="s">
        <v>87</v>
      </c>
      <c r="N37" s="56"/>
      <c r="O37" s="343"/>
      <c r="P37" s="2"/>
      <c r="Q37" s="4" t="s">
        <v>145</v>
      </c>
      <c r="R37" s="57" t="s">
        <v>146</v>
      </c>
      <c r="S37" s="4" t="s">
        <v>147</v>
      </c>
      <c r="T37" s="4"/>
      <c r="U37" s="4" t="s">
        <v>148</v>
      </c>
      <c r="V37" s="344" t="s">
        <v>149</v>
      </c>
      <c r="W37" s="57" t="s">
        <v>150</v>
      </c>
      <c r="X37" s="6" t="s">
        <v>128</v>
      </c>
      <c r="Y37" s="7" t="s">
        <v>142</v>
      </c>
      <c r="Z37" s="345"/>
      <c r="AA37" s="9"/>
      <c r="AB37" s="3"/>
      <c r="AC37" s="11"/>
      <c r="AD37" s="390" t="s">
        <v>31</v>
      </c>
      <c r="AE37" s="240"/>
      <c r="AF37" s="145"/>
      <c r="AG37" s="241"/>
      <c r="AH37" s="241"/>
      <c r="AI37" s="149"/>
      <c r="AJ37" s="149"/>
      <c r="AK37" s="149"/>
      <c r="AL37" s="149"/>
      <c r="AM37" s="149"/>
      <c r="AN37" s="149"/>
      <c r="AO37" s="149"/>
      <c r="AP37" s="149"/>
      <c r="AQ37" s="241"/>
      <c r="AR37" s="241"/>
      <c r="AS37" s="152"/>
    </row>
    <row r="38" spans="1:47" ht="13.5" thickBot="1" x14ac:dyDescent="0.25">
      <c r="A38" s="242" t="s">
        <v>249</v>
      </c>
      <c r="B38" s="74" t="s">
        <v>56</v>
      </c>
      <c r="C38" s="75" t="s">
        <v>66</v>
      </c>
      <c r="D38" s="123"/>
      <c r="E38" s="243" t="s">
        <v>152</v>
      </c>
      <c r="F38" s="391" t="s">
        <v>153</v>
      </c>
      <c r="G38" s="392">
        <v>20.689499999999999</v>
      </c>
      <c r="H38" s="393">
        <v>8</v>
      </c>
      <c r="I38" s="394">
        <v>86</v>
      </c>
      <c r="J38" s="122" t="s">
        <v>154</v>
      </c>
      <c r="K38" s="338">
        <v>39.5</v>
      </c>
      <c r="L38" s="395">
        <f>8*X38/1000</f>
        <v>8</v>
      </c>
      <c r="M38" s="396">
        <f>12.8*X38/1000</f>
        <v>12.8</v>
      </c>
      <c r="N38" s="397">
        <f>IF(AND(G38&lt;&gt;"",M38&lt;&gt;""),1000*M38/G38,"")</f>
        <v>618.67130670146696</v>
      </c>
      <c r="O38" s="23">
        <f>IF(AND(G38&lt;&gt;"",L38&lt;&gt;""),1000*L38/G38,"")</f>
        <v>386.66956668841686</v>
      </c>
      <c r="P38" s="398"/>
      <c r="Q38" s="82">
        <v>20</v>
      </c>
      <c r="R38" s="82">
        <v>2</v>
      </c>
      <c r="S38" s="82"/>
      <c r="T38" s="82">
        <v>100</v>
      </c>
      <c r="U38" s="82"/>
      <c r="V38" s="296">
        <v>10</v>
      </c>
      <c r="W38" s="82">
        <v>1</v>
      </c>
      <c r="X38" s="399">
        <v>1000</v>
      </c>
      <c r="Y38" s="340"/>
      <c r="Z38" s="400"/>
      <c r="AA38" s="401">
        <f>1000*M38/Q38</f>
        <v>640</v>
      </c>
      <c r="AB38" s="101">
        <f>L38*1000/V38</f>
        <v>800</v>
      </c>
      <c r="AC38" s="251">
        <f>T38/V38</f>
        <v>10</v>
      </c>
      <c r="AD38" s="402">
        <f>512*72*V38/1000000</f>
        <v>0.36864000000000002</v>
      </c>
      <c r="AE38" s="253">
        <v>2.1</v>
      </c>
      <c r="AF38" s="196">
        <v>2.7</v>
      </c>
      <c r="AG38" s="197" t="s">
        <v>66</v>
      </c>
      <c r="AH38" s="198" t="s">
        <v>66</v>
      </c>
      <c r="AI38" s="200"/>
      <c r="AJ38" s="199" t="s">
        <v>209</v>
      </c>
      <c r="AK38" s="200">
        <v>20</v>
      </c>
      <c r="AL38" s="200"/>
      <c r="AM38" s="201">
        <v>4</v>
      </c>
      <c r="AN38" s="201">
        <v>4</v>
      </c>
      <c r="AO38" s="201">
        <v>2</v>
      </c>
      <c r="AP38" s="201"/>
      <c r="AQ38" s="202"/>
      <c r="AR38" s="309" t="s">
        <v>250</v>
      </c>
      <c r="AS38" s="204">
        <v>2</v>
      </c>
      <c r="AU38" s="403" t="s">
        <v>251</v>
      </c>
    </row>
    <row r="39" spans="1:47" ht="18" customHeight="1" thickBot="1" x14ac:dyDescent="0.25">
      <c r="A39" s="26"/>
      <c r="B39" s="404" t="s">
        <v>252</v>
      </c>
      <c r="AE39" s="366"/>
      <c r="AF39" s="366"/>
      <c r="AG39" s="366"/>
      <c r="AH39" s="366"/>
      <c r="AI39" s="367"/>
      <c r="AJ39" s="367"/>
      <c r="AK39" s="367"/>
      <c r="AL39" s="367"/>
      <c r="AM39" s="367"/>
      <c r="AN39" s="367"/>
      <c r="AO39" s="367"/>
      <c r="AP39" s="367"/>
      <c r="AQ39" s="366"/>
      <c r="AR39" s="366"/>
      <c r="AS39" s="366"/>
    </row>
    <row r="40" spans="1:47" x14ac:dyDescent="0.2">
      <c r="A40" s="160"/>
      <c r="B40" s="52" t="s">
        <v>125</v>
      </c>
      <c r="C40" s="28"/>
      <c r="D40" s="29"/>
      <c r="E40" s="30" t="s">
        <v>126</v>
      </c>
      <c r="F40" s="405"/>
      <c r="G40" s="32" t="s">
        <v>127</v>
      </c>
      <c r="H40" s="33" t="s">
        <v>30</v>
      </c>
      <c r="I40" s="88"/>
      <c r="J40" s="406"/>
      <c r="K40" s="260"/>
      <c r="L40" s="37" t="s">
        <v>52</v>
      </c>
      <c r="M40" s="342" t="s">
        <v>87</v>
      </c>
      <c r="N40" s="56"/>
      <c r="O40" s="343"/>
      <c r="P40" s="4"/>
      <c r="Q40" s="4" t="s">
        <v>59</v>
      </c>
      <c r="R40" s="4"/>
      <c r="S40" s="4"/>
      <c r="T40" s="4"/>
      <c r="U40" s="57" t="s">
        <v>20</v>
      </c>
      <c r="V40" s="5" t="s">
        <v>37</v>
      </c>
      <c r="W40" s="57" t="s">
        <v>22</v>
      </c>
      <c r="X40" s="6" t="s">
        <v>128</v>
      </c>
      <c r="Y40" s="59" t="s">
        <v>55</v>
      </c>
      <c r="Z40" s="8"/>
      <c r="AA40" s="289"/>
      <c r="AB40" s="3"/>
      <c r="AC40" s="11"/>
      <c r="AD40" s="6" t="s">
        <v>31</v>
      </c>
      <c r="AE40" s="60"/>
      <c r="AF40" s="144"/>
      <c r="AG40" s="407"/>
      <c r="AH40" s="28"/>
      <c r="AI40" s="408"/>
      <c r="AJ40" s="408"/>
      <c r="AK40" s="408"/>
      <c r="AL40" s="408"/>
      <c r="AM40" s="409"/>
      <c r="AN40" s="408"/>
      <c r="AO40" s="408"/>
      <c r="AP40" s="408"/>
      <c r="AQ40" s="28"/>
      <c r="AR40" s="28"/>
      <c r="AS40" s="29"/>
      <c r="AU40" s="105" t="s">
        <v>129</v>
      </c>
    </row>
    <row r="41" spans="1:47" ht="13.5" thickBot="1" x14ac:dyDescent="0.25">
      <c r="A41" s="26" t="s">
        <v>130</v>
      </c>
      <c r="B41" s="106"/>
      <c r="C41" s="39"/>
      <c r="D41" s="40"/>
      <c r="E41" s="410" t="s">
        <v>131</v>
      </c>
      <c r="F41" s="63" t="s">
        <v>132</v>
      </c>
      <c r="G41" s="13">
        <v>11.22</v>
      </c>
      <c r="H41" s="14">
        <v>16</v>
      </c>
      <c r="I41" s="15">
        <v>32</v>
      </c>
      <c r="J41" s="411" t="s">
        <v>133</v>
      </c>
      <c r="K41" s="412">
        <v>22.46</v>
      </c>
      <c r="L41" s="43">
        <f>8*X41</f>
        <v>3840</v>
      </c>
      <c r="M41" s="66">
        <f>9*X41</f>
        <v>4320</v>
      </c>
      <c r="N41" s="16">
        <f>IF(AND(G41&lt;&gt;"",M41&lt;&gt;""),M41/G41,"")</f>
        <v>385.02673796791441</v>
      </c>
      <c r="O41" s="16">
        <f>IF(AND(G41&lt;&gt;"",L41&lt;&gt;""),L41/G41,"")</f>
        <v>342.24598930481284</v>
      </c>
      <c r="P41" s="16"/>
      <c r="Q41" s="16">
        <v>12</v>
      </c>
      <c r="R41" s="16">
        <v>4</v>
      </c>
      <c r="S41" s="16"/>
      <c r="T41" s="16">
        <v>173</v>
      </c>
      <c r="U41" s="67"/>
      <c r="V41" s="16">
        <v>12</v>
      </c>
      <c r="W41" s="161"/>
      <c r="X41" s="17">
        <v>480</v>
      </c>
      <c r="Y41" s="413">
        <v>4</v>
      </c>
      <c r="Z41" s="68">
        <f>IF(AND(L41&lt;&gt;"",Y41&lt;&gt;""),L41/Y41,"")</f>
        <v>960</v>
      </c>
      <c r="AA41" s="69">
        <f>M41/Q41</f>
        <v>360</v>
      </c>
      <c r="AB41" s="44">
        <f>L41/V41</f>
        <v>320</v>
      </c>
      <c r="AC41" s="322">
        <f>T41/V41</f>
        <v>14.416666666666666</v>
      </c>
      <c r="AD41" s="70">
        <f>512*36*V41/1000000</f>
        <v>0.22118399999999999</v>
      </c>
      <c r="AE41" s="414">
        <v>1</v>
      </c>
      <c r="AF41" s="195">
        <v>3.2</v>
      </c>
      <c r="AG41" s="302" t="s">
        <v>66</v>
      </c>
      <c r="AH41" s="75"/>
      <c r="AI41" s="397"/>
      <c r="AJ41" s="397"/>
      <c r="AK41" s="397">
        <v>28</v>
      </c>
      <c r="AL41" s="397">
        <v>3</v>
      </c>
      <c r="AM41" s="415">
        <v>8</v>
      </c>
      <c r="AN41" s="397">
        <v>4</v>
      </c>
      <c r="AO41" s="397">
        <v>4</v>
      </c>
      <c r="AP41" s="397"/>
      <c r="AQ41" s="75"/>
      <c r="AR41" s="116"/>
      <c r="AS41" s="123"/>
      <c r="AU41" s="323" t="s">
        <v>253</v>
      </c>
    </row>
    <row r="42" spans="1:47" ht="13.5" customHeight="1" x14ac:dyDescent="0.2">
      <c r="A42" s="45"/>
      <c r="B42" s="52" t="s">
        <v>89</v>
      </c>
      <c r="C42" s="28"/>
      <c r="D42" s="29"/>
      <c r="E42" s="30" t="s">
        <v>90</v>
      </c>
      <c r="F42" s="53" t="s">
        <v>58</v>
      </c>
      <c r="G42" s="32" t="s">
        <v>43</v>
      </c>
      <c r="H42" s="313" t="s">
        <v>91</v>
      </c>
      <c r="I42" s="34"/>
      <c r="J42" s="314"/>
      <c r="K42" s="54" t="s">
        <v>43</v>
      </c>
      <c r="L42" s="1" t="s">
        <v>52</v>
      </c>
      <c r="M42" s="2"/>
      <c r="N42" s="300" t="e">
        <f>AVERAGE(N45:N46)</f>
        <v>#DIV/0!</v>
      </c>
      <c r="O42" s="4"/>
      <c r="P42" s="57" t="s">
        <v>92</v>
      </c>
      <c r="Q42" s="57" t="s">
        <v>59</v>
      </c>
      <c r="R42" s="4"/>
      <c r="S42" s="57" t="s">
        <v>93</v>
      </c>
      <c r="T42" s="57"/>
      <c r="U42" s="57"/>
      <c r="V42" s="58" t="s">
        <v>94</v>
      </c>
      <c r="W42" s="4" t="s">
        <v>53</v>
      </c>
      <c r="X42" s="315" t="s">
        <v>95</v>
      </c>
      <c r="Y42" s="7"/>
      <c r="Z42" s="8"/>
      <c r="AA42" s="96"/>
      <c r="AB42" s="3" t="e">
        <f>AVERAGE(AB45:AB46)</f>
        <v>#DIV/0!</v>
      </c>
      <c r="AC42" s="11">
        <f>AVERAGE(AC45:AC46)</f>
        <v>7</v>
      </c>
      <c r="AD42" s="6" t="s">
        <v>31</v>
      </c>
      <c r="AE42" s="416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29"/>
      <c r="AU42" s="316" t="s">
        <v>96</v>
      </c>
    </row>
    <row r="43" spans="1:47" ht="13.5" thickBot="1" x14ac:dyDescent="0.25">
      <c r="A43" s="51" t="s">
        <v>135</v>
      </c>
      <c r="B43" s="317" t="s">
        <v>40</v>
      </c>
      <c r="C43" s="39"/>
      <c r="D43" s="107"/>
      <c r="E43" s="108" t="s">
        <v>97</v>
      </c>
      <c r="F43" s="63" t="s">
        <v>98</v>
      </c>
      <c r="G43" s="13"/>
      <c r="H43" s="273">
        <v>4.5</v>
      </c>
      <c r="I43" s="15">
        <v>68</v>
      </c>
      <c r="J43" s="112" t="s">
        <v>312</v>
      </c>
      <c r="K43" s="72">
        <v>29.9</v>
      </c>
      <c r="L43" s="320">
        <v>4068</v>
      </c>
      <c r="M43" s="321">
        <f>L43</f>
        <v>4068</v>
      </c>
      <c r="N43" s="16"/>
      <c r="O43" s="16"/>
      <c r="P43" s="16"/>
      <c r="Q43" s="16">
        <v>16</v>
      </c>
      <c r="R43" s="67" t="s">
        <v>99</v>
      </c>
      <c r="S43" s="16"/>
      <c r="T43" s="16">
        <v>70</v>
      </c>
      <c r="U43" s="16"/>
      <c r="V43" s="16">
        <v>10</v>
      </c>
      <c r="W43" s="67" t="s">
        <v>100</v>
      </c>
      <c r="X43" s="17">
        <f>L43/8</f>
        <v>508.5</v>
      </c>
      <c r="Y43" s="18"/>
      <c r="Z43" s="68"/>
      <c r="AA43" s="69">
        <f>L43/Q43</f>
        <v>254.25</v>
      </c>
      <c r="AB43" s="44"/>
      <c r="AC43" s="322">
        <f>T43/V43</f>
        <v>7</v>
      </c>
      <c r="AD43" s="70">
        <f>V43*18*1024/1000000</f>
        <v>0.18432000000000001</v>
      </c>
      <c r="AE43" s="417">
        <v>1.417</v>
      </c>
      <c r="AF43" s="80">
        <v>2.7559999999999998</v>
      </c>
      <c r="AG43" s="249" t="s">
        <v>66</v>
      </c>
      <c r="AH43" s="418"/>
      <c r="AI43" s="418"/>
      <c r="AJ43" s="418"/>
      <c r="AK43" s="23">
        <v>36</v>
      </c>
      <c r="AL43" s="23">
        <v>4</v>
      </c>
      <c r="AM43" s="23">
        <v>12</v>
      </c>
      <c r="AN43" s="23">
        <v>8</v>
      </c>
      <c r="AO43" s="23">
        <v>8</v>
      </c>
      <c r="AP43" s="418"/>
      <c r="AQ43" s="418"/>
      <c r="AR43" s="418"/>
      <c r="AS43" s="123"/>
      <c r="AT43" s="61"/>
      <c r="AU43" s="269"/>
    </row>
    <row r="44" spans="1:47" ht="13.5" customHeight="1" x14ac:dyDescent="0.2">
      <c r="A44" s="45"/>
      <c r="B44" s="52" t="s">
        <v>89</v>
      </c>
      <c r="C44" s="28"/>
      <c r="D44" s="29"/>
      <c r="E44" s="30" t="s">
        <v>90</v>
      </c>
      <c r="F44" s="53" t="s">
        <v>58</v>
      </c>
      <c r="G44" s="32" t="s">
        <v>43</v>
      </c>
      <c r="H44" s="313" t="s">
        <v>91</v>
      </c>
      <c r="I44" s="34"/>
      <c r="J44" s="314"/>
      <c r="K44" s="54" t="s">
        <v>43</v>
      </c>
      <c r="L44" s="1" t="s">
        <v>52</v>
      </c>
      <c r="M44" s="2"/>
      <c r="N44" s="300">
        <f>AVERAGE(N47:N48)</f>
        <v>302.10000000000002</v>
      </c>
      <c r="O44" s="4"/>
      <c r="P44" s="57" t="s">
        <v>92</v>
      </c>
      <c r="Q44" s="57" t="s">
        <v>59</v>
      </c>
      <c r="R44" s="4"/>
      <c r="S44" s="57" t="s">
        <v>93</v>
      </c>
      <c r="T44" s="57"/>
      <c r="U44" s="57"/>
      <c r="V44" s="58" t="s">
        <v>94</v>
      </c>
      <c r="W44" s="4" t="s">
        <v>53</v>
      </c>
      <c r="X44" s="315" t="s">
        <v>95</v>
      </c>
      <c r="Y44" s="7"/>
      <c r="Z44" s="8"/>
      <c r="AA44" s="96"/>
      <c r="AB44" s="3">
        <f>AVERAGE(AB47:AB48)</f>
        <v>575.42857142857144</v>
      </c>
      <c r="AC44" s="11">
        <f>AVERAGE(AC47:AC48)</f>
        <v>11.095238095238095</v>
      </c>
      <c r="AD44" s="6" t="s">
        <v>31</v>
      </c>
      <c r="AE44" s="416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29"/>
      <c r="AU44" s="316" t="s">
        <v>96</v>
      </c>
    </row>
    <row r="45" spans="1:47" ht="13.5" thickBot="1" x14ac:dyDescent="0.25">
      <c r="A45" s="51"/>
      <c r="B45" s="317" t="s">
        <v>40</v>
      </c>
      <c r="C45" s="39"/>
      <c r="D45" s="107"/>
      <c r="E45" s="108" t="s">
        <v>324</v>
      </c>
      <c r="F45" s="63" t="s">
        <v>325</v>
      </c>
      <c r="G45" s="13"/>
      <c r="H45" s="273">
        <v>4.5</v>
      </c>
      <c r="I45" s="15">
        <v>68</v>
      </c>
      <c r="J45" s="112" t="s">
        <v>326</v>
      </c>
      <c r="K45" s="72">
        <v>69</v>
      </c>
      <c r="L45" s="320">
        <v>4068</v>
      </c>
      <c r="M45" s="321">
        <f>L45</f>
        <v>4068</v>
      </c>
      <c r="N45" s="16"/>
      <c r="O45" s="16"/>
      <c r="P45" s="16">
        <v>1</v>
      </c>
      <c r="Q45" s="16">
        <v>16</v>
      </c>
      <c r="R45" s="67" t="s">
        <v>99</v>
      </c>
      <c r="S45" s="16"/>
      <c r="T45" s="16">
        <v>70</v>
      </c>
      <c r="U45" s="16"/>
      <c r="V45" s="16">
        <v>10</v>
      </c>
      <c r="W45" s="67" t="s">
        <v>100</v>
      </c>
      <c r="X45" s="17">
        <f>L45/8</f>
        <v>508.5</v>
      </c>
      <c r="Y45" s="18"/>
      <c r="Z45" s="68"/>
      <c r="AA45" s="69">
        <f>L45/Q45</f>
        <v>254.25</v>
      </c>
      <c r="AB45" s="44"/>
      <c r="AC45" s="322">
        <f>T45/V45</f>
        <v>7</v>
      </c>
      <c r="AD45" s="70">
        <f>V45*18*1024/1000000</f>
        <v>0.18432000000000001</v>
      </c>
      <c r="AE45" s="65">
        <v>2.2400000000000002</v>
      </c>
      <c r="AF45" s="65">
        <v>2.76</v>
      </c>
      <c r="AG45" s="249" t="s">
        <v>66</v>
      </c>
      <c r="AH45" s="418"/>
      <c r="AI45" s="418" t="s">
        <v>107</v>
      </c>
      <c r="AJ45" s="418"/>
      <c r="AK45" s="16">
        <v>25</v>
      </c>
      <c r="AL45" s="16">
        <v>4</v>
      </c>
      <c r="AM45" s="16">
        <v>11</v>
      </c>
      <c r="AN45" s="16">
        <v>8</v>
      </c>
      <c r="AO45" s="16">
        <v>6</v>
      </c>
      <c r="AP45" s="157"/>
      <c r="AQ45" s="157"/>
      <c r="AR45" s="157"/>
      <c r="AS45" s="160">
        <v>2</v>
      </c>
      <c r="AT45" s="61"/>
      <c r="AU45" s="269"/>
    </row>
    <row r="46" spans="1:47" x14ac:dyDescent="0.2">
      <c r="A46" s="26"/>
      <c r="B46" s="27" t="s">
        <v>29</v>
      </c>
      <c r="C46" s="28"/>
      <c r="D46" s="29"/>
      <c r="E46" s="30" t="s">
        <v>41</v>
      </c>
      <c r="F46" s="31" t="s">
        <v>42</v>
      </c>
      <c r="G46" s="32" t="s">
        <v>43</v>
      </c>
      <c r="H46" s="33" t="s">
        <v>44</v>
      </c>
      <c r="I46" s="34"/>
      <c r="J46" s="35"/>
      <c r="K46" s="36"/>
      <c r="L46" s="37" t="s">
        <v>34</v>
      </c>
      <c r="M46" s="2" t="s">
        <v>34</v>
      </c>
      <c r="N46" s="3"/>
      <c r="O46" s="4"/>
      <c r="P46" s="121" t="s">
        <v>92</v>
      </c>
      <c r="Q46" s="4"/>
      <c r="R46" s="4"/>
      <c r="S46" s="4" t="s">
        <v>35</v>
      </c>
      <c r="T46" s="4" t="s">
        <v>45</v>
      </c>
      <c r="U46" s="4" t="s">
        <v>36</v>
      </c>
      <c r="V46" s="5" t="s">
        <v>37</v>
      </c>
      <c r="W46" s="4" t="s">
        <v>38</v>
      </c>
      <c r="X46" s="6"/>
      <c r="Y46" s="7"/>
      <c r="Z46" s="8"/>
      <c r="AA46" s="9"/>
      <c r="AB46" s="10"/>
      <c r="AC46" s="11"/>
      <c r="AD46" s="6" t="s">
        <v>31</v>
      </c>
      <c r="AE46" s="240"/>
      <c r="AF46" s="145"/>
      <c r="AG46" s="241"/>
      <c r="AH46" s="241"/>
      <c r="AI46" s="149"/>
      <c r="AJ46" s="149"/>
      <c r="AK46" s="149"/>
      <c r="AL46" s="149"/>
      <c r="AM46" s="149"/>
      <c r="AN46" s="149"/>
      <c r="AO46" s="149"/>
      <c r="AP46" s="149"/>
      <c r="AQ46" s="241"/>
      <c r="AR46" s="241"/>
      <c r="AS46" s="152"/>
      <c r="AU46" s="12" t="s">
        <v>46</v>
      </c>
    </row>
    <row r="47" spans="1:47" ht="13.5" thickBot="1" x14ac:dyDescent="0.25">
      <c r="A47" s="26" t="s">
        <v>47</v>
      </c>
      <c r="B47" s="122" t="s">
        <v>33</v>
      </c>
      <c r="C47" s="116"/>
      <c r="D47" s="123"/>
      <c r="E47" s="124" t="s">
        <v>48</v>
      </c>
      <c r="F47" s="19" t="s">
        <v>39</v>
      </c>
      <c r="G47" s="125">
        <v>40</v>
      </c>
      <c r="H47" s="21">
        <v>14</v>
      </c>
      <c r="I47" s="22">
        <v>148</v>
      </c>
      <c r="J47" s="122" t="s">
        <v>49</v>
      </c>
      <c r="K47" s="49">
        <v>33.75</v>
      </c>
      <c r="L47" s="126">
        <v>12084</v>
      </c>
      <c r="M47" s="23">
        <f>L47</f>
        <v>12084</v>
      </c>
      <c r="N47" s="23">
        <f>IF(AND(G47&lt;&gt;"",M47&lt;&gt;""),M47/G47,"")</f>
        <v>302.10000000000002</v>
      </c>
      <c r="O47" s="23"/>
      <c r="P47" s="23">
        <v>1</v>
      </c>
      <c r="Q47" s="23">
        <v>22</v>
      </c>
      <c r="R47" s="23">
        <v>2</v>
      </c>
      <c r="S47" s="23">
        <v>16</v>
      </c>
      <c r="T47" s="23">
        <v>233</v>
      </c>
      <c r="U47" s="23">
        <v>22</v>
      </c>
      <c r="V47" s="23">
        <v>21</v>
      </c>
      <c r="W47" s="23">
        <v>256</v>
      </c>
      <c r="X47" s="24"/>
      <c r="Y47" s="25"/>
      <c r="Z47" s="84"/>
      <c r="AA47" s="118">
        <f>M47/Q47</f>
        <v>549.27272727272725</v>
      </c>
      <c r="AB47" s="101">
        <f>L47/V47</f>
        <v>575.42857142857144</v>
      </c>
      <c r="AC47" s="86">
        <f>T47/V47</f>
        <v>11.095238095238095</v>
      </c>
      <c r="AD47" s="87">
        <f>(U47*64*18+V47*512*36)/1000000</f>
        <v>0.412416</v>
      </c>
      <c r="AE47" s="253">
        <v>3</v>
      </c>
      <c r="AF47" s="196">
        <v>5</v>
      </c>
      <c r="AG47" s="205" t="s">
        <v>66</v>
      </c>
      <c r="AH47" s="198"/>
      <c r="AI47" s="200"/>
      <c r="AJ47" s="200"/>
      <c r="AK47" s="200"/>
      <c r="AL47" s="200"/>
      <c r="AM47" s="206">
        <v>8</v>
      </c>
      <c r="AN47" s="201"/>
      <c r="AO47" s="201">
        <v>2</v>
      </c>
      <c r="AP47" s="201"/>
      <c r="AQ47" s="202"/>
      <c r="AR47" s="198"/>
      <c r="AS47" s="204"/>
      <c r="AU47" s="12" t="s">
        <v>50</v>
      </c>
    </row>
    <row r="48" spans="1:47" x14ac:dyDescent="0.2">
      <c r="A48" s="51"/>
      <c r="B48" s="52" t="s">
        <v>51</v>
      </c>
      <c r="C48" s="28"/>
      <c r="D48" s="29"/>
      <c r="E48" s="30" t="s">
        <v>74</v>
      </c>
      <c r="F48" s="53" t="s">
        <v>88</v>
      </c>
      <c r="G48" s="32" t="s">
        <v>43</v>
      </c>
      <c r="H48" s="33" t="s">
        <v>44</v>
      </c>
      <c r="I48" s="34"/>
      <c r="J48" s="93"/>
      <c r="K48" s="54" t="s">
        <v>43</v>
      </c>
      <c r="L48" s="55" t="s">
        <v>52</v>
      </c>
      <c r="M48" s="4"/>
      <c r="N48" s="56"/>
      <c r="O48" s="4"/>
      <c r="P48" s="4"/>
      <c r="Q48" s="4" t="s">
        <v>254</v>
      </c>
      <c r="R48" s="4"/>
      <c r="S48" s="57" t="s">
        <v>255</v>
      </c>
      <c r="T48" s="4"/>
      <c r="U48" s="4" t="s">
        <v>78</v>
      </c>
      <c r="V48" s="5" t="s">
        <v>62</v>
      </c>
      <c r="W48" s="4"/>
      <c r="X48" s="6" t="s">
        <v>72</v>
      </c>
      <c r="Y48" s="59"/>
      <c r="Z48" s="8"/>
      <c r="AA48" s="419"/>
      <c r="AB48" s="10"/>
      <c r="AC48" s="376"/>
      <c r="AD48" s="6" t="s">
        <v>31</v>
      </c>
      <c r="AE48" s="240"/>
      <c r="AF48" s="145"/>
      <c r="AG48" s="241"/>
      <c r="AH48" s="241"/>
      <c r="AI48" s="149"/>
      <c r="AJ48" s="149"/>
      <c r="AK48" s="149"/>
      <c r="AL48" s="149"/>
      <c r="AM48" s="149"/>
      <c r="AN48" s="149"/>
      <c r="AO48" s="149"/>
      <c r="AP48" s="149"/>
      <c r="AQ48" s="241"/>
      <c r="AR48" s="241"/>
      <c r="AS48" s="152"/>
    </row>
    <row r="49" spans="1:47" ht="13.5" thickBot="1" x14ac:dyDescent="0.25">
      <c r="A49" s="73" t="s">
        <v>47</v>
      </c>
      <c r="B49" s="115"/>
      <c r="C49" s="116"/>
      <c r="D49" s="123"/>
      <c r="E49" s="124" t="s">
        <v>256</v>
      </c>
      <c r="F49" s="77" t="s">
        <v>257</v>
      </c>
      <c r="G49" s="20">
        <v>12.57</v>
      </c>
      <c r="H49" s="21">
        <v>11</v>
      </c>
      <c r="I49" s="22">
        <v>94</v>
      </c>
      <c r="J49" s="420" t="s">
        <v>258</v>
      </c>
      <c r="K49" s="78">
        <v>42</v>
      </c>
      <c r="L49" s="307">
        <v>6.2720000000000002</v>
      </c>
      <c r="M49" s="308">
        <v>6.2720000000000002</v>
      </c>
      <c r="N49" s="23">
        <f>IF(AND(G49&lt;&gt;"",M49&lt;&gt;""),1000*M49/G49,"")</f>
        <v>498.96579156722356</v>
      </c>
      <c r="O49" s="23"/>
      <c r="P49" s="23"/>
      <c r="Q49" s="23">
        <v>15</v>
      </c>
      <c r="R49" s="23">
        <v>2</v>
      </c>
      <c r="S49" s="23"/>
      <c r="T49" s="23">
        <v>182</v>
      </c>
      <c r="U49" s="23"/>
      <c r="V49" s="23">
        <v>30</v>
      </c>
      <c r="W49" s="23"/>
      <c r="X49" s="24">
        <f>1000*L49/16</f>
        <v>392</v>
      </c>
      <c r="Y49" s="297">
        <v>3</v>
      </c>
      <c r="Z49" s="84">
        <f>IF(AND(L49&lt;&gt;"",Y49&lt;&gt;""),1000*L49/Y49,"")</f>
        <v>2090.6666666666665</v>
      </c>
      <c r="AA49" s="421">
        <f>1000*M49/Q49</f>
        <v>418.13333333333333</v>
      </c>
      <c r="AB49" s="422">
        <f>L49*1000/V49</f>
        <v>209.06666666666666</v>
      </c>
      <c r="AC49" s="423">
        <f>T49/V49</f>
        <v>6.0666666666666664</v>
      </c>
      <c r="AD49" s="424">
        <f>256*36*V49/1000000</f>
        <v>0.27648</v>
      </c>
      <c r="AE49" s="253">
        <v>3</v>
      </c>
      <c r="AF49" s="196">
        <v>5</v>
      </c>
      <c r="AG49" s="205" t="s">
        <v>66</v>
      </c>
      <c r="AH49" s="198"/>
      <c r="AI49" s="199" t="s">
        <v>107</v>
      </c>
      <c r="AJ49" s="199" t="s">
        <v>259</v>
      </c>
      <c r="AK49" s="200"/>
      <c r="AL49" s="200">
        <v>4</v>
      </c>
      <c r="AM49" s="206">
        <v>4</v>
      </c>
      <c r="AN49" s="201"/>
      <c r="AO49" s="201">
        <v>4</v>
      </c>
      <c r="AP49" s="201"/>
      <c r="AQ49" s="202"/>
      <c r="AR49" s="309" t="s">
        <v>250</v>
      </c>
      <c r="AS49" s="204"/>
      <c r="AU49" s="323" t="s">
        <v>260</v>
      </c>
    </row>
    <row r="50" spans="1:47" x14ac:dyDescent="0.2">
      <c r="A50" s="51"/>
      <c r="B50" s="52" t="s">
        <v>125</v>
      </c>
      <c r="C50" s="28"/>
      <c r="D50" s="29"/>
      <c r="E50" s="30" t="s">
        <v>144</v>
      </c>
      <c r="F50" s="53" t="s">
        <v>75</v>
      </c>
      <c r="G50" s="32" t="s">
        <v>43</v>
      </c>
      <c r="H50" s="341" t="s">
        <v>137</v>
      </c>
      <c r="I50" s="88"/>
      <c r="J50" s="35"/>
      <c r="K50" s="36" t="s">
        <v>43</v>
      </c>
      <c r="L50" s="237" t="s">
        <v>138</v>
      </c>
      <c r="M50" s="342" t="s">
        <v>87</v>
      </c>
      <c r="N50" s="56"/>
      <c r="O50" s="343"/>
      <c r="P50" s="2"/>
      <c r="Q50" s="4" t="s">
        <v>145</v>
      </c>
      <c r="R50" s="57" t="s">
        <v>146</v>
      </c>
      <c r="S50" s="4" t="s">
        <v>147</v>
      </c>
      <c r="T50" s="4"/>
      <c r="U50" s="4" t="s">
        <v>148</v>
      </c>
      <c r="V50" s="344" t="s">
        <v>149</v>
      </c>
      <c r="W50" s="57" t="s">
        <v>150</v>
      </c>
      <c r="X50" s="6" t="s">
        <v>128</v>
      </c>
      <c r="Y50" s="7" t="s">
        <v>142</v>
      </c>
      <c r="Z50" s="345"/>
      <c r="AA50" s="9"/>
      <c r="AB50" s="3"/>
      <c r="AC50" s="11"/>
      <c r="AD50" s="6" t="s">
        <v>31</v>
      </c>
      <c r="AE50" s="240"/>
      <c r="AF50" s="145"/>
      <c r="AG50" s="241"/>
      <c r="AH50" s="241"/>
      <c r="AI50" s="149"/>
      <c r="AJ50" s="149"/>
      <c r="AK50" s="149"/>
      <c r="AL50" s="149"/>
      <c r="AM50" s="149"/>
      <c r="AN50" s="149"/>
      <c r="AO50" s="149"/>
      <c r="AP50" s="149"/>
      <c r="AQ50" s="241"/>
      <c r="AR50" s="241"/>
      <c r="AS50" s="152"/>
      <c r="AU50" s="12" t="s">
        <v>151</v>
      </c>
    </row>
    <row r="51" spans="1:47" ht="13.5" thickBot="1" x14ac:dyDescent="0.25">
      <c r="A51" s="242" t="s">
        <v>32</v>
      </c>
      <c r="B51" s="115" t="s">
        <v>56</v>
      </c>
      <c r="C51" s="116" t="s">
        <v>66</v>
      </c>
      <c r="D51" s="123"/>
      <c r="E51" s="243" t="s">
        <v>155</v>
      </c>
      <c r="F51" s="391" t="s">
        <v>153</v>
      </c>
      <c r="G51" s="335">
        <v>25.4</v>
      </c>
      <c r="H51" s="336">
        <v>13</v>
      </c>
      <c r="I51" s="337">
        <v>150</v>
      </c>
      <c r="J51" s="425" t="s">
        <v>156</v>
      </c>
      <c r="K51" s="426">
        <v>43</v>
      </c>
      <c r="L51" s="79">
        <f>8*X51/1000</f>
        <v>14.6</v>
      </c>
      <c r="M51" s="80">
        <f>12.8*X51/1000</f>
        <v>23.36</v>
      </c>
      <c r="N51" s="427">
        <f>IF(AND(G51&lt;&gt;"",M51&lt;&gt;""),1000*M51/G51,"")</f>
        <v>919.68503937007881</v>
      </c>
      <c r="O51" s="23">
        <f>IF(AND(G51&lt;&gt;"",L51&lt;&gt;""),1000*L51/G51,"")</f>
        <v>574.80314960629926</v>
      </c>
      <c r="P51" s="23"/>
      <c r="Q51" s="23">
        <v>80</v>
      </c>
      <c r="R51" s="23">
        <v>3</v>
      </c>
      <c r="S51" s="23"/>
      <c r="T51" s="23">
        <v>150</v>
      </c>
      <c r="U51" s="82" t="s">
        <v>143</v>
      </c>
      <c r="V51" s="23">
        <v>45</v>
      </c>
      <c r="W51" s="23">
        <v>1</v>
      </c>
      <c r="X51" s="100">
        <v>1825</v>
      </c>
      <c r="Y51" s="385"/>
      <c r="Z51" s="84"/>
      <c r="AA51" s="85">
        <f>1000*M51/Q51</f>
        <v>292</v>
      </c>
      <c r="AB51" s="101"/>
      <c r="AC51" s="86">
        <f>T51/V51</f>
        <v>3.3333333333333335</v>
      </c>
      <c r="AD51" s="87">
        <f>512*72*V51/1000000</f>
        <v>1.6588799999999999</v>
      </c>
      <c r="AE51" s="253">
        <v>1.1000000000000001</v>
      </c>
      <c r="AF51" s="196">
        <v>3</v>
      </c>
      <c r="AG51" s="205"/>
      <c r="AH51" s="203" t="s">
        <v>66</v>
      </c>
      <c r="AI51" s="199" t="s">
        <v>107</v>
      </c>
      <c r="AJ51" s="200"/>
      <c r="AK51" s="200">
        <v>64</v>
      </c>
      <c r="AL51" s="200"/>
      <c r="AM51" s="206"/>
      <c r="AN51" s="206"/>
      <c r="AO51" s="206"/>
      <c r="AP51" s="206"/>
      <c r="AQ51" s="202"/>
      <c r="AR51" s="198"/>
      <c r="AS51" s="204"/>
      <c r="AU51" s="323" t="s">
        <v>261</v>
      </c>
    </row>
    <row r="52" spans="1:47" ht="13.5" customHeight="1" x14ac:dyDescent="0.2">
      <c r="A52" s="45"/>
      <c r="B52" s="52" t="s">
        <v>101</v>
      </c>
      <c r="C52" s="28"/>
      <c r="D52" s="29"/>
      <c r="E52" s="30" t="s">
        <v>122</v>
      </c>
      <c r="F52" s="53" t="s">
        <v>42</v>
      </c>
      <c r="G52" s="32" t="s">
        <v>43</v>
      </c>
      <c r="H52" s="33" t="s">
        <v>121</v>
      </c>
      <c r="I52" s="34"/>
      <c r="J52" s="314"/>
      <c r="K52" s="54" t="s">
        <v>43</v>
      </c>
      <c r="L52" s="1" t="s">
        <v>52</v>
      </c>
      <c r="M52" s="2"/>
      <c r="N52" s="300"/>
      <c r="O52" s="4"/>
      <c r="P52" s="4"/>
      <c r="Q52" s="57" t="s">
        <v>220</v>
      </c>
      <c r="R52" s="4"/>
      <c r="S52" s="4"/>
      <c r="T52" s="57" t="s">
        <v>221</v>
      </c>
      <c r="U52" s="57" t="s">
        <v>222</v>
      </c>
      <c r="V52" s="58" t="s">
        <v>124</v>
      </c>
      <c r="W52" s="4" t="s">
        <v>53</v>
      </c>
      <c r="X52" s="6" t="s">
        <v>95</v>
      </c>
      <c r="Y52" s="7"/>
      <c r="Z52" s="8"/>
      <c r="AA52" s="96"/>
      <c r="AB52" s="3"/>
      <c r="AC52" s="11">
        <f>AVERAGE(AC53:AC66)</f>
        <v>5.0679212896604202</v>
      </c>
      <c r="AD52" s="6" t="s">
        <v>31</v>
      </c>
      <c r="AE52" s="240"/>
      <c r="AF52" s="145"/>
      <c r="AG52" s="241"/>
      <c r="AH52" s="241"/>
      <c r="AI52" s="149"/>
      <c r="AJ52" s="149"/>
      <c r="AK52" s="149"/>
      <c r="AL52" s="149"/>
      <c r="AM52" s="149"/>
      <c r="AN52" s="149"/>
      <c r="AO52" s="149"/>
      <c r="AP52" s="149"/>
      <c r="AQ52" s="241"/>
      <c r="AR52" s="241"/>
      <c r="AS52" s="152"/>
      <c r="AU52" s="323" t="s">
        <v>262</v>
      </c>
    </row>
    <row r="53" spans="1:47" ht="13.5" thickBot="1" x14ac:dyDescent="0.25">
      <c r="A53" s="73" t="s">
        <v>263</v>
      </c>
      <c r="B53" s="74" t="s">
        <v>40</v>
      </c>
      <c r="C53" s="116"/>
      <c r="D53" s="76" t="s">
        <v>79</v>
      </c>
      <c r="E53" s="303" t="s">
        <v>264</v>
      </c>
      <c r="F53" s="77" t="s">
        <v>123</v>
      </c>
      <c r="G53" s="20">
        <v>14.45</v>
      </c>
      <c r="H53" s="428">
        <v>14</v>
      </c>
      <c r="I53" s="22">
        <v>115</v>
      </c>
      <c r="J53" s="420" t="s">
        <v>265</v>
      </c>
      <c r="K53" s="78">
        <v>49</v>
      </c>
      <c r="L53" s="429">
        <v>6.8639999999999999</v>
      </c>
      <c r="M53" s="81">
        <f>1000*L53</f>
        <v>6864</v>
      </c>
      <c r="N53" s="23">
        <f>IF(AND(G53&lt;&gt;"",M53&lt;&gt;""),M53/G53,"")</f>
        <v>475.01730103806233</v>
      </c>
      <c r="O53" s="23"/>
      <c r="P53" s="23"/>
      <c r="Q53" s="23">
        <v>4</v>
      </c>
      <c r="R53" s="23">
        <v>2</v>
      </c>
      <c r="S53" s="23"/>
      <c r="T53" s="23">
        <v>335</v>
      </c>
      <c r="U53" s="23"/>
      <c r="V53" s="23">
        <v>26</v>
      </c>
      <c r="W53" s="23">
        <v>256</v>
      </c>
      <c r="X53" s="24">
        <f>125*L53</f>
        <v>858</v>
      </c>
      <c r="Y53" s="25"/>
      <c r="Z53" s="84"/>
      <c r="AA53" s="85"/>
      <c r="AB53" s="101"/>
      <c r="AC53" s="86">
        <f>T53/V53</f>
        <v>12.884615384615385</v>
      </c>
      <c r="AD53" s="87">
        <f>V53*512*18/1000000</f>
        <v>0.239616</v>
      </c>
      <c r="AE53" s="253">
        <v>2.2999999999999998</v>
      </c>
      <c r="AF53" s="196">
        <v>2.6</v>
      </c>
      <c r="AG53" s="205" t="s">
        <v>66</v>
      </c>
      <c r="AH53" s="198"/>
      <c r="AI53" s="200"/>
      <c r="AJ53" s="200"/>
      <c r="AK53" s="200">
        <v>26</v>
      </c>
      <c r="AL53" s="200"/>
      <c r="AM53" s="206"/>
      <c r="AN53" s="201"/>
      <c r="AO53" s="201"/>
      <c r="AP53" s="201"/>
      <c r="AQ53" s="202"/>
      <c r="AR53" s="309" t="s">
        <v>266</v>
      </c>
      <c r="AS53" s="204"/>
      <c r="AU53" s="323" t="s">
        <v>267</v>
      </c>
    </row>
    <row r="54" spans="1:47" ht="13.5" customHeight="1" x14ac:dyDescent="0.2">
      <c r="A54" s="45"/>
      <c r="B54" s="52" t="s">
        <v>89</v>
      </c>
      <c r="C54" s="28"/>
      <c r="D54" s="29"/>
      <c r="E54" s="30" t="s">
        <v>90</v>
      </c>
      <c r="F54" s="53" t="s">
        <v>58</v>
      </c>
      <c r="G54" s="32" t="s">
        <v>43</v>
      </c>
      <c r="H54" s="313" t="s">
        <v>91</v>
      </c>
      <c r="I54" s="34"/>
      <c r="J54" s="314"/>
      <c r="K54" s="54" t="s">
        <v>43</v>
      </c>
      <c r="L54" s="1" t="s">
        <v>52</v>
      </c>
      <c r="M54" s="2"/>
      <c r="N54" s="300">
        <f>AVERAGE(N57:N58)</f>
        <v>1110.6007784752337</v>
      </c>
      <c r="O54" s="4"/>
      <c r="P54" s="57" t="s">
        <v>92</v>
      </c>
      <c r="Q54" s="57" t="s">
        <v>59</v>
      </c>
      <c r="R54" s="4"/>
      <c r="S54" s="57" t="s">
        <v>93</v>
      </c>
      <c r="T54" s="57"/>
      <c r="U54" s="57"/>
      <c r="V54" s="58" t="s">
        <v>94</v>
      </c>
      <c r="W54" s="4" t="s">
        <v>53</v>
      </c>
      <c r="X54" s="315" t="s">
        <v>95</v>
      </c>
      <c r="Y54" s="7"/>
      <c r="Z54" s="8"/>
      <c r="AA54" s="96"/>
      <c r="AB54" s="3" t="e">
        <f>AVERAGE(AB57:AB58)</f>
        <v>#DIV/0!</v>
      </c>
      <c r="AC54" s="11">
        <f>AVERAGE(AC57:AC58)</f>
        <v>3.3177788395179699</v>
      </c>
      <c r="AD54" s="6" t="s">
        <v>31</v>
      </c>
      <c r="AE54" s="416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29"/>
      <c r="AU54" s="316" t="s">
        <v>96</v>
      </c>
    </row>
    <row r="55" spans="1:47" ht="13.5" thickBot="1" x14ac:dyDescent="0.25">
      <c r="A55" s="51" t="s">
        <v>327</v>
      </c>
      <c r="B55" s="317" t="s">
        <v>40</v>
      </c>
      <c r="C55" s="39"/>
      <c r="D55" s="107"/>
      <c r="E55" s="108" t="s">
        <v>97</v>
      </c>
      <c r="F55" s="63" t="s">
        <v>98</v>
      </c>
      <c r="G55" s="13"/>
      <c r="H55" s="273">
        <v>4.5</v>
      </c>
      <c r="I55" s="15">
        <v>68</v>
      </c>
      <c r="J55" s="112" t="s">
        <v>314</v>
      </c>
      <c r="K55" s="72">
        <v>68.680000000000007</v>
      </c>
      <c r="L55" s="320">
        <v>4068</v>
      </c>
      <c r="M55" s="321">
        <f>L55</f>
        <v>4068</v>
      </c>
      <c r="N55" s="16"/>
      <c r="O55" s="16"/>
      <c r="P55" s="16">
        <v>1</v>
      </c>
      <c r="Q55" s="16">
        <v>16</v>
      </c>
      <c r="R55" s="67" t="s">
        <v>99</v>
      </c>
      <c r="S55" s="16"/>
      <c r="T55" s="16">
        <v>70</v>
      </c>
      <c r="U55" s="16"/>
      <c r="V55" s="16">
        <v>10</v>
      </c>
      <c r="W55" s="67" t="s">
        <v>100</v>
      </c>
      <c r="X55" s="17">
        <f>L55/8</f>
        <v>508.5</v>
      </c>
      <c r="Y55" s="18"/>
      <c r="Z55" s="68"/>
      <c r="AA55" s="69">
        <f>L55/Q55</f>
        <v>254.25</v>
      </c>
      <c r="AB55" s="44"/>
      <c r="AC55" s="322">
        <f>T55/V55</f>
        <v>7</v>
      </c>
      <c r="AD55" s="70">
        <f>V55*18*1024/1000000</f>
        <v>0.18432000000000001</v>
      </c>
      <c r="AE55" s="417">
        <v>2.2400000000000002</v>
      </c>
      <c r="AF55" s="80">
        <v>2.76</v>
      </c>
      <c r="AG55" s="249" t="s">
        <v>66</v>
      </c>
      <c r="AH55" s="418"/>
      <c r="AI55" s="418" t="s">
        <v>107</v>
      </c>
      <c r="AJ55" s="418"/>
      <c r="AK55" s="23">
        <v>25</v>
      </c>
      <c r="AL55" s="23">
        <v>4</v>
      </c>
      <c r="AM55" s="23">
        <v>11</v>
      </c>
      <c r="AN55" s="23">
        <v>8</v>
      </c>
      <c r="AO55" s="23">
        <v>6</v>
      </c>
      <c r="AP55" s="418"/>
      <c r="AQ55" s="418"/>
      <c r="AR55" s="418"/>
      <c r="AS55" s="123">
        <v>2</v>
      </c>
      <c r="AT55" s="61"/>
      <c r="AU55" s="269" t="s">
        <v>328</v>
      </c>
    </row>
    <row r="56" spans="1:47" x14ac:dyDescent="0.2">
      <c r="A56" s="51"/>
      <c r="B56" s="52" t="s">
        <v>125</v>
      </c>
      <c r="C56" s="28"/>
      <c r="D56" s="29"/>
      <c r="E56" s="30" t="s">
        <v>144</v>
      </c>
      <c r="F56" s="53" t="s">
        <v>75</v>
      </c>
      <c r="G56" s="32" t="s">
        <v>43</v>
      </c>
      <c r="H56" s="341" t="s">
        <v>137</v>
      </c>
      <c r="I56" s="88"/>
      <c r="J56" s="35"/>
      <c r="K56" s="36" t="s">
        <v>43</v>
      </c>
      <c r="L56" s="237" t="s">
        <v>138</v>
      </c>
      <c r="M56" s="342" t="s">
        <v>87</v>
      </c>
      <c r="N56" s="56"/>
      <c r="O56" s="343"/>
      <c r="P56" s="2"/>
      <c r="Q56" s="4" t="s">
        <v>145</v>
      </c>
      <c r="R56" s="57" t="s">
        <v>146</v>
      </c>
      <c r="S56" s="4" t="s">
        <v>147</v>
      </c>
      <c r="T56" s="4"/>
      <c r="U56" s="4" t="s">
        <v>148</v>
      </c>
      <c r="V56" s="344" t="s">
        <v>149</v>
      </c>
      <c r="W56" s="57" t="s">
        <v>150</v>
      </c>
      <c r="X56" s="6" t="s">
        <v>128</v>
      </c>
      <c r="Y56" s="7" t="s">
        <v>142</v>
      </c>
      <c r="Z56" s="345"/>
      <c r="AA56" s="9"/>
      <c r="AB56" s="3"/>
      <c r="AC56" s="11"/>
      <c r="AD56" s="6" t="s">
        <v>31</v>
      </c>
      <c r="AE56" s="240"/>
      <c r="AF56" s="145"/>
      <c r="AG56" s="241"/>
      <c r="AH56" s="241"/>
      <c r="AI56" s="149"/>
      <c r="AJ56" s="149"/>
      <c r="AK56" s="149"/>
      <c r="AL56" s="149"/>
      <c r="AM56" s="149"/>
      <c r="AN56" s="149"/>
      <c r="AO56" s="149"/>
      <c r="AP56" s="149"/>
      <c r="AQ56" s="241"/>
      <c r="AR56" s="241"/>
      <c r="AS56" s="152"/>
      <c r="AU56" s="12" t="s">
        <v>151</v>
      </c>
    </row>
    <row r="57" spans="1:47" ht="13.5" thickBot="1" x14ac:dyDescent="0.25">
      <c r="A57" s="242" t="s">
        <v>157</v>
      </c>
      <c r="B57" s="115" t="s">
        <v>56</v>
      </c>
      <c r="C57" s="116" t="s">
        <v>66</v>
      </c>
      <c r="D57" s="123"/>
      <c r="E57" s="243" t="s">
        <v>158</v>
      </c>
      <c r="F57" s="383" t="s">
        <v>159</v>
      </c>
      <c r="G57" s="335">
        <v>41.25</v>
      </c>
      <c r="H57" s="336">
        <v>15</v>
      </c>
      <c r="I57" s="337">
        <v>210</v>
      </c>
      <c r="J57" s="48" t="s">
        <v>160</v>
      </c>
      <c r="K57" s="350">
        <v>69</v>
      </c>
      <c r="L57" s="79">
        <f>8*X57/1000</f>
        <v>32.603999999999999</v>
      </c>
      <c r="M57" s="80">
        <f>12.8*X57/1000</f>
        <v>52.166400000000003</v>
      </c>
      <c r="N57" s="427">
        <f>IF(AND(G57&lt;&gt;"",M57&lt;&gt;""),1000*M57/G57,"")</f>
        <v>1264.6400000000001</v>
      </c>
      <c r="O57" s="23"/>
      <c r="P57" s="23"/>
      <c r="Q57" s="23">
        <v>120</v>
      </c>
      <c r="R57" s="23">
        <v>5</v>
      </c>
      <c r="S57" s="23"/>
      <c r="T57" s="23">
        <v>250</v>
      </c>
      <c r="U57" s="23">
        <v>1</v>
      </c>
      <c r="V57" s="23">
        <v>75</v>
      </c>
      <c r="W57" s="117">
        <v>1</v>
      </c>
      <c r="X57" s="100">
        <v>4075.5</v>
      </c>
      <c r="Y57" s="385"/>
      <c r="Z57" s="84"/>
      <c r="AA57" s="85">
        <f>1000*M57/Q57</f>
        <v>434.72</v>
      </c>
      <c r="AB57" s="101"/>
      <c r="AC57" s="86">
        <f>T57/V57</f>
        <v>3.3333333333333335</v>
      </c>
      <c r="AD57" s="87">
        <f>512*72*V57/1000000</f>
        <v>2.7648000000000001</v>
      </c>
      <c r="AE57" s="253">
        <v>4</v>
      </c>
      <c r="AF57" s="196">
        <v>6</v>
      </c>
      <c r="AG57" s="205" t="s">
        <v>66</v>
      </c>
      <c r="AH57" s="203" t="s">
        <v>66</v>
      </c>
      <c r="AI57" s="200"/>
      <c r="AJ57" s="199" t="s">
        <v>209</v>
      </c>
      <c r="AK57" s="200">
        <v>44</v>
      </c>
      <c r="AL57" s="200">
        <v>8</v>
      </c>
      <c r="AM57" s="206">
        <v>18</v>
      </c>
      <c r="AN57" s="206">
        <v>16</v>
      </c>
      <c r="AO57" s="206">
        <v>4</v>
      </c>
      <c r="AP57" s="206"/>
      <c r="AQ57" s="202"/>
      <c r="AR57" s="198">
        <v>4</v>
      </c>
      <c r="AS57" s="204"/>
      <c r="AU57" s="323" t="s">
        <v>268</v>
      </c>
    </row>
    <row r="58" spans="1:47" x14ac:dyDescent="0.2">
      <c r="A58" s="51"/>
      <c r="B58" s="52" t="s">
        <v>51</v>
      </c>
      <c r="C58" s="28"/>
      <c r="D58" s="29"/>
      <c r="E58" s="30" t="s">
        <v>329</v>
      </c>
      <c r="F58" s="53" t="s">
        <v>330</v>
      </c>
      <c r="G58" s="32" t="s">
        <v>43</v>
      </c>
      <c r="H58" s="33" t="s">
        <v>44</v>
      </c>
      <c r="I58" s="430"/>
      <c r="J58" s="314"/>
      <c r="K58" s="54" t="s">
        <v>43</v>
      </c>
      <c r="L58" s="354" t="s">
        <v>81</v>
      </c>
      <c r="M58" s="4"/>
      <c r="N58" s="361">
        <f>AVERAGE(N60:N71)</f>
        <v>956.56155695046709</v>
      </c>
      <c r="O58" s="4"/>
      <c r="P58" s="4"/>
      <c r="Q58" s="57" t="s">
        <v>59</v>
      </c>
      <c r="R58" s="4"/>
      <c r="S58" s="57"/>
      <c r="T58" s="4"/>
      <c r="U58" s="57"/>
      <c r="V58" s="58" t="s">
        <v>62</v>
      </c>
      <c r="W58" s="4"/>
      <c r="X58" s="6" t="s">
        <v>54</v>
      </c>
      <c r="Y58" s="7" t="s">
        <v>55</v>
      </c>
      <c r="Z58" s="8"/>
      <c r="AA58" s="289"/>
      <c r="AB58" s="3"/>
      <c r="AC58" s="431">
        <f>AVERAGE(AC60:AC71)</f>
        <v>3.3022243457026064</v>
      </c>
      <c r="AD58" s="6" t="s">
        <v>31</v>
      </c>
      <c r="AE58" s="141"/>
      <c r="AF58" s="28"/>
      <c r="AG58" s="432"/>
      <c r="AH58" s="28"/>
      <c r="AI58" s="408"/>
      <c r="AJ58" s="408"/>
      <c r="AK58" s="408"/>
      <c r="AL58" s="408"/>
      <c r="AM58" s="408"/>
      <c r="AN58" s="408"/>
      <c r="AO58" s="408"/>
      <c r="AP58" s="408"/>
      <c r="AQ58" s="28"/>
      <c r="AR58" s="28"/>
      <c r="AS58" s="29"/>
      <c r="AU58" s="269" t="s">
        <v>82</v>
      </c>
    </row>
    <row r="59" spans="1:47" s="187" customFormat="1" ht="12.75" customHeight="1" x14ac:dyDescent="0.2">
      <c r="A59" s="433" t="s">
        <v>322</v>
      </c>
      <c r="B59" s="434" t="s">
        <v>65</v>
      </c>
      <c r="C59" s="435" t="s">
        <v>66</v>
      </c>
      <c r="D59" s="436" t="s">
        <v>56</v>
      </c>
      <c r="E59" s="437" t="s">
        <v>323</v>
      </c>
      <c r="F59" s="438" t="s">
        <v>71</v>
      </c>
      <c r="G59" s="439">
        <v>7</v>
      </c>
      <c r="H59" s="440">
        <v>17</v>
      </c>
      <c r="I59" s="441">
        <v>178</v>
      </c>
      <c r="J59" s="442" t="s">
        <v>321</v>
      </c>
      <c r="K59" s="443">
        <v>59</v>
      </c>
      <c r="L59" s="444">
        <v>6.2720000000000002</v>
      </c>
      <c r="M59" s="445">
        <v>6.2720000000000002</v>
      </c>
      <c r="N59" s="446">
        <f>IF(AND(G59&lt;&gt;"",M59&lt;&gt;""),1000*M59/G59,"")</f>
        <v>896</v>
      </c>
      <c r="O59" s="446"/>
      <c r="P59" s="446"/>
      <c r="Q59" s="446">
        <v>15</v>
      </c>
      <c r="R59" s="446">
        <v>2</v>
      </c>
      <c r="S59" s="446"/>
      <c r="T59" s="446">
        <v>176</v>
      </c>
      <c r="U59" s="446"/>
      <c r="V59" s="446">
        <v>30</v>
      </c>
      <c r="W59" s="446"/>
      <c r="X59" s="447"/>
      <c r="Y59" s="448"/>
      <c r="Z59" s="449" t="str">
        <f>IF(AND(L59&lt;&gt;"",Y59&lt;&gt;""),1000*L59/Y59,"")</f>
        <v/>
      </c>
      <c r="AA59" s="450">
        <f>M59*1000/Q59</f>
        <v>418.13333333333333</v>
      </c>
      <c r="AB59" s="451"/>
      <c r="AC59" s="452">
        <f>T59/V59</f>
        <v>5.8666666666666663</v>
      </c>
      <c r="AD59" s="453">
        <f>256*36*V59/1000000</f>
        <v>0.27648</v>
      </c>
      <c r="AE59" s="454">
        <v>2.36</v>
      </c>
      <c r="AF59" s="180">
        <v>3.94</v>
      </c>
      <c r="AG59" s="181" t="s">
        <v>66</v>
      </c>
      <c r="AH59" s="182" t="s">
        <v>66</v>
      </c>
      <c r="AI59" s="183"/>
      <c r="AJ59" s="183" t="s">
        <v>259</v>
      </c>
      <c r="AK59" s="183">
        <v>16</v>
      </c>
      <c r="AL59" s="183">
        <v>6</v>
      </c>
      <c r="AM59" s="184">
        <v>8</v>
      </c>
      <c r="AN59" s="184">
        <v>8</v>
      </c>
      <c r="AO59" s="184">
        <v>4</v>
      </c>
      <c r="AP59" s="184"/>
      <c r="AQ59" s="185"/>
      <c r="AR59" s="455">
        <v>2</v>
      </c>
      <c r="AS59" s="186"/>
      <c r="AU59" s="187" t="s">
        <v>331</v>
      </c>
    </row>
    <row r="60" spans="1:47" s="187" customFormat="1" ht="12.75" customHeight="1" thickBot="1" x14ac:dyDescent="0.25">
      <c r="A60" s="433" t="s">
        <v>322</v>
      </c>
      <c r="B60" s="456" t="s">
        <v>65</v>
      </c>
      <c r="C60" s="457" t="s">
        <v>66</v>
      </c>
      <c r="D60" s="458" t="s">
        <v>56</v>
      </c>
      <c r="E60" s="459" t="s">
        <v>332</v>
      </c>
      <c r="F60" s="460" t="s">
        <v>71</v>
      </c>
      <c r="G60" s="461">
        <v>9</v>
      </c>
      <c r="H60" s="462">
        <v>17</v>
      </c>
      <c r="I60" s="463">
        <v>178</v>
      </c>
      <c r="J60" s="464" t="s">
        <v>321</v>
      </c>
      <c r="K60" s="465">
        <v>69</v>
      </c>
      <c r="L60" s="466">
        <v>10.32</v>
      </c>
      <c r="M60" s="467">
        <v>10.32</v>
      </c>
      <c r="N60" s="468">
        <f>IF(AND(G60&lt;&gt;"",M60&lt;&gt;""),1000*M60/G60,"")</f>
        <v>1146.6666666666667</v>
      </c>
      <c r="O60" s="468"/>
      <c r="P60" s="468"/>
      <c r="Q60" s="468">
        <v>23</v>
      </c>
      <c r="R60" s="468">
        <v>2</v>
      </c>
      <c r="S60" s="468"/>
      <c r="T60" s="468">
        <v>176</v>
      </c>
      <c r="U60" s="468"/>
      <c r="V60" s="468">
        <v>46</v>
      </c>
      <c r="W60" s="468"/>
      <c r="X60" s="469"/>
      <c r="Y60" s="470"/>
      <c r="Z60" s="471" t="str">
        <f>IF(AND(L60&lt;&gt;"",Y60&lt;&gt;""),1000*L60/Y60,"")</f>
        <v/>
      </c>
      <c r="AA60" s="472">
        <f>M60*1000/Q60</f>
        <v>448.69565217391306</v>
      </c>
      <c r="AB60" s="473"/>
      <c r="AC60" s="474">
        <f>T60/V60</f>
        <v>3.8260869565217392</v>
      </c>
      <c r="AD60" s="475">
        <f>256*36*V60/1000000</f>
        <v>0.42393599999999998</v>
      </c>
      <c r="AE60" s="476">
        <v>2.36</v>
      </c>
      <c r="AF60" s="477">
        <v>3.94</v>
      </c>
      <c r="AG60" s="478" t="s">
        <v>66</v>
      </c>
      <c r="AH60" s="479" t="s">
        <v>66</v>
      </c>
      <c r="AI60" s="480"/>
      <c r="AJ60" s="480" t="s">
        <v>259</v>
      </c>
      <c r="AK60" s="480">
        <v>16</v>
      </c>
      <c r="AL60" s="480">
        <v>6</v>
      </c>
      <c r="AM60" s="481">
        <v>8</v>
      </c>
      <c r="AN60" s="481">
        <v>8</v>
      </c>
      <c r="AO60" s="481">
        <v>4</v>
      </c>
      <c r="AP60" s="481"/>
      <c r="AQ60" s="482"/>
      <c r="AR60" s="483">
        <v>2</v>
      </c>
      <c r="AS60" s="484"/>
      <c r="AU60" s="187" t="s">
        <v>331</v>
      </c>
    </row>
    <row r="61" spans="1:47" x14ac:dyDescent="0.2">
      <c r="A61" s="51"/>
      <c r="B61" s="52" t="s">
        <v>125</v>
      </c>
      <c r="C61" s="28"/>
      <c r="D61" s="29"/>
      <c r="E61" s="30" t="s">
        <v>136</v>
      </c>
      <c r="F61" s="53" t="s">
        <v>75</v>
      </c>
      <c r="G61" s="32" t="s">
        <v>43</v>
      </c>
      <c r="H61" s="341" t="s">
        <v>137</v>
      </c>
      <c r="I61" s="88"/>
      <c r="J61" s="35"/>
      <c r="K61" s="36" t="s">
        <v>43</v>
      </c>
      <c r="L61" s="237" t="s">
        <v>138</v>
      </c>
      <c r="M61" s="342" t="s">
        <v>87</v>
      </c>
      <c r="N61" s="56">
        <f>AVERAGE(N62:N74)</f>
        <v>893.19318704506713</v>
      </c>
      <c r="O61" s="343">
        <f>AVERAGE(O63:O69)</f>
        <v>0.86670133472005551</v>
      </c>
      <c r="P61" s="2"/>
      <c r="Q61" s="57" t="s">
        <v>254</v>
      </c>
      <c r="R61" s="4"/>
      <c r="S61" s="4" t="s">
        <v>139</v>
      </c>
      <c r="T61" s="4"/>
      <c r="U61" s="4" t="s">
        <v>78</v>
      </c>
      <c r="V61" s="375" t="s">
        <v>140</v>
      </c>
      <c r="W61" s="4"/>
      <c r="X61" s="6" t="s">
        <v>141</v>
      </c>
      <c r="Y61" s="7" t="s">
        <v>142</v>
      </c>
      <c r="Z61" s="345"/>
      <c r="AA61" s="9"/>
      <c r="AB61" s="3"/>
      <c r="AC61" s="11"/>
      <c r="AD61" s="6" t="s">
        <v>31</v>
      </c>
      <c r="AE61" s="240"/>
      <c r="AF61" s="145"/>
      <c r="AG61" s="241"/>
      <c r="AH61" s="241"/>
      <c r="AI61" s="149"/>
      <c r="AJ61" s="149"/>
      <c r="AK61" s="149"/>
      <c r="AL61" s="149"/>
      <c r="AM61" s="149"/>
      <c r="AN61" s="149"/>
      <c r="AO61" s="149"/>
      <c r="AP61" s="149"/>
      <c r="AQ61" s="241"/>
      <c r="AR61" s="241"/>
      <c r="AS61" s="152"/>
      <c r="AU61" s="12" t="s">
        <v>151</v>
      </c>
    </row>
    <row r="62" spans="1:47" ht="13.5" thickBot="1" x14ac:dyDescent="0.25">
      <c r="A62" s="242" t="s">
        <v>333</v>
      </c>
      <c r="B62" s="115" t="s">
        <v>56</v>
      </c>
      <c r="C62" s="116" t="s">
        <v>66</v>
      </c>
      <c r="D62" s="123"/>
      <c r="E62" s="243" t="s">
        <v>319</v>
      </c>
      <c r="F62" s="391" t="s">
        <v>153</v>
      </c>
      <c r="G62" s="335">
        <v>25.4</v>
      </c>
      <c r="H62" s="336">
        <v>13</v>
      </c>
      <c r="I62" s="337">
        <v>150</v>
      </c>
      <c r="J62" s="425" t="s">
        <v>334</v>
      </c>
      <c r="K62" s="426">
        <v>71.989999999999995</v>
      </c>
      <c r="L62" s="79">
        <f>8*X62/1000</f>
        <v>14.6</v>
      </c>
      <c r="M62" s="80">
        <f>12.8*X62/1000</f>
        <v>23.36</v>
      </c>
      <c r="N62" s="427">
        <f>IF(AND(G62&lt;&gt;"",M62&lt;&gt;""),1000*M62/G62,"")</f>
        <v>919.68503937007881</v>
      </c>
      <c r="O62" s="23">
        <f>IF(AND(G62&lt;&gt;"",L62&lt;&gt;""),1000*L62/G62,"")</f>
        <v>574.80314960629926</v>
      </c>
      <c r="P62" s="23"/>
      <c r="Q62" s="23">
        <v>80</v>
      </c>
      <c r="R62" s="23">
        <v>3</v>
      </c>
      <c r="S62" s="23"/>
      <c r="T62" s="23">
        <v>150</v>
      </c>
      <c r="U62" s="82" t="s">
        <v>143</v>
      </c>
      <c r="V62" s="23">
        <v>45</v>
      </c>
      <c r="W62" s="23">
        <v>1</v>
      </c>
      <c r="X62" s="100">
        <v>1825</v>
      </c>
      <c r="Y62" s="385"/>
      <c r="Z62" s="84"/>
      <c r="AA62" s="85">
        <f>1000*M62/Q62</f>
        <v>292</v>
      </c>
      <c r="AB62" s="101"/>
      <c r="AC62" s="86">
        <f>T62/V62</f>
        <v>3.3333333333333335</v>
      </c>
      <c r="AD62" s="87">
        <f>512*72*V62/1000000</f>
        <v>1.6588799999999999</v>
      </c>
      <c r="AE62" s="163">
        <v>2.87</v>
      </c>
      <c r="AF62" s="163">
        <v>4.72</v>
      </c>
      <c r="AG62" s="205" t="s">
        <v>66</v>
      </c>
      <c r="AH62" s="203"/>
      <c r="AI62" s="199" t="s">
        <v>320</v>
      </c>
      <c r="AJ62" s="200"/>
      <c r="AK62" s="200">
        <v>32</v>
      </c>
      <c r="AL62" s="200">
        <v>3</v>
      </c>
      <c r="AM62" s="206">
        <v>8</v>
      </c>
      <c r="AN62" s="206">
        <v>8</v>
      </c>
      <c r="AO62" s="206">
        <v>6</v>
      </c>
      <c r="AP62" s="206"/>
      <c r="AQ62" s="202"/>
      <c r="AR62" s="198">
        <v>4</v>
      </c>
      <c r="AS62" s="204"/>
      <c r="AU62" s="323" t="s">
        <v>335</v>
      </c>
    </row>
    <row r="63" spans="1:47" x14ac:dyDescent="0.2">
      <c r="A63" s="51"/>
      <c r="B63" s="52" t="s">
        <v>51</v>
      </c>
      <c r="C63" s="28"/>
      <c r="D63" s="29"/>
      <c r="E63" s="30" t="s">
        <v>57</v>
      </c>
      <c r="F63" s="53" t="s">
        <v>58</v>
      </c>
      <c r="G63" s="32" t="s">
        <v>43</v>
      </c>
      <c r="H63" s="33" t="s">
        <v>44</v>
      </c>
      <c r="I63" s="88"/>
      <c r="J63" s="288"/>
      <c r="K63" s="36" t="s">
        <v>43</v>
      </c>
      <c r="L63" s="237" t="s">
        <v>52</v>
      </c>
      <c r="M63" s="2"/>
      <c r="N63" s="300"/>
      <c r="O63" s="4"/>
      <c r="P63" s="4"/>
      <c r="Q63" s="57" t="s">
        <v>59</v>
      </c>
      <c r="R63" s="4"/>
      <c r="S63" s="4" t="s">
        <v>60</v>
      </c>
      <c r="T63" s="4"/>
      <c r="U63" s="4" t="s">
        <v>61</v>
      </c>
      <c r="V63" s="5" t="s">
        <v>62</v>
      </c>
      <c r="W63" s="4" t="s">
        <v>38</v>
      </c>
      <c r="X63" s="6" t="s">
        <v>54</v>
      </c>
      <c r="Y63" s="7" t="s">
        <v>55</v>
      </c>
      <c r="Z63" s="8"/>
      <c r="AA63" s="289"/>
      <c r="AB63" s="10"/>
      <c r="AC63" s="11"/>
      <c r="AD63" s="6" t="s">
        <v>31</v>
      </c>
      <c r="AE63" s="141"/>
      <c r="AF63" s="28"/>
      <c r="AG63" s="28"/>
      <c r="AH63" s="28"/>
      <c r="AI63" s="408"/>
      <c r="AJ63" s="408"/>
      <c r="AK63" s="408"/>
      <c r="AL63" s="408"/>
      <c r="AM63" s="408"/>
      <c r="AN63" s="408"/>
      <c r="AO63" s="408"/>
      <c r="AP63" s="408"/>
      <c r="AQ63" s="28"/>
      <c r="AR63" s="28"/>
      <c r="AS63" s="29"/>
      <c r="AU63" s="269" t="s">
        <v>63</v>
      </c>
    </row>
    <row r="64" spans="1:47" ht="12.75" customHeight="1" thickBot="1" x14ac:dyDescent="0.25">
      <c r="A64" s="73" t="s">
        <v>269</v>
      </c>
      <c r="B64" s="301" t="s">
        <v>65</v>
      </c>
      <c r="C64" s="302" t="s">
        <v>66</v>
      </c>
      <c r="D64" s="123" t="s">
        <v>56</v>
      </c>
      <c r="E64" s="303" t="s">
        <v>70</v>
      </c>
      <c r="F64" s="77" t="s">
        <v>71</v>
      </c>
      <c r="G64" s="20">
        <v>57.69</v>
      </c>
      <c r="H64" s="21">
        <v>17</v>
      </c>
      <c r="I64" s="304">
        <v>178</v>
      </c>
      <c r="J64" s="48" t="s">
        <v>270</v>
      </c>
      <c r="K64" s="485">
        <v>77</v>
      </c>
      <c r="L64" s="307">
        <f>X64/100</f>
        <v>50</v>
      </c>
      <c r="M64" s="308">
        <f>X64/100</f>
        <v>50</v>
      </c>
      <c r="N64" s="23">
        <f>IF(AND(G64&lt;&gt;"",M64&lt;&gt;""),1000*M64/G64,"")</f>
        <v>866.70133472005546</v>
      </c>
      <c r="O64" s="23">
        <f>IF(AND(G64&lt;&gt;"",L64&lt;&gt;""),L64/G64,"")</f>
        <v>0.86670133472005551</v>
      </c>
      <c r="P64" s="23"/>
      <c r="Q64" s="23">
        <v>144</v>
      </c>
      <c r="R64" s="82">
        <v>4</v>
      </c>
      <c r="S64" s="23">
        <v>2</v>
      </c>
      <c r="T64" s="23">
        <v>500</v>
      </c>
      <c r="U64" s="23" t="s">
        <v>22</v>
      </c>
      <c r="V64" s="23">
        <v>182</v>
      </c>
      <c r="W64" s="23">
        <v>736</v>
      </c>
      <c r="X64" s="24">
        <v>5000</v>
      </c>
      <c r="Y64" s="25"/>
      <c r="Z64" s="84" t="str">
        <f>IF(AND(L64&lt;&gt;"",Y64&lt;&gt;""),1000*L64/Y64,"")</f>
        <v/>
      </c>
      <c r="AA64" s="118">
        <f>M64*1000/Q64</f>
        <v>347.22222222222223</v>
      </c>
      <c r="AB64" s="422"/>
      <c r="AC64" s="86">
        <f>T64/V64</f>
        <v>2.7472527472527473</v>
      </c>
      <c r="AD64" s="87">
        <f>256*36*V64/1000000</f>
        <v>1.6773119999999999</v>
      </c>
      <c r="AE64" s="253">
        <v>3.15</v>
      </c>
      <c r="AF64" s="196">
        <v>3.84</v>
      </c>
      <c r="AG64" s="197" t="s">
        <v>66</v>
      </c>
      <c r="AH64" s="198" t="s">
        <v>66</v>
      </c>
      <c r="AI64" s="199" t="s">
        <v>320</v>
      </c>
      <c r="AJ64" s="199" t="s">
        <v>259</v>
      </c>
      <c r="AK64" s="200">
        <v>20</v>
      </c>
      <c r="AL64" s="200">
        <v>6</v>
      </c>
      <c r="AM64" s="201">
        <v>10</v>
      </c>
      <c r="AN64" s="201">
        <v>10</v>
      </c>
      <c r="AO64" s="201">
        <v>2</v>
      </c>
      <c r="AP64" s="201"/>
      <c r="AQ64" s="202"/>
      <c r="AR64" s="309" t="s">
        <v>250</v>
      </c>
      <c r="AS64" s="204"/>
      <c r="AU64" s="323" t="s">
        <v>336</v>
      </c>
    </row>
    <row r="65" spans="2:48" x14ac:dyDescent="0.2">
      <c r="K65" s="486"/>
    </row>
    <row r="66" spans="2:48" x14ac:dyDescent="0.2">
      <c r="B66" s="487" t="s">
        <v>271</v>
      </c>
      <c r="K66" s="486"/>
      <c r="L66" s="127" t="s">
        <v>272</v>
      </c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488"/>
      <c r="AN66" s="105"/>
      <c r="AO66" s="105"/>
      <c r="AP66" s="105"/>
      <c r="AQ66" s="105"/>
      <c r="AR66" s="105"/>
      <c r="AS66" s="105"/>
      <c r="AT66" s="105"/>
      <c r="AU66" s="105"/>
    </row>
    <row r="67" spans="2:48" x14ac:dyDescent="0.2">
      <c r="B67" s="12" t="s">
        <v>273</v>
      </c>
      <c r="J67" s="12" t="s">
        <v>274</v>
      </c>
      <c r="K67" s="486">
        <v>29</v>
      </c>
      <c r="L67" s="119" t="s">
        <v>275</v>
      </c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488"/>
      <c r="AN67" s="105"/>
      <c r="AO67" s="105"/>
      <c r="AP67" s="105"/>
      <c r="AQ67" s="105"/>
      <c r="AR67" s="105"/>
      <c r="AS67" s="105"/>
      <c r="AT67" s="105"/>
      <c r="AU67" s="105"/>
    </row>
    <row r="68" spans="2:48" x14ac:dyDescent="0.2">
      <c r="K68" s="486">
        <v>9.09</v>
      </c>
      <c r="L68" s="323" t="s">
        <v>276</v>
      </c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488"/>
      <c r="AN68" s="105"/>
      <c r="AO68" s="105"/>
      <c r="AP68" s="105"/>
      <c r="AQ68" s="105"/>
      <c r="AR68" s="105"/>
      <c r="AS68" s="105"/>
      <c r="AT68" s="105"/>
      <c r="AU68" s="105"/>
    </row>
    <row r="69" spans="2:48" x14ac:dyDescent="0.2">
      <c r="B69" s="12" t="s">
        <v>277</v>
      </c>
      <c r="K69" s="486">
        <v>9.9499999999999993</v>
      </c>
      <c r="L69" s="12" t="s">
        <v>278</v>
      </c>
      <c r="AA69" s="105"/>
      <c r="AB69" s="105"/>
      <c r="AC69" s="105"/>
      <c r="AD69" s="105"/>
      <c r="AE69" s="489"/>
      <c r="AF69" s="489"/>
      <c r="AG69" s="490"/>
      <c r="AH69" s="311"/>
      <c r="AI69" s="491"/>
      <c r="AJ69" s="491"/>
      <c r="AK69" s="491"/>
      <c r="AL69" s="491"/>
      <c r="AM69" s="492"/>
      <c r="AN69" s="311"/>
      <c r="AO69" s="311"/>
      <c r="AP69" s="311"/>
      <c r="AQ69" s="491"/>
      <c r="AR69" s="311"/>
      <c r="AS69" s="311"/>
      <c r="AT69" s="105"/>
      <c r="AU69" s="105" t="s">
        <v>279</v>
      </c>
      <c r="AV69" s="12" t="s">
        <v>280</v>
      </c>
    </row>
    <row r="70" spans="2:48" x14ac:dyDescent="0.2">
      <c r="K70" s="486">
        <v>24.95</v>
      </c>
      <c r="L70" s="12" t="s">
        <v>281</v>
      </c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488"/>
      <c r="AN70" s="105"/>
      <c r="AO70" s="105"/>
      <c r="AP70" s="105"/>
      <c r="AQ70" s="105"/>
      <c r="AR70" s="105"/>
      <c r="AS70" s="105"/>
      <c r="AT70" s="105"/>
      <c r="AU70" s="105" t="s">
        <v>282</v>
      </c>
      <c r="AV70" s="12" t="s">
        <v>262</v>
      </c>
    </row>
    <row r="71" spans="2:48" x14ac:dyDescent="0.2">
      <c r="E71" s="323" t="s">
        <v>283</v>
      </c>
      <c r="K71" s="486">
        <v>42</v>
      </c>
      <c r="L71" s="323" t="s">
        <v>284</v>
      </c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488"/>
      <c r="AN71" s="105"/>
      <c r="AO71" s="105"/>
      <c r="AP71" s="105"/>
      <c r="AQ71" s="105"/>
      <c r="AR71" s="105"/>
      <c r="AS71" s="105"/>
      <c r="AT71" s="105"/>
      <c r="AU71" s="105"/>
    </row>
    <row r="72" spans="2:48" x14ac:dyDescent="0.2"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488"/>
      <c r="AN72" s="105"/>
      <c r="AO72" s="105"/>
      <c r="AP72" s="105"/>
      <c r="AQ72" s="105"/>
      <c r="AR72" s="105"/>
      <c r="AS72" s="105"/>
      <c r="AT72" s="105"/>
      <c r="AU72" s="105"/>
    </row>
    <row r="73" spans="2:48" x14ac:dyDescent="0.2"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488"/>
      <c r="AN73" s="105"/>
      <c r="AO73" s="105"/>
      <c r="AP73" s="105"/>
      <c r="AQ73" s="105"/>
      <c r="AR73" s="105"/>
      <c r="AS73" s="105"/>
      <c r="AT73" s="105"/>
      <c r="AU73" s="105"/>
    </row>
    <row r="74" spans="2:48" x14ac:dyDescent="0.2"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488"/>
      <c r="AN74" s="105"/>
      <c r="AO74" s="105"/>
      <c r="AP74" s="105"/>
      <c r="AQ74" s="105"/>
      <c r="AR74" s="105"/>
      <c r="AS74" s="105"/>
      <c r="AT74" s="105"/>
      <c r="AU74" s="105"/>
    </row>
    <row r="75" spans="2:48" x14ac:dyDescent="0.2"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488"/>
      <c r="AN75" s="105"/>
      <c r="AO75" s="105"/>
      <c r="AP75" s="105"/>
      <c r="AQ75" s="105"/>
      <c r="AR75" s="105"/>
      <c r="AS75" s="105"/>
      <c r="AT75" s="105"/>
      <c r="AU75" s="105"/>
    </row>
  </sheetData>
  <hyperlinks>
    <hyperlink ref="AU8" r:id="rId1"/>
    <hyperlink ref="AU6" r:id="rId2"/>
    <hyperlink ref="AU25" r:id="rId3"/>
    <hyperlink ref="AU53" r:id="rId4" display="https://www.pcbway.com/project/gifts_detail/iCE40_Feather.html"/>
    <hyperlink ref="L67" r:id="rId5"/>
    <hyperlink ref="L66" r:id="rId6"/>
  </hyperlinks>
  <pageMargins left="0.7" right="0.7" top="0.75" bottom="0.75" header="0.3" footer="0.3"/>
  <pageSetup orientation="portrait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0"/>
  <sheetViews>
    <sheetView zoomScale="130" zoomScaleNormal="130" workbookViewId="0">
      <selection activeCell="AF13" sqref="AF13"/>
    </sheetView>
  </sheetViews>
  <sheetFormatPr defaultRowHeight="12.75" x14ac:dyDescent="0.2"/>
  <cols>
    <col min="1" max="1" width="9.140625" style="12"/>
    <col min="2" max="2" width="14.5703125" style="12" customWidth="1"/>
    <col min="3" max="3" width="11.7109375" style="12" customWidth="1"/>
    <col min="4" max="4" width="10.5703125" style="12" customWidth="1"/>
    <col min="5" max="5" width="5.7109375" style="12" customWidth="1"/>
    <col min="6" max="6" width="5.5703125" style="61" customWidth="1"/>
    <col min="7" max="7" width="4.7109375" style="128" customWidth="1"/>
    <col min="8" max="8" width="3" style="12" customWidth="1"/>
    <col min="9" max="10" width="3.85546875" style="12" customWidth="1"/>
    <col min="11" max="11" width="4.7109375" style="12" customWidth="1"/>
    <col min="12" max="12" width="3.5703125" style="129" customWidth="1"/>
    <col min="13" max="13" width="3.85546875" style="129" customWidth="1"/>
    <col min="14" max="14" width="3.28515625" style="130" customWidth="1"/>
    <col min="15" max="15" width="2.85546875" style="130" customWidth="1"/>
    <col min="16" max="16" width="6" style="130" customWidth="1"/>
    <col min="17" max="17" width="2.85546875" style="130" customWidth="1"/>
    <col min="18" max="18" width="3.28515625" style="130" customWidth="1"/>
    <col min="19" max="19" width="2.5703125" style="130" customWidth="1"/>
    <col min="20" max="20" width="3.140625" style="130" customWidth="1"/>
    <col min="21" max="21" width="2.7109375" style="130" customWidth="1"/>
    <col min="22" max="22" width="2.140625" style="130" customWidth="1"/>
    <col min="23" max="23" width="3" style="130" customWidth="1"/>
    <col min="24" max="24" width="2.85546875" style="130" customWidth="1"/>
    <col min="25" max="25" width="2.28515625" style="130" customWidth="1"/>
    <col min="26" max="26" width="2.5703125" style="130" customWidth="1"/>
    <col min="27" max="257" width="9.140625" style="12"/>
    <col min="258" max="258" width="14.5703125" style="12" customWidth="1"/>
    <col min="259" max="259" width="11.7109375" style="12" customWidth="1"/>
    <col min="260" max="260" width="10.5703125" style="12" customWidth="1"/>
    <col min="261" max="261" width="5.7109375" style="12" customWidth="1"/>
    <col min="262" max="262" width="5.5703125" style="12" customWidth="1"/>
    <col min="263" max="263" width="4.7109375" style="12" customWidth="1"/>
    <col min="264" max="264" width="3" style="12" customWidth="1"/>
    <col min="265" max="266" width="3.85546875" style="12" customWidth="1"/>
    <col min="267" max="267" width="4.7109375" style="12" customWidth="1"/>
    <col min="268" max="268" width="3.5703125" style="12" customWidth="1"/>
    <col min="269" max="269" width="3.85546875" style="12" customWidth="1"/>
    <col min="270" max="270" width="3.28515625" style="12" customWidth="1"/>
    <col min="271" max="271" width="2.85546875" style="12" customWidth="1"/>
    <col min="272" max="272" width="6" style="12" customWidth="1"/>
    <col min="273" max="273" width="2.85546875" style="12" customWidth="1"/>
    <col min="274" max="274" width="3.28515625" style="12" customWidth="1"/>
    <col min="275" max="275" width="2.5703125" style="12" customWidth="1"/>
    <col min="276" max="276" width="3.140625" style="12" customWidth="1"/>
    <col min="277" max="277" width="2.7109375" style="12" customWidth="1"/>
    <col min="278" max="278" width="2.140625" style="12" customWidth="1"/>
    <col min="279" max="279" width="3" style="12" customWidth="1"/>
    <col min="280" max="280" width="2.85546875" style="12" customWidth="1"/>
    <col min="281" max="281" width="2.28515625" style="12" customWidth="1"/>
    <col min="282" max="282" width="2.5703125" style="12" customWidth="1"/>
    <col min="283" max="513" width="9.140625" style="12"/>
    <col min="514" max="514" width="14.5703125" style="12" customWidth="1"/>
    <col min="515" max="515" width="11.7109375" style="12" customWidth="1"/>
    <col min="516" max="516" width="10.5703125" style="12" customWidth="1"/>
    <col min="517" max="517" width="5.7109375" style="12" customWidth="1"/>
    <col min="518" max="518" width="5.5703125" style="12" customWidth="1"/>
    <col min="519" max="519" width="4.7109375" style="12" customWidth="1"/>
    <col min="520" max="520" width="3" style="12" customWidth="1"/>
    <col min="521" max="522" width="3.85546875" style="12" customWidth="1"/>
    <col min="523" max="523" width="4.7109375" style="12" customWidth="1"/>
    <col min="524" max="524" width="3.5703125" style="12" customWidth="1"/>
    <col min="525" max="525" width="3.85546875" style="12" customWidth="1"/>
    <col min="526" max="526" width="3.28515625" style="12" customWidth="1"/>
    <col min="527" max="527" width="2.85546875" style="12" customWidth="1"/>
    <col min="528" max="528" width="6" style="12" customWidth="1"/>
    <col min="529" max="529" width="2.85546875" style="12" customWidth="1"/>
    <col min="530" max="530" width="3.28515625" style="12" customWidth="1"/>
    <col min="531" max="531" width="2.5703125" style="12" customWidth="1"/>
    <col min="532" max="532" width="3.140625" style="12" customWidth="1"/>
    <col min="533" max="533" width="2.7109375" style="12" customWidth="1"/>
    <col min="534" max="534" width="2.140625" style="12" customWidth="1"/>
    <col min="535" max="535" width="3" style="12" customWidth="1"/>
    <col min="536" max="536" width="2.85546875" style="12" customWidth="1"/>
    <col min="537" max="537" width="2.28515625" style="12" customWidth="1"/>
    <col min="538" max="538" width="2.5703125" style="12" customWidth="1"/>
    <col min="539" max="769" width="9.140625" style="12"/>
    <col min="770" max="770" width="14.5703125" style="12" customWidth="1"/>
    <col min="771" max="771" width="11.7109375" style="12" customWidth="1"/>
    <col min="772" max="772" width="10.5703125" style="12" customWidth="1"/>
    <col min="773" max="773" width="5.7109375" style="12" customWidth="1"/>
    <col min="774" max="774" width="5.5703125" style="12" customWidth="1"/>
    <col min="775" max="775" width="4.7109375" style="12" customWidth="1"/>
    <col min="776" max="776" width="3" style="12" customWidth="1"/>
    <col min="777" max="778" width="3.85546875" style="12" customWidth="1"/>
    <col min="779" max="779" width="4.7109375" style="12" customWidth="1"/>
    <col min="780" max="780" width="3.5703125" style="12" customWidth="1"/>
    <col min="781" max="781" width="3.85546875" style="12" customWidth="1"/>
    <col min="782" max="782" width="3.28515625" style="12" customWidth="1"/>
    <col min="783" max="783" width="2.85546875" style="12" customWidth="1"/>
    <col min="784" max="784" width="6" style="12" customWidth="1"/>
    <col min="785" max="785" width="2.85546875" style="12" customWidth="1"/>
    <col min="786" max="786" width="3.28515625" style="12" customWidth="1"/>
    <col min="787" max="787" width="2.5703125" style="12" customWidth="1"/>
    <col min="788" max="788" width="3.140625" style="12" customWidth="1"/>
    <col min="789" max="789" width="2.7109375" style="12" customWidth="1"/>
    <col min="790" max="790" width="2.140625" style="12" customWidth="1"/>
    <col min="791" max="791" width="3" style="12" customWidth="1"/>
    <col min="792" max="792" width="2.85546875" style="12" customWidth="1"/>
    <col min="793" max="793" width="2.28515625" style="12" customWidth="1"/>
    <col min="794" max="794" width="2.5703125" style="12" customWidth="1"/>
    <col min="795" max="1025" width="9.140625" style="12"/>
    <col min="1026" max="1026" width="14.5703125" style="12" customWidth="1"/>
    <col min="1027" max="1027" width="11.7109375" style="12" customWidth="1"/>
    <col min="1028" max="1028" width="10.5703125" style="12" customWidth="1"/>
    <col min="1029" max="1029" width="5.7109375" style="12" customWidth="1"/>
    <col min="1030" max="1030" width="5.5703125" style="12" customWidth="1"/>
    <col min="1031" max="1031" width="4.7109375" style="12" customWidth="1"/>
    <col min="1032" max="1032" width="3" style="12" customWidth="1"/>
    <col min="1033" max="1034" width="3.85546875" style="12" customWidth="1"/>
    <col min="1035" max="1035" width="4.7109375" style="12" customWidth="1"/>
    <col min="1036" max="1036" width="3.5703125" style="12" customWidth="1"/>
    <col min="1037" max="1037" width="3.85546875" style="12" customWidth="1"/>
    <col min="1038" max="1038" width="3.28515625" style="12" customWidth="1"/>
    <col min="1039" max="1039" width="2.85546875" style="12" customWidth="1"/>
    <col min="1040" max="1040" width="6" style="12" customWidth="1"/>
    <col min="1041" max="1041" width="2.85546875" style="12" customWidth="1"/>
    <col min="1042" max="1042" width="3.28515625" style="12" customWidth="1"/>
    <col min="1043" max="1043" width="2.5703125" style="12" customWidth="1"/>
    <col min="1044" max="1044" width="3.140625" style="12" customWidth="1"/>
    <col min="1045" max="1045" width="2.7109375" style="12" customWidth="1"/>
    <col min="1046" max="1046" width="2.140625" style="12" customWidth="1"/>
    <col min="1047" max="1047" width="3" style="12" customWidth="1"/>
    <col min="1048" max="1048" width="2.85546875" style="12" customWidth="1"/>
    <col min="1049" max="1049" width="2.28515625" style="12" customWidth="1"/>
    <col min="1050" max="1050" width="2.5703125" style="12" customWidth="1"/>
    <col min="1051" max="1281" width="9.140625" style="12"/>
    <col min="1282" max="1282" width="14.5703125" style="12" customWidth="1"/>
    <col min="1283" max="1283" width="11.7109375" style="12" customWidth="1"/>
    <col min="1284" max="1284" width="10.5703125" style="12" customWidth="1"/>
    <col min="1285" max="1285" width="5.7109375" style="12" customWidth="1"/>
    <col min="1286" max="1286" width="5.5703125" style="12" customWidth="1"/>
    <col min="1287" max="1287" width="4.7109375" style="12" customWidth="1"/>
    <col min="1288" max="1288" width="3" style="12" customWidth="1"/>
    <col min="1289" max="1290" width="3.85546875" style="12" customWidth="1"/>
    <col min="1291" max="1291" width="4.7109375" style="12" customWidth="1"/>
    <col min="1292" max="1292" width="3.5703125" style="12" customWidth="1"/>
    <col min="1293" max="1293" width="3.85546875" style="12" customWidth="1"/>
    <col min="1294" max="1294" width="3.28515625" style="12" customWidth="1"/>
    <col min="1295" max="1295" width="2.85546875" style="12" customWidth="1"/>
    <col min="1296" max="1296" width="6" style="12" customWidth="1"/>
    <col min="1297" max="1297" width="2.85546875" style="12" customWidth="1"/>
    <col min="1298" max="1298" width="3.28515625" style="12" customWidth="1"/>
    <col min="1299" max="1299" width="2.5703125" style="12" customWidth="1"/>
    <col min="1300" max="1300" width="3.140625" style="12" customWidth="1"/>
    <col min="1301" max="1301" width="2.7109375" style="12" customWidth="1"/>
    <col min="1302" max="1302" width="2.140625" style="12" customWidth="1"/>
    <col min="1303" max="1303" width="3" style="12" customWidth="1"/>
    <col min="1304" max="1304" width="2.85546875" style="12" customWidth="1"/>
    <col min="1305" max="1305" width="2.28515625" style="12" customWidth="1"/>
    <col min="1306" max="1306" width="2.5703125" style="12" customWidth="1"/>
    <col min="1307" max="1537" width="9.140625" style="12"/>
    <col min="1538" max="1538" width="14.5703125" style="12" customWidth="1"/>
    <col min="1539" max="1539" width="11.7109375" style="12" customWidth="1"/>
    <col min="1540" max="1540" width="10.5703125" style="12" customWidth="1"/>
    <col min="1541" max="1541" width="5.7109375" style="12" customWidth="1"/>
    <col min="1542" max="1542" width="5.5703125" style="12" customWidth="1"/>
    <col min="1543" max="1543" width="4.7109375" style="12" customWidth="1"/>
    <col min="1544" max="1544" width="3" style="12" customWidth="1"/>
    <col min="1545" max="1546" width="3.85546875" style="12" customWidth="1"/>
    <col min="1547" max="1547" width="4.7109375" style="12" customWidth="1"/>
    <col min="1548" max="1548" width="3.5703125" style="12" customWidth="1"/>
    <col min="1549" max="1549" width="3.85546875" style="12" customWidth="1"/>
    <col min="1550" max="1550" width="3.28515625" style="12" customWidth="1"/>
    <col min="1551" max="1551" width="2.85546875" style="12" customWidth="1"/>
    <col min="1552" max="1552" width="6" style="12" customWidth="1"/>
    <col min="1553" max="1553" width="2.85546875" style="12" customWidth="1"/>
    <col min="1554" max="1554" width="3.28515625" style="12" customWidth="1"/>
    <col min="1555" max="1555" width="2.5703125" style="12" customWidth="1"/>
    <col min="1556" max="1556" width="3.140625" style="12" customWidth="1"/>
    <col min="1557" max="1557" width="2.7109375" style="12" customWidth="1"/>
    <col min="1558" max="1558" width="2.140625" style="12" customWidth="1"/>
    <col min="1559" max="1559" width="3" style="12" customWidth="1"/>
    <col min="1560" max="1560" width="2.85546875" style="12" customWidth="1"/>
    <col min="1561" max="1561" width="2.28515625" style="12" customWidth="1"/>
    <col min="1562" max="1562" width="2.5703125" style="12" customWidth="1"/>
    <col min="1563" max="1793" width="9.140625" style="12"/>
    <col min="1794" max="1794" width="14.5703125" style="12" customWidth="1"/>
    <col min="1795" max="1795" width="11.7109375" style="12" customWidth="1"/>
    <col min="1796" max="1796" width="10.5703125" style="12" customWidth="1"/>
    <col min="1797" max="1797" width="5.7109375" style="12" customWidth="1"/>
    <col min="1798" max="1798" width="5.5703125" style="12" customWidth="1"/>
    <col min="1799" max="1799" width="4.7109375" style="12" customWidth="1"/>
    <col min="1800" max="1800" width="3" style="12" customWidth="1"/>
    <col min="1801" max="1802" width="3.85546875" style="12" customWidth="1"/>
    <col min="1803" max="1803" width="4.7109375" style="12" customWidth="1"/>
    <col min="1804" max="1804" width="3.5703125" style="12" customWidth="1"/>
    <col min="1805" max="1805" width="3.85546875" style="12" customWidth="1"/>
    <col min="1806" max="1806" width="3.28515625" style="12" customWidth="1"/>
    <col min="1807" max="1807" width="2.85546875" style="12" customWidth="1"/>
    <col min="1808" max="1808" width="6" style="12" customWidth="1"/>
    <col min="1809" max="1809" width="2.85546875" style="12" customWidth="1"/>
    <col min="1810" max="1810" width="3.28515625" style="12" customWidth="1"/>
    <col min="1811" max="1811" width="2.5703125" style="12" customWidth="1"/>
    <col min="1812" max="1812" width="3.140625" style="12" customWidth="1"/>
    <col min="1813" max="1813" width="2.7109375" style="12" customWidth="1"/>
    <col min="1814" max="1814" width="2.140625" style="12" customWidth="1"/>
    <col min="1815" max="1815" width="3" style="12" customWidth="1"/>
    <col min="1816" max="1816" width="2.85546875" style="12" customWidth="1"/>
    <col min="1817" max="1817" width="2.28515625" style="12" customWidth="1"/>
    <col min="1818" max="1818" width="2.5703125" style="12" customWidth="1"/>
    <col min="1819" max="2049" width="9.140625" style="12"/>
    <col min="2050" max="2050" width="14.5703125" style="12" customWidth="1"/>
    <col min="2051" max="2051" width="11.7109375" style="12" customWidth="1"/>
    <col min="2052" max="2052" width="10.5703125" style="12" customWidth="1"/>
    <col min="2053" max="2053" width="5.7109375" style="12" customWidth="1"/>
    <col min="2054" max="2054" width="5.5703125" style="12" customWidth="1"/>
    <col min="2055" max="2055" width="4.7109375" style="12" customWidth="1"/>
    <col min="2056" max="2056" width="3" style="12" customWidth="1"/>
    <col min="2057" max="2058" width="3.85546875" style="12" customWidth="1"/>
    <col min="2059" max="2059" width="4.7109375" style="12" customWidth="1"/>
    <col min="2060" max="2060" width="3.5703125" style="12" customWidth="1"/>
    <col min="2061" max="2061" width="3.85546875" style="12" customWidth="1"/>
    <col min="2062" max="2062" width="3.28515625" style="12" customWidth="1"/>
    <col min="2063" max="2063" width="2.85546875" style="12" customWidth="1"/>
    <col min="2064" max="2064" width="6" style="12" customWidth="1"/>
    <col min="2065" max="2065" width="2.85546875" style="12" customWidth="1"/>
    <col min="2066" max="2066" width="3.28515625" style="12" customWidth="1"/>
    <col min="2067" max="2067" width="2.5703125" style="12" customWidth="1"/>
    <col min="2068" max="2068" width="3.140625" style="12" customWidth="1"/>
    <col min="2069" max="2069" width="2.7109375" style="12" customWidth="1"/>
    <col min="2070" max="2070" width="2.140625" style="12" customWidth="1"/>
    <col min="2071" max="2071" width="3" style="12" customWidth="1"/>
    <col min="2072" max="2072" width="2.85546875" style="12" customWidth="1"/>
    <col min="2073" max="2073" width="2.28515625" style="12" customWidth="1"/>
    <col min="2074" max="2074" width="2.5703125" style="12" customWidth="1"/>
    <col min="2075" max="2305" width="9.140625" style="12"/>
    <col min="2306" max="2306" width="14.5703125" style="12" customWidth="1"/>
    <col min="2307" max="2307" width="11.7109375" style="12" customWidth="1"/>
    <col min="2308" max="2308" width="10.5703125" style="12" customWidth="1"/>
    <col min="2309" max="2309" width="5.7109375" style="12" customWidth="1"/>
    <col min="2310" max="2310" width="5.5703125" style="12" customWidth="1"/>
    <col min="2311" max="2311" width="4.7109375" style="12" customWidth="1"/>
    <col min="2312" max="2312" width="3" style="12" customWidth="1"/>
    <col min="2313" max="2314" width="3.85546875" style="12" customWidth="1"/>
    <col min="2315" max="2315" width="4.7109375" style="12" customWidth="1"/>
    <col min="2316" max="2316" width="3.5703125" style="12" customWidth="1"/>
    <col min="2317" max="2317" width="3.85546875" style="12" customWidth="1"/>
    <col min="2318" max="2318" width="3.28515625" style="12" customWidth="1"/>
    <col min="2319" max="2319" width="2.85546875" style="12" customWidth="1"/>
    <col min="2320" max="2320" width="6" style="12" customWidth="1"/>
    <col min="2321" max="2321" width="2.85546875" style="12" customWidth="1"/>
    <col min="2322" max="2322" width="3.28515625" style="12" customWidth="1"/>
    <col min="2323" max="2323" width="2.5703125" style="12" customWidth="1"/>
    <col min="2324" max="2324" width="3.140625" style="12" customWidth="1"/>
    <col min="2325" max="2325" width="2.7109375" style="12" customWidth="1"/>
    <col min="2326" max="2326" width="2.140625" style="12" customWidth="1"/>
    <col min="2327" max="2327" width="3" style="12" customWidth="1"/>
    <col min="2328" max="2328" width="2.85546875" style="12" customWidth="1"/>
    <col min="2329" max="2329" width="2.28515625" style="12" customWidth="1"/>
    <col min="2330" max="2330" width="2.5703125" style="12" customWidth="1"/>
    <col min="2331" max="2561" width="9.140625" style="12"/>
    <col min="2562" max="2562" width="14.5703125" style="12" customWidth="1"/>
    <col min="2563" max="2563" width="11.7109375" style="12" customWidth="1"/>
    <col min="2564" max="2564" width="10.5703125" style="12" customWidth="1"/>
    <col min="2565" max="2565" width="5.7109375" style="12" customWidth="1"/>
    <col min="2566" max="2566" width="5.5703125" style="12" customWidth="1"/>
    <col min="2567" max="2567" width="4.7109375" style="12" customWidth="1"/>
    <col min="2568" max="2568" width="3" style="12" customWidth="1"/>
    <col min="2569" max="2570" width="3.85546875" style="12" customWidth="1"/>
    <col min="2571" max="2571" width="4.7109375" style="12" customWidth="1"/>
    <col min="2572" max="2572" width="3.5703125" style="12" customWidth="1"/>
    <col min="2573" max="2573" width="3.85546875" style="12" customWidth="1"/>
    <col min="2574" max="2574" width="3.28515625" style="12" customWidth="1"/>
    <col min="2575" max="2575" width="2.85546875" style="12" customWidth="1"/>
    <col min="2576" max="2576" width="6" style="12" customWidth="1"/>
    <col min="2577" max="2577" width="2.85546875" style="12" customWidth="1"/>
    <col min="2578" max="2578" width="3.28515625" style="12" customWidth="1"/>
    <col min="2579" max="2579" width="2.5703125" style="12" customWidth="1"/>
    <col min="2580" max="2580" width="3.140625" style="12" customWidth="1"/>
    <col min="2581" max="2581" width="2.7109375" style="12" customWidth="1"/>
    <col min="2582" max="2582" width="2.140625" style="12" customWidth="1"/>
    <col min="2583" max="2583" width="3" style="12" customWidth="1"/>
    <col min="2584" max="2584" width="2.85546875" style="12" customWidth="1"/>
    <col min="2585" max="2585" width="2.28515625" style="12" customWidth="1"/>
    <col min="2586" max="2586" width="2.5703125" style="12" customWidth="1"/>
    <col min="2587" max="2817" width="9.140625" style="12"/>
    <col min="2818" max="2818" width="14.5703125" style="12" customWidth="1"/>
    <col min="2819" max="2819" width="11.7109375" style="12" customWidth="1"/>
    <col min="2820" max="2820" width="10.5703125" style="12" customWidth="1"/>
    <col min="2821" max="2821" width="5.7109375" style="12" customWidth="1"/>
    <col min="2822" max="2822" width="5.5703125" style="12" customWidth="1"/>
    <col min="2823" max="2823" width="4.7109375" style="12" customWidth="1"/>
    <col min="2824" max="2824" width="3" style="12" customWidth="1"/>
    <col min="2825" max="2826" width="3.85546875" style="12" customWidth="1"/>
    <col min="2827" max="2827" width="4.7109375" style="12" customWidth="1"/>
    <col min="2828" max="2828" width="3.5703125" style="12" customWidth="1"/>
    <col min="2829" max="2829" width="3.85546875" style="12" customWidth="1"/>
    <col min="2830" max="2830" width="3.28515625" style="12" customWidth="1"/>
    <col min="2831" max="2831" width="2.85546875" style="12" customWidth="1"/>
    <col min="2832" max="2832" width="6" style="12" customWidth="1"/>
    <col min="2833" max="2833" width="2.85546875" style="12" customWidth="1"/>
    <col min="2834" max="2834" width="3.28515625" style="12" customWidth="1"/>
    <col min="2835" max="2835" width="2.5703125" style="12" customWidth="1"/>
    <col min="2836" max="2836" width="3.140625" style="12" customWidth="1"/>
    <col min="2837" max="2837" width="2.7109375" style="12" customWidth="1"/>
    <col min="2838" max="2838" width="2.140625" style="12" customWidth="1"/>
    <col min="2839" max="2839" width="3" style="12" customWidth="1"/>
    <col min="2840" max="2840" width="2.85546875" style="12" customWidth="1"/>
    <col min="2841" max="2841" width="2.28515625" style="12" customWidth="1"/>
    <col min="2842" max="2842" width="2.5703125" style="12" customWidth="1"/>
    <col min="2843" max="3073" width="9.140625" style="12"/>
    <col min="3074" max="3074" width="14.5703125" style="12" customWidth="1"/>
    <col min="3075" max="3075" width="11.7109375" style="12" customWidth="1"/>
    <col min="3076" max="3076" width="10.5703125" style="12" customWidth="1"/>
    <col min="3077" max="3077" width="5.7109375" style="12" customWidth="1"/>
    <col min="3078" max="3078" width="5.5703125" style="12" customWidth="1"/>
    <col min="3079" max="3079" width="4.7109375" style="12" customWidth="1"/>
    <col min="3080" max="3080" width="3" style="12" customWidth="1"/>
    <col min="3081" max="3082" width="3.85546875" style="12" customWidth="1"/>
    <col min="3083" max="3083" width="4.7109375" style="12" customWidth="1"/>
    <col min="3084" max="3084" width="3.5703125" style="12" customWidth="1"/>
    <col min="3085" max="3085" width="3.85546875" style="12" customWidth="1"/>
    <col min="3086" max="3086" width="3.28515625" style="12" customWidth="1"/>
    <col min="3087" max="3087" width="2.85546875" style="12" customWidth="1"/>
    <col min="3088" max="3088" width="6" style="12" customWidth="1"/>
    <col min="3089" max="3089" width="2.85546875" style="12" customWidth="1"/>
    <col min="3090" max="3090" width="3.28515625" style="12" customWidth="1"/>
    <col min="3091" max="3091" width="2.5703125" style="12" customWidth="1"/>
    <col min="3092" max="3092" width="3.140625" style="12" customWidth="1"/>
    <col min="3093" max="3093" width="2.7109375" style="12" customWidth="1"/>
    <col min="3094" max="3094" width="2.140625" style="12" customWidth="1"/>
    <col min="3095" max="3095" width="3" style="12" customWidth="1"/>
    <col min="3096" max="3096" width="2.85546875" style="12" customWidth="1"/>
    <col min="3097" max="3097" width="2.28515625" style="12" customWidth="1"/>
    <col min="3098" max="3098" width="2.5703125" style="12" customWidth="1"/>
    <col min="3099" max="3329" width="9.140625" style="12"/>
    <col min="3330" max="3330" width="14.5703125" style="12" customWidth="1"/>
    <col min="3331" max="3331" width="11.7109375" style="12" customWidth="1"/>
    <col min="3332" max="3332" width="10.5703125" style="12" customWidth="1"/>
    <col min="3333" max="3333" width="5.7109375" style="12" customWidth="1"/>
    <col min="3334" max="3334" width="5.5703125" style="12" customWidth="1"/>
    <col min="3335" max="3335" width="4.7109375" style="12" customWidth="1"/>
    <col min="3336" max="3336" width="3" style="12" customWidth="1"/>
    <col min="3337" max="3338" width="3.85546875" style="12" customWidth="1"/>
    <col min="3339" max="3339" width="4.7109375" style="12" customWidth="1"/>
    <col min="3340" max="3340" width="3.5703125" style="12" customWidth="1"/>
    <col min="3341" max="3341" width="3.85546875" style="12" customWidth="1"/>
    <col min="3342" max="3342" width="3.28515625" style="12" customWidth="1"/>
    <col min="3343" max="3343" width="2.85546875" style="12" customWidth="1"/>
    <col min="3344" max="3344" width="6" style="12" customWidth="1"/>
    <col min="3345" max="3345" width="2.85546875" style="12" customWidth="1"/>
    <col min="3346" max="3346" width="3.28515625" style="12" customWidth="1"/>
    <col min="3347" max="3347" width="2.5703125" style="12" customWidth="1"/>
    <col min="3348" max="3348" width="3.140625" style="12" customWidth="1"/>
    <col min="3349" max="3349" width="2.7109375" style="12" customWidth="1"/>
    <col min="3350" max="3350" width="2.140625" style="12" customWidth="1"/>
    <col min="3351" max="3351" width="3" style="12" customWidth="1"/>
    <col min="3352" max="3352" width="2.85546875" style="12" customWidth="1"/>
    <col min="3353" max="3353" width="2.28515625" style="12" customWidth="1"/>
    <col min="3354" max="3354" width="2.5703125" style="12" customWidth="1"/>
    <col min="3355" max="3585" width="9.140625" style="12"/>
    <col min="3586" max="3586" width="14.5703125" style="12" customWidth="1"/>
    <col min="3587" max="3587" width="11.7109375" style="12" customWidth="1"/>
    <col min="3588" max="3588" width="10.5703125" style="12" customWidth="1"/>
    <col min="3589" max="3589" width="5.7109375" style="12" customWidth="1"/>
    <col min="3590" max="3590" width="5.5703125" style="12" customWidth="1"/>
    <col min="3591" max="3591" width="4.7109375" style="12" customWidth="1"/>
    <col min="3592" max="3592" width="3" style="12" customWidth="1"/>
    <col min="3593" max="3594" width="3.85546875" style="12" customWidth="1"/>
    <col min="3595" max="3595" width="4.7109375" style="12" customWidth="1"/>
    <col min="3596" max="3596" width="3.5703125" style="12" customWidth="1"/>
    <col min="3597" max="3597" width="3.85546875" style="12" customWidth="1"/>
    <col min="3598" max="3598" width="3.28515625" style="12" customWidth="1"/>
    <col min="3599" max="3599" width="2.85546875" style="12" customWidth="1"/>
    <col min="3600" max="3600" width="6" style="12" customWidth="1"/>
    <col min="3601" max="3601" width="2.85546875" style="12" customWidth="1"/>
    <col min="3602" max="3602" width="3.28515625" style="12" customWidth="1"/>
    <col min="3603" max="3603" width="2.5703125" style="12" customWidth="1"/>
    <col min="3604" max="3604" width="3.140625" style="12" customWidth="1"/>
    <col min="3605" max="3605" width="2.7109375" style="12" customWidth="1"/>
    <col min="3606" max="3606" width="2.140625" style="12" customWidth="1"/>
    <col min="3607" max="3607" width="3" style="12" customWidth="1"/>
    <col min="3608" max="3608" width="2.85546875" style="12" customWidth="1"/>
    <col min="3609" max="3609" width="2.28515625" style="12" customWidth="1"/>
    <col min="3610" max="3610" width="2.5703125" style="12" customWidth="1"/>
    <col min="3611" max="3841" width="9.140625" style="12"/>
    <col min="3842" max="3842" width="14.5703125" style="12" customWidth="1"/>
    <col min="3843" max="3843" width="11.7109375" style="12" customWidth="1"/>
    <col min="3844" max="3844" width="10.5703125" style="12" customWidth="1"/>
    <col min="3845" max="3845" width="5.7109375" style="12" customWidth="1"/>
    <col min="3846" max="3846" width="5.5703125" style="12" customWidth="1"/>
    <col min="3847" max="3847" width="4.7109375" style="12" customWidth="1"/>
    <col min="3848" max="3848" width="3" style="12" customWidth="1"/>
    <col min="3849" max="3850" width="3.85546875" style="12" customWidth="1"/>
    <col min="3851" max="3851" width="4.7109375" style="12" customWidth="1"/>
    <col min="3852" max="3852" width="3.5703125" style="12" customWidth="1"/>
    <col min="3853" max="3853" width="3.85546875" style="12" customWidth="1"/>
    <col min="3854" max="3854" width="3.28515625" style="12" customWidth="1"/>
    <col min="3855" max="3855" width="2.85546875" style="12" customWidth="1"/>
    <col min="3856" max="3856" width="6" style="12" customWidth="1"/>
    <col min="3857" max="3857" width="2.85546875" style="12" customWidth="1"/>
    <col min="3858" max="3858" width="3.28515625" style="12" customWidth="1"/>
    <col min="3859" max="3859" width="2.5703125" style="12" customWidth="1"/>
    <col min="3860" max="3860" width="3.140625" style="12" customWidth="1"/>
    <col min="3861" max="3861" width="2.7109375" style="12" customWidth="1"/>
    <col min="3862" max="3862" width="2.140625" style="12" customWidth="1"/>
    <col min="3863" max="3863" width="3" style="12" customWidth="1"/>
    <col min="3864" max="3864" width="2.85546875" style="12" customWidth="1"/>
    <col min="3865" max="3865" width="2.28515625" style="12" customWidth="1"/>
    <col min="3866" max="3866" width="2.5703125" style="12" customWidth="1"/>
    <col min="3867" max="4097" width="9.140625" style="12"/>
    <col min="4098" max="4098" width="14.5703125" style="12" customWidth="1"/>
    <col min="4099" max="4099" width="11.7109375" style="12" customWidth="1"/>
    <col min="4100" max="4100" width="10.5703125" style="12" customWidth="1"/>
    <col min="4101" max="4101" width="5.7109375" style="12" customWidth="1"/>
    <col min="4102" max="4102" width="5.5703125" style="12" customWidth="1"/>
    <col min="4103" max="4103" width="4.7109375" style="12" customWidth="1"/>
    <col min="4104" max="4104" width="3" style="12" customWidth="1"/>
    <col min="4105" max="4106" width="3.85546875" style="12" customWidth="1"/>
    <col min="4107" max="4107" width="4.7109375" style="12" customWidth="1"/>
    <col min="4108" max="4108" width="3.5703125" style="12" customWidth="1"/>
    <col min="4109" max="4109" width="3.85546875" style="12" customWidth="1"/>
    <col min="4110" max="4110" width="3.28515625" style="12" customWidth="1"/>
    <col min="4111" max="4111" width="2.85546875" style="12" customWidth="1"/>
    <col min="4112" max="4112" width="6" style="12" customWidth="1"/>
    <col min="4113" max="4113" width="2.85546875" style="12" customWidth="1"/>
    <col min="4114" max="4114" width="3.28515625" style="12" customWidth="1"/>
    <col min="4115" max="4115" width="2.5703125" style="12" customWidth="1"/>
    <col min="4116" max="4116" width="3.140625" style="12" customWidth="1"/>
    <col min="4117" max="4117" width="2.7109375" style="12" customWidth="1"/>
    <col min="4118" max="4118" width="2.140625" style="12" customWidth="1"/>
    <col min="4119" max="4119" width="3" style="12" customWidth="1"/>
    <col min="4120" max="4120" width="2.85546875" style="12" customWidth="1"/>
    <col min="4121" max="4121" width="2.28515625" style="12" customWidth="1"/>
    <col min="4122" max="4122" width="2.5703125" style="12" customWidth="1"/>
    <col min="4123" max="4353" width="9.140625" style="12"/>
    <col min="4354" max="4354" width="14.5703125" style="12" customWidth="1"/>
    <col min="4355" max="4355" width="11.7109375" style="12" customWidth="1"/>
    <col min="4356" max="4356" width="10.5703125" style="12" customWidth="1"/>
    <col min="4357" max="4357" width="5.7109375" style="12" customWidth="1"/>
    <col min="4358" max="4358" width="5.5703125" style="12" customWidth="1"/>
    <col min="4359" max="4359" width="4.7109375" style="12" customWidth="1"/>
    <col min="4360" max="4360" width="3" style="12" customWidth="1"/>
    <col min="4361" max="4362" width="3.85546875" style="12" customWidth="1"/>
    <col min="4363" max="4363" width="4.7109375" style="12" customWidth="1"/>
    <col min="4364" max="4364" width="3.5703125" style="12" customWidth="1"/>
    <col min="4365" max="4365" width="3.85546875" style="12" customWidth="1"/>
    <col min="4366" max="4366" width="3.28515625" style="12" customWidth="1"/>
    <col min="4367" max="4367" width="2.85546875" style="12" customWidth="1"/>
    <col min="4368" max="4368" width="6" style="12" customWidth="1"/>
    <col min="4369" max="4369" width="2.85546875" style="12" customWidth="1"/>
    <col min="4370" max="4370" width="3.28515625" style="12" customWidth="1"/>
    <col min="4371" max="4371" width="2.5703125" style="12" customWidth="1"/>
    <col min="4372" max="4372" width="3.140625" style="12" customWidth="1"/>
    <col min="4373" max="4373" width="2.7109375" style="12" customWidth="1"/>
    <col min="4374" max="4374" width="2.140625" style="12" customWidth="1"/>
    <col min="4375" max="4375" width="3" style="12" customWidth="1"/>
    <col min="4376" max="4376" width="2.85546875" style="12" customWidth="1"/>
    <col min="4377" max="4377" width="2.28515625" style="12" customWidth="1"/>
    <col min="4378" max="4378" width="2.5703125" style="12" customWidth="1"/>
    <col min="4379" max="4609" width="9.140625" style="12"/>
    <col min="4610" max="4610" width="14.5703125" style="12" customWidth="1"/>
    <col min="4611" max="4611" width="11.7109375" style="12" customWidth="1"/>
    <col min="4612" max="4612" width="10.5703125" style="12" customWidth="1"/>
    <col min="4613" max="4613" width="5.7109375" style="12" customWidth="1"/>
    <col min="4614" max="4614" width="5.5703125" style="12" customWidth="1"/>
    <col min="4615" max="4615" width="4.7109375" style="12" customWidth="1"/>
    <col min="4616" max="4616" width="3" style="12" customWidth="1"/>
    <col min="4617" max="4618" width="3.85546875" style="12" customWidth="1"/>
    <col min="4619" max="4619" width="4.7109375" style="12" customWidth="1"/>
    <col min="4620" max="4620" width="3.5703125" style="12" customWidth="1"/>
    <col min="4621" max="4621" width="3.85546875" style="12" customWidth="1"/>
    <col min="4622" max="4622" width="3.28515625" style="12" customWidth="1"/>
    <col min="4623" max="4623" width="2.85546875" style="12" customWidth="1"/>
    <col min="4624" max="4624" width="6" style="12" customWidth="1"/>
    <col min="4625" max="4625" width="2.85546875" style="12" customWidth="1"/>
    <col min="4626" max="4626" width="3.28515625" style="12" customWidth="1"/>
    <col min="4627" max="4627" width="2.5703125" style="12" customWidth="1"/>
    <col min="4628" max="4628" width="3.140625" style="12" customWidth="1"/>
    <col min="4629" max="4629" width="2.7109375" style="12" customWidth="1"/>
    <col min="4630" max="4630" width="2.140625" style="12" customWidth="1"/>
    <col min="4631" max="4631" width="3" style="12" customWidth="1"/>
    <col min="4632" max="4632" width="2.85546875" style="12" customWidth="1"/>
    <col min="4633" max="4633" width="2.28515625" style="12" customWidth="1"/>
    <col min="4634" max="4634" width="2.5703125" style="12" customWidth="1"/>
    <col min="4635" max="4865" width="9.140625" style="12"/>
    <col min="4866" max="4866" width="14.5703125" style="12" customWidth="1"/>
    <col min="4867" max="4867" width="11.7109375" style="12" customWidth="1"/>
    <col min="4868" max="4868" width="10.5703125" style="12" customWidth="1"/>
    <col min="4869" max="4869" width="5.7109375" style="12" customWidth="1"/>
    <col min="4870" max="4870" width="5.5703125" style="12" customWidth="1"/>
    <col min="4871" max="4871" width="4.7109375" style="12" customWidth="1"/>
    <col min="4872" max="4872" width="3" style="12" customWidth="1"/>
    <col min="4873" max="4874" width="3.85546875" style="12" customWidth="1"/>
    <col min="4875" max="4875" width="4.7109375" style="12" customWidth="1"/>
    <col min="4876" max="4876" width="3.5703125" style="12" customWidth="1"/>
    <col min="4877" max="4877" width="3.85546875" style="12" customWidth="1"/>
    <col min="4878" max="4878" width="3.28515625" style="12" customWidth="1"/>
    <col min="4879" max="4879" width="2.85546875" style="12" customWidth="1"/>
    <col min="4880" max="4880" width="6" style="12" customWidth="1"/>
    <col min="4881" max="4881" width="2.85546875" style="12" customWidth="1"/>
    <col min="4882" max="4882" width="3.28515625" style="12" customWidth="1"/>
    <col min="4883" max="4883" width="2.5703125" style="12" customWidth="1"/>
    <col min="4884" max="4884" width="3.140625" style="12" customWidth="1"/>
    <col min="4885" max="4885" width="2.7109375" style="12" customWidth="1"/>
    <col min="4886" max="4886" width="2.140625" style="12" customWidth="1"/>
    <col min="4887" max="4887" width="3" style="12" customWidth="1"/>
    <col min="4888" max="4888" width="2.85546875" style="12" customWidth="1"/>
    <col min="4889" max="4889" width="2.28515625" style="12" customWidth="1"/>
    <col min="4890" max="4890" width="2.5703125" style="12" customWidth="1"/>
    <col min="4891" max="5121" width="9.140625" style="12"/>
    <col min="5122" max="5122" width="14.5703125" style="12" customWidth="1"/>
    <col min="5123" max="5123" width="11.7109375" style="12" customWidth="1"/>
    <col min="5124" max="5124" width="10.5703125" style="12" customWidth="1"/>
    <col min="5125" max="5125" width="5.7109375" style="12" customWidth="1"/>
    <col min="5126" max="5126" width="5.5703125" style="12" customWidth="1"/>
    <col min="5127" max="5127" width="4.7109375" style="12" customWidth="1"/>
    <col min="5128" max="5128" width="3" style="12" customWidth="1"/>
    <col min="5129" max="5130" width="3.85546875" style="12" customWidth="1"/>
    <col min="5131" max="5131" width="4.7109375" style="12" customWidth="1"/>
    <col min="5132" max="5132" width="3.5703125" style="12" customWidth="1"/>
    <col min="5133" max="5133" width="3.85546875" style="12" customWidth="1"/>
    <col min="5134" max="5134" width="3.28515625" style="12" customWidth="1"/>
    <col min="5135" max="5135" width="2.85546875" style="12" customWidth="1"/>
    <col min="5136" max="5136" width="6" style="12" customWidth="1"/>
    <col min="5137" max="5137" width="2.85546875" style="12" customWidth="1"/>
    <col min="5138" max="5138" width="3.28515625" style="12" customWidth="1"/>
    <col min="5139" max="5139" width="2.5703125" style="12" customWidth="1"/>
    <col min="5140" max="5140" width="3.140625" style="12" customWidth="1"/>
    <col min="5141" max="5141" width="2.7109375" style="12" customWidth="1"/>
    <col min="5142" max="5142" width="2.140625" style="12" customWidth="1"/>
    <col min="5143" max="5143" width="3" style="12" customWidth="1"/>
    <col min="5144" max="5144" width="2.85546875" style="12" customWidth="1"/>
    <col min="5145" max="5145" width="2.28515625" style="12" customWidth="1"/>
    <col min="5146" max="5146" width="2.5703125" style="12" customWidth="1"/>
    <col min="5147" max="5377" width="9.140625" style="12"/>
    <col min="5378" max="5378" width="14.5703125" style="12" customWidth="1"/>
    <col min="5379" max="5379" width="11.7109375" style="12" customWidth="1"/>
    <col min="5380" max="5380" width="10.5703125" style="12" customWidth="1"/>
    <col min="5381" max="5381" width="5.7109375" style="12" customWidth="1"/>
    <col min="5382" max="5382" width="5.5703125" style="12" customWidth="1"/>
    <col min="5383" max="5383" width="4.7109375" style="12" customWidth="1"/>
    <col min="5384" max="5384" width="3" style="12" customWidth="1"/>
    <col min="5385" max="5386" width="3.85546875" style="12" customWidth="1"/>
    <col min="5387" max="5387" width="4.7109375" style="12" customWidth="1"/>
    <col min="5388" max="5388" width="3.5703125" style="12" customWidth="1"/>
    <col min="5389" max="5389" width="3.85546875" style="12" customWidth="1"/>
    <col min="5390" max="5390" width="3.28515625" style="12" customWidth="1"/>
    <col min="5391" max="5391" width="2.85546875" style="12" customWidth="1"/>
    <col min="5392" max="5392" width="6" style="12" customWidth="1"/>
    <col min="5393" max="5393" width="2.85546875" style="12" customWidth="1"/>
    <col min="5394" max="5394" width="3.28515625" style="12" customWidth="1"/>
    <col min="5395" max="5395" width="2.5703125" style="12" customWidth="1"/>
    <col min="5396" max="5396" width="3.140625" style="12" customWidth="1"/>
    <col min="5397" max="5397" width="2.7109375" style="12" customWidth="1"/>
    <col min="5398" max="5398" width="2.140625" style="12" customWidth="1"/>
    <col min="5399" max="5399" width="3" style="12" customWidth="1"/>
    <col min="5400" max="5400" width="2.85546875" style="12" customWidth="1"/>
    <col min="5401" max="5401" width="2.28515625" style="12" customWidth="1"/>
    <col min="5402" max="5402" width="2.5703125" style="12" customWidth="1"/>
    <col min="5403" max="5633" width="9.140625" style="12"/>
    <col min="5634" max="5634" width="14.5703125" style="12" customWidth="1"/>
    <col min="5635" max="5635" width="11.7109375" style="12" customWidth="1"/>
    <col min="5636" max="5636" width="10.5703125" style="12" customWidth="1"/>
    <col min="5637" max="5637" width="5.7109375" style="12" customWidth="1"/>
    <col min="5638" max="5638" width="5.5703125" style="12" customWidth="1"/>
    <col min="5639" max="5639" width="4.7109375" style="12" customWidth="1"/>
    <col min="5640" max="5640" width="3" style="12" customWidth="1"/>
    <col min="5641" max="5642" width="3.85546875" style="12" customWidth="1"/>
    <col min="5643" max="5643" width="4.7109375" style="12" customWidth="1"/>
    <col min="5644" max="5644" width="3.5703125" style="12" customWidth="1"/>
    <col min="5645" max="5645" width="3.85546875" style="12" customWidth="1"/>
    <col min="5646" max="5646" width="3.28515625" style="12" customWidth="1"/>
    <col min="5647" max="5647" width="2.85546875" style="12" customWidth="1"/>
    <col min="5648" max="5648" width="6" style="12" customWidth="1"/>
    <col min="5649" max="5649" width="2.85546875" style="12" customWidth="1"/>
    <col min="5650" max="5650" width="3.28515625" style="12" customWidth="1"/>
    <col min="5651" max="5651" width="2.5703125" style="12" customWidth="1"/>
    <col min="5652" max="5652" width="3.140625" style="12" customWidth="1"/>
    <col min="5653" max="5653" width="2.7109375" style="12" customWidth="1"/>
    <col min="5654" max="5654" width="2.140625" style="12" customWidth="1"/>
    <col min="5655" max="5655" width="3" style="12" customWidth="1"/>
    <col min="5656" max="5656" width="2.85546875" style="12" customWidth="1"/>
    <col min="5657" max="5657" width="2.28515625" style="12" customWidth="1"/>
    <col min="5658" max="5658" width="2.5703125" style="12" customWidth="1"/>
    <col min="5659" max="5889" width="9.140625" style="12"/>
    <col min="5890" max="5890" width="14.5703125" style="12" customWidth="1"/>
    <col min="5891" max="5891" width="11.7109375" style="12" customWidth="1"/>
    <col min="5892" max="5892" width="10.5703125" style="12" customWidth="1"/>
    <col min="5893" max="5893" width="5.7109375" style="12" customWidth="1"/>
    <col min="5894" max="5894" width="5.5703125" style="12" customWidth="1"/>
    <col min="5895" max="5895" width="4.7109375" style="12" customWidth="1"/>
    <col min="5896" max="5896" width="3" style="12" customWidth="1"/>
    <col min="5897" max="5898" width="3.85546875" style="12" customWidth="1"/>
    <col min="5899" max="5899" width="4.7109375" style="12" customWidth="1"/>
    <col min="5900" max="5900" width="3.5703125" style="12" customWidth="1"/>
    <col min="5901" max="5901" width="3.85546875" style="12" customWidth="1"/>
    <col min="5902" max="5902" width="3.28515625" style="12" customWidth="1"/>
    <col min="5903" max="5903" width="2.85546875" style="12" customWidth="1"/>
    <col min="5904" max="5904" width="6" style="12" customWidth="1"/>
    <col min="5905" max="5905" width="2.85546875" style="12" customWidth="1"/>
    <col min="5906" max="5906" width="3.28515625" style="12" customWidth="1"/>
    <col min="5907" max="5907" width="2.5703125" style="12" customWidth="1"/>
    <col min="5908" max="5908" width="3.140625" style="12" customWidth="1"/>
    <col min="5909" max="5909" width="2.7109375" style="12" customWidth="1"/>
    <col min="5910" max="5910" width="2.140625" style="12" customWidth="1"/>
    <col min="5911" max="5911" width="3" style="12" customWidth="1"/>
    <col min="5912" max="5912" width="2.85546875" style="12" customWidth="1"/>
    <col min="5913" max="5913" width="2.28515625" style="12" customWidth="1"/>
    <col min="5914" max="5914" width="2.5703125" style="12" customWidth="1"/>
    <col min="5915" max="6145" width="9.140625" style="12"/>
    <col min="6146" max="6146" width="14.5703125" style="12" customWidth="1"/>
    <col min="6147" max="6147" width="11.7109375" style="12" customWidth="1"/>
    <col min="6148" max="6148" width="10.5703125" style="12" customWidth="1"/>
    <col min="6149" max="6149" width="5.7109375" style="12" customWidth="1"/>
    <col min="6150" max="6150" width="5.5703125" style="12" customWidth="1"/>
    <col min="6151" max="6151" width="4.7109375" style="12" customWidth="1"/>
    <col min="6152" max="6152" width="3" style="12" customWidth="1"/>
    <col min="6153" max="6154" width="3.85546875" style="12" customWidth="1"/>
    <col min="6155" max="6155" width="4.7109375" style="12" customWidth="1"/>
    <col min="6156" max="6156" width="3.5703125" style="12" customWidth="1"/>
    <col min="6157" max="6157" width="3.85546875" style="12" customWidth="1"/>
    <col min="6158" max="6158" width="3.28515625" style="12" customWidth="1"/>
    <col min="6159" max="6159" width="2.85546875" style="12" customWidth="1"/>
    <col min="6160" max="6160" width="6" style="12" customWidth="1"/>
    <col min="6161" max="6161" width="2.85546875" style="12" customWidth="1"/>
    <col min="6162" max="6162" width="3.28515625" style="12" customWidth="1"/>
    <col min="6163" max="6163" width="2.5703125" style="12" customWidth="1"/>
    <col min="6164" max="6164" width="3.140625" style="12" customWidth="1"/>
    <col min="6165" max="6165" width="2.7109375" style="12" customWidth="1"/>
    <col min="6166" max="6166" width="2.140625" style="12" customWidth="1"/>
    <col min="6167" max="6167" width="3" style="12" customWidth="1"/>
    <col min="6168" max="6168" width="2.85546875" style="12" customWidth="1"/>
    <col min="6169" max="6169" width="2.28515625" style="12" customWidth="1"/>
    <col min="6170" max="6170" width="2.5703125" style="12" customWidth="1"/>
    <col min="6171" max="6401" width="9.140625" style="12"/>
    <col min="6402" max="6402" width="14.5703125" style="12" customWidth="1"/>
    <col min="6403" max="6403" width="11.7109375" style="12" customWidth="1"/>
    <col min="6404" max="6404" width="10.5703125" style="12" customWidth="1"/>
    <col min="6405" max="6405" width="5.7109375" style="12" customWidth="1"/>
    <col min="6406" max="6406" width="5.5703125" style="12" customWidth="1"/>
    <col min="6407" max="6407" width="4.7109375" style="12" customWidth="1"/>
    <col min="6408" max="6408" width="3" style="12" customWidth="1"/>
    <col min="6409" max="6410" width="3.85546875" style="12" customWidth="1"/>
    <col min="6411" max="6411" width="4.7109375" style="12" customWidth="1"/>
    <col min="6412" max="6412" width="3.5703125" style="12" customWidth="1"/>
    <col min="6413" max="6413" width="3.85546875" style="12" customWidth="1"/>
    <col min="6414" max="6414" width="3.28515625" style="12" customWidth="1"/>
    <col min="6415" max="6415" width="2.85546875" style="12" customWidth="1"/>
    <col min="6416" max="6416" width="6" style="12" customWidth="1"/>
    <col min="6417" max="6417" width="2.85546875" style="12" customWidth="1"/>
    <col min="6418" max="6418" width="3.28515625" style="12" customWidth="1"/>
    <col min="6419" max="6419" width="2.5703125" style="12" customWidth="1"/>
    <col min="6420" max="6420" width="3.140625" style="12" customWidth="1"/>
    <col min="6421" max="6421" width="2.7109375" style="12" customWidth="1"/>
    <col min="6422" max="6422" width="2.140625" style="12" customWidth="1"/>
    <col min="6423" max="6423" width="3" style="12" customWidth="1"/>
    <col min="6424" max="6424" width="2.85546875" style="12" customWidth="1"/>
    <col min="6425" max="6425" width="2.28515625" style="12" customWidth="1"/>
    <col min="6426" max="6426" width="2.5703125" style="12" customWidth="1"/>
    <col min="6427" max="6657" width="9.140625" style="12"/>
    <col min="6658" max="6658" width="14.5703125" style="12" customWidth="1"/>
    <col min="6659" max="6659" width="11.7109375" style="12" customWidth="1"/>
    <col min="6660" max="6660" width="10.5703125" style="12" customWidth="1"/>
    <col min="6661" max="6661" width="5.7109375" style="12" customWidth="1"/>
    <col min="6662" max="6662" width="5.5703125" style="12" customWidth="1"/>
    <col min="6663" max="6663" width="4.7109375" style="12" customWidth="1"/>
    <col min="6664" max="6664" width="3" style="12" customWidth="1"/>
    <col min="6665" max="6666" width="3.85546875" style="12" customWidth="1"/>
    <col min="6667" max="6667" width="4.7109375" style="12" customWidth="1"/>
    <col min="6668" max="6668" width="3.5703125" style="12" customWidth="1"/>
    <col min="6669" max="6669" width="3.85546875" style="12" customWidth="1"/>
    <col min="6670" max="6670" width="3.28515625" style="12" customWidth="1"/>
    <col min="6671" max="6671" width="2.85546875" style="12" customWidth="1"/>
    <col min="6672" max="6672" width="6" style="12" customWidth="1"/>
    <col min="6673" max="6673" width="2.85546875" style="12" customWidth="1"/>
    <col min="6674" max="6674" width="3.28515625" style="12" customWidth="1"/>
    <col min="6675" max="6675" width="2.5703125" style="12" customWidth="1"/>
    <col min="6676" max="6676" width="3.140625" style="12" customWidth="1"/>
    <col min="6677" max="6677" width="2.7109375" style="12" customWidth="1"/>
    <col min="6678" max="6678" width="2.140625" style="12" customWidth="1"/>
    <col min="6679" max="6679" width="3" style="12" customWidth="1"/>
    <col min="6680" max="6680" width="2.85546875" style="12" customWidth="1"/>
    <col min="6681" max="6681" width="2.28515625" style="12" customWidth="1"/>
    <col min="6682" max="6682" width="2.5703125" style="12" customWidth="1"/>
    <col min="6683" max="6913" width="9.140625" style="12"/>
    <col min="6914" max="6914" width="14.5703125" style="12" customWidth="1"/>
    <col min="6915" max="6915" width="11.7109375" style="12" customWidth="1"/>
    <col min="6916" max="6916" width="10.5703125" style="12" customWidth="1"/>
    <col min="6917" max="6917" width="5.7109375" style="12" customWidth="1"/>
    <col min="6918" max="6918" width="5.5703125" style="12" customWidth="1"/>
    <col min="6919" max="6919" width="4.7109375" style="12" customWidth="1"/>
    <col min="6920" max="6920" width="3" style="12" customWidth="1"/>
    <col min="6921" max="6922" width="3.85546875" style="12" customWidth="1"/>
    <col min="6923" max="6923" width="4.7109375" style="12" customWidth="1"/>
    <col min="6924" max="6924" width="3.5703125" style="12" customWidth="1"/>
    <col min="6925" max="6925" width="3.85546875" style="12" customWidth="1"/>
    <col min="6926" max="6926" width="3.28515625" style="12" customWidth="1"/>
    <col min="6927" max="6927" width="2.85546875" style="12" customWidth="1"/>
    <col min="6928" max="6928" width="6" style="12" customWidth="1"/>
    <col min="6929" max="6929" width="2.85546875" style="12" customWidth="1"/>
    <col min="6930" max="6930" width="3.28515625" style="12" customWidth="1"/>
    <col min="6931" max="6931" width="2.5703125" style="12" customWidth="1"/>
    <col min="6932" max="6932" width="3.140625" style="12" customWidth="1"/>
    <col min="6933" max="6933" width="2.7109375" style="12" customWidth="1"/>
    <col min="6934" max="6934" width="2.140625" style="12" customWidth="1"/>
    <col min="6935" max="6935" width="3" style="12" customWidth="1"/>
    <col min="6936" max="6936" width="2.85546875" style="12" customWidth="1"/>
    <col min="6937" max="6937" width="2.28515625" style="12" customWidth="1"/>
    <col min="6938" max="6938" width="2.5703125" style="12" customWidth="1"/>
    <col min="6939" max="7169" width="9.140625" style="12"/>
    <col min="7170" max="7170" width="14.5703125" style="12" customWidth="1"/>
    <col min="7171" max="7171" width="11.7109375" style="12" customWidth="1"/>
    <col min="7172" max="7172" width="10.5703125" style="12" customWidth="1"/>
    <col min="7173" max="7173" width="5.7109375" style="12" customWidth="1"/>
    <col min="7174" max="7174" width="5.5703125" style="12" customWidth="1"/>
    <col min="7175" max="7175" width="4.7109375" style="12" customWidth="1"/>
    <col min="7176" max="7176" width="3" style="12" customWidth="1"/>
    <col min="7177" max="7178" width="3.85546875" style="12" customWidth="1"/>
    <col min="7179" max="7179" width="4.7109375" style="12" customWidth="1"/>
    <col min="7180" max="7180" width="3.5703125" style="12" customWidth="1"/>
    <col min="7181" max="7181" width="3.85546875" style="12" customWidth="1"/>
    <col min="7182" max="7182" width="3.28515625" style="12" customWidth="1"/>
    <col min="7183" max="7183" width="2.85546875" style="12" customWidth="1"/>
    <col min="7184" max="7184" width="6" style="12" customWidth="1"/>
    <col min="7185" max="7185" width="2.85546875" style="12" customWidth="1"/>
    <col min="7186" max="7186" width="3.28515625" style="12" customWidth="1"/>
    <col min="7187" max="7187" width="2.5703125" style="12" customWidth="1"/>
    <col min="7188" max="7188" width="3.140625" style="12" customWidth="1"/>
    <col min="7189" max="7189" width="2.7109375" style="12" customWidth="1"/>
    <col min="7190" max="7190" width="2.140625" style="12" customWidth="1"/>
    <col min="7191" max="7191" width="3" style="12" customWidth="1"/>
    <col min="7192" max="7192" width="2.85546875" style="12" customWidth="1"/>
    <col min="7193" max="7193" width="2.28515625" style="12" customWidth="1"/>
    <col min="7194" max="7194" width="2.5703125" style="12" customWidth="1"/>
    <col min="7195" max="7425" width="9.140625" style="12"/>
    <col min="7426" max="7426" width="14.5703125" style="12" customWidth="1"/>
    <col min="7427" max="7427" width="11.7109375" style="12" customWidth="1"/>
    <col min="7428" max="7428" width="10.5703125" style="12" customWidth="1"/>
    <col min="7429" max="7429" width="5.7109375" style="12" customWidth="1"/>
    <col min="7430" max="7430" width="5.5703125" style="12" customWidth="1"/>
    <col min="7431" max="7431" width="4.7109375" style="12" customWidth="1"/>
    <col min="7432" max="7432" width="3" style="12" customWidth="1"/>
    <col min="7433" max="7434" width="3.85546875" style="12" customWidth="1"/>
    <col min="7435" max="7435" width="4.7109375" style="12" customWidth="1"/>
    <col min="7436" max="7436" width="3.5703125" style="12" customWidth="1"/>
    <col min="7437" max="7437" width="3.85546875" style="12" customWidth="1"/>
    <col min="7438" max="7438" width="3.28515625" style="12" customWidth="1"/>
    <col min="7439" max="7439" width="2.85546875" style="12" customWidth="1"/>
    <col min="7440" max="7440" width="6" style="12" customWidth="1"/>
    <col min="7441" max="7441" width="2.85546875" style="12" customWidth="1"/>
    <col min="7442" max="7442" width="3.28515625" style="12" customWidth="1"/>
    <col min="7443" max="7443" width="2.5703125" style="12" customWidth="1"/>
    <col min="7444" max="7444" width="3.140625" style="12" customWidth="1"/>
    <col min="7445" max="7445" width="2.7109375" style="12" customWidth="1"/>
    <col min="7446" max="7446" width="2.140625" style="12" customWidth="1"/>
    <col min="7447" max="7447" width="3" style="12" customWidth="1"/>
    <col min="7448" max="7448" width="2.85546875" style="12" customWidth="1"/>
    <col min="7449" max="7449" width="2.28515625" style="12" customWidth="1"/>
    <col min="7450" max="7450" width="2.5703125" style="12" customWidth="1"/>
    <col min="7451" max="7681" width="9.140625" style="12"/>
    <col min="7682" max="7682" width="14.5703125" style="12" customWidth="1"/>
    <col min="7683" max="7683" width="11.7109375" style="12" customWidth="1"/>
    <col min="7684" max="7684" width="10.5703125" style="12" customWidth="1"/>
    <col min="7685" max="7685" width="5.7109375" style="12" customWidth="1"/>
    <col min="7686" max="7686" width="5.5703125" style="12" customWidth="1"/>
    <col min="7687" max="7687" width="4.7109375" style="12" customWidth="1"/>
    <col min="7688" max="7688" width="3" style="12" customWidth="1"/>
    <col min="7689" max="7690" width="3.85546875" style="12" customWidth="1"/>
    <col min="7691" max="7691" width="4.7109375" style="12" customWidth="1"/>
    <col min="7692" max="7692" width="3.5703125" style="12" customWidth="1"/>
    <col min="7693" max="7693" width="3.85546875" style="12" customWidth="1"/>
    <col min="7694" max="7694" width="3.28515625" style="12" customWidth="1"/>
    <col min="7695" max="7695" width="2.85546875" style="12" customWidth="1"/>
    <col min="7696" max="7696" width="6" style="12" customWidth="1"/>
    <col min="7697" max="7697" width="2.85546875" style="12" customWidth="1"/>
    <col min="7698" max="7698" width="3.28515625" style="12" customWidth="1"/>
    <col min="7699" max="7699" width="2.5703125" style="12" customWidth="1"/>
    <col min="7700" max="7700" width="3.140625" style="12" customWidth="1"/>
    <col min="7701" max="7701" width="2.7109375" style="12" customWidth="1"/>
    <col min="7702" max="7702" width="2.140625" style="12" customWidth="1"/>
    <col min="7703" max="7703" width="3" style="12" customWidth="1"/>
    <col min="7704" max="7704" width="2.85546875" style="12" customWidth="1"/>
    <col min="7705" max="7705" width="2.28515625" style="12" customWidth="1"/>
    <col min="7706" max="7706" width="2.5703125" style="12" customWidth="1"/>
    <col min="7707" max="7937" width="9.140625" style="12"/>
    <col min="7938" max="7938" width="14.5703125" style="12" customWidth="1"/>
    <col min="7939" max="7939" width="11.7109375" style="12" customWidth="1"/>
    <col min="7940" max="7940" width="10.5703125" style="12" customWidth="1"/>
    <col min="7941" max="7941" width="5.7109375" style="12" customWidth="1"/>
    <col min="7942" max="7942" width="5.5703125" style="12" customWidth="1"/>
    <col min="7943" max="7943" width="4.7109375" style="12" customWidth="1"/>
    <col min="7944" max="7944" width="3" style="12" customWidth="1"/>
    <col min="7945" max="7946" width="3.85546875" style="12" customWidth="1"/>
    <col min="7947" max="7947" width="4.7109375" style="12" customWidth="1"/>
    <col min="7948" max="7948" width="3.5703125" style="12" customWidth="1"/>
    <col min="7949" max="7949" width="3.85546875" style="12" customWidth="1"/>
    <col min="7950" max="7950" width="3.28515625" style="12" customWidth="1"/>
    <col min="7951" max="7951" width="2.85546875" style="12" customWidth="1"/>
    <col min="7952" max="7952" width="6" style="12" customWidth="1"/>
    <col min="7953" max="7953" width="2.85546875" style="12" customWidth="1"/>
    <col min="7954" max="7954" width="3.28515625" style="12" customWidth="1"/>
    <col min="7955" max="7955" width="2.5703125" style="12" customWidth="1"/>
    <col min="7956" max="7956" width="3.140625" style="12" customWidth="1"/>
    <col min="7957" max="7957" width="2.7109375" style="12" customWidth="1"/>
    <col min="7958" max="7958" width="2.140625" style="12" customWidth="1"/>
    <col min="7959" max="7959" width="3" style="12" customWidth="1"/>
    <col min="7960" max="7960" width="2.85546875" style="12" customWidth="1"/>
    <col min="7961" max="7961" width="2.28515625" style="12" customWidth="1"/>
    <col min="7962" max="7962" width="2.5703125" style="12" customWidth="1"/>
    <col min="7963" max="8193" width="9.140625" style="12"/>
    <col min="8194" max="8194" width="14.5703125" style="12" customWidth="1"/>
    <col min="8195" max="8195" width="11.7109375" style="12" customWidth="1"/>
    <col min="8196" max="8196" width="10.5703125" style="12" customWidth="1"/>
    <col min="8197" max="8197" width="5.7109375" style="12" customWidth="1"/>
    <col min="8198" max="8198" width="5.5703125" style="12" customWidth="1"/>
    <col min="8199" max="8199" width="4.7109375" style="12" customWidth="1"/>
    <col min="8200" max="8200" width="3" style="12" customWidth="1"/>
    <col min="8201" max="8202" width="3.85546875" style="12" customWidth="1"/>
    <col min="8203" max="8203" width="4.7109375" style="12" customWidth="1"/>
    <col min="8204" max="8204" width="3.5703125" style="12" customWidth="1"/>
    <col min="8205" max="8205" width="3.85546875" style="12" customWidth="1"/>
    <col min="8206" max="8206" width="3.28515625" style="12" customWidth="1"/>
    <col min="8207" max="8207" width="2.85546875" style="12" customWidth="1"/>
    <col min="8208" max="8208" width="6" style="12" customWidth="1"/>
    <col min="8209" max="8209" width="2.85546875" style="12" customWidth="1"/>
    <col min="8210" max="8210" width="3.28515625" style="12" customWidth="1"/>
    <col min="8211" max="8211" width="2.5703125" style="12" customWidth="1"/>
    <col min="8212" max="8212" width="3.140625" style="12" customWidth="1"/>
    <col min="8213" max="8213" width="2.7109375" style="12" customWidth="1"/>
    <col min="8214" max="8214" width="2.140625" style="12" customWidth="1"/>
    <col min="8215" max="8215" width="3" style="12" customWidth="1"/>
    <col min="8216" max="8216" width="2.85546875" style="12" customWidth="1"/>
    <col min="8217" max="8217" width="2.28515625" style="12" customWidth="1"/>
    <col min="8218" max="8218" width="2.5703125" style="12" customWidth="1"/>
    <col min="8219" max="8449" width="9.140625" style="12"/>
    <col min="8450" max="8450" width="14.5703125" style="12" customWidth="1"/>
    <col min="8451" max="8451" width="11.7109375" style="12" customWidth="1"/>
    <col min="8452" max="8452" width="10.5703125" style="12" customWidth="1"/>
    <col min="8453" max="8453" width="5.7109375" style="12" customWidth="1"/>
    <col min="8454" max="8454" width="5.5703125" style="12" customWidth="1"/>
    <col min="8455" max="8455" width="4.7109375" style="12" customWidth="1"/>
    <col min="8456" max="8456" width="3" style="12" customWidth="1"/>
    <col min="8457" max="8458" width="3.85546875" style="12" customWidth="1"/>
    <col min="8459" max="8459" width="4.7109375" style="12" customWidth="1"/>
    <col min="8460" max="8460" width="3.5703125" style="12" customWidth="1"/>
    <col min="8461" max="8461" width="3.85546875" style="12" customWidth="1"/>
    <col min="8462" max="8462" width="3.28515625" style="12" customWidth="1"/>
    <col min="8463" max="8463" width="2.85546875" style="12" customWidth="1"/>
    <col min="8464" max="8464" width="6" style="12" customWidth="1"/>
    <col min="8465" max="8465" width="2.85546875" style="12" customWidth="1"/>
    <col min="8466" max="8466" width="3.28515625" style="12" customWidth="1"/>
    <col min="8467" max="8467" width="2.5703125" style="12" customWidth="1"/>
    <col min="8468" max="8468" width="3.140625" style="12" customWidth="1"/>
    <col min="8469" max="8469" width="2.7109375" style="12" customWidth="1"/>
    <col min="8470" max="8470" width="2.140625" style="12" customWidth="1"/>
    <col min="8471" max="8471" width="3" style="12" customWidth="1"/>
    <col min="8472" max="8472" width="2.85546875" style="12" customWidth="1"/>
    <col min="8473" max="8473" width="2.28515625" style="12" customWidth="1"/>
    <col min="8474" max="8474" width="2.5703125" style="12" customWidth="1"/>
    <col min="8475" max="8705" width="9.140625" style="12"/>
    <col min="8706" max="8706" width="14.5703125" style="12" customWidth="1"/>
    <col min="8707" max="8707" width="11.7109375" style="12" customWidth="1"/>
    <col min="8708" max="8708" width="10.5703125" style="12" customWidth="1"/>
    <col min="8709" max="8709" width="5.7109375" style="12" customWidth="1"/>
    <col min="8710" max="8710" width="5.5703125" style="12" customWidth="1"/>
    <col min="8711" max="8711" width="4.7109375" style="12" customWidth="1"/>
    <col min="8712" max="8712" width="3" style="12" customWidth="1"/>
    <col min="8713" max="8714" width="3.85546875" style="12" customWidth="1"/>
    <col min="8715" max="8715" width="4.7109375" style="12" customWidth="1"/>
    <col min="8716" max="8716" width="3.5703125" style="12" customWidth="1"/>
    <col min="8717" max="8717" width="3.85546875" style="12" customWidth="1"/>
    <col min="8718" max="8718" width="3.28515625" style="12" customWidth="1"/>
    <col min="8719" max="8719" width="2.85546875" style="12" customWidth="1"/>
    <col min="8720" max="8720" width="6" style="12" customWidth="1"/>
    <col min="8721" max="8721" width="2.85546875" style="12" customWidth="1"/>
    <col min="8722" max="8722" width="3.28515625" style="12" customWidth="1"/>
    <col min="8723" max="8723" width="2.5703125" style="12" customWidth="1"/>
    <col min="8724" max="8724" width="3.140625" style="12" customWidth="1"/>
    <col min="8725" max="8725" width="2.7109375" style="12" customWidth="1"/>
    <col min="8726" max="8726" width="2.140625" style="12" customWidth="1"/>
    <col min="8727" max="8727" width="3" style="12" customWidth="1"/>
    <col min="8728" max="8728" width="2.85546875" style="12" customWidth="1"/>
    <col min="8729" max="8729" width="2.28515625" style="12" customWidth="1"/>
    <col min="8730" max="8730" width="2.5703125" style="12" customWidth="1"/>
    <col min="8731" max="8961" width="9.140625" style="12"/>
    <col min="8962" max="8962" width="14.5703125" style="12" customWidth="1"/>
    <col min="8963" max="8963" width="11.7109375" style="12" customWidth="1"/>
    <col min="8964" max="8964" width="10.5703125" style="12" customWidth="1"/>
    <col min="8965" max="8965" width="5.7109375" style="12" customWidth="1"/>
    <col min="8966" max="8966" width="5.5703125" style="12" customWidth="1"/>
    <col min="8967" max="8967" width="4.7109375" style="12" customWidth="1"/>
    <col min="8968" max="8968" width="3" style="12" customWidth="1"/>
    <col min="8969" max="8970" width="3.85546875" style="12" customWidth="1"/>
    <col min="8971" max="8971" width="4.7109375" style="12" customWidth="1"/>
    <col min="8972" max="8972" width="3.5703125" style="12" customWidth="1"/>
    <col min="8973" max="8973" width="3.85546875" style="12" customWidth="1"/>
    <col min="8974" max="8974" width="3.28515625" style="12" customWidth="1"/>
    <col min="8975" max="8975" width="2.85546875" style="12" customWidth="1"/>
    <col min="8976" max="8976" width="6" style="12" customWidth="1"/>
    <col min="8977" max="8977" width="2.85546875" style="12" customWidth="1"/>
    <col min="8978" max="8978" width="3.28515625" style="12" customWidth="1"/>
    <col min="8979" max="8979" width="2.5703125" style="12" customWidth="1"/>
    <col min="8980" max="8980" width="3.140625" style="12" customWidth="1"/>
    <col min="8981" max="8981" width="2.7109375" style="12" customWidth="1"/>
    <col min="8982" max="8982" width="2.140625" style="12" customWidth="1"/>
    <col min="8983" max="8983" width="3" style="12" customWidth="1"/>
    <col min="8984" max="8984" width="2.85546875" style="12" customWidth="1"/>
    <col min="8985" max="8985" width="2.28515625" style="12" customWidth="1"/>
    <col min="8986" max="8986" width="2.5703125" style="12" customWidth="1"/>
    <col min="8987" max="9217" width="9.140625" style="12"/>
    <col min="9218" max="9218" width="14.5703125" style="12" customWidth="1"/>
    <col min="9219" max="9219" width="11.7109375" style="12" customWidth="1"/>
    <col min="9220" max="9220" width="10.5703125" style="12" customWidth="1"/>
    <col min="9221" max="9221" width="5.7109375" style="12" customWidth="1"/>
    <col min="9222" max="9222" width="5.5703125" style="12" customWidth="1"/>
    <col min="9223" max="9223" width="4.7109375" style="12" customWidth="1"/>
    <col min="9224" max="9224" width="3" style="12" customWidth="1"/>
    <col min="9225" max="9226" width="3.85546875" style="12" customWidth="1"/>
    <col min="9227" max="9227" width="4.7109375" style="12" customWidth="1"/>
    <col min="9228" max="9228" width="3.5703125" style="12" customWidth="1"/>
    <col min="9229" max="9229" width="3.85546875" style="12" customWidth="1"/>
    <col min="9230" max="9230" width="3.28515625" style="12" customWidth="1"/>
    <col min="9231" max="9231" width="2.85546875" style="12" customWidth="1"/>
    <col min="9232" max="9232" width="6" style="12" customWidth="1"/>
    <col min="9233" max="9233" width="2.85546875" style="12" customWidth="1"/>
    <col min="9234" max="9234" width="3.28515625" style="12" customWidth="1"/>
    <col min="9235" max="9235" width="2.5703125" style="12" customWidth="1"/>
    <col min="9236" max="9236" width="3.140625" style="12" customWidth="1"/>
    <col min="9237" max="9237" width="2.7109375" style="12" customWidth="1"/>
    <col min="9238" max="9238" width="2.140625" style="12" customWidth="1"/>
    <col min="9239" max="9239" width="3" style="12" customWidth="1"/>
    <col min="9240" max="9240" width="2.85546875" style="12" customWidth="1"/>
    <col min="9241" max="9241" width="2.28515625" style="12" customWidth="1"/>
    <col min="9242" max="9242" width="2.5703125" style="12" customWidth="1"/>
    <col min="9243" max="9473" width="9.140625" style="12"/>
    <col min="9474" max="9474" width="14.5703125" style="12" customWidth="1"/>
    <col min="9475" max="9475" width="11.7109375" style="12" customWidth="1"/>
    <col min="9476" max="9476" width="10.5703125" style="12" customWidth="1"/>
    <col min="9477" max="9477" width="5.7109375" style="12" customWidth="1"/>
    <col min="9478" max="9478" width="5.5703125" style="12" customWidth="1"/>
    <col min="9479" max="9479" width="4.7109375" style="12" customWidth="1"/>
    <col min="9480" max="9480" width="3" style="12" customWidth="1"/>
    <col min="9481" max="9482" width="3.85546875" style="12" customWidth="1"/>
    <col min="9483" max="9483" width="4.7109375" style="12" customWidth="1"/>
    <col min="9484" max="9484" width="3.5703125" style="12" customWidth="1"/>
    <col min="9485" max="9485" width="3.85546875" style="12" customWidth="1"/>
    <col min="9486" max="9486" width="3.28515625" style="12" customWidth="1"/>
    <col min="9487" max="9487" width="2.85546875" style="12" customWidth="1"/>
    <col min="9488" max="9488" width="6" style="12" customWidth="1"/>
    <col min="9489" max="9489" width="2.85546875" style="12" customWidth="1"/>
    <col min="9490" max="9490" width="3.28515625" style="12" customWidth="1"/>
    <col min="9491" max="9491" width="2.5703125" style="12" customWidth="1"/>
    <col min="9492" max="9492" width="3.140625" style="12" customWidth="1"/>
    <col min="9493" max="9493" width="2.7109375" style="12" customWidth="1"/>
    <col min="9494" max="9494" width="2.140625" style="12" customWidth="1"/>
    <col min="9495" max="9495" width="3" style="12" customWidth="1"/>
    <col min="9496" max="9496" width="2.85546875" style="12" customWidth="1"/>
    <col min="9497" max="9497" width="2.28515625" style="12" customWidth="1"/>
    <col min="9498" max="9498" width="2.5703125" style="12" customWidth="1"/>
    <col min="9499" max="9729" width="9.140625" style="12"/>
    <col min="9730" max="9730" width="14.5703125" style="12" customWidth="1"/>
    <col min="9731" max="9731" width="11.7109375" style="12" customWidth="1"/>
    <col min="9732" max="9732" width="10.5703125" style="12" customWidth="1"/>
    <col min="9733" max="9733" width="5.7109375" style="12" customWidth="1"/>
    <col min="9734" max="9734" width="5.5703125" style="12" customWidth="1"/>
    <col min="9735" max="9735" width="4.7109375" style="12" customWidth="1"/>
    <col min="9736" max="9736" width="3" style="12" customWidth="1"/>
    <col min="9737" max="9738" width="3.85546875" style="12" customWidth="1"/>
    <col min="9739" max="9739" width="4.7109375" style="12" customWidth="1"/>
    <col min="9740" max="9740" width="3.5703125" style="12" customWidth="1"/>
    <col min="9741" max="9741" width="3.85546875" style="12" customWidth="1"/>
    <col min="9742" max="9742" width="3.28515625" style="12" customWidth="1"/>
    <col min="9743" max="9743" width="2.85546875" style="12" customWidth="1"/>
    <col min="9744" max="9744" width="6" style="12" customWidth="1"/>
    <col min="9745" max="9745" width="2.85546875" style="12" customWidth="1"/>
    <col min="9746" max="9746" width="3.28515625" style="12" customWidth="1"/>
    <col min="9747" max="9747" width="2.5703125" style="12" customWidth="1"/>
    <col min="9748" max="9748" width="3.140625" style="12" customWidth="1"/>
    <col min="9749" max="9749" width="2.7109375" style="12" customWidth="1"/>
    <col min="9750" max="9750" width="2.140625" style="12" customWidth="1"/>
    <col min="9751" max="9751" width="3" style="12" customWidth="1"/>
    <col min="9752" max="9752" width="2.85546875" style="12" customWidth="1"/>
    <col min="9753" max="9753" width="2.28515625" style="12" customWidth="1"/>
    <col min="9754" max="9754" width="2.5703125" style="12" customWidth="1"/>
    <col min="9755" max="9985" width="9.140625" style="12"/>
    <col min="9986" max="9986" width="14.5703125" style="12" customWidth="1"/>
    <col min="9987" max="9987" width="11.7109375" style="12" customWidth="1"/>
    <col min="9988" max="9988" width="10.5703125" style="12" customWidth="1"/>
    <col min="9989" max="9989" width="5.7109375" style="12" customWidth="1"/>
    <col min="9990" max="9990" width="5.5703125" style="12" customWidth="1"/>
    <col min="9991" max="9991" width="4.7109375" style="12" customWidth="1"/>
    <col min="9992" max="9992" width="3" style="12" customWidth="1"/>
    <col min="9993" max="9994" width="3.85546875" style="12" customWidth="1"/>
    <col min="9995" max="9995" width="4.7109375" style="12" customWidth="1"/>
    <col min="9996" max="9996" width="3.5703125" style="12" customWidth="1"/>
    <col min="9997" max="9997" width="3.85546875" style="12" customWidth="1"/>
    <col min="9998" max="9998" width="3.28515625" style="12" customWidth="1"/>
    <col min="9999" max="9999" width="2.85546875" style="12" customWidth="1"/>
    <col min="10000" max="10000" width="6" style="12" customWidth="1"/>
    <col min="10001" max="10001" width="2.85546875" style="12" customWidth="1"/>
    <col min="10002" max="10002" width="3.28515625" style="12" customWidth="1"/>
    <col min="10003" max="10003" width="2.5703125" style="12" customWidth="1"/>
    <col min="10004" max="10004" width="3.140625" style="12" customWidth="1"/>
    <col min="10005" max="10005" width="2.7109375" style="12" customWidth="1"/>
    <col min="10006" max="10006" width="2.140625" style="12" customWidth="1"/>
    <col min="10007" max="10007" width="3" style="12" customWidth="1"/>
    <col min="10008" max="10008" width="2.85546875" style="12" customWidth="1"/>
    <col min="10009" max="10009" width="2.28515625" style="12" customWidth="1"/>
    <col min="10010" max="10010" width="2.5703125" style="12" customWidth="1"/>
    <col min="10011" max="10241" width="9.140625" style="12"/>
    <col min="10242" max="10242" width="14.5703125" style="12" customWidth="1"/>
    <col min="10243" max="10243" width="11.7109375" style="12" customWidth="1"/>
    <col min="10244" max="10244" width="10.5703125" style="12" customWidth="1"/>
    <col min="10245" max="10245" width="5.7109375" style="12" customWidth="1"/>
    <col min="10246" max="10246" width="5.5703125" style="12" customWidth="1"/>
    <col min="10247" max="10247" width="4.7109375" style="12" customWidth="1"/>
    <col min="10248" max="10248" width="3" style="12" customWidth="1"/>
    <col min="10249" max="10250" width="3.85546875" style="12" customWidth="1"/>
    <col min="10251" max="10251" width="4.7109375" style="12" customWidth="1"/>
    <col min="10252" max="10252" width="3.5703125" style="12" customWidth="1"/>
    <col min="10253" max="10253" width="3.85546875" style="12" customWidth="1"/>
    <col min="10254" max="10254" width="3.28515625" style="12" customWidth="1"/>
    <col min="10255" max="10255" width="2.85546875" style="12" customWidth="1"/>
    <col min="10256" max="10256" width="6" style="12" customWidth="1"/>
    <col min="10257" max="10257" width="2.85546875" style="12" customWidth="1"/>
    <col min="10258" max="10258" width="3.28515625" style="12" customWidth="1"/>
    <col min="10259" max="10259" width="2.5703125" style="12" customWidth="1"/>
    <col min="10260" max="10260" width="3.140625" style="12" customWidth="1"/>
    <col min="10261" max="10261" width="2.7109375" style="12" customWidth="1"/>
    <col min="10262" max="10262" width="2.140625" style="12" customWidth="1"/>
    <col min="10263" max="10263" width="3" style="12" customWidth="1"/>
    <col min="10264" max="10264" width="2.85546875" style="12" customWidth="1"/>
    <col min="10265" max="10265" width="2.28515625" style="12" customWidth="1"/>
    <col min="10266" max="10266" width="2.5703125" style="12" customWidth="1"/>
    <col min="10267" max="10497" width="9.140625" style="12"/>
    <col min="10498" max="10498" width="14.5703125" style="12" customWidth="1"/>
    <col min="10499" max="10499" width="11.7109375" style="12" customWidth="1"/>
    <col min="10500" max="10500" width="10.5703125" style="12" customWidth="1"/>
    <col min="10501" max="10501" width="5.7109375" style="12" customWidth="1"/>
    <col min="10502" max="10502" width="5.5703125" style="12" customWidth="1"/>
    <col min="10503" max="10503" width="4.7109375" style="12" customWidth="1"/>
    <col min="10504" max="10504" width="3" style="12" customWidth="1"/>
    <col min="10505" max="10506" width="3.85546875" style="12" customWidth="1"/>
    <col min="10507" max="10507" width="4.7109375" style="12" customWidth="1"/>
    <col min="10508" max="10508" width="3.5703125" style="12" customWidth="1"/>
    <col min="10509" max="10509" width="3.85546875" style="12" customWidth="1"/>
    <col min="10510" max="10510" width="3.28515625" style="12" customWidth="1"/>
    <col min="10511" max="10511" width="2.85546875" style="12" customWidth="1"/>
    <col min="10512" max="10512" width="6" style="12" customWidth="1"/>
    <col min="10513" max="10513" width="2.85546875" style="12" customWidth="1"/>
    <col min="10514" max="10514" width="3.28515625" style="12" customWidth="1"/>
    <col min="10515" max="10515" width="2.5703125" style="12" customWidth="1"/>
    <col min="10516" max="10516" width="3.140625" style="12" customWidth="1"/>
    <col min="10517" max="10517" width="2.7109375" style="12" customWidth="1"/>
    <col min="10518" max="10518" width="2.140625" style="12" customWidth="1"/>
    <col min="10519" max="10519" width="3" style="12" customWidth="1"/>
    <col min="10520" max="10520" width="2.85546875" style="12" customWidth="1"/>
    <col min="10521" max="10521" width="2.28515625" style="12" customWidth="1"/>
    <col min="10522" max="10522" width="2.5703125" style="12" customWidth="1"/>
    <col min="10523" max="10753" width="9.140625" style="12"/>
    <col min="10754" max="10754" width="14.5703125" style="12" customWidth="1"/>
    <col min="10755" max="10755" width="11.7109375" style="12" customWidth="1"/>
    <col min="10756" max="10756" width="10.5703125" style="12" customWidth="1"/>
    <col min="10757" max="10757" width="5.7109375" style="12" customWidth="1"/>
    <col min="10758" max="10758" width="5.5703125" style="12" customWidth="1"/>
    <col min="10759" max="10759" width="4.7109375" style="12" customWidth="1"/>
    <col min="10760" max="10760" width="3" style="12" customWidth="1"/>
    <col min="10761" max="10762" width="3.85546875" style="12" customWidth="1"/>
    <col min="10763" max="10763" width="4.7109375" style="12" customWidth="1"/>
    <col min="10764" max="10764" width="3.5703125" style="12" customWidth="1"/>
    <col min="10765" max="10765" width="3.85546875" style="12" customWidth="1"/>
    <col min="10766" max="10766" width="3.28515625" style="12" customWidth="1"/>
    <col min="10767" max="10767" width="2.85546875" style="12" customWidth="1"/>
    <col min="10768" max="10768" width="6" style="12" customWidth="1"/>
    <col min="10769" max="10769" width="2.85546875" style="12" customWidth="1"/>
    <col min="10770" max="10770" width="3.28515625" style="12" customWidth="1"/>
    <col min="10771" max="10771" width="2.5703125" style="12" customWidth="1"/>
    <col min="10772" max="10772" width="3.140625" style="12" customWidth="1"/>
    <col min="10773" max="10773" width="2.7109375" style="12" customWidth="1"/>
    <col min="10774" max="10774" width="2.140625" style="12" customWidth="1"/>
    <col min="10775" max="10775" width="3" style="12" customWidth="1"/>
    <col min="10776" max="10776" width="2.85546875" style="12" customWidth="1"/>
    <col min="10777" max="10777" width="2.28515625" style="12" customWidth="1"/>
    <col min="10778" max="10778" width="2.5703125" style="12" customWidth="1"/>
    <col min="10779" max="11009" width="9.140625" style="12"/>
    <col min="11010" max="11010" width="14.5703125" style="12" customWidth="1"/>
    <col min="11011" max="11011" width="11.7109375" style="12" customWidth="1"/>
    <col min="11012" max="11012" width="10.5703125" style="12" customWidth="1"/>
    <col min="11013" max="11013" width="5.7109375" style="12" customWidth="1"/>
    <col min="11014" max="11014" width="5.5703125" style="12" customWidth="1"/>
    <col min="11015" max="11015" width="4.7109375" style="12" customWidth="1"/>
    <col min="11016" max="11016" width="3" style="12" customWidth="1"/>
    <col min="11017" max="11018" width="3.85546875" style="12" customWidth="1"/>
    <col min="11019" max="11019" width="4.7109375" style="12" customWidth="1"/>
    <col min="11020" max="11020" width="3.5703125" style="12" customWidth="1"/>
    <col min="11021" max="11021" width="3.85546875" style="12" customWidth="1"/>
    <col min="11022" max="11022" width="3.28515625" style="12" customWidth="1"/>
    <col min="11023" max="11023" width="2.85546875" style="12" customWidth="1"/>
    <col min="11024" max="11024" width="6" style="12" customWidth="1"/>
    <col min="11025" max="11025" width="2.85546875" style="12" customWidth="1"/>
    <col min="11026" max="11026" width="3.28515625" style="12" customWidth="1"/>
    <col min="11027" max="11027" width="2.5703125" style="12" customWidth="1"/>
    <col min="11028" max="11028" width="3.140625" style="12" customWidth="1"/>
    <col min="11029" max="11029" width="2.7109375" style="12" customWidth="1"/>
    <col min="11030" max="11030" width="2.140625" style="12" customWidth="1"/>
    <col min="11031" max="11031" width="3" style="12" customWidth="1"/>
    <col min="11032" max="11032" width="2.85546875" style="12" customWidth="1"/>
    <col min="11033" max="11033" width="2.28515625" style="12" customWidth="1"/>
    <col min="11034" max="11034" width="2.5703125" style="12" customWidth="1"/>
    <col min="11035" max="11265" width="9.140625" style="12"/>
    <col min="11266" max="11266" width="14.5703125" style="12" customWidth="1"/>
    <col min="11267" max="11267" width="11.7109375" style="12" customWidth="1"/>
    <col min="11268" max="11268" width="10.5703125" style="12" customWidth="1"/>
    <col min="11269" max="11269" width="5.7109375" style="12" customWidth="1"/>
    <col min="11270" max="11270" width="5.5703125" style="12" customWidth="1"/>
    <col min="11271" max="11271" width="4.7109375" style="12" customWidth="1"/>
    <col min="11272" max="11272" width="3" style="12" customWidth="1"/>
    <col min="11273" max="11274" width="3.85546875" style="12" customWidth="1"/>
    <col min="11275" max="11275" width="4.7109375" style="12" customWidth="1"/>
    <col min="11276" max="11276" width="3.5703125" style="12" customWidth="1"/>
    <col min="11277" max="11277" width="3.85546875" style="12" customWidth="1"/>
    <col min="11278" max="11278" width="3.28515625" style="12" customWidth="1"/>
    <col min="11279" max="11279" width="2.85546875" style="12" customWidth="1"/>
    <col min="11280" max="11280" width="6" style="12" customWidth="1"/>
    <col min="11281" max="11281" width="2.85546875" style="12" customWidth="1"/>
    <col min="11282" max="11282" width="3.28515625" style="12" customWidth="1"/>
    <col min="11283" max="11283" width="2.5703125" style="12" customWidth="1"/>
    <col min="11284" max="11284" width="3.140625" style="12" customWidth="1"/>
    <col min="11285" max="11285" width="2.7109375" style="12" customWidth="1"/>
    <col min="11286" max="11286" width="2.140625" style="12" customWidth="1"/>
    <col min="11287" max="11287" width="3" style="12" customWidth="1"/>
    <col min="11288" max="11288" width="2.85546875" style="12" customWidth="1"/>
    <col min="11289" max="11289" width="2.28515625" style="12" customWidth="1"/>
    <col min="11290" max="11290" width="2.5703125" style="12" customWidth="1"/>
    <col min="11291" max="11521" width="9.140625" style="12"/>
    <col min="11522" max="11522" width="14.5703125" style="12" customWidth="1"/>
    <col min="11523" max="11523" width="11.7109375" style="12" customWidth="1"/>
    <col min="11524" max="11524" width="10.5703125" style="12" customWidth="1"/>
    <col min="11525" max="11525" width="5.7109375" style="12" customWidth="1"/>
    <col min="11526" max="11526" width="5.5703125" style="12" customWidth="1"/>
    <col min="11527" max="11527" width="4.7109375" style="12" customWidth="1"/>
    <col min="11528" max="11528" width="3" style="12" customWidth="1"/>
    <col min="11529" max="11530" width="3.85546875" style="12" customWidth="1"/>
    <col min="11531" max="11531" width="4.7109375" style="12" customWidth="1"/>
    <col min="11532" max="11532" width="3.5703125" style="12" customWidth="1"/>
    <col min="11533" max="11533" width="3.85546875" style="12" customWidth="1"/>
    <col min="11534" max="11534" width="3.28515625" style="12" customWidth="1"/>
    <col min="11535" max="11535" width="2.85546875" style="12" customWidth="1"/>
    <col min="11536" max="11536" width="6" style="12" customWidth="1"/>
    <col min="11537" max="11537" width="2.85546875" style="12" customWidth="1"/>
    <col min="11538" max="11538" width="3.28515625" style="12" customWidth="1"/>
    <col min="11539" max="11539" width="2.5703125" style="12" customWidth="1"/>
    <col min="11540" max="11540" width="3.140625" style="12" customWidth="1"/>
    <col min="11541" max="11541" width="2.7109375" style="12" customWidth="1"/>
    <col min="11542" max="11542" width="2.140625" style="12" customWidth="1"/>
    <col min="11543" max="11543" width="3" style="12" customWidth="1"/>
    <col min="11544" max="11544" width="2.85546875" style="12" customWidth="1"/>
    <col min="11545" max="11545" width="2.28515625" style="12" customWidth="1"/>
    <col min="11546" max="11546" width="2.5703125" style="12" customWidth="1"/>
    <col min="11547" max="11777" width="9.140625" style="12"/>
    <col min="11778" max="11778" width="14.5703125" style="12" customWidth="1"/>
    <col min="11779" max="11779" width="11.7109375" style="12" customWidth="1"/>
    <col min="11780" max="11780" width="10.5703125" style="12" customWidth="1"/>
    <col min="11781" max="11781" width="5.7109375" style="12" customWidth="1"/>
    <col min="11782" max="11782" width="5.5703125" style="12" customWidth="1"/>
    <col min="11783" max="11783" width="4.7109375" style="12" customWidth="1"/>
    <col min="11784" max="11784" width="3" style="12" customWidth="1"/>
    <col min="11785" max="11786" width="3.85546875" style="12" customWidth="1"/>
    <col min="11787" max="11787" width="4.7109375" style="12" customWidth="1"/>
    <col min="11788" max="11788" width="3.5703125" style="12" customWidth="1"/>
    <col min="11789" max="11789" width="3.85546875" style="12" customWidth="1"/>
    <col min="11790" max="11790" width="3.28515625" style="12" customWidth="1"/>
    <col min="11791" max="11791" width="2.85546875" style="12" customWidth="1"/>
    <col min="11792" max="11792" width="6" style="12" customWidth="1"/>
    <col min="11793" max="11793" width="2.85546875" style="12" customWidth="1"/>
    <col min="11794" max="11794" width="3.28515625" style="12" customWidth="1"/>
    <col min="11795" max="11795" width="2.5703125" style="12" customWidth="1"/>
    <col min="11796" max="11796" width="3.140625" style="12" customWidth="1"/>
    <col min="11797" max="11797" width="2.7109375" style="12" customWidth="1"/>
    <col min="11798" max="11798" width="2.140625" style="12" customWidth="1"/>
    <col min="11799" max="11799" width="3" style="12" customWidth="1"/>
    <col min="11800" max="11800" width="2.85546875" style="12" customWidth="1"/>
    <col min="11801" max="11801" width="2.28515625" style="12" customWidth="1"/>
    <col min="11802" max="11802" width="2.5703125" style="12" customWidth="1"/>
    <col min="11803" max="12033" width="9.140625" style="12"/>
    <col min="12034" max="12034" width="14.5703125" style="12" customWidth="1"/>
    <col min="12035" max="12035" width="11.7109375" style="12" customWidth="1"/>
    <col min="12036" max="12036" width="10.5703125" style="12" customWidth="1"/>
    <col min="12037" max="12037" width="5.7109375" style="12" customWidth="1"/>
    <col min="12038" max="12038" width="5.5703125" style="12" customWidth="1"/>
    <col min="12039" max="12039" width="4.7109375" style="12" customWidth="1"/>
    <col min="12040" max="12040" width="3" style="12" customWidth="1"/>
    <col min="12041" max="12042" width="3.85546875" style="12" customWidth="1"/>
    <col min="12043" max="12043" width="4.7109375" style="12" customWidth="1"/>
    <col min="12044" max="12044" width="3.5703125" style="12" customWidth="1"/>
    <col min="12045" max="12045" width="3.85546875" style="12" customWidth="1"/>
    <col min="12046" max="12046" width="3.28515625" style="12" customWidth="1"/>
    <col min="12047" max="12047" width="2.85546875" style="12" customWidth="1"/>
    <col min="12048" max="12048" width="6" style="12" customWidth="1"/>
    <col min="12049" max="12049" width="2.85546875" style="12" customWidth="1"/>
    <col min="12050" max="12050" width="3.28515625" style="12" customWidth="1"/>
    <col min="12051" max="12051" width="2.5703125" style="12" customWidth="1"/>
    <col min="12052" max="12052" width="3.140625" style="12" customWidth="1"/>
    <col min="12053" max="12053" width="2.7109375" style="12" customWidth="1"/>
    <col min="12054" max="12054" width="2.140625" style="12" customWidth="1"/>
    <col min="12055" max="12055" width="3" style="12" customWidth="1"/>
    <col min="12056" max="12056" width="2.85546875" style="12" customWidth="1"/>
    <col min="12057" max="12057" width="2.28515625" style="12" customWidth="1"/>
    <col min="12058" max="12058" width="2.5703125" style="12" customWidth="1"/>
    <col min="12059" max="12289" width="9.140625" style="12"/>
    <col min="12290" max="12290" width="14.5703125" style="12" customWidth="1"/>
    <col min="12291" max="12291" width="11.7109375" style="12" customWidth="1"/>
    <col min="12292" max="12292" width="10.5703125" style="12" customWidth="1"/>
    <col min="12293" max="12293" width="5.7109375" style="12" customWidth="1"/>
    <col min="12294" max="12294" width="5.5703125" style="12" customWidth="1"/>
    <col min="12295" max="12295" width="4.7109375" style="12" customWidth="1"/>
    <col min="12296" max="12296" width="3" style="12" customWidth="1"/>
    <col min="12297" max="12298" width="3.85546875" style="12" customWidth="1"/>
    <col min="12299" max="12299" width="4.7109375" style="12" customWidth="1"/>
    <col min="12300" max="12300" width="3.5703125" style="12" customWidth="1"/>
    <col min="12301" max="12301" width="3.85546875" style="12" customWidth="1"/>
    <col min="12302" max="12302" width="3.28515625" style="12" customWidth="1"/>
    <col min="12303" max="12303" width="2.85546875" style="12" customWidth="1"/>
    <col min="12304" max="12304" width="6" style="12" customWidth="1"/>
    <col min="12305" max="12305" width="2.85546875" style="12" customWidth="1"/>
    <col min="12306" max="12306" width="3.28515625" style="12" customWidth="1"/>
    <col min="12307" max="12307" width="2.5703125" style="12" customWidth="1"/>
    <col min="12308" max="12308" width="3.140625" style="12" customWidth="1"/>
    <col min="12309" max="12309" width="2.7109375" style="12" customWidth="1"/>
    <col min="12310" max="12310" width="2.140625" style="12" customWidth="1"/>
    <col min="12311" max="12311" width="3" style="12" customWidth="1"/>
    <col min="12312" max="12312" width="2.85546875" style="12" customWidth="1"/>
    <col min="12313" max="12313" width="2.28515625" style="12" customWidth="1"/>
    <col min="12314" max="12314" width="2.5703125" style="12" customWidth="1"/>
    <col min="12315" max="12545" width="9.140625" style="12"/>
    <col min="12546" max="12546" width="14.5703125" style="12" customWidth="1"/>
    <col min="12547" max="12547" width="11.7109375" style="12" customWidth="1"/>
    <col min="12548" max="12548" width="10.5703125" style="12" customWidth="1"/>
    <col min="12549" max="12549" width="5.7109375" style="12" customWidth="1"/>
    <col min="12550" max="12550" width="5.5703125" style="12" customWidth="1"/>
    <col min="12551" max="12551" width="4.7109375" style="12" customWidth="1"/>
    <col min="12552" max="12552" width="3" style="12" customWidth="1"/>
    <col min="12553" max="12554" width="3.85546875" style="12" customWidth="1"/>
    <col min="12555" max="12555" width="4.7109375" style="12" customWidth="1"/>
    <col min="12556" max="12556" width="3.5703125" style="12" customWidth="1"/>
    <col min="12557" max="12557" width="3.85546875" style="12" customWidth="1"/>
    <col min="12558" max="12558" width="3.28515625" style="12" customWidth="1"/>
    <col min="12559" max="12559" width="2.85546875" style="12" customWidth="1"/>
    <col min="12560" max="12560" width="6" style="12" customWidth="1"/>
    <col min="12561" max="12561" width="2.85546875" style="12" customWidth="1"/>
    <col min="12562" max="12562" width="3.28515625" style="12" customWidth="1"/>
    <col min="12563" max="12563" width="2.5703125" style="12" customWidth="1"/>
    <col min="12564" max="12564" width="3.140625" style="12" customWidth="1"/>
    <col min="12565" max="12565" width="2.7109375" style="12" customWidth="1"/>
    <col min="12566" max="12566" width="2.140625" style="12" customWidth="1"/>
    <col min="12567" max="12567" width="3" style="12" customWidth="1"/>
    <col min="12568" max="12568" width="2.85546875" style="12" customWidth="1"/>
    <col min="12569" max="12569" width="2.28515625" style="12" customWidth="1"/>
    <col min="12570" max="12570" width="2.5703125" style="12" customWidth="1"/>
    <col min="12571" max="12801" width="9.140625" style="12"/>
    <col min="12802" max="12802" width="14.5703125" style="12" customWidth="1"/>
    <col min="12803" max="12803" width="11.7109375" style="12" customWidth="1"/>
    <col min="12804" max="12804" width="10.5703125" style="12" customWidth="1"/>
    <col min="12805" max="12805" width="5.7109375" style="12" customWidth="1"/>
    <col min="12806" max="12806" width="5.5703125" style="12" customWidth="1"/>
    <col min="12807" max="12807" width="4.7109375" style="12" customWidth="1"/>
    <col min="12808" max="12808" width="3" style="12" customWidth="1"/>
    <col min="12809" max="12810" width="3.85546875" style="12" customWidth="1"/>
    <col min="12811" max="12811" width="4.7109375" style="12" customWidth="1"/>
    <col min="12812" max="12812" width="3.5703125" style="12" customWidth="1"/>
    <col min="12813" max="12813" width="3.85546875" style="12" customWidth="1"/>
    <col min="12814" max="12814" width="3.28515625" style="12" customWidth="1"/>
    <col min="12815" max="12815" width="2.85546875" style="12" customWidth="1"/>
    <col min="12816" max="12816" width="6" style="12" customWidth="1"/>
    <col min="12817" max="12817" width="2.85546875" style="12" customWidth="1"/>
    <col min="12818" max="12818" width="3.28515625" style="12" customWidth="1"/>
    <col min="12819" max="12819" width="2.5703125" style="12" customWidth="1"/>
    <col min="12820" max="12820" width="3.140625" style="12" customWidth="1"/>
    <col min="12821" max="12821" width="2.7109375" style="12" customWidth="1"/>
    <col min="12822" max="12822" width="2.140625" style="12" customWidth="1"/>
    <col min="12823" max="12823" width="3" style="12" customWidth="1"/>
    <col min="12824" max="12824" width="2.85546875" style="12" customWidth="1"/>
    <col min="12825" max="12825" width="2.28515625" style="12" customWidth="1"/>
    <col min="12826" max="12826" width="2.5703125" style="12" customWidth="1"/>
    <col min="12827" max="13057" width="9.140625" style="12"/>
    <col min="13058" max="13058" width="14.5703125" style="12" customWidth="1"/>
    <col min="13059" max="13059" width="11.7109375" style="12" customWidth="1"/>
    <col min="13060" max="13060" width="10.5703125" style="12" customWidth="1"/>
    <col min="13061" max="13061" width="5.7109375" style="12" customWidth="1"/>
    <col min="13062" max="13062" width="5.5703125" style="12" customWidth="1"/>
    <col min="13063" max="13063" width="4.7109375" style="12" customWidth="1"/>
    <col min="13064" max="13064" width="3" style="12" customWidth="1"/>
    <col min="13065" max="13066" width="3.85546875" style="12" customWidth="1"/>
    <col min="13067" max="13067" width="4.7109375" style="12" customWidth="1"/>
    <col min="13068" max="13068" width="3.5703125" style="12" customWidth="1"/>
    <col min="13069" max="13069" width="3.85546875" style="12" customWidth="1"/>
    <col min="13070" max="13070" width="3.28515625" style="12" customWidth="1"/>
    <col min="13071" max="13071" width="2.85546875" style="12" customWidth="1"/>
    <col min="13072" max="13072" width="6" style="12" customWidth="1"/>
    <col min="13073" max="13073" width="2.85546875" style="12" customWidth="1"/>
    <col min="13074" max="13074" width="3.28515625" style="12" customWidth="1"/>
    <col min="13075" max="13075" width="2.5703125" style="12" customWidth="1"/>
    <col min="13076" max="13076" width="3.140625" style="12" customWidth="1"/>
    <col min="13077" max="13077" width="2.7109375" style="12" customWidth="1"/>
    <col min="13078" max="13078" width="2.140625" style="12" customWidth="1"/>
    <col min="13079" max="13079" width="3" style="12" customWidth="1"/>
    <col min="13080" max="13080" width="2.85546875" style="12" customWidth="1"/>
    <col min="13081" max="13081" width="2.28515625" style="12" customWidth="1"/>
    <col min="13082" max="13082" width="2.5703125" style="12" customWidth="1"/>
    <col min="13083" max="13313" width="9.140625" style="12"/>
    <col min="13314" max="13314" width="14.5703125" style="12" customWidth="1"/>
    <col min="13315" max="13315" width="11.7109375" style="12" customWidth="1"/>
    <col min="13316" max="13316" width="10.5703125" style="12" customWidth="1"/>
    <col min="13317" max="13317" width="5.7109375" style="12" customWidth="1"/>
    <col min="13318" max="13318" width="5.5703125" style="12" customWidth="1"/>
    <col min="13319" max="13319" width="4.7109375" style="12" customWidth="1"/>
    <col min="13320" max="13320" width="3" style="12" customWidth="1"/>
    <col min="13321" max="13322" width="3.85546875" style="12" customWidth="1"/>
    <col min="13323" max="13323" width="4.7109375" style="12" customWidth="1"/>
    <col min="13324" max="13324" width="3.5703125" style="12" customWidth="1"/>
    <col min="13325" max="13325" width="3.85546875" style="12" customWidth="1"/>
    <col min="13326" max="13326" width="3.28515625" style="12" customWidth="1"/>
    <col min="13327" max="13327" width="2.85546875" style="12" customWidth="1"/>
    <col min="13328" max="13328" width="6" style="12" customWidth="1"/>
    <col min="13329" max="13329" width="2.85546875" style="12" customWidth="1"/>
    <col min="13330" max="13330" width="3.28515625" style="12" customWidth="1"/>
    <col min="13331" max="13331" width="2.5703125" style="12" customWidth="1"/>
    <col min="13332" max="13332" width="3.140625" style="12" customWidth="1"/>
    <col min="13333" max="13333" width="2.7109375" style="12" customWidth="1"/>
    <col min="13334" max="13334" width="2.140625" style="12" customWidth="1"/>
    <col min="13335" max="13335" width="3" style="12" customWidth="1"/>
    <col min="13336" max="13336" width="2.85546875" style="12" customWidth="1"/>
    <col min="13337" max="13337" width="2.28515625" style="12" customWidth="1"/>
    <col min="13338" max="13338" width="2.5703125" style="12" customWidth="1"/>
    <col min="13339" max="13569" width="9.140625" style="12"/>
    <col min="13570" max="13570" width="14.5703125" style="12" customWidth="1"/>
    <col min="13571" max="13571" width="11.7109375" style="12" customWidth="1"/>
    <col min="13572" max="13572" width="10.5703125" style="12" customWidth="1"/>
    <col min="13573" max="13573" width="5.7109375" style="12" customWidth="1"/>
    <col min="13574" max="13574" width="5.5703125" style="12" customWidth="1"/>
    <col min="13575" max="13575" width="4.7109375" style="12" customWidth="1"/>
    <col min="13576" max="13576" width="3" style="12" customWidth="1"/>
    <col min="13577" max="13578" width="3.85546875" style="12" customWidth="1"/>
    <col min="13579" max="13579" width="4.7109375" style="12" customWidth="1"/>
    <col min="13580" max="13580" width="3.5703125" style="12" customWidth="1"/>
    <col min="13581" max="13581" width="3.85546875" style="12" customWidth="1"/>
    <col min="13582" max="13582" width="3.28515625" style="12" customWidth="1"/>
    <col min="13583" max="13583" width="2.85546875" style="12" customWidth="1"/>
    <col min="13584" max="13584" width="6" style="12" customWidth="1"/>
    <col min="13585" max="13585" width="2.85546875" style="12" customWidth="1"/>
    <col min="13586" max="13586" width="3.28515625" style="12" customWidth="1"/>
    <col min="13587" max="13587" width="2.5703125" style="12" customWidth="1"/>
    <col min="13588" max="13588" width="3.140625" style="12" customWidth="1"/>
    <col min="13589" max="13589" width="2.7109375" style="12" customWidth="1"/>
    <col min="13590" max="13590" width="2.140625" style="12" customWidth="1"/>
    <col min="13591" max="13591" width="3" style="12" customWidth="1"/>
    <col min="13592" max="13592" width="2.85546875" style="12" customWidth="1"/>
    <col min="13593" max="13593" width="2.28515625" style="12" customWidth="1"/>
    <col min="13594" max="13594" width="2.5703125" style="12" customWidth="1"/>
    <col min="13595" max="13825" width="9.140625" style="12"/>
    <col min="13826" max="13826" width="14.5703125" style="12" customWidth="1"/>
    <col min="13827" max="13827" width="11.7109375" style="12" customWidth="1"/>
    <col min="13828" max="13828" width="10.5703125" style="12" customWidth="1"/>
    <col min="13829" max="13829" width="5.7109375" style="12" customWidth="1"/>
    <col min="13830" max="13830" width="5.5703125" style="12" customWidth="1"/>
    <col min="13831" max="13831" width="4.7109375" style="12" customWidth="1"/>
    <col min="13832" max="13832" width="3" style="12" customWidth="1"/>
    <col min="13833" max="13834" width="3.85546875" style="12" customWidth="1"/>
    <col min="13835" max="13835" width="4.7109375" style="12" customWidth="1"/>
    <col min="13836" max="13836" width="3.5703125" style="12" customWidth="1"/>
    <col min="13837" max="13837" width="3.85546875" style="12" customWidth="1"/>
    <col min="13838" max="13838" width="3.28515625" style="12" customWidth="1"/>
    <col min="13839" max="13839" width="2.85546875" style="12" customWidth="1"/>
    <col min="13840" max="13840" width="6" style="12" customWidth="1"/>
    <col min="13841" max="13841" width="2.85546875" style="12" customWidth="1"/>
    <col min="13842" max="13842" width="3.28515625" style="12" customWidth="1"/>
    <col min="13843" max="13843" width="2.5703125" style="12" customWidth="1"/>
    <col min="13844" max="13844" width="3.140625" style="12" customWidth="1"/>
    <col min="13845" max="13845" width="2.7109375" style="12" customWidth="1"/>
    <col min="13846" max="13846" width="2.140625" style="12" customWidth="1"/>
    <col min="13847" max="13847" width="3" style="12" customWidth="1"/>
    <col min="13848" max="13848" width="2.85546875" style="12" customWidth="1"/>
    <col min="13849" max="13849" width="2.28515625" style="12" customWidth="1"/>
    <col min="13850" max="13850" width="2.5703125" style="12" customWidth="1"/>
    <col min="13851" max="14081" width="9.140625" style="12"/>
    <col min="14082" max="14082" width="14.5703125" style="12" customWidth="1"/>
    <col min="14083" max="14083" width="11.7109375" style="12" customWidth="1"/>
    <col min="14084" max="14084" width="10.5703125" style="12" customWidth="1"/>
    <col min="14085" max="14085" width="5.7109375" style="12" customWidth="1"/>
    <col min="14086" max="14086" width="5.5703125" style="12" customWidth="1"/>
    <col min="14087" max="14087" width="4.7109375" style="12" customWidth="1"/>
    <col min="14088" max="14088" width="3" style="12" customWidth="1"/>
    <col min="14089" max="14090" width="3.85546875" style="12" customWidth="1"/>
    <col min="14091" max="14091" width="4.7109375" style="12" customWidth="1"/>
    <col min="14092" max="14092" width="3.5703125" style="12" customWidth="1"/>
    <col min="14093" max="14093" width="3.85546875" style="12" customWidth="1"/>
    <col min="14094" max="14094" width="3.28515625" style="12" customWidth="1"/>
    <col min="14095" max="14095" width="2.85546875" style="12" customWidth="1"/>
    <col min="14096" max="14096" width="6" style="12" customWidth="1"/>
    <col min="14097" max="14097" width="2.85546875" style="12" customWidth="1"/>
    <col min="14098" max="14098" width="3.28515625" style="12" customWidth="1"/>
    <col min="14099" max="14099" width="2.5703125" style="12" customWidth="1"/>
    <col min="14100" max="14100" width="3.140625" style="12" customWidth="1"/>
    <col min="14101" max="14101" width="2.7109375" style="12" customWidth="1"/>
    <col min="14102" max="14102" width="2.140625" style="12" customWidth="1"/>
    <col min="14103" max="14103" width="3" style="12" customWidth="1"/>
    <col min="14104" max="14104" width="2.85546875" style="12" customWidth="1"/>
    <col min="14105" max="14105" width="2.28515625" style="12" customWidth="1"/>
    <col min="14106" max="14106" width="2.5703125" style="12" customWidth="1"/>
    <col min="14107" max="14337" width="9.140625" style="12"/>
    <col min="14338" max="14338" width="14.5703125" style="12" customWidth="1"/>
    <col min="14339" max="14339" width="11.7109375" style="12" customWidth="1"/>
    <col min="14340" max="14340" width="10.5703125" style="12" customWidth="1"/>
    <col min="14341" max="14341" width="5.7109375" style="12" customWidth="1"/>
    <col min="14342" max="14342" width="5.5703125" style="12" customWidth="1"/>
    <col min="14343" max="14343" width="4.7109375" style="12" customWidth="1"/>
    <col min="14344" max="14344" width="3" style="12" customWidth="1"/>
    <col min="14345" max="14346" width="3.85546875" style="12" customWidth="1"/>
    <col min="14347" max="14347" width="4.7109375" style="12" customWidth="1"/>
    <col min="14348" max="14348" width="3.5703125" style="12" customWidth="1"/>
    <col min="14349" max="14349" width="3.85546875" style="12" customWidth="1"/>
    <col min="14350" max="14350" width="3.28515625" style="12" customWidth="1"/>
    <col min="14351" max="14351" width="2.85546875" style="12" customWidth="1"/>
    <col min="14352" max="14352" width="6" style="12" customWidth="1"/>
    <col min="14353" max="14353" width="2.85546875" style="12" customWidth="1"/>
    <col min="14354" max="14354" width="3.28515625" style="12" customWidth="1"/>
    <col min="14355" max="14355" width="2.5703125" style="12" customWidth="1"/>
    <col min="14356" max="14356" width="3.140625" style="12" customWidth="1"/>
    <col min="14357" max="14357" width="2.7109375" style="12" customWidth="1"/>
    <col min="14358" max="14358" width="2.140625" style="12" customWidth="1"/>
    <col min="14359" max="14359" width="3" style="12" customWidth="1"/>
    <col min="14360" max="14360" width="2.85546875" style="12" customWidth="1"/>
    <col min="14361" max="14361" width="2.28515625" style="12" customWidth="1"/>
    <col min="14362" max="14362" width="2.5703125" style="12" customWidth="1"/>
    <col min="14363" max="14593" width="9.140625" style="12"/>
    <col min="14594" max="14594" width="14.5703125" style="12" customWidth="1"/>
    <col min="14595" max="14595" width="11.7109375" style="12" customWidth="1"/>
    <col min="14596" max="14596" width="10.5703125" style="12" customWidth="1"/>
    <col min="14597" max="14597" width="5.7109375" style="12" customWidth="1"/>
    <col min="14598" max="14598" width="5.5703125" style="12" customWidth="1"/>
    <col min="14599" max="14599" width="4.7109375" style="12" customWidth="1"/>
    <col min="14600" max="14600" width="3" style="12" customWidth="1"/>
    <col min="14601" max="14602" width="3.85546875" style="12" customWidth="1"/>
    <col min="14603" max="14603" width="4.7109375" style="12" customWidth="1"/>
    <col min="14604" max="14604" width="3.5703125" style="12" customWidth="1"/>
    <col min="14605" max="14605" width="3.85546875" style="12" customWidth="1"/>
    <col min="14606" max="14606" width="3.28515625" style="12" customWidth="1"/>
    <col min="14607" max="14607" width="2.85546875" style="12" customWidth="1"/>
    <col min="14608" max="14608" width="6" style="12" customWidth="1"/>
    <col min="14609" max="14609" width="2.85546875" style="12" customWidth="1"/>
    <col min="14610" max="14610" width="3.28515625" style="12" customWidth="1"/>
    <col min="14611" max="14611" width="2.5703125" style="12" customWidth="1"/>
    <col min="14612" max="14612" width="3.140625" style="12" customWidth="1"/>
    <col min="14613" max="14613" width="2.7109375" style="12" customWidth="1"/>
    <col min="14614" max="14614" width="2.140625" style="12" customWidth="1"/>
    <col min="14615" max="14615" width="3" style="12" customWidth="1"/>
    <col min="14616" max="14616" width="2.85546875" style="12" customWidth="1"/>
    <col min="14617" max="14617" width="2.28515625" style="12" customWidth="1"/>
    <col min="14618" max="14618" width="2.5703125" style="12" customWidth="1"/>
    <col min="14619" max="14849" width="9.140625" style="12"/>
    <col min="14850" max="14850" width="14.5703125" style="12" customWidth="1"/>
    <col min="14851" max="14851" width="11.7109375" style="12" customWidth="1"/>
    <col min="14852" max="14852" width="10.5703125" style="12" customWidth="1"/>
    <col min="14853" max="14853" width="5.7109375" style="12" customWidth="1"/>
    <col min="14854" max="14854" width="5.5703125" style="12" customWidth="1"/>
    <col min="14855" max="14855" width="4.7109375" style="12" customWidth="1"/>
    <col min="14856" max="14856" width="3" style="12" customWidth="1"/>
    <col min="14857" max="14858" width="3.85546875" style="12" customWidth="1"/>
    <col min="14859" max="14859" width="4.7109375" style="12" customWidth="1"/>
    <col min="14860" max="14860" width="3.5703125" style="12" customWidth="1"/>
    <col min="14861" max="14861" width="3.85546875" style="12" customWidth="1"/>
    <col min="14862" max="14862" width="3.28515625" style="12" customWidth="1"/>
    <col min="14863" max="14863" width="2.85546875" style="12" customWidth="1"/>
    <col min="14864" max="14864" width="6" style="12" customWidth="1"/>
    <col min="14865" max="14865" width="2.85546875" style="12" customWidth="1"/>
    <col min="14866" max="14866" width="3.28515625" style="12" customWidth="1"/>
    <col min="14867" max="14867" width="2.5703125" style="12" customWidth="1"/>
    <col min="14868" max="14868" width="3.140625" style="12" customWidth="1"/>
    <col min="14869" max="14869" width="2.7109375" style="12" customWidth="1"/>
    <col min="14870" max="14870" width="2.140625" style="12" customWidth="1"/>
    <col min="14871" max="14871" width="3" style="12" customWidth="1"/>
    <col min="14872" max="14872" width="2.85546875" style="12" customWidth="1"/>
    <col min="14873" max="14873" width="2.28515625" style="12" customWidth="1"/>
    <col min="14874" max="14874" width="2.5703125" style="12" customWidth="1"/>
    <col min="14875" max="15105" width="9.140625" style="12"/>
    <col min="15106" max="15106" width="14.5703125" style="12" customWidth="1"/>
    <col min="15107" max="15107" width="11.7109375" style="12" customWidth="1"/>
    <col min="15108" max="15108" width="10.5703125" style="12" customWidth="1"/>
    <col min="15109" max="15109" width="5.7109375" style="12" customWidth="1"/>
    <col min="15110" max="15110" width="5.5703125" style="12" customWidth="1"/>
    <col min="15111" max="15111" width="4.7109375" style="12" customWidth="1"/>
    <col min="15112" max="15112" width="3" style="12" customWidth="1"/>
    <col min="15113" max="15114" width="3.85546875" style="12" customWidth="1"/>
    <col min="15115" max="15115" width="4.7109375" style="12" customWidth="1"/>
    <col min="15116" max="15116" width="3.5703125" style="12" customWidth="1"/>
    <col min="15117" max="15117" width="3.85546875" style="12" customWidth="1"/>
    <col min="15118" max="15118" width="3.28515625" style="12" customWidth="1"/>
    <col min="15119" max="15119" width="2.85546875" style="12" customWidth="1"/>
    <col min="15120" max="15120" width="6" style="12" customWidth="1"/>
    <col min="15121" max="15121" width="2.85546875" style="12" customWidth="1"/>
    <col min="15122" max="15122" width="3.28515625" style="12" customWidth="1"/>
    <col min="15123" max="15123" width="2.5703125" style="12" customWidth="1"/>
    <col min="15124" max="15124" width="3.140625" style="12" customWidth="1"/>
    <col min="15125" max="15125" width="2.7109375" style="12" customWidth="1"/>
    <col min="15126" max="15126" width="2.140625" style="12" customWidth="1"/>
    <col min="15127" max="15127" width="3" style="12" customWidth="1"/>
    <col min="15128" max="15128" width="2.85546875" style="12" customWidth="1"/>
    <col min="15129" max="15129" width="2.28515625" style="12" customWidth="1"/>
    <col min="15130" max="15130" width="2.5703125" style="12" customWidth="1"/>
    <col min="15131" max="15361" width="9.140625" style="12"/>
    <col min="15362" max="15362" width="14.5703125" style="12" customWidth="1"/>
    <col min="15363" max="15363" width="11.7109375" style="12" customWidth="1"/>
    <col min="15364" max="15364" width="10.5703125" style="12" customWidth="1"/>
    <col min="15365" max="15365" width="5.7109375" style="12" customWidth="1"/>
    <col min="15366" max="15366" width="5.5703125" style="12" customWidth="1"/>
    <col min="15367" max="15367" width="4.7109375" style="12" customWidth="1"/>
    <col min="15368" max="15368" width="3" style="12" customWidth="1"/>
    <col min="15369" max="15370" width="3.85546875" style="12" customWidth="1"/>
    <col min="15371" max="15371" width="4.7109375" style="12" customWidth="1"/>
    <col min="15372" max="15372" width="3.5703125" style="12" customWidth="1"/>
    <col min="15373" max="15373" width="3.85546875" style="12" customWidth="1"/>
    <col min="15374" max="15374" width="3.28515625" style="12" customWidth="1"/>
    <col min="15375" max="15375" width="2.85546875" style="12" customWidth="1"/>
    <col min="15376" max="15376" width="6" style="12" customWidth="1"/>
    <col min="15377" max="15377" width="2.85546875" style="12" customWidth="1"/>
    <col min="15378" max="15378" width="3.28515625" style="12" customWidth="1"/>
    <col min="15379" max="15379" width="2.5703125" style="12" customWidth="1"/>
    <col min="15380" max="15380" width="3.140625" style="12" customWidth="1"/>
    <col min="15381" max="15381" width="2.7109375" style="12" customWidth="1"/>
    <col min="15382" max="15382" width="2.140625" style="12" customWidth="1"/>
    <col min="15383" max="15383" width="3" style="12" customWidth="1"/>
    <col min="15384" max="15384" width="2.85546875" style="12" customWidth="1"/>
    <col min="15385" max="15385" width="2.28515625" style="12" customWidth="1"/>
    <col min="15386" max="15386" width="2.5703125" style="12" customWidth="1"/>
    <col min="15387" max="15617" width="9.140625" style="12"/>
    <col min="15618" max="15618" width="14.5703125" style="12" customWidth="1"/>
    <col min="15619" max="15619" width="11.7109375" style="12" customWidth="1"/>
    <col min="15620" max="15620" width="10.5703125" style="12" customWidth="1"/>
    <col min="15621" max="15621" width="5.7109375" style="12" customWidth="1"/>
    <col min="15622" max="15622" width="5.5703125" style="12" customWidth="1"/>
    <col min="15623" max="15623" width="4.7109375" style="12" customWidth="1"/>
    <col min="15624" max="15624" width="3" style="12" customWidth="1"/>
    <col min="15625" max="15626" width="3.85546875" style="12" customWidth="1"/>
    <col min="15627" max="15627" width="4.7109375" style="12" customWidth="1"/>
    <col min="15628" max="15628" width="3.5703125" style="12" customWidth="1"/>
    <col min="15629" max="15629" width="3.85546875" style="12" customWidth="1"/>
    <col min="15630" max="15630" width="3.28515625" style="12" customWidth="1"/>
    <col min="15631" max="15631" width="2.85546875" style="12" customWidth="1"/>
    <col min="15632" max="15632" width="6" style="12" customWidth="1"/>
    <col min="15633" max="15633" width="2.85546875" style="12" customWidth="1"/>
    <col min="15634" max="15634" width="3.28515625" style="12" customWidth="1"/>
    <col min="15635" max="15635" width="2.5703125" style="12" customWidth="1"/>
    <col min="15636" max="15636" width="3.140625" style="12" customWidth="1"/>
    <col min="15637" max="15637" width="2.7109375" style="12" customWidth="1"/>
    <col min="15638" max="15638" width="2.140625" style="12" customWidth="1"/>
    <col min="15639" max="15639" width="3" style="12" customWidth="1"/>
    <col min="15640" max="15640" width="2.85546875" style="12" customWidth="1"/>
    <col min="15641" max="15641" width="2.28515625" style="12" customWidth="1"/>
    <col min="15642" max="15642" width="2.5703125" style="12" customWidth="1"/>
    <col min="15643" max="15873" width="9.140625" style="12"/>
    <col min="15874" max="15874" width="14.5703125" style="12" customWidth="1"/>
    <col min="15875" max="15875" width="11.7109375" style="12" customWidth="1"/>
    <col min="15876" max="15876" width="10.5703125" style="12" customWidth="1"/>
    <col min="15877" max="15877" width="5.7109375" style="12" customWidth="1"/>
    <col min="15878" max="15878" width="5.5703125" style="12" customWidth="1"/>
    <col min="15879" max="15879" width="4.7109375" style="12" customWidth="1"/>
    <col min="15880" max="15880" width="3" style="12" customWidth="1"/>
    <col min="15881" max="15882" width="3.85546875" style="12" customWidth="1"/>
    <col min="15883" max="15883" width="4.7109375" style="12" customWidth="1"/>
    <col min="15884" max="15884" width="3.5703125" style="12" customWidth="1"/>
    <col min="15885" max="15885" width="3.85546875" style="12" customWidth="1"/>
    <col min="15886" max="15886" width="3.28515625" style="12" customWidth="1"/>
    <col min="15887" max="15887" width="2.85546875" style="12" customWidth="1"/>
    <col min="15888" max="15888" width="6" style="12" customWidth="1"/>
    <col min="15889" max="15889" width="2.85546875" style="12" customWidth="1"/>
    <col min="15890" max="15890" width="3.28515625" style="12" customWidth="1"/>
    <col min="15891" max="15891" width="2.5703125" style="12" customWidth="1"/>
    <col min="15892" max="15892" width="3.140625" style="12" customWidth="1"/>
    <col min="15893" max="15893" width="2.7109375" style="12" customWidth="1"/>
    <col min="15894" max="15894" width="2.140625" style="12" customWidth="1"/>
    <col min="15895" max="15895" width="3" style="12" customWidth="1"/>
    <col min="15896" max="15896" width="2.85546875" style="12" customWidth="1"/>
    <col min="15897" max="15897" width="2.28515625" style="12" customWidth="1"/>
    <col min="15898" max="15898" width="2.5703125" style="12" customWidth="1"/>
    <col min="15899" max="16129" width="9.140625" style="12"/>
    <col min="16130" max="16130" width="14.5703125" style="12" customWidth="1"/>
    <col min="16131" max="16131" width="11.7109375" style="12" customWidth="1"/>
    <col min="16132" max="16132" width="10.5703125" style="12" customWidth="1"/>
    <col min="16133" max="16133" width="5.7109375" style="12" customWidth="1"/>
    <col min="16134" max="16134" width="5.5703125" style="12" customWidth="1"/>
    <col min="16135" max="16135" width="4.7109375" style="12" customWidth="1"/>
    <col min="16136" max="16136" width="3" style="12" customWidth="1"/>
    <col min="16137" max="16138" width="3.85546875" style="12" customWidth="1"/>
    <col min="16139" max="16139" width="4.7109375" style="12" customWidth="1"/>
    <col min="16140" max="16140" width="3.5703125" style="12" customWidth="1"/>
    <col min="16141" max="16141" width="3.85546875" style="12" customWidth="1"/>
    <col min="16142" max="16142" width="3.28515625" style="12" customWidth="1"/>
    <col min="16143" max="16143" width="2.85546875" style="12" customWidth="1"/>
    <col min="16144" max="16144" width="6" style="12" customWidth="1"/>
    <col min="16145" max="16145" width="2.85546875" style="12" customWidth="1"/>
    <col min="16146" max="16146" width="3.28515625" style="12" customWidth="1"/>
    <col min="16147" max="16147" width="2.5703125" style="12" customWidth="1"/>
    <col min="16148" max="16148" width="3.140625" style="12" customWidth="1"/>
    <col min="16149" max="16149" width="2.7109375" style="12" customWidth="1"/>
    <col min="16150" max="16150" width="2.140625" style="12" customWidth="1"/>
    <col min="16151" max="16151" width="3" style="12" customWidth="1"/>
    <col min="16152" max="16152" width="2.85546875" style="12" customWidth="1"/>
    <col min="16153" max="16153" width="2.28515625" style="12" customWidth="1"/>
    <col min="16154" max="16154" width="2.5703125" style="12" customWidth="1"/>
    <col min="16155" max="16384" width="9.140625" style="12"/>
  </cols>
  <sheetData>
    <row r="1" spans="2:30" ht="13.5" thickBot="1" x14ac:dyDescent="0.25"/>
    <row r="2" spans="2:30" s="140" customFormat="1" ht="54" customHeight="1" thickBot="1" x14ac:dyDescent="0.25">
      <c r="B2" s="131" t="s">
        <v>285</v>
      </c>
      <c r="C2" s="132" t="s">
        <v>286</v>
      </c>
      <c r="D2" s="133" t="s">
        <v>4</v>
      </c>
      <c r="E2" s="133" t="s">
        <v>287</v>
      </c>
      <c r="F2" s="134" t="s">
        <v>288</v>
      </c>
      <c r="G2" s="135" t="s">
        <v>289</v>
      </c>
      <c r="H2" s="136" t="s">
        <v>77</v>
      </c>
      <c r="I2" s="136" t="s">
        <v>16</v>
      </c>
      <c r="J2" s="136" t="s">
        <v>290</v>
      </c>
      <c r="K2" s="137" t="s">
        <v>291</v>
      </c>
      <c r="L2" s="138" t="s">
        <v>181</v>
      </c>
      <c r="M2" s="138" t="s">
        <v>182</v>
      </c>
      <c r="N2" s="136" t="s">
        <v>134</v>
      </c>
      <c r="O2" s="136" t="s">
        <v>183</v>
      </c>
      <c r="P2" s="136" t="s">
        <v>292</v>
      </c>
      <c r="Q2" s="136" t="s">
        <v>293</v>
      </c>
      <c r="R2" s="137" t="s">
        <v>294</v>
      </c>
      <c r="S2" s="136" t="s">
        <v>295</v>
      </c>
      <c r="T2" s="136" t="s">
        <v>188</v>
      </c>
      <c r="U2" s="136" t="s">
        <v>189</v>
      </c>
      <c r="V2" s="136" t="s">
        <v>190</v>
      </c>
      <c r="W2" s="137" t="s">
        <v>296</v>
      </c>
      <c r="X2" s="137" t="s">
        <v>192</v>
      </c>
      <c r="Y2" s="137" t="s">
        <v>297</v>
      </c>
      <c r="Z2" s="139" t="s">
        <v>194</v>
      </c>
    </row>
    <row r="3" spans="2:30" ht="4.5" customHeight="1" thickBot="1" x14ac:dyDescent="0.25"/>
    <row r="4" spans="2:30" x14ac:dyDescent="0.2">
      <c r="B4" s="141" t="s">
        <v>298</v>
      </c>
      <c r="C4" s="142" t="s">
        <v>299</v>
      </c>
      <c r="D4" s="142" t="s">
        <v>216</v>
      </c>
      <c r="E4" s="142" t="s">
        <v>51</v>
      </c>
      <c r="F4" s="143">
        <v>2</v>
      </c>
      <c r="G4" s="144">
        <v>2</v>
      </c>
      <c r="H4" s="28"/>
      <c r="I4" s="28">
        <v>16</v>
      </c>
      <c r="J4" s="28">
        <v>12</v>
      </c>
      <c r="K4" s="28">
        <v>0.111</v>
      </c>
      <c r="L4" s="145">
        <v>0.7</v>
      </c>
      <c r="M4" s="145">
        <v>2</v>
      </c>
      <c r="N4" s="146" t="s">
        <v>66</v>
      </c>
      <c r="O4" s="147"/>
      <c r="P4" s="148"/>
      <c r="Q4" s="148"/>
      <c r="R4" s="148">
        <v>30</v>
      </c>
      <c r="S4" s="148">
        <v>2</v>
      </c>
      <c r="T4" s="149">
        <v>10</v>
      </c>
      <c r="U4" s="150">
        <v>4</v>
      </c>
      <c r="V4" s="150">
        <v>4</v>
      </c>
      <c r="W4" s="150"/>
      <c r="X4" s="151"/>
      <c r="Y4" s="147"/>
      <c r="Z4" s="152"/>
    </row>
    <row r="5" spans="2:30" x14ac:dyDescent="0.2">
      <c r="B5" s="62" t="s">
        <v>312</v>
      </c>
      <c r="C5" s="153" t="s">
        <v>302</v>
      </c>
      <c r="D5" s="153" t="s">
        <v>313</v>
      </c>
      <c r="E5" s="153" t="s">
        <v>89</v>
      </c>
      <c r="F5" s="154">
        <v>4.0679999999999996</v>
      </c>
      <c r="G5" s="155">
        <v>4.0679999999999996</v>
      </c>
      <c r="H5" s="153"/>
      <c r="I5" s="46">
        <v>16</v>
      </c>
      <c r="J5" s="46">
        <v>10</v>
      </c>
      <c r="K5" s="46">
        <v>0.184</v>
      </c>
      <c r="L5" s="65">
        <v>1.417</v>
      </c>
      <c r="M5" s="65">
        <v>2.7559999999999998</v>
      </c>
      <c r="N5" s="156" t="s">
        <v>66</v>
      </c>
      <c r="O5" s="157"/>
      <c r="P5" s="157"/>
      <c r="Q5" s="157"/>
      <c r="R5" s="158">
        <v>36</v>
      </c>
      <c r="S5" s="158">
        <v>4</v>
      </c>
      <c r="T5" s="158">
        <v>12</v>
      </c>
      <c r="U5" s="158">
        <v>8</v>
      </c>
      <c r="V5" s="158">
        <v>8</v>
      </c>
      <c r="W5" s="157"/>
      <c r="X5" s="157"/>
      <c r="Y5" s="159"/>
      <c r="Z5" s="160"/>
      <c r="AC5" s="105"/>
      <c r="AD5" s="105"/>
    </row>
    <row r="6" spans="2:30" x14ac:dyDescent="0.2">
      <c r="B6" s="62" t="s">
        <v>314</v>
      </c>
      <c r="C6" s="153" t="s">
        <v>315</v>
      </c>
      <c r="D6" s="153" t="s">
        <v>97</v>
      </c>
      <c r="E6" s="153" t="s">
        <v>89</v>
      </c>
      <c r="F6" s="154">
        <v>4.0679999999999996</v>
      </c>
      <c r="G6" s="155">
        <v>4.0679999999999996</v>
      </c>
      <c r="H6" s="153" t="s">
        <v>316</v>
      </c>
      <c r="I6" s="46">
        <v>16</v>
      </c>
      <c r="J6" s="46">
        <v>10</v>
      </c>
      <c r="K6" s="46">
        <v>0.184</v>
      </c>
      <c r="L6" s="65">
        <v>2.2400000000000002</v>
      </c>
      <c r="M6" s="65">
        <v>2.76</v>
      </c>
      <c r="N6" s="161" t="s">
        <v>66</v>
      </c>
      <c r="O6" s="157"/>
      <c r="P6" s="157" t="s">
        <v>107</v>
      </c>
      <c r="Q6" s="157"/>
      <c r="R6" s="16">
        <v>25</v>
      </c>
      <c r="S6" s="16">
        <v>4</v>
      </c>
      <c r="T6" s="16">
        <v>11</v>
      </c>
      <c r="U6" s="16">
        <v>8</v>
      </c>
      <c r="V6" s="16">
        <v>6</v>
      </c>
      <c r="W6" s="157"/>
      <c r="X6" s="157"/>
      <c r="Y6" s="157"/>
      <c r="Z6" s="160">
        <v>2</v>
      </c>
      <c r="AC6" s="105"/>
      <c r="AD6" s="105"/>
    </row>
    <row r="7" spans="2:30" x14ac:dyDescent="0.2">
      <c r="B7" s="162" t="s">
        <v>117</v>
      </c>
      <c r="C7" s="153" t="s">
        <v>116</v>
      </c>
      <c r="D7" s="153" t="s">
        <v>119</v>
      </c>
      <c r="E7" s="153" t="s">
        <v>101</v>
      </c>
      <c r="F7" s="154">
        <v>5.28</v>
      </c>
      <c r="G7" s="155">
        <v>5.28</v>
      </c>
      <c r="H7" s="46"/>
      <c r="I7" s="46">
        <v>8</v>
      </c>
      <c r="J7" s="46">
        <v>30</v>
      </c>
      <c r="K7" s="46">
        <v>1.171</v>
      </c>
      <c r="L7" s="163">
        <v>0.9</v>
      </c>
      <c r="M7" s="163">
        <v>2.4</v>
      </c>
      <c r="N7" s="164" t="s">
        <v>66</v>
      </c>
      <c r="O7" s="165"/>
      <c r="P7" s="166"/>
      <c r="Q7" s="166"/>
      <c r="R7" s="166">
        <v>39</v>
      </c>
      <c r="S7" s="166"/>
      <c r="T7" s="167">
        <v>1</v>
      </c>
      <c r="U7" s="168"/>
      <c r="V7" s="168"/>
      <c r="W7" s="168"/>
      <c r="X7" s="169"/>
      <c r="Y7" s="165" t="s">
        <v>66</v>
      </c>
      <c r="Z7" s="170"/>
      <c r="AC7" s="105"/>
      <c r="AD7" s="105"/>
    </row>
    <row r="8" spans="2:30" x14ac:dyDescent="0.2">
      <c r="B8" s="62" t="s">
        <v>120</v>
      </c>
      <c r="C8" s="153" t="s">
        <v>300</v>
      </c>
      <c r="D8" s="153" t="s">
        <v>119</v>
      </c>
      <c r="E8" s="153" t="s">
        <v>101</v>
      </c>
      <c r="F8" s="154">
        <v>5.28</v>
      </c>
      <c r="G8" s="155">
        <v>5.28</v>
      </c>
      <c r="H8" s="46"/>
      <c r="I8" s="46">
        <v>8</v>
      </c>
      <c r="J8" s="46">
        <v>30</v>
      </c>
      <c r="K8" s="46">
        <v>1.171</v>
      </c>
      <c r="L8" s="163">
        <v>0.9</v>
      </c>
      <c r="M8" s="163">
        <v>2</v>
      </c>
      <c r="N8" s="164" t="s">
        <v>66</v>
      </c>
      <c r="O8" s="171"/>
      <c r="P8" s="166"/>
      <c r="Q8" s="166"/>
      <c r="R8" s="166">
        <v>20</v>
      </c>
      <c r="S8" s="166"/>
      <c r="T8" s="167">
        <v>1</v>
      </c>
      <c r="U8" s="167"/>
      <c r="V8" s="167"/>
      <c r="W8" s="167"/>
      <c r="X8" s="169" t="s">
        <v>66</v>
      </c>
      <c r="Y8" s="172"/>
      <c r="Z8" s="170"/>
      <c r="AC8" s="173"/>
      <c r="AD8" s="105"/>
    </row>
    <row r="9" spans="2:30" x14ac:dyDescent="0.2">
      <c r="B9" s="62" t="s">
        <v>317</v>
      </c>
      <c r="C9" s="153" t="s">
        <v>318</v>
      </c>
      <c r="D9" s="153" t="s">
        <v>319</v>
      </c>
      <c r="E9" s="153" t="s">
        <v>125</v>
      </c>
      <c r="F9" s="154">
        <v>5.7</v>
      </c>
      <c r="G9" s="155">
        <v>9.1999999999999993</v>
      </c>
      <c r="H9" s="46"/>
      <c r="I9" s="46">
        <v>16</v>
      </c>
      <c r="J9" s="46">
        <v>32</v>
      </c>
      <c r="K9" s="46">
        <v>0.59</v>
      </c>
      <c r="L9" s="163">
        <v>2.87</v>
      </c>
      <c r="M9" s="163">
        <v>4.72</v>
      </c>
      <c r="N9" s="174" t="s">
        <v>66</v>
      </c>
      <c r="O9" s="165"/>
      <c r="P9" s="175" t="s">
        <v>320</v>
      </c>
      <c r="Q9" s="175" t="s">
        <v>259</v>
      </c>
      <c r="R9" s="166">
        <v>32</v>
      </c>
      <c r="S9" s="166">
        <v>3</v>
      </c>
      <c r="T9" s="167">
        <v>8</v>
      </c>
      <c r="U9" s="168">
        <v>8</v>
      </c>
      <c r="V9" s="168">
        <v>6</v>
      </c>
      <c r="W9" s="168" t="s">
        <v>310</v>
      </c>
      <c r="X9" s="169"/>
      <c r="Y9" s="165">
        <v>4</v>
      </c>
      <c r="Z9" s="170"/>
    </row>
    <row r="10" spans="2:30" s="187" customFormat="1" x14ac:dyDescent="0.2">
      <c r="B10" s="176" t="s">
        <v>321</v>
      </c>
      <c r="C10" s="177" t="s">
        <v>322</v>
      </c>
      <c r="D10" s="177" t="s">
        <v>323</v>
      </c>
      <c r="E10" s="177" t="s">
        <v>51</v>
      </c>
      <c r="F10" s="178">
        <v>6.2720000000000002</v>
      </c>
      <c r="G10" s="179">
        <v>6.2720000000000002</v>
      </c>
      <c r="H10" s="177"/>
      <c r="I10" s="177">
        <v>15</v>
      </c>
      <c r="J10" s="177">
        <v>30</v>
      </c>
      <c r="K10" s="177">
        <v>0.27600000000000002</v>
      </c>
      <c r="L10" s="180">
        <v>2.36</v>
      </c>
      <c r="M10" s="180">
        <v>3.94</v>
      </c>
      <c r="N10" s="181" t="s">
        <v>66</v>
      </c>
      <c r="O10" s="182" t="s">
        <v>66</v>
      </c>
      <c r="P10" s="183"/>
      <c r="Q10" s="183" t="s">
        <v>259</v>
      </c>
      <c r="R10" s="183">
        <v>16</v>
      </c>
      <c r="S10" s="183">
        <v>6</v>
      </c>
      <c r="T10" s="184">
        <v>8</v>
      </c>
      <c r="U10" s="184">
        <v>8</v>
      </c>
      <c r="V10" s="184">
        <v>4</v>
      </c>
      <c r="W10" s="184"/>
      <c r="X10" s="185"/>
      <c r="Y10" s="182">
        <v>2</v>
      </c>
      <c r="Z10" s="186"/>
      <c r="AC10" s="188"/>
      <c r="AD10" s="189"/>
    </row>
    <row r="11" spans="2:30" x14ac:dyDescent="0.2">
      <c r="B11" s="62" t="s">
        <v>68</v>
      </c>
      <c r="C11" s="153" t="s">
        <v>232</v>
      </c>
      <c r="D11" s="46" t="s">
        <v>67</v>
      </c>
      <c r="E11" s="153" t="s">
        <v>51</v>
      </c>
      <c r="F11" s="154">
        <v>8</v>
      </c>
      <c r="G11" s="155">
        <v>8</v>
      </c>
      <c r="H11" s="46"/>
      <c r="I11" s="46">
        <v>24</v>
      </c>
      <c r="J11" s="46">
        <v>42</v>
      </c>
      <c r="K11" s="46">
        <v>0.38700000000000001</v>
      </c>
      <c r="L11" s="163">
        <v>0.9</v>
      </c>
      <c r="M11" s="163">
        <v>2</v>
      </c>
      <c r="N11" s="164" t="s">
        <v>66</v>
      </c>
      <c r="O11" s="165" t="s">
        <v>66</v>
      </c>
      <c r="P11" s="175" t="s">
        <v>107</v>
      </c>
      <c r="Q11" s="166"/>
      <c r="R11" s="166">
        <v>28</v>
      </c>
      <c r="S11" s="166"/>
      <c r="T11" s="167">
        <v>8</v>
      </c>
      <c r="U11" s="168"/>
      <c r="V11" s="168">
        <v>2</v>
      </c>
      <c r="W11" s="168"/>
      <c r="X11" s="169"/>
      <c r="Y11" s="165" t="s">
        <v>66</v>
      </c>
      <c r="Z11" s="170"/>
      <c r="AC11" s="105"/>
      <c r="AD11" s="105"/>
    </row>
    <row r="12" spans="2:30" x14ac:dyDescent="0.2">
      <c r="B12" s="62" t="s">
        <v>301</v>
      </c>
      <c r="C12" s="153" t="s">
        <v>302</v>
      </c>
      <c r="D12" s="46" t="s">
        <v>152</v>
      </c>
      <c r="E12" s="153" t="s">
        <v>125</v>
      </c>
      <c r="F12" s="154">
        <v>8</v>
      </c>
      <c r="G12" s="155">
        <v>12.8</v>
      </c>
      <c r="H12" s="46"/>
      <c r="I12" s="46">
        <v>20</v>
      </c>
      <c r="J12" s="46">
        <v>10</v>
      </c>
      <c r="K12" s="46">
        <v>0.36899999999999999</v>
      </c>
      <c r="L12" s="163">
        <v>2.1</v>
      </c>
      <c r="M12" s="163">
        <v>2.7</v>
      </c>
      <c r="N12" s="164" t="s">
        <v>66</v>
      </c>
      <c r="O12" s="171" t="s">
        <v>66</v>
      </c>
      <c r="P12" s="166"/>
      <c r="Q12" s="175" t="s">
        <v>209</v>
      </c>
      <c r="R12" s="166">
        <v>20</v>
      </c>
      <c r="S12" s="166"/>
      <c r="T12" s="167">
        <v>4</v>
      </c>
      <c r="U12" s="167">
        <v>4</v>
      </c>
      <c r="V12" s="167">
        <v>2</v>
      </c>
      <c r="W12" s="167"/>
      <c r="X12" s="169"/>
      <c r="Y12" s="165" t="s">
        <v>250</v>
      </c>
      <c r="Z12" s="170">
        <v>2</v>
      </c>
      <c r="AC12" s="105"/>
      <c r="AD12" s="105"/>
    </row>
    <row r="13" spans="2:30" x14ac:dyDescent="0.2">
      <c r="B13" s="62" t="s">
        <v>303</v>
      </c>
      <c r="C13" s="153" t="s">
        <v>304</v>
      </c>
      <c r="D13" s="153" t="s">
        <v>305</v>
      </c>
      <c r="E13" s="153" t="s">
        <v>125</v>
      </c>
      <c r="F13" s="154">
        <v>14.4</v>
      </c>
      <c r="G13" s="155">
        <v>23</v>
      </c>
      <c r="H13" s="63" t="s">
        <v>306</v>
      </c>
      <c r="I13" s="46">
        <v>66</v>
      </c>
      <c r="J13" s="46">
        <v>50</v>
      </c>
      <c r="K13" s="46">
        <v>1.843</v>
      </c>
      <c r="L13" s="190">
        <v>4</v>
      </c>
      <c r="M13" s="190">
        <v>5.5</v>
      </c>
      <c r="N13" s="191" t="s">
        <v>66</v>
      </c>
      <c r="O13" s="191" t="s">
        <v>66</v>
      </c>
      <c r="P13" s="191" t="s">
        <v>244</v>
      </c>
      <c r="Q13" s="191" t="s">
        <v>209</v>
      </c>
      <c r="R13" s="192">
        <v>36</v>
      </c>
      <c r="S13" s="192">
        <v>4</v>
      </c>
      <c r="T13" s="192">
        <v>12</v>
      </c>
      <c r="U13" s="192">
        <v>12</v>
      </c>
      <c r="V13" s="192">
        <v>6</v>
      </c>
      <c r="W13" s="192"/>
      <c r="X13" s="192"/>
      <c r="Y13" s="192">
        <v>3</v>
      </c>
      <c r="Z13" s="193"/>
      <c r="AC13" s="105"/>
      <c r="AD13" s="105"/>
    </row>
    <row r="14" spans="2:30" x14ac:dyDescent="0.2">
      <c r="B14" s="62" t="s">
        <v>307</v>
      </c>
      <c r="C14" s="153" t="s">
        <v>308</v>
      </c>
      <c r="D14" s="153" t="s">
        <v>309</v>
      </c>
      <c r="E14" s="153" t="s">
        <v>125</v>
      </c>
      <c r="F14" s="154">
        <v>20.6</v>
      </c>
      <c r="G14" s="155">
        <v>33.299999999999997</v>
      </c>
      <c r="H14" s="46"/>
      <c r="I14" s="46">
        <v>90</v>
      </c>
      <c r="J14" s="46">
        <v>50</v>
      </c>
      <c r="K14" s="46">
        <v>1.843</v>
      </c>
      <c r="L14" s="190">
        <v>3.2</v>
      </c>
      <c r="M14" s="190">
        <v>6</v>
      </c>
      <c r="N14" s="191" t="s">
        <v>66</v>
      </c>
      <c r="O14" s="191" t="s">
        <v>66</v>
      </c>
      <c r="P14" s="192"/>
      <c r="Q14" s="191" t="s">
        <v>259</v>
      </c>
      <c r="R14" s="192">
        <v>24</v>
      </c>
      <c r="S14" s="192">
        <v>4</v>
      </c>
      <c r="T14" s="192">
        <v>16</v>
      </c>
      <c r="U14" s="192">
        <v>16</v>
      </c>
      <c r="V14" s="192">
        <v>5</v>
      </c>
      <c r="W14" s="191" t="s">
        <v>310</v>
      </c>
      <c r="X14" s="192"/>
      <c r="Y14" s="192">
        <v>4</v>
      </c>
      <c r="Z14" s="193"/>
      <c r="AC14" s="105"/>
      <c r="AD14" s="105"/>
    </row>
    <row r="15" spans="2:30" x14ac:dyDescent="0.2">
      <c r="B15" s="62" t="s">
        <v>160</v>
      </c>
      <c r="C15" s="153" t="s">
        <v>304</v>
      </c>
      <c r="D15" s="46" t="s">
        <v>158</v>
      </c>
      <c r="E15" s="153" t="s">
        <v>125</v>
      </c>
      <c r="F15" s="154">
        <v>32.6</v>
      </c>
      <c r="G15" s="155">
        <v>52.2</v>
      </c>
      <c r="H15" s="46"/>
      <c r="I15" s="46">
        <v>120</v>
      </c>
      <c r="J15" s="46">
        <v>75</v>
      </c>
      <c r="K15" s="46">
        <v>2.7650000000000001</v>
      </c>
      <c r="L15" s="163">
        <v>4</v>
      </c>
      <c r="M15" s="163">
        <v>6</v>
      </c>
      <c r="N15" s="174" t="s">
        <v>66</v>
      </c>
      <c r="O15" s="165" t="s">
        <v>66</v>
      </c>
      <c r="P15" s="166"/>
      <c r="Q15" s="175" t="s">
        <v>209</v>
      </c>
      <c r="R15" s="166">
        <v>44</v>
      </c>
      <c r="S15" s="166">
        <v>8</v>
      </c>
      <c r="T15" s="168">
        <v>18</v>
      </c>
      <c r="U15" s="168">
        <v>16</v>
      </c>
      <c r="V15" s="168">
        <v>4</v>
      </c>
      <c r="W15" s="168"/>
      <c r="X15" s="169"/>
      <c r="Y15" s="171">
        <v>4</v>
      </c>
      <c r="Z15" s="170"/>
    </row>
    <row r="16" spans="2:30" ht="13.5" thickBot="1" x14ac:dyDescent="0.25">
      <c r="B16" s="74" t="s">
        <v>311</v>
      </c>
      <c r="C16" s="75" t="s">
        <v>73</v>
      </c>
      <c r="D16" s="75" t="s">
        <v>70</v>
      </c>
      <c r="E16" s="75" t="s">
        <v>51</v>
      </c>
      <c r="F16" s="194">
        <v>50</v>
      </c>
      <c r="G16" s="195">
        <v>50</v>
      </c>
      <c r="H16" s="116"/>
      <c r="I16" s="116">
        <v>144</v>
      </c>
      <c r="J16" s="116">
        <v>182</v>
      </c>
      <c r="K16" s="116">
        <v>1.667</v>
      </c>
      <c r="L16" s="196">
        <v>3.15</v>
      </c>
      <c r="M16" s="196">
        <v>3.84</v>
      </c>
      <c r="N16" s="197" t="s">
        <v>66</v>
      </c>
      <c r="O16" s="198" t="s">
        <v>66</v>
      </c>
      <c r="P16" s="199" t="s">
        <v>320</v>
      </c>
      <c r="Q16" s="199" t="s">
        <v>259</v>
      </c>
      <c r="R16" s="200">
        <v>20</v>
      </c>
      <c r="S16" s="200">
        <v>6</v>
      </c>
      <c r="T16" s="201">
        <v>10</v>
      </c>
      <c r="U16" s="201">
        <v>10</v>
      </c>
      <c r="V16" s="201">
        <v>2</v>
      </c>
      <c r="W16" s="201"/>
      <c r="X16" s="202"/>
      <c r="Y16" s="203" t="s">
        <v>250</v>
      </c>
      <c r="Z16" s="204"/>
    </row>
    <row r="17" spans="2:30" ht="6" customHeight="1" thickBot="1" x14ac:dyDescent="0.25"/>
    <row r="18" spans="2:30" x14ac:dyDescent="0.2">
      <c r="B18" s="141" t="s">
        <v>298</v>
      </c>
      <c r="C18" s="142" t="s">
        <v>299</v>
      </c>
      <c r="D18" s="142" t="s">
        <v>216</v>
      </c>
      <c r="E18" s="142" t="s">
        <v>51</v>
      </c>
      <c r="F18" s="143">
        <v>2</v>
      </c>
      <c r="G18" s="144">
        <v>2</v>
      </c>
      <c r="H18" s="28"/>
      <c r="I18" s="28">
        <v>16</v>
      </c>
      <c r="J18" s="28">
        <v>12</v>
      </c>
      <c r="K18" s="28">
        <v>0.111</v>
      </c>
      <c r="L18" s="145">
        <v>0.7</v>
      </c>
      <c r="M18" s="145">
        <v>2</v>
      </c>
      <c r="N18" s="146" t="s">
        <v>66</v>
      </c>
      <c r="O18" s="147"/>
      <c r="P18" s="148"/>
      <c r="Q18" s="148"/>
      <c r="R18" s="148">
        <v>30</v>
      </c>
      <c r="S18" s="148">
        <v>2</v>
      </c>
      <c r="T18" s="149">
        <v>10</v>
      </c>
      <c r="U18" s="150">
        <v>4</v>
      </c>
      <c r="V18" s="150">
        <v>4</v>
      </c>
      <c r="W18" s="150"/>
      <c r="X18" s="151"/>
      <c r="Y18" s="147"/>
      <c r="Z18" s="152"/>
    </row>
    <row r="19" spans="2:30" x14ac:dyDescent="0.2">
      <c r="B19" s="62" t="s">
        <v>312</v>
      </c>
      <c r="C19" s="153" t="s">
        <v>302</v>
      </c>
      <c r="D19" s="153" t="s">
        <v>313</v>
      </c>
      <c r="E19" s="153" t="s">
        <v>89</v>
      </c>
      <c r="F19" s="154">
        <v>4.0679999999999996</v>
      </c>
      <c r="G19" s="155">
        <v>4.0679999999999996</v>
      </c>
      <c r="H19" s="153"/>
      <c r="I19" s="46">
        <v>16</v>
      </c>
      <c r="J19" s="46">
        <v>10</v>
      </c>
      <c r="K19" s="46">
        <v>0.184</v>
      </c>
      <c r="L19" s="65">
        <v>1.417</v>
      </c>
      <c r="M19" s="65">
        <v>2.7559999999999998</v>
      </c>
      <c r="N19" s="156" t="s">
        <v>66</v>
      </c>
      <c r="O19" s="157"/>
      <c r="P19" s="157"/>
      <c r="Q19" s="157"/>
      <c r="R19" s="158">
        <v>36</v>
      </c>
      <c r="S19" s="158">
        <v>4</v>
      </c>
      <c r="T19" s="158">
        <v>12</v>
      </c>
      <c r="U19" s="158">
        <v>8</v>
      </c>
      <c r="V19" s="158">
        <v>8</v>
      </c>
      <c r="W19" s="157"/>
      <c r="X19" s="157"/>
      <c r="Y19" s="159"/>
      <c r="Z19" s="160"/>
    </row>
    <row r="20" spans="2:30" x14ac:dyDescent="0.2">
      <c r="B20" s="62" t="s">
        <v>314</v>
      </c>
      <c r="C20" s="153" t="s">
        <v>315</v>
      </c>
      <c r="D20" s="153" t="s">
        <v>97</v>
      </c>
      <c r="E20" s="153" t="s">
        <v>89</v>
      </c>
      <c r="F20" s="154">
        <v>4.0679999999999996</v>
      </c>
      <c r="G20" s="155">
        <v>4.0679999999999996</v>
      </c>
      <c r="H20" s="153" t="s">
        <v>316</v>
      </c>
      <c r="I20" s="46">
        <v>16</v>
      </c>
      <c r="J20" s="46">
        <v>10</v>
      </c>
      <c r="K20" s="46">
        <v>0.184</v>
      </c>
      <c r="L20" s="65">
        <v>2.2400000000000002</v>
      </c>
      <c r="M20" s="65">
        <v>2.76</v>
      </c>
      <c r="N20" s="161" t="s">
        <v>66</v>
      </c>
      <c r="O20" s="157"/>
      <c r="P20" s="157" t="s">
        <v>107</v>
      </c>
      <c r="Q20" s="157"/>
      <c r="R20" s="16">
        <v>25</v>
      </c>
      <c r="S20" s="16">
        <v>4</v>
      </c>
      <c r="T20" s="16">
        <v>11</v>
      </c>
      <c r="U20" s="16">
        <v>8</v>
      </c>
      <c r="V20" s="16">
        <v>6</v>
      </c>
      <c r="W20" s="157"/>
      <c r="X20" s="157"/>
      <c r="Y20" s="157"/>
      <c r="Z20" s="160">
        <v>2</v>
      </c>
      <c r="AC20" s="105"/>
      <c r="AD20" s="105"/>
    </row>
    <row r="21" spans="2:30" s="187" customFormat="1" x14ac:dyDescent="0.2">
      <c r="B21" s="176" t="s">
        <v>321</v>
      </c>
      <c r="C21" s="177" t="s">
        <v>322</v>
      </c>
      <c r="D21" s="177" t="s">
        <v>323</v>
      </c>
      <c r="E21" s="177" t="s">
        <v>51</v>
      </c>
      <c r="F21" s="178">
        <v>6.2720000000000002</v>
      </c>
      <c r="G21" s="179">
        <v>6.2720000000000002</v>
      </c>
      <c r="H21" s="177"/>
      <c r="I21" s="177">
        <v>15</v>
      </c>
      <c r="J21" s="177">
        <v>30</v>
      </c>
      <c r="K21" s="177">
        <v>0.27600000000000002</v>
      </c>
      <c r="L21" s="180">
        <v>2.36</v>
      </c>
      <c r="M21" s="180">
        <v>3.94</v>
      </c>
      <c r="N21" s="181" t="s">
        <v>66</v>
      </c>
      <c r="O21" s="182" t="s">
        <v>66</v>
      </c>
      <c r="P21" s="183"/>
      <c r="Q21" s="183" t="s">
        <v>259</v>
      </c>
      <c r="R21" s="183">
        <v>16</v>
      </c>
      <c r="S21" s="183">
        <v>6</v>
      </c>
      <c r="T21" s="184">
        <v>8</v>
      </c>
      <c r="U21" s="184">
        <v>8</v>
      </c>
      <c r="V21" s="184">
        <v>4</v>
      </c>
      <c r="W21" s="184"/>
      <c r="X21" s="185"/>
      <c r="Y21" s="182">
        <v>2</v>
      </c>
      <c r="Z21" s="186"/>
      <c r="AC21" s="188"/>
      <c r="AD21" s="189"/>
    </row>
    <row r="22" spans="2:30" x14ac:dyDescent="0.2">
      <c r="B22" s="62" t="s">
        <v>301</v>
      </c>
      <c r="C22" s="153" t="s">
        <v>302</v>
      </c>
      <c r="D22" s="46" t="s">
        <v>152</v>
      </c>
      <c r="E22" s="153" t="s">
        <v>125</v>
      </c>
      <c r="F22" s="154">
        <v>8</v>
      </c>
      <c r="G22" s="155">
        <v>12.8</v>
      </c>
      <c r="H22" s="46"/>
      <c r="I22" s="46">
        <v>20</v>
      </c>
      <c r="J22" s="46">
        <v>10</v>
      </c>
      <c r="K22" s="46">
        <v>0.36899999999999999</v>
      </c>
      <c r="L22" s="163">
        <v>2.1</v>
      </c>
      <c r="M22" s="163">
        <v>2.7</v>
      </c>
      <c r="N22" s="164" t="s">
        <v>66</v>
      </c>
      <c r="O22" s="171" t="s">
        <v>66</v>
      </c>
      <c r="P22" s="166"/>
      <c r="Q22" s="175" t="s">
        <v>209</v>
      </c>
      <c r="R22" s="166">
        <v>20</v>
      </c>
      <c r="S22" s="166"/>
      <c r="T22" s="167">
        <v>4</v>
      </c>
      <c r="U22" s="167">
        <v>4</v>
      </c>
      <c r="V22" s="167">
        <v>2</v>
      </c>
      <c r="W22" s="167"/>
      <c r="X22" s="169"/>
      <c r="Y22" s="165" t="s">
        <v>250</v>
      </c>
      <c r="Z22" s="170">
        <v>2</v>
      </c>
    </row>
    <row r="23" spans="2:30" x14ac:dyDescent="0.2">
      <c r="B23" s="62" t="s">
        <v>68</v>
      </c>
      <c r="C23" s="153" t="s">
        <v>232</v>
      </c>
      <c r="D23" s="46" t="s">
        <v>67</v>
      </c>
      <c r="E23" s="153" t="s">
        <v>51</v>
      </c>
      <c r="F23" s="154">
        <v>8</v>
      </c>
      <c r="G23" s="155">
        <v>8</v>
      </c>
      <c r="H23" s="46"/>
      <c r="I23" s="46">
        <v>24</v>
      </c>
      <c r="J23" s="46">
        <v>42</v>
      </c>
      <c r="K23" s="46">
        <v>0.38700000000000001</v>
      </c>
      <c r="L23" s="163">
        <v>0.9</v>
      </c>
      <c r="M23" s="163">
        <v>2</v>
      </c>
      <c r="N23" s="164" t="s">
        <v>66</v>
      </c>
      <c r="O23" s="165" t="s">
        <v>66</v>
      </c>
      <c r="P23" s="175" t="s">
        <v>107</v>
      </c>
      <c r="Q23" s="166"/>
      <c r="R23" s="166">
        <v>28</v>
      </c>
      <c r="S23" s="166"/>
      <c r="T23" s="167">
        <v>8</v>
      </c>
      <c r="U23" s="168"/>
      <c r="V23" s="168">
        <v>2</v>
      </c>
      <c r="W23" s="168"/>
      <c r="X23" s="169"/>
      <c r="Y23" s="165" t="s">
        <v>66</v>
      </c>
      <c r="Z23" s="170"/>
    </row>
    <row r="24" spans="2:30" x14ac:dyDescent="0.2">
      <c r="B24" s="62" t="s">
        <v>317</v>
      </c>
      <c r="C24" s="153" t="s">
        <v>318</v>
      </c>
      <c r="D24" s="153" t="s">
        <v>319</v>
      </c>
      <c r="E24" s="153" t="s">
        <v>125</v>
      </c>
      <c r="F24" s="154">
        <v>5.7</v>
      </c>
      <c r="G24" s="155">
        <v>9.1999999999999993</v>
      </c>
      <c r="H24" s="46"/>
      <c r="I24" s="46">
        <v>16</v>
      </c>
      <c r="J24" s="46">
        <v>32</v>
      </c>
      <c r="K24" s="46">
        <v>0.59</v>
      </c>
      <c r="L24" s="163">
        <v>2.87</v>
      </c>
      <c r="M24" s="163">
        <v>4.72</v>
      </c>
      <c r="N24" s="174" t="s">
        <v>66</v>
      </c>
      <c r="O24" s="165"/>
      <c r="P24" s="175" t="s">
        <v>320</v>
      </c>
      <c r="Q24" s="175" t="s">
        <v>259</v>
      </c>
      <c r="R24" s="166">
        <v>32</v>
      </c>
      <c r="S24" s="166">
        <v>3</v>
      </c>
      <c r="T24" s="167">
        <v>8</v>
      </c>
      <c r="U24" s="168">
        <v>8</v>
      </c>
      <c r="V24" s="168">
        <v>6</v>
      </c>
      <c r="W24" s="168" t="s">
        <v>310</v>
      </c>
      <c r="X24" s="169"/>
      <c r="Y24" s="165">
        <v>4</v>
      </c>
      <c r="Z24" s="170"/>
    </row>
    <row r="25" spans="2:30" x14ac:dyDescent="0.2">
      <c r="B25" s="162" t="s">
        <v>117</v>
      </c>
      <c r="C25" s="153" t="s">
        <v>116</v>
      </c>
      <c r="D25" s="153" t="s">
        <v>119</v>
      </c>
      <c r="E25" s="153" t="s">
        <v>101</v>
      </c>
      <c r="F25" s="154">
        <v>5.28</v>
      </c>
      <c r="G25" s="155">
        <v>5.28</v>
      </c>
      <c r="H25" s="46"/>
      <c r="I25" s="46">
        <v>8</v>
      </c>
      <c r="J25" s="46">
        <v>30</v>
      </c>
      <c r="K25" s="46">
        <v>1.171</v>
      </c>
      <c r="L25" s="163">
        <v>0.9</v>
      </c>
      <c r="M25" s="163">
        <v>2.4</v>
      </c>
      <c r="N25" s="164" t="s">
        <v>66</v>
      </c>
      <c r="O25" s="165"/>
      <c r="P25" s="166"/>
      <c r="Q25" s="166"/>
      <c r="R25" s="166">
        <v>39</v>
      </c>
      <c r="S25" s="166"/>
      <c r="T25" s="167">
        <v>1</v>
      </c>
      <c r="U25" s="168"/>
      <c r="V25" s="168"/>
      <c r="W25" s="168"/>
      <c r="X25" s="169"/>
      <c r="Y25" s="165" t="s">
        <v>66</v>
      </c>
      <c r="Z25" s="170"/>
    </row>
    <row r="26" spans="2:30" x14ac:dyDescent="0.2">
      <c r="B26" s="62" t="s">
        <v>120</v>
      </c>
      <c r="C26" s="153" t="s">
        <v>300</v>
      </c>
      <c r="D26" s="153" t="s">
        <v>119</v>
      </c>
      <c r="E26" s="153" t="s">
        <v>101</v>
      </c>
      <c r="F26" s="154">
        <v>5.28</v>
      </c>
      <c r="G26" s="155">
        <v>5.28</v>
      </c>
      <c r="H26" s="46"/>
      <c r="I26" s="46">
        <v>8</v>
      </c>
      <c r="J26" s="46">
        <v>30</v>
      </c>
      <c r="K26" s="46">
        <v>1.171</v>
      </c>
      <c r="L26" s="163">
        <v>0.9</v>
      </c>
      <c r="M26" s="163">
        <v>2</v>
      </c>
      <c r="N26" s="164" t="s">
        <v>66</v>
      </c>
      <c r="O26" s="171"/>
      <c r="P26" s="166"/>
      <c r="Q26" s="166"/>
      <c r="R26" s="166">
        <v>20</v>
      </c>
      <c r="S26" s="166"/>
      <c r="T26" s="167">
        <v>1</v>
      </c>
      <c r="U26" s="167"/>
      <c r="V26" s="167"/>
      <c r="W26" s="167"/>
      <c r="X26" s="169" t="s">
        <v>66</v>
      </c>
      <c r="Y26" s="172"/>
      <c r="Z26" s="170"/>
    </row>
    <row r="27" spans="2:30" x14ac:dyDescent="0.2">
      <c r="B27" s="62" t="s">
        <v>311</v>
      </c>
      <c r="C27" s="153" t="s">
        <v>73</v>
      </c>
      <c r="D27" s="153" t="s">
        <v>70</v>
      </c>
      <c r="E27" s="153" t="s">
        <v>51</v>
      </c>
      <c r="F27" s="154">
        <v>50</v>
      </c>
      <c r="G27" s="155">
        <v>50</v>
      </c>
      <c r="H27" s="46"/>
      <c r="I27" s="46">
        <v>144</v>
      </c>
      <c r="J27" s="46">
        <v>182</v>
      </c>
      <c r="K27" s="46">
        <v>1.667</v>
      </c>
      <c r="L27" s="163">
        <v>3.15</v>
      </c>
      <c r="M27" s="163">
        <v>3.84</v>
      </c>
      <c r="N27" s="164" t="s">
        <v>66</v>
      </c>
      <c r="O27" s="171" t="s">
        <v>66</v>
      </c>
      <c r="P27" s="175" t="s">
        <v>320</v>
      </c>
      <c r="Q27" s="175" t="s">
        <v>259</v>
      </c>
      <c r="R27" s="166">
        <v>20</v>
      </c>
      <c r="S27" s="166">
        <v>6</v>
      </c>
      <c r="T27" s="167">
        <v>10</v>
      </c>
      <c r="U27" s="167">
        <v>10</v>
      </c>
      <c r="V27" s="167">
        <v>2</v>
      </c>
      <c r="W27" s="167"/>
      <c r="X27" s="169"/>
      <c r="Y27" s="165" t="s">
        <v>250</v>
      </c>
      <c r="Z27" s="170"/>
    </row>
    <row r="28" spans="2:30" x14ac:dyDescent="0.2">
      <c r="B28" s="62" t="s">
        <v>303</v>
      </c>
      <c r="C28" s="153" t="s">
        <v>304</v>
      </c>
      <c r="D28" s="153" t="s">
        <v>305</v>
      </c>
      <c r="E28" s="153" t="s">
        <v>125</v>
      </c>
      <c r="F28" s="154">
        <v>14.4</v>
      </c>
      <c r="G28" s="155">
        <v>23</v>
      </c>
      <c r="H28" s="63" t="s">
        <v>306</v>
      </c>
      <c r="I28" s="46">
        <v>66</v>
      </c>
      <c r="J28" s="46">
        <v>50</v>
      </c>
      <c r="K28" s="46">
        <v>1.843</v>
      </c>
      <c r="L28" s="190">
        <v>4</v>
      </c>
      <c r="M28" s="190">
        <v>5.5</v>
      </c>
      <c r="N28" s="191" t="s">
        <v>66</v>
      </c>
      <c r="O28" s="191" t="s">
        <v>66</v>
      </c>
      <c r="P28" s="191" t="s">
        <v>244</v>
      </c>
      <c r="Q28" s="191" t="s">
        <v>209</v>
      </c>
      <c r="R28" s="192">
        <v>36</v>
      </c>
      <c r="S28" s="192">
        <v>4</v>
      </c>
      <c r="T28" s="192">
        <v>12</v>
      </c>
      <c r="U28" s="192">
        <v>12</v>
      </c>
      <c r="V28" s="192">
        <v>6</v>
      </c>
      <c r="W28" s="192"/>
      <c r="X28" s="192"/>
      <c r="Y28" s="192">
        <v>3</v>
      </c>
      <c r="Z28" s="193"/>
    </row>
    <row r="29" spans="2:30" x14ac:dyDescent="0.2">
      <c r="B29" s="62" t="s">
        <v>307</v>
      </c>
      <c r="C29" s="153" t="s">
        <v>308</v>
      </c>
      <c r="D29" s="153" t="s">
        <v>309</v>
      </c>
      <c r="E29" s="153" t="s">
        <v>125</v>
      </c>
      <c r="F29" s="154">
        <v>20.6</v>
      </c>
      <c r="G29" s="155">
        <v>33.299999999999997</v>
      </c>
      <c r="H29" s="46"/>
      <c r="I29" s="46">
        <v>90</v>
      </c>
      <c r="J29" s="46">
        <v>50</v>
      </c>
      <c r="K29" s="46">
        <v>1.843</v>
      </c>
      <c r="L29" s="190">
        <v>3.2</v>
      </c>
      <c r="M29" s="190">
        <v>6</v>
      </c>
      <c r="N29" s="191" t="s">
        <v>66</v>
      </c>
      <c r="O29" s="191" t="s">
        <v>66</v>
      </c>
      <c r="P29" s="192"/>
      <c r="Q29" s="191" t="s">
        <v>259</v>
      </c>
      <c r="R29" s="192">
        <v>24</v>
      </c>
      <c r="S29" s="192">
        <v>4</v>
      </c>
      <c r="T29" s="192">
        <v>16</v>
      </c>
      <c r="U29" s="192">
        <v>16</v>
      </c>
      <c r="V29" s="192">
        <v>5</v>
      </c>
      <c r="W29" s="191" t="s">
        <v>310</v>
      </c>
      <c r="X29" s="192"/>
      <c r="Y29" s="192">
        <v>4</v>
      </c>
      <c r="Z29" s="193"/>
    </row>
    <row r="30" spans="2:30" ht="13.5" thickBot="1" x14ac:dyDescent="0.25">
      <c r="B30" s="74" t="s">
        <v>160</v>
      </c>
      <c r="C30" s="75" t="s">
        <v>304</v>
      </c>
      <c r="D30" s="116" t="s">
        <v>158</v>
      </c>
      <c r="E30" s="75" t="s">
        <v>125</v>
      </c>
      <c r="F30" s="194">
        <v>32.6</v>
      </c>
      <c r="G30" s="195">
        <v>52.2</v>
      </c>
      <c r="H30" s="116"/>
      <c r="I30" s="116">
        <v>120</v>
      </c>
      <c r="J30" s="116">
        <v>75</v>
      </c>
      <c r="K30" s="116">
        <v>2.7650000000000001</v>
      </c>
      <c r="L30" s="196">
        <v>4</v>
      </c>
      <c r="M30" s="196">
        <v>6</v>
      </c>
      <c r="N30" s="205" t="s">
        <v>66</v>
      </c>
      <c r="O30" s="203" t="s">
        <v>66</v>
      </c>
      <c r="P30" s="200"/>
      <c r="Q30" s="199" t="s">
        <v>209</v>
      </c>
      <c r="R30" s="200">
        <v>44</v>
      </c>
      <c r="S30" s="200">
        <v>8</v>
      </c>
      <c r="T30" s="206">
        <v>18</v>
      </c>
      <c r="U30" s="206">
        <v>16</v>
      </c>
      <c r="V30" s="206">
        <v>4</v>
      </c>
      <c r="W30" s="206"/>
      <c r="X30" s="202"/>
      <c r="Y30" s="198">
        <v>4</v>
      </c>
      <c r="Z30" s="20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kits by shape</vt:lpstr>
      <vt:lpstr>PPT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Brakefield</dc:creator>
  <cp:lastModifiedBy>James Brakefield</cp:lastModifiedBy>
  <dcterms:created xsi:type="dcterms:W3CDTF">2022-03-22T11:43:25Z</dcterms:created>
  <dcterms:modified xsi:type="dcterms:W3CDTF">2022-06-15T01:19:07Z</dcterms:modified>
</cp:coreProperties>
</file>