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n Forums Tutorials" sheetId="1" r:id="rId3"/>
    <sheet state="visible" name="Sheet1" sheetId="2" r:id="rId4"/>
  </sheets>
  <definedNames>
    <definedName hidden="1" localSheetId="0" name="_xlnm._FilterDatabase">'Ten Forums Tutorials'!$A$2:$B$4341</definedName>
  </definedNames>
  <calcPr/>
</workbook>
</file>

<file path=xl/sharedStrings.xml><?xml version="1.0" encoding="utf-8"?>
<sst xmlns="http://schemas.openxmlformats.org/spreadsheetml/2006/main" count="4625" uniqueCount="3396">
  <si>
    <t>Tutorial Index</t>
  </si>
  <si>
    <r>
      <rPr>
        <b/>
        <color rgb="FFFF0000"/>
        <sz val="14.0"/>
      </rPr>
      <t>Ctrl+F</t>
    </r>
    <r>
      <rPr>
        <b/>
        <sz val="14.0"/>
      </rPr>
      <t xml:space="preserve"> to search index</t>
    </r>
  </si>
  <si>
    <t>Tutorial</t>
  </si>
  <si>
    <t>Last updated 25-September-2020</t>
  </si>
  <si>
    <t>A</t>
  </si>
  <si>
    <t>Change Color of Start Menu, Taskbar, Title bars, and Action Center in Windows 10</t>
  </si>
  <si>
    <t>How to Clear Recent Colors History in Windows 10</t>
  </si>
  <si>
    <t>How to Turn On or Off Underline Access Key Shortcuts in Menus in Windows 10</t>
  </si>
  <si>
    <t>How to Change Accessibility Tool to Launch in Windows 8 and Windows 10</t>
  </si>
  <si>
    <t>How to Add a Local Account or Microsoft Account in Windows 10</t>
  </si>
  <si>
    <t>How to Automatically Sign in to User Account at Startup in Windows 10</t>
  </si>
  <si>
    <t>How to Delete a User Account in Windows 10</t>
  </si>
  <si>
    <t>How to View Full Details of All User Accounts in Windows 10</t>
  </si>
  <si>
    <t>How to Enable or Disable User Accounts in Windows 10</t>
  </si>
  <si>
    <t>How to Add or Remove a Fingerprint for your Account in Windows 10</t>
  </si>
  <si>
    <t>How to Enable or Disable User First Sign-in Animation in Windows 10</t>
  </si>
  <si>
    <t>How to Allow or Deny OS and Apps Access to Account Info in Windows 10</t>
  </si>
  <si>
    <t>How to Change Account Lockout Duration for Local Accounts in Windows 10</t>
  </si>
  <si>
    <t>How to Change Reset Account Lockout Counter for Local Accounts in Windows 10</t>
  </si>
  <si>
    <t>How to Change Account Lockout Threshold for Local Accounts in Windows 10</t>
  </si>
  <si>
    <t>How to Change User Name of Account in Windows 10</t>
  </si>
  <si>
    <t>How to Add Password to Local Account in Windows 10</t>
  </si>
  <si>
    <t>How to Allow or Prevent User to Change Password in Windows 10</t>
  </si>
  <si>
    <t>How to Change Password of Local Account or Microsoft Account in Windows 10</t>
  </si>
  <si>
    <t>How to Remove Password of Local Account in Windows 10</t>
  </si>
  <si>
    <t>How to Reset Password of Local Account or Microsoft Account in Windows 10</t>
  </si>
  <si>
    <t>How to Apply Default Account Picture to All Users in Windows 10</t>
  </si>
  <si>
    <t>How to Change Default Account Picture in Windows 10</t>
  </si>
  <si>
    <t>How to Change Your Account Picture in Windows 10</t>
  </si>
  <si>
    <t>How to Delete Recent Account Picture History in Windows 10</t>
  </si>
  <si>
    <t>How to Add or Remove Lock in Account Picture Menu in Windows 10</t>
  </si>
  <si>
    <t>How to Add a Picture Password to your Account in Windows 10</t>
  </si>
  <si>
    <t>How to Change Picture Password for your Account in Windows 10</t>
  </si>
  <si>
    <t>How to Remove a Picture Password from your Account in Windows 10</t>
  </si>
  <si>
    <t>How to Replay your Picture Password in Windows 10</t>
  </si>
  <si>
    <t>How to Create an 'Account Picture' Settings Shortcut in Windows 10</t>
  </si>
  <si>
    <t>How to Add a PIN to your Account in Windows 10</t>
  </si>
  <si>
    <t>Account PIN - Fix Unable to Add or Use in Windows 10</t>
  </si>
  <si>
    <t xml:space="preserve">How to Fix Unable to Add and Use PIN Sign-in Option in Windows 10
</t>
  </si>
  <si>
    <t>How to Change the PIN for your Account in Windows 10</t>
  </si>
  <si>
    <t>How to Remove PIN from your Account in Windows 10</t>
  </si>
  <si>
    <t>How to Enable or Disable PIN Reset at Sign-in in Windows 10</t>
  </si>
  <si>
    <t>How to Reset the PIN for your Account in Windows 10</t>
  </si>
  <si>
    <t>How to Change the Name of a User Profile Folder in Windows 10</t>
  </si>
  <si>
    <t>How to Find Security Identifier (SID) of User in Windows</t>
  </si>
  <si>
    <t>How to Change a User's Account Type in Windows 10</t>
  </si>
  <si>
    <t>How to Determine if Users are an Administrator or Standard User in Windows 10</t>
  </si>
  <si>
    <t>How to Check if User is a Local Account or Microsoft Account in Windows 10</t>
  </si>
  <si>
    <t>How to Unlock a Local Account in Windows 10</t>
  </si>
  <si>
    <t>How to Add or Remove Accounts Settings context menu in Windows 10</t>
  </si>
  <si>
    <t>How to Add and Remove Accounts used by other apps in Windows 10</t>
  </si>
  <si>
    <t>How to Turn On or Off Action Center Always Open in Windows 10</t>
  </si>
  <si>
    <t>Change Priority of App Notifications in Action Center on Windows 10 Mobile Phone</t>
  </si>
  <si>
    <t>How to Add or Remove Brightness Slider on Action Center in Windows 10</t>
  </si>
  <si>
    <t>How to Change How Many Notifications are Visible per App in Windows 10 Action Center</t>
  </si>
  <si>
    <t>How to Enable or Disable the Action Center in Windows 10</t>
  </si>
  <si>
    <t>How to Turn On or Off Showing Notifications in Action Center in Windows 10</t>
  </si>
  <si>
    <t>Change Number of Notifications Visible in Action Center on Windows 10 Mobile Phone</t>
  </si>
  <si>
    <t>How to Change Priority of App Notifications in Action Center in Windows 10</t>
  </si>
  <si>
    <t>How to Add or Remove Quick Actions in Action Center in Windows 10</t>
  </si>
  <si>
    <t>How to Add or Remove Action Center Quick Actions on Windows 10 Mobile Phone</t>
  </si>
  <si>
    <t>How to Backup and Restore Action Center Quick Actions in Windows 10</t>
  </si>
  <si>
    <t>How to Change Number of Quick Actions to Show in Windows 10 Action Center</t>
  </si>
  <si>
    <t>How to Rearrange Action Center Quick Actions in Windows 10</t>
  </si>
  <si>
    <t>How to Rearrange Action Center Quick Actions on Windows 10 Mobile Phone</t>
  </si>
  <si>
    <t>How to Reset Action Center Quick Actions to Default in Windows 10</t>
  </si>
  <si>
    <t>How to Turn On or Off Show App Icons on Action Center Icon in Windows 10</t>
  </si>
  <si>
    <t>Turn On or Off Show Number of New Notifications on Action Center Icon in Windows 10</t>
  </si>
  <si>
    <t>How to Turn On or Off Show Color on Start, Taskbar, and Action Center in Windows 10</t>
  </si>
  <si>
    <t>How to Turn On or Off Transparency Effects in Windows 10</t>
  </si>
  <si>
    <t>How to Open and Use Action Center in Windows 10</t>
  </si>
  <si>
    <t>How to Change Time to Activate Window by Hovering Over with Mouse in Windows</t>
  </si>
  <si>
    <t>How to Turn On or Off Activate Window by Hovering Over with Mouse in Windows</t>
  </si>
  <si>
    <t>How to Activate Windows 10</t>
  </si>
  <si>
    <t>How to Link your Microsoft Account to Windows 10 Activation Digital License</t>
  </si>
  <si>
    <t>How to Check if Windows 10 is Activated</t>
  </si>
  <si>
    <t>How to Use Activation Troubleshooter in Windows 10</t>
  </si>
  <si>
    <t>How to Change Active Hours for Updates on Windows 10 Mobile Phone</t>
  </si>
  <si>
    <t>How to Change Active Hours for Windows Update in Windows 10</t>
  </si>
  <si>
    <t>How to Enable or Disable Windows Update Active Hours in Windows 10</t>
  </si>
  <si>
    <t>How to Specify Max Active Hours Range for Auto-restarts in Windows 10</t>
  </si>
  <si>
    <t>How to Turn On or Off Automatically Adjust Active Hours in Windows 10</t>
  </si>
  <si>
    <t>How to Clear Activities from Timeline in Windows 10</t>
  </si>
  <si>
    <t>How to Clear Your Activity History in Windows 10</t>
  </si>
  <si>
    <t>How to Enable or Disable Collect Activity History in Windows 10</t>
  </si>
  <si>
    <t>How to Enable or Disable Sync Activities from PC to Cloud in Windows 10</t>
  </si>
  <si>
    <t>How to Turn On or Off Collect Activity History in Windows 10</t>
  </si>
  <si>
    <t>How to See OS and Store Update Network Bandwidth Usage in Windows 10 Activity Monitor</t>
  </si>
  <si>
    <t>How to Enable or Disable Adaptive Brightness in Windows 10</t>
  </si>
  <si>
    <t>Add or Remove "Add to Windows Media Player list" Context Menu in Windows 10</t>
  </si>
  <si>
    <t>How to Add or Remove Additional Clocks for Different Time Zones on Taskbar in Windows 10</t>
  </si>
  <si>
    <t>How to Select Desktops to Show Open Windows on Taskbar in Windows 10</t>
  </si>
  <si>
    <t>How to Open Administrative Tools in Windows 10</t>
  </si>
  <si>
    <t>How to Restore Default Administrative Tools in Windows 10</t>
  </si>
  <si>
    <t>How to Enable or Disable Built-in Elevated Administrator Account in Windows 10</t>
  </si>
  <si>
    <t>How to Enable or Disable User Account Control (UAC) prompt for Built-in Administrator in Windows</t>
  </si>
  <si>
    <t>How to Add or Remove an Adult Account for Your Microsoft Family in Windows 10</t>
  </si>
  <si>
    <t>How to Enable or Disable F8 Advanced Boot Options in Windows 10</t>
  </si>
  <si>
    <t>How to View Detailed Display Information in Windows 10</t>
  </si>
  <si>
    <t>How to Add Advanced security to context menu in Windows 8 and Windows 10</t>
  </si>
  <si>
    <t>How to Boot to Advanced Startup Options in Windows 10</t>
  </si>
  <si>
    <t>How to Add a Boot to Advanced Startup Options context menu in Windows 10</t>
  </si>
  <si>
    <t>How to Create an Advanced Startup Options Shortcut in Windows 10</t>
  </si>
  <si>
    <t>How to Enable or Disable Always Boot to Advanced Startup Settings in Windows 10</t>
  </si>
  <si>
    <t>How to Add Advanced User Accounts to Control Panel in Windows 7, 8, and 10</t>
  </si>
  <si>
    <t>How to Disable Most Ads in Windows 10</t>
  </si>
  <si>
    <t>How to Enable or Disable Let Apps use Advertising ID for Relevant Ads in Windows 10</t>
  </si>
  <si>
    <t>How to Use Aerolite Theme for Window Borders and Title Bars Color in Windows 10</t>
  </si>
  <si>
    <t>How to Turn On or Off Peek at Desktop in Windows 10</t>
  </si>
  <si>
    <t>How to Enable or Disable Aero Shake in Windows 10</t>
  </si>
  <si>
    <t>How to Turn On or Off Aero Snap in Windows 10</t>
  </si>
  <si>
    <t>How to Enable AHCI in Windows 8 and Windows 10 after Installation</t>
  </si>
  <si>
    <t>How to Add 'AHCI Link Power Management - HIPM/DIPM' to Power Options in Windows 10</t>
  </si>
  <si>
    <t>How to Create an Airplane Mode Settings shortcut in Windows 10</t>
  </si>
  <si>
    <t>How to Turn On or Off Airplane Mode in Windows 10</t>
  </si>
  <si>
    <t>How to Turn On or Off Airplane Mode on Windows 10 Mobile Phone</t>
  </si>
  <si>
    <t>How to Backup and Restore Alarms &amp; Clock app in Windows 10</t>
  </si>
  <si>
    <t>How to Add or Remove Items in All apps in Windows 10 Start menu</t>
  </si>
  <si>
    <t>How to Add Site to Apps in Start Menu from Internet Explorer in Windows 10</t>
  </si>
  <si>
    <t>How to Hide or Show App List in Start Menu in Windows 10</t>
  </si>
  <si>
    <t>How to Open and Use All apps in Windows 10 Start menu</t>
  </si>
  <si>
    <t>How to Rename Items in All Apps in Windows 10 Start Menu</t>
  </si>
  <si>
    <t>How to Add or Remove All Apps List in Start Menu in Windows 10</t>
  </si>
  <si>
    <t>How to Type Special Characters with ALT Keyboard Sequences</t>
  </si>
  <si>
    <t>How to Hide or Show ALT+TAB Background Windows in Windows 10</t>
  </si>
  <si>
    <t>ALT+TAB - Change what Shows in Windows 10</t>
  </si>
  <si>
    <t xml:space="preserve">How to Change what Alt+Tab Shows in Windows 10
</t>
  </si>
  <si>
    <t>How to Adjust ALT+TAB Desktop Background Dimming Percent in Windows 10</t>
  </si>
  <si>
    <t>How to Adjust ALT+TAB Grid Background Transparency Percent in Windows 10</t>
  </si>
  <si>
    <t>How to Set ALT+TAB to Use Classic Icons or Thumbnails by Default in Windows</t>
  </si>
  <si>
    <t>How to Select Desktops to Show Open Windows in ALT+TAB in Windows 10</t>
  </si>
  <si>
    <t>How to Switch Between Open Apps in Windows 10</t>
  </si>
  <si>
    <t>How to Turn On or Off Showing Tabs for Sets in Alt+Tab in Windows 10</t>
  </si>
  <si>
    <t>Always Available Offline Context Menu - Add or Remove in Windows</t>
  </si>
  <si>
    <t xml:space="preserve">How to Add or Remove Always Available Offline Context Menu in Windows
</t>
  </si>
  <si>
    <t xml:space="preserve">How to Add or Remove Open With 'Always use this app' in Windows 10
</t>
  </si>
  <si>
    <t>How to Fix 'An app default was reset' Error in Windows 10</t>
  </si>
  <si>
    <t>How to Link Android Phone to Windows 10 PC</t>
  </si>
  <si>
    <t>How to Get Android Phone Notifications from Cortana on Windows 10 PC</t>
  </si>
  <si>
    <t>How to Unlink iPhone or Android Phone from Windows 10 PC</t>
  </si>
  <si>
    <t>How to Project Android Phone to Screen on Windows 10 PC</t>
  </si>
  <si>
    <t>How to See Photos from Android Phone in Your Phone app on Windows 10 PC</t>
  </si>
  <si>
    <t>How to Send Text Messages from Android Phone in Your Phone app on Windows 10 PC</t>
  </si>
  <si>
    <t>How to Send Webpage in Microsoft Edge from Android Phone to Windows 10 PC</t>
  </si>
  <si>
    <t>How to View and Reply to Text Messages from Android Phone in Your Phone app on Windows 10 PC</t>
  </si>
  <si>
    <t>How to Enable or Disable Animate Controls and Elements Inside Windows</t>
  </si>
  <si>
    <t>How to Enable or Disable Animate Windows when Minimizing and Maximizing in Windows</t>
  </si>
  <si>
    <t>How to Change Visual Effects Settings in Windows 10</t>
  </si>
  <si>
    <t>How to Limit Bandwidth to Download and Upload Windows and App Updates in Windows 10</t>
  </si>
  <si>
    <t>List of Commands to Open Windows 10 Apps</t>
  </si>
  <si>
    <t>How to Change Compatibility Mode Settings for Apps in Windows 10</t>
  </si>
  <si>
    <t>How to Enable or Disable Moving User App Data to Non-system Volumes in Windows 10</t>
  </si>
  <si>
    <t>How to Manage App Execution Aliases in Windows 10</t>
  </si>
  <si>
    <t>How to Hide or Show App Icons on Taskbar in Tablet Mode in Windows 10</t>
  </si>
  <si>
    <t>How to Enable or Disable App Launch Tracking in Windows 10</t>
  </si>
  <si>
    <t>How to Turn On or Off App Launch Tracking in Windows 10</t>
  </si>
  <si>
    <t>How to Change App Mode to Light or Dark Theme in Windows 10</t>
  </si>
  <si>
    <t>How to Add App Mode to Context Menu to Toggle Light or Dark Theme in Windows 10</t>
  </si>
  <si>
    <t>How to Turn On or Off App Notifications on Lock Screen in Windows 10</t>
  </si>
  <si>
    <t>How to Turn On or Off Notifications from Apps and Senders in Windows 10</t>
  </si>
  <si>
    <t>How to View App Permissions in Windows 10</t>
  </si>
  <si>
    <t>How to Choose Where Apps can be Installed from in Windows 10</t>
  </si>
  <si>
    <t>How to Reset an App in Windows 10</t>
  </si>
  <si>
    <t>How to Reset an App on Windows 10 Mobile Phone</t>
  </si>
  <si>
    <t>How to See if Process is Running as Administrator (elevated) in Windows 10</t>
  </si>
  <si>
    <t>How to Open and Change Settings for Apps in Windows 10</t>
  </si>
  <si>
    <t>How to Turn On or Off Automatically Installing Suggested Apps in Windows 10</t>
  </si>
  <si>
    <t>How to Turn On or Off App Suggestions in Share flyout in Windows 10</t>
  </si>
  <si>
    <t>How to Enable or Disable App Suggestions on Start in Windows 10</t>
  </si>
  <si>
    <t>How to Turn On or Off App Suggestions on Start in Windows 10</t>
  </si>
  <si>
    <t>How to Turn On or Off Share Apps Across Devices in Windows 10</t>
  </si>
  <si>
    <t>How to Turn On or Off Share Apps Across Devices on Windows 10 Mobile Phone</t>
  </si>
  <si>
    <t>How to Turn On or Off Sync Apps Between Windows 10 Devices using Bluetooth</t>
  </si>
  <si>
    <t>How to Check for App Updates in the Store in Windows 10</t>
  </si>
  <si>
    <t>How to Use AppLocker to Allow or Block DLL Files from Running in Windows 10</t>
  </si>
  <si>
    <t>How to Use AppLocker to Allow or Block Executable Files from Running in Windows 10</t>
  </si>
  <si>
    <t>How to Use AppLocker to Allow or Block Script Files from Running in Windows 10</t>
  </si>
  <si>
    <t>How to Use AppLocker to Allow or Block Windows Installer Files from Running in Windows 10</t>
  </si>
  <si>
    <t>How to Use AppLocker to Block Running Microsoft Store Apps in Windows 10</t>
  </si>
  <si>
    <t>How to Clear AppLocker Policy in Windows 10</t>
  </si>
  <si>
    <t>How to Export and Import AppLocker Policy for Rules in Windows 10</t>
  </si>
  <si>
    <t>How to Delete an AppLocker Rule in Windows 10</t>
  </si>
  <si>
    <t>How to Apply a Folder's View to All Folders of Same Template Type in Windows 10</t>
  </si>
  <si>
    <t xml:space="preserve">How to Check for App Updates in Microsoft Store app in Windows 10
</t>
  </si>
  <si>
    <t>How to Check for App Updates in the Store in Windows 10 Mobile Phone</t>
  </si>
  <si>
    <t>How to Choose Default Apps to Open Files with in Windows 10</t>
  </si>
  <si>
    <t>How to Display Apps in Full Screen View in Windows 10</t>
  </si>
  <si>
    <t>How to Turn On or Off Apps for Websites in Windows 10</t>
  </si>
  <si>
    <t>How to Install Your Apps from My Library in the Store in Windows 10</t>
  </si>
  <si>
    <t>How to Join or Leave Windows App Preview Program for Apps in Windows 10</t>
  </si>
  <si>
    <t>List of Keyboard Shortcuts for Apps in Windows 10</t>
  </si>
  <si>
    <t>How to Turn On or Off Let Apps Access and Send Email in Windows 10</t>
  </si>
  <si>
    <t>How to Move Apps to another Drive in Windows 10</t>
  </si>
  <si>
    <t>How to 'Pin to taskbar' and 'Unpin from taskbar" Apps in Windows 10</t>
  </si>
  <si>
    <t>How to Reinstall and Re-register All Built-in Windows Apps in Windows 10</t>
  </si>
  <si>
    <t>How to Run Microsoft Store Apps at Startup in Windows 10</t>
  </si>
  <si>
    <t>How to Change Location where New Apps will Install and Save to in Windows 10</t>
  </si>
  <si>
    <t>How to Enable or Disable Changing Apps Save Location in Windows 10</t>
  </si>
  <si>
    <t>How to Set Preferred GPU for Apps in Windows 10</t>
  </si>
  <si>
    <t>How to Switch Between Apps on your Windows 10 Mobile Phone</t>
  </si>
  <si>
    <t>How to Turn On or Off Let Apps Sync with Wireless Devices in Windows 10</t>
  </si>
  <si>
    <t>How to Terminate Microsoft Store Apps in Windows 10</t>
  </si>
  <si>
    <t>How to Use Windows Store Apps Troubleshooter in Windows 10</t>
  </si>
  <si>
    <t>How to Turn On or Off Specific Apps to Share from in Windows 10</t>
  </si>
  <si>
    <t>How to Enable or Disable Uninstall Apps from Start in Windows 8 and Windows 10</t>
  </si>
  <si>
    <t>How to Uninstall Desktop and Windows Apps in Windows 10</t>
  </si>
  <si>
    <t>How to Enable Apps to Use Light or Dark Theme in Windows 10</t>
  </si>
  <si>
    <t>How to Determine if Running 32-bit (x86) or 64-bit (x64) Windows 10</t>
  </si>
  <si>
    <t>Archive Apps - Enable or Disable in Windows 10</t>
  </si>
  <si>
    <t xml:space="preserve">How to Enable or Disable Archive Apps in Windows 10
</t>
  </si>
  <si>
    <t>How to Setup or Remove a Kiosk Account using Assigned Access in Windows 10</t>
  </si>
  <si>
    <t>How Change Assistive Technology Sign-in Settings in Windows 8 and Windows 10</t>
  </si>
  <si>
    <t>How to Add a File Attributes context menu in Windows 10</t>
  </si>
  <si>
    <t>How to Adjust Volume Level of Individual Devices and Apps in Windows 10</t>
  </si>
  <si>
    <t>Audio Left and Right Balance of Sound Devices - Adjust in Windows 10</t>
  </si>
  <si>
    <t xml:space="preserve">How to Adjust Left and Right Audio Balance of Sound Devices in Windows 10
</t>
  </si>
  <si>
    <t>How to Change Default Sound Input Device in Windows 10</t>
  </si>
  <si>
    <t>How to Change Default Audio Playback Device in Windows 10</t>
  </si>
  <si>
    <t>How to Enable or Disable Auto Arrange in Folders in Windows 10</t>
  </si>
  <si>
    <t>How to Change Chkdsk AutoChk Initiation Countdown Time at Boot in Windows 10</t>
  </si>
  <si>
    <t>How to Turn On or Off Autocorrect for Hardware Keyboard in Windows 10</t>
  </si>
  <si>
    <t>How to Turn On or Off AutoEndTasks at Restart, Shut down, or Sign out of Windows 10</t>
  </si>
  <si>
    <t>How to Allow or Block Automatic File Downloads for Apps in Windows 10</t>
  </si>
  <si>
    <t>How to Enable or Disable Automatic Folder Type Discovery in Windows 10</t>
  </si>
  <si>
    <t>How to Change Automatic Maintenance Settings in Windows 10</t>
  </si>
  <si>
    <t>How to Enable or Disable Automatic Maintenance in Windows 10</t>
  </si>
  <si>
    <t>How to Manually Start or Stop Automatic Maintenance in Windows 10</t>
  </si>
  <si>
    <t>How to Prevent Windows 10 from Deleting Thumbnail Cache</t>
  </si>
  <si>
    <t>How to View All Automatic Maintenance Tasks in Windows 10</t>
  </si>
  <si>
    <t>How to Specify Automatic Maintenance Time to Run in Windows 10</t>
  </si>
  <si>
    <t>How to Enable or Disable Automatic Maintenance to Wake Up Computer in Windows 10</t>
  </si>
  <si>
    <t>How to Enable or Disable Automatic Repair in Windows 10</t>
  </si>
  <si>
    <t>How to Turn On or Off Automatic Download and Install of App Updates by Store in Windows 10</t>
  </si>
  <si>
    <t>How to Enable or Disable Automatic Updates for Windows Update in Windows 10</t>
  </si>
  <si>
    <t>How to Turn On or Off Automatically Free Up Space in Windows 10</t>
  </si>
  <si>
    <t>How to Enable or Disable Automatic Mounting of New Disks and Drives in Windows</t>
  </si>
  <si>
    <t>How to Add AutoPlay to Context Menu of Drives in Windows 10</t>
  </si>
  <si>
    <t>How to Enable or Disable AutoPlay for All Drives in Windows</t>
  </si>
  <si>
    <t>How to Enable or Disable AutoPlay for Non-volume Devices in Windows</t>
  </si>
  <si>
    <t>How to Backup and Restore AutoPlay Settings in Windows 10</t>
  </si>
  <si>
    <t>How to Reset AutoPlay Settings to Default in Windows 10</t>
  </si>
  <si>
    <t>How to Turn On or Off AutoPlay in Windows 10</t>
  </si>
  <si>
    <t>How to Enable or Disable AutoSuggest in Explorer address bar and Run dialog in Windows</t>
  </si>
  <si>
    <t>How to Add AV1 Codec Support to Windows 10</t>
  </si>
  <si>
    <t>How to Create a Show Available Networks shortcut in Windows 10</t>
  </si>
  <si>
    <t>How to disconnect a Windows 10 PC from Azure AD and use a local or Microsoft account instead</t>
  </si>
  <si>
    <t>How to join a Windows 10 PC to Azure Active Directory</t>
  </si>
  <si>
    <t>B</t>
  </si>
  <si>
    <t>How to Turn On or Off Background Apps in Windows 10</t>
  </si>
  <si>
    <t>How to Restrict Background Data Usage for Wi-Fi and Ethernet in Windows 10</t>
  </si>
  <si>
    <t>How to Add or Remove a Windows Backup and Restore context menu  in Windows 10</t>
  </si>
  <si>
    <t>How to Change Settings for Windows Backup in Windows 10</t>
  </si>
  <si>
    <t>How to Create a Windows Backup in Windows 10</t>
  </si>
  <si>
    <t>How to Enable or Disable User Files Backup in Windows Backup in Windows 10</t>
  </si>
  <si>
    <t>How to Manage Windows Backup Disk Space in Windows 10</t>
  </si>
  <si>
    <t>How to Reset Windows Backup to Default in Windows 10</t>
  </si>
  <si>
    <t>How to Restore Files from Windows Backup in Windows 10</t>
  </si>
  <si>
    <t>How to Turn On or Off Windows Backup Schedule in Window 10</t>
  </si>
  <si>
    <t>How to Set Up Windows Backup in Windows 10</t>
  </si>
  <si>
    <t>How to Create and Manage Backups for Windows 10 Mobile Phones</t>
  </si>
  <si>
    <t>How to Enable or Disable Windows Subsystem for Linux (Bash on Ubuntu) on Windows 10</t>
  </si>
  <si>
    <t>How to Create a Bash on Ubuntu on Windows 10 shortcut</t>
  </si>
  <si>
    <t>How to Add 'Open Bash window here' context menu in Windows 10</t>
  </si>
  <si>
    <t>How to Add or Remove Open with Context Menu to BAT files in Windows 10</t>
  </si>
  <si>
    <t>How to Add Windows Batch File to New Context Menu in Windows 10</t>
  </si>
  <si>
    <t>How to Change Low and Critical Battery Notification, Level, and Action Settings in Windows</t>
  </si>
  <si>
    <t>How to Generate Battery Energy Estimation Report in Windows 10</t>
  </si>
  <si>
    <t>How to Enable or Disable Battery Life Estimated Time Remaining in Windows 10</t>
  </si>
  <si>
    <t>How to Optimize Battery Life on Windows 10 PC</t>
  </si>
  <si>
    <t>How to Optimize Battery Life when Watching Movies and Videos in Windows 10</t>
  </si>
  <si>
    <t>How to Use Old or New Battery Power Indicator in Windows 10</t>
  </si>
  <si>
    <t>How to Create a Battery Saver Shortcut in Windows 10</t>
  </si>
  <si>
    <t>How to Turn On or Off Battery Saver in Windows 10</t>
  </si>
  <si>
    <t>How to Manage Battery Usage by App in Windows 10</t>
  </si>
  <si>
    <t>How to Generate Report of Battery Usage in Windows 10</t>
  </si>
  <si>
    <t>BCD (Boot Configuration Data) Store - Backup and Restore in Windows</t>
  </si>
  <si>
    <t xml:space="preserve">How to Backup and Restore Boot Configuration Data (BCD) Store in Windows
</t>
  </si>
  <si>
    <t>How to Search with Bing from Notepad in Windows 10</t>
  </si>
  <si>
    <t xml:space="preserve">How to Use Bing Wallpaper app to Change Windows 10 Desktop Background
</t>
  </si>
  <si>
    <t>Bing Web Search Results - Turn On or Off in Windows 10</t>
  </si>
  <si>
    <t xml:space="preserve">How to Turn On or Off Search online and include web results from Bing in Windows 10
</t>
  </si>
  <si>
    <t>How to Enable or Disable Domain Users to Sign in to Windows 10 using Biometrics</t>
  </si>
  <si>
    <t>How to Enable or Disable Windows Hello Biometrics in Windows 10</t>
  </si>
  <si>
    <t>How to Enable or Disable Users to Sign in to Windows 10 using Biometrics</t>
  </si>
  <si>
    <t>How to Check BIOS or UEFI Firmware Version in Windows 10</t>
  </si>
  <si>
    <t>How to See Last BIOS Boot Time in Windows 10</t>
  </si>
  <si>
    <t>How to Check if Windows 10 is using UEFI or Legacy BIOS</t>
  </si>
  <si>
    <t>How to Add 'Lock Drive' to Context Menu of BitLocker Encrypted Drives in Windows 10</t>
  </si>
  <si>
    <t>How to Add or Remove Change BitLocker Password Context Menu in Windows 10</t>
  </si>
  <si>
    <t>How to Add or Remove Change BitLocker PIN Context Menu in Windows 10</t>
  </si>
  <si>
    <t>How to Add or Remove 'Manage BitLocker' Context Menu from Drives in Windows</t>
  </si>
  <si>
    <t>How to Add or Remove Resume BitLocker Protection Context Menu in Windows 10</t>
  </si>
  <si>
    <t>How to Add or Remove 'Turn off BitLocker' Context Menu from Drives in Windows</t>
  </si>
  <si>
    <t>How to Add or Remove 'Turn on BitLocker' Context Menu from Drives in Windows 10</t>
  </si>
  <si>
    <t>How to Add or Remove Unlock Drive Context Menu in Windows</t>
  </si>
  <si>
    <t>How to Add 'Suspend BitLocker protection' to Context Menu of Drives in Windows</t>
  </si>
  <si>
    <t>How to Turn On or Off Auto-unlock for BitLocker Drive in Windows 10</t>
  </si>
  <si>
    <t>How to Create BitLocker Encrypted Container File with a VHD or VHDX File in Windows</t>
  </si>
  <si>
    <t>Allow or Deny Write Access to Fixed Data Drives not Protected by BitLocker in Windows</t>
  </si>
  <si>
    <t>Allow or Deny Write Access to Removable Drives not Protected by BitLocker in Windows</t>
  </si>
  <si>
    <t>How to Create a BitLocker Drive Encryption Shortcut in Windows 10</t>
  </si>
  <si>
    <t>How to Check Status of BitLocker Drive Encryption for Drive in Windows 10</t>
  </si>
  <si>
    <t>How to Lock BitLocker Encrypted Drive in Windows</t>
  </si>
  <si>
    <t>How to Set Default BitLocker Encryption Method and Cipher Strength in Windows 10</t>
  </si>
  <si>
    <t>How to Enable or Disable Enhanced PINs for BitLocker Startup in Windows 10</t>
  </si>
  <si>
    <t>How to Change BitLocker Password in Windows 10</t>
  </si>
  <si>
    <t>How to Enable or Disable Standard Users from Changing BitLocker PIN or Password in Windows 10</t>
  </si>
  <si>
    <t>How to Suspend or Resume BitLocker Protection for Drive in Windows 10</t>
  </si>
  <si>
    <t>How to Back up BitLocker Recovery Key for Drive in Windows 10</t>
  </si>
  <si>
    <t>How to Find BitLocker Recovery Key in Windows 10</t>
  </si>
  <si>
    <t>How to Delete BitLocker Recovery Key from OneDrive for Microsoft Account in Windows 10</t>
  </si>
  <si>
    <t>How to Use BitLocker Repair Tool to Recover Encrypted Drive in Windows</t>
  </si>
  <si>
    <t>How to Specify Minimum PIN Length for BitLocker Startup in Windows 10</t>
  </si>
  <si>
    <t>How to Copy Startup Key of OS Drive Encrypted by BitLocker in Windows</t>
  </si>
  <si>
    <t>How to Change BitLocker Startup PIN in Windows 10</t>
  </si>
  <si>
    <t>How to Turn On or Off BitLocker for Fixed Data Drives in Windows 10</t>
  </si>
  <si>
    <t>How to Turn On or Off BitLocker for Operating System Drive in Windows 10</t>
  </si>
  <si>
    <t>How to Turn On or Off BitLocker for Removable Data Drives in Windows 10</t>
  </si>
  <si>
    <t>How to Unlock a Fixed or Removable BitLocker Drive in Windows</t>
  </si>
  <si>
    <t>How to Unlock an OS Drive Encrypted by BitLocker in Windows 10</t>
  </si>
  <si>
    <t>How to Disable Downloaded Files from being Blocked in Windows</t>
  </si>
  <si>
    <t>Change or Remove Double Blue Arrows Icon on Compressed Files and Folders in Windows 10</t>
  </si>
  <si>
    <t>How to Turn On or Off Night Light in Windows 10</t>
  </si>
  <si>
    <t xml:space="preserve">How to Enable or Disable Bluetooth Absolute Volume in Windows 10
</t>
  </si>
  <si>
    <t>How to Add or Remove a Bluetooth context menu in Windows 10</t>
  </si>
  <si>
    <t>How to Unpair a Bluetooth Device on Windows 10 Mobile Phone</t>
  </si>
  <si>
    <t>How to Unpair a Bluetooth Device on Windows 10 PC</t>
  </si>
  <si>
    <t>How to Check Battery Level of Bluetooth Devices in Windows 10</t>
  </si>
  <si>
    <t>How to Turn On or Off Bluetooth Notification Area Icon in Windows 10</t>
  </si>
  <si>
    <t>How to Pair Windows 10 Mobile Phone with Windows 10 PC using Bluetooth</t>
  </si>
  <si>
    <t>How to Turn On or Off Streamlined Pairing to Bluetooth Peripherals in Windows 10</t>
  </si>
  <si>
    <t>How to Turn On or Off Bluetooth Wireless Communication in Windows 10</t>
  </si>
  <si>
    <t>How to Turn On or Off Bluetooth Wireless Communication in Windows 10 Mobile</t>
  </si>
  <si>
    <t>How to Find Bluetooth Version in Windows</t>
  </si>
  <si>
    <t>How to Enable or Disable Acrylic Blur Effect on Sign-in Screen Background in Windows 10</t>
  </si>
  <si>
    <t>How to Check if Last Boot was from Fast Startup, Full Shutdown, or Hibernate</t>
  </si>
  <si>
    <t>Boot Configuration Data (BCD) Store - Backup and Restore in Windows</t>
  </si>
  <si>
    <t>How to Boot from a USB Drive in Windows 10</t>
  </si>
  <si>
    <t>How to Enable or Disable the Boot Log in Windows</t>
  </si>
  <si>
    <t>How to Add Safe Mode to Boot Options in Windows 10</t>
  </si>
  <si>
    <t xml:space="preserve">How to Change Display Order of Boot Loader Entries on Boot Options Menu at Startup in Windows
</t>
  </si>
  <si>
    <t>How to Change Operating System Name at Startup in Windows 10</t>
  </si>
  <si>
    <t>How to Change Time to Display List of Operating Systems at Startup in Windows 10</t>
  </si>
  <si>
    <t>How to Choose a Default Operating System to Run at Startup in Windows 10</t>
  </si>
  <si>
    <t>How to Delete Boot Loader Entry on Boot Menu at Startup in Windows</t>
  </si>
  <si>
    <t>How to Add Briefcase to New Context Menu in Windows 10</t>
  </si>
  <si>
    <t>How to Adjust Screen Brightness in Windows 10</t>
  </si>
  <si>
    <t>How to Enable or Disable BSOD Automatic Restart in Windows 10</t>
  </si>
  <si>
    <t>How to Enable or Disable BSOD Crash on Ctrl+Scroll Lock in Hyper-V Virtual Machine</t>
  </si>
  <si>
    <t>How to Enable or Disable BSOD Crash on Ctrl+Scroll Lock in Windows</t>
  </si>
  <si>
    <t>BSOD Memory Dumps - Enable or Disable Automatic Deletion on Low Disk Space in Windows 10</t>
  </si>
  <si>
    <t xml:space="preserve">How to Enable or Disable Automatic Deletion of Memory Dumps on Low Disk Space in Windows 10
</t>
  </si>
  <si>
    <t>How to Configure Windows 10 to Create Dump Files on BSOD</t>
  </si>
  <si>
    <t>How to Run Blue Screen Error (BSOD) Troubleshooter in Windows 10</t>
  </si>
  <si>
    <t>How to See what Language, Edition, Build, and Architecture of Windows 10 for a ISO file</t>
  </si>
  <si>
    <t>How to Find Windows 10 Build Number</t>
  </si>
  <si>
    <t>How to Find OS Build Number of Windows 10 Mobile Phone</t>
  </si>
  <si>
    <t>How to Add or Remove 'Burn disc image' Context Menu in Windows 10</t>
  </si>
  <si>
    <t>How to Burn Disc Image from ISO or IMG file in Windows 10</t>
  </si>
  <si>
    <t>How to Change Button Face Color in Windows 10</t>
  </si>
  <si>
    <t>C</t>
  </si>
  <si>
    <t>How to Add or Remove Install CAB Context Menu in Windows 10</t>
  </si>
  <si>
    <t>How to Install a CAB File in Windows 10</t>
  </si>
  <si>
    <t>How to Turn On or Off Always on Top mode for Calculator app in Windows 10</t>
  </si>
  <si>
    <t>How to Hide or Show Calendar Agenda in Clock on Taskbar in Windows 10</t>
  </si>
  <si>
    <t>How to Change Accent Color of Mail and Calendar app in Windows 10</t>
  </si>
  <si>
    <t>How to Change Background Picture of Mail and Calendar app in Windows 10</t>
  </si>
  <si>
    <t>How to Change to a Light or Dark Theme for Mail and Calendar app in Windows 10</t>
  </si>
  <si>
    <t>How to Enable or Disable New Tray Clock and Calendar Experience in Windows 10</t>
  </si>
  <si>
    <t>How to Enable or Disable Alternate Calendars for Calendar app in Windows 10</t>
  </si>
  <si>
    <t>How to Change First Day of Week in Calendar app in Windows 10</t>
  </si>
  <si>
    <t>How to Specify Days in Work Week for Calendar in Windows 10</t>
  </si>
  <si>
    <t>How to Change View in Calendar for Windows 10</t>
  </si>
  <si>
    <t>How to Turn On or Off Week Numbers for Calendar app in Windows 10</t>
  </si>
  <si>
    <t>How to Allow or Deny Apps Access to Calendar in Windows 10</t>
  </si>
  <si>
    <t>How to Create New Event in Calendar app in Windows 10</t>
  </si>
  <si>
    <t>How to Calibrate Display Color in Windows 10</t>
  </si>
  <si>
    <t>How to Calibrate Display for HDR Video in Windows 10</t>
  </si>
  <si>
    <t>How to Allow or Deny OS and Apps Access to Call History in Windows 10</t>
  </si>
  <si>
    <t>How to Allow or Deny OS and Apps Access to Camera in Windows 10</t>
  </si>
  <si>
    <t>How to Backup and Restore Camera app Settings in Windows 10</t>
  </si>
  <si>
    <t>How to Disable Integrated Camera or Webcam in Windows</t>
  </si>
  <si>
    <t>Camera Roll Folder - Change or Restore Default Location in Windows 10</t>
  </si>
  <si>
    <t xml:space="preserve">How to Change or Restore Default Location of Camera Roll Folder in Windows 10
</t>
  </si>
  <si>
    <t>How to Add or Remove Camera Roll Library in Windows 10</t>
  </si>
  <si>
    <t>How to Enable or Disable the Caps Lock Key in Windows 10</t>
  </si>
  <si>
    <t>How to Change Size of Caption Buttons in Windows 10</t>
  </si>
  <si>
    <t>How to Move Location of Game DVR Captures Folder in Windows 10</t>
  </si>
  <si>
    <t>How to Restore Default Location of Game DVR Captures Folder in Windows 10</t>
  </si>
  <si>
    <t>How to Cascade All Open Windows in Windows 10</t>
  </si>
  <si>
    <t>How to Enable or Disable Case Sensitive Attribute for Folders in Windows 10</t>
  </si>
  <si>
    <t>How to Add or Remove Per-directory Case Sensitivity Attribute Context Menu in Windows 10</t>
  </si>
  <si>
    <t>How to Cast Media to Device from Microsoft Edge in Windows 10</t>
  </si>
  <si>
    <t>How to Add or Remove Cast to Device context menu in Windows 10</t>
  </si>
  <si>
    <t>How to Add or Remove 'Catalyst Control Center' from Desktop Context Menu in Windows</t>
  </si>
  <si>
    <t>How to Change When to Use Cellular Instead of Wi-Fi Network in Windows 10</t>
  </si>
  <si>
    <t>How to Allow or Deny Let Apps Use Cellular Data in Windows 10</t>
  </si>
  <si>
    <t>Cellular Data Limit - Set in Windows 10</t>
  </si>
  <si>
    <t xml:space="preserve">How to Set Data Limit for Cellular, Wi-Fi, and Ethernet Networks in Windows 10
</t>
  </si>
  <si>
    <t xml:space="preserve">How to Connect to and Disconnect from a Cellular Data Network in Windows 10
</t>
  </si>
  <si>
    <t>How to Set Wi-Fi and Cellular Wireless Network as Metered or Non-Metered Connection in Windows 10</t>
  </si>
  <si>
    <t>How to Change SIM PIN for Cellular Data Network Connection in Windows 10</t>
  </si>
  <si>
    <t xml:space="preserve">How to Remove SIM PIN for Cellular Data Network Connection in Windows 10
</t>
  </si>
  <si>
    <t xml:space="preserve">How to Set Up and Use SIM PIN for Cellular Data Network Connection in Windows 10
</t>
  </si>
  <si>
    <t>How to Unblock SIM PIN for Cellular Data Network Connection in Windows 10</t>
  </si>
  <si>
    <t>How to Enable or Disable Cellular Data Roaming in Windows 10</t>
  </si>
  <si>
    <t>How to Hide or Show 'Choose apps that can use your cellular data' link in Windows 10</t>
  </si>
  <si>
    <t>How to Turn On or Off Cellular Communication in Windows 10</t>
  </si>
  <si>
    <t xml:space="preserve">How to Add Change Owner to Context Menu in Windows 10
</t>
  </si>
  <si>
    <t>How to Open and Use Character Map in Windows</t>
  </si>
  <si>
    <t>How to Create a Charms Bar Shortcut in Windows 10</t>
  </si>
  <si>
    <t>How to Open Charms in Windows 10</t>
  </si>
  <si>
    <t>How to Add Item check boxes to Context Menu in Windows 10</t>
  </si>
  <si>
    <t>How to Turn On or Off Use Check Boxes to Select Items in Windows 10</t>
  </si>
  <si>
    <t>How to Create a Check for updates in Windows Update shortcut in Windows 10</t>
  </si>
  <si>
    <t>How to Add or Remove a Child Account for Your Microsoft Family in Windows 10</t>
  </si>
  <si>
    <t>How to Read Event Viewer Log for Chkdsk (Check Disk) in Windows 10</t>
  </si>
  <si>
    <t>How to Check a Drive for Errors in Windows 10</t>
  </si>
  <si>
    <t>How to Cancel a Scheduled Chkdsk at Boot in Windows 10</t>
  </si>
  <si>
    <t>How to Add or Remove 'Choose Power Plan' context menu in Windows 10</t>
  </si>
  <si>
    <t>Chrome Address Bar - Always Show Full URLs</t>
  </si>
  <si>
    <t xml:space="preserve">How to Always Show Full URLs in Address Bar of Google Chrome
</t>
  </si>
  <si>
    <t>How to Allow or Block Sites to Play Sound in Google Chrome in Windows</t>
  </si>
  <si>
    <t>How to Turn On or Off Ask to Save Passwords in Google Chrome for Windows</t>
  </si>
  <si>
    <t>How to Automatically Switch to New Tab in Google Chrome for Windows</t>
  </si>
  <si>
    <t>How to Enable or Disable AV1 Video Codec Support in Google Chrome</t>
  </si>
  <si>
    <t>How to Enable or Disable Google Chrome Background Tab Throttling in Windows</t>
  </si>
  <si>
    <t>How to Delete All Bookmarks in Google Chrome for Windows</t>
  </si>
  <si>
    <t>How to Import or Export Google Chrome Bookmarks as HTML in Windows</t>
  </si>
  <si>
    <t>How to Import Bookmarks from Chrome to Firefox in Windows</t>
  </si>
  <si>
    <t>How to Add or Remove Close Buttons on Inactive Tabs in Google Chrome</t>
  </si>
  <si>
    <t>How to Allow or Block Cookies in Google Chrome in Windows</t>
  </si>
  <si>
    <t>How to Delete Cookies in Google Chrome in Windows</t>
  </si>
  <si>
    <t>How to Create a Desktop Shortcut of Website in Google Chrome</t>
  </si>
  <si>
    <t>How to Change Google Chrome Default Download Folder Location in Windows</t>
  </si>
  <si>
    <t>How to View your Download History in Google Chrome in Windows</t>
  </si>
  <si>
    <t>How to Enable or Disable DNS over HTTPS (DoH) in Google Chrome</t>
  </si>
  <si>
    <t>How to Enable or Disable Emoji Picker Context Menu in Google Chrome in Windows</t>
  </si>
  <si>
    <t>How to Export Saved Passwords in Google Chrome</t>
  </si>
  <si>
    <t>How to Enable or Disable Extensions in Google Chrome</t>
  </si>
  <si>
    <t>How to Enable or Disable Extensions in Incognito Mode in Google Chrome</t>
  </si>
  <si>
    <t>How to Install Extensions in Google Chrome</t>
  </si>
  <si>
    <t xml:space="preserve">How to Enable or Disable Extensions Toolbar Menu in Google Chrome
</t>
  </si>
  <si>
    <t>How to Uninstall Extensions in Google Chrome</t>
  </si>
  <si>
    <t>How to Enable or Disable Fast Tab/Window Close in Google Chrome in Windows</t>
  </si>
  <si>
    <t>How to Enable or Disable Global Media Controls in Google Chrome</t>
  </si>
  <si>
    <t>How to Enable or Disable Always Force Guest Mode in Google Chrome</t>
  </si>
  <si>
    <t>How to Open and Close Guest Mode window in Google Chrome</t>
  </si>
  <si>
    <t>How to Create Google Chrome Guest Mode Shortcut in Windows</t>
  </si>
  <si>
    <t>How to Hide or Show Home Button in Google Chrome for Windows</t>
  </si>
  <si>
    <t>How to Change Homepage in Google Chrome for Windows</t>
  </si>
  <si>
    <t>How to Import Bookmarks from Firefox to Chrome in Windows</t>
  </si>
  <si>
    <t>How to Import Bookmarks from Chrome to Microsoft Edge in Windows 10</t>
  </si>
  <si>
    <t>How to Import Favorites from Internet Explorer to Chrome in Windows 10</t>
  </si>
  <si>
    <t>How to Import Favorites from Microsoft Edge to Chrome in Windows 10</t>
  </si>
  <si>
    <t>How to Enable or Disable Incognito Mode in Google Chrome in Windows</t>
  </si>
  <si>
    <t>How to Create Google Chrome Incognito Mode Shortcut in Windows</t>
  </si>
  <si>
    <t>How to Manage Audio Focus Across Tabs in Google Chrome in Windows</t>
  </si>
  <si>
    <t>How to Manage Saved Passwords in Google Chrome in Windows</t>
  </si>
  <si>
    <t>How to Enable Material Design UI Layout for Top of Google Chrome in Windows</t>
  </si>
  <si>
    <t>How to Enable or Disable Native Notifications for Google Chrome in Windows 10</t>
  </si>
  <si>
    <t>How to Change New Tab Button Position in Google Chrome</t>
  </si>
  <si>
    <t>How to Enable or Disable Changing New Tab Page Background in Google Chrome in Windows</t>
  </si>
  <si>
    <t>Enable or Disable Color and Theme for New Tab Page Customize Menu in Google Chrome</t>
  </si>
  <si>
    <t>How to Enable or Disable New Tab Page Customization Menu version 2 in Google Chrome</t>
  </si>
  <si>
    <t>How to Enable Real Search Box in New Tab Page in Google Chrome</t>
  </si>
  <si>
    <t>How to Enable or Disable New Tab Page Material Design UI in Google Chrome</t>
  </si>
  <si>
    <t>How to Hide or Show Shortcuts on New Tab Page in Google Chrome</t>
  </si>
  <si>
    <t>How to Turn On or Off Google Chrome Page Prediction in Windows</t>
  </si>
  <si>
    <t xml:space="preserve">How to Generate QR Code for Page URL in Google Chrome
</t>
  </si>
  <si>
    <t xml:space="preserve">How to Enable or Disable QR Code Generator in Google Chrome
</t>
  </si>
  <si>
    <t>How to Enable Reader Mode to Distill page in Google Chrome</t>
  </si>
  <si>
    <t>How to Enable or Disable Rich Entity Search Suggestions in Google Chrome</t>
  </si>
  <si>
    <t>How to Reset Google Chrome to Default in Windows</t>
  </si>
  <si>
    <t>How to Enable or Disable Saving Passwords in Google Chrome in Windows</t>
  </si>
  <si>
    <t>Hide or Show Scheme and WWW Subdomains of URLs in Address Bar of Google Chrome</t>
  </si>
  <si>
    <t>How to Change Default Search Engine in Google Chrome in Windows</t>
  </si>
  <si>
    <t>How to Add or Remove Security Indicator Text for HTTPS Pages in Google Chrome</t>
  </si>
  <si>
    <t>How to Enable or Disable Single Tab Mode in Google Chrome</t>
  </si>
  <si>
    <t>How to Enable or Disable Smooth Scrolling in Google Chrome in Windows</t>
  </si>
  <si>
    <t>How to Change Startup Page in Google Chrome for Windows</t>
  </si>
  <si>
    <t>How to Enable or Disable Tab Audio Muting in Google Chrome in Windows</t>
  </si>
  <si>
    <t>How to Enable or Disable Tab Freezing in Google Chrome</t>
  </si>
  <si>
    <t>How to Enable or Disable Tab Groups in Google Chrome</t>
  </si>
  <si>
    <t>How to Enable or Disable Tab Hover Cards and Tab Hover Card Images in Google Chrome</t>
  </si>
  <si>
    <t>How to Change Theme in Google Chrome</t>
  </si>
  <si>
    <t>How to Enable or Disable Chrome.exe Volume Control and Hardware Media Key Handling in Google Chrome</t>
  </si>
  <si>
    <t>How to Allow or Block Website Notifications in Google Chrome in Windows</t>
  </si>
  <si>
    <t>How to Use Cipher Command to Overwrite Deleted Data in Windows</t>
  </si>
  <si>
    <t>How to Perform a Clean Boot in Windows 10 to Troubleshoot Software Conflicts</t>
  </si>
  <si>
    <t>How to Erase a Disk using Diskpart Clean Command in Windows 10</t>
  </si>
  <si>
    <t>How to clean install latest Fast Ring Insider build in supported way</t>
  </si>
  <si>
    <t>How to Clean Install Windows 10</t>
  </si>
  <si>
    <t>How to Directly Clean Install Windows 10 without having to Upgrade First</t>
  </si>
  <si>
    <t>How to Clean Install Windows 10 without any External Installation Media</t>
  </si>
  <si>
    <t>How to clean install latest Windows Insider Fast Ring build if traditional clean install fails</t>
  </si>
  <si>
    <t>How to Add Cleanup to Context Menu of Drives in Windows 10</t>
  </si>
  <si>
    <t>How to Create a 'Clear Clipboard' Shortcut in Windows 10</t>
  </si>
  <si>
    <t>How to Turn On or Off ClearType in Windows 10</t>
  </si>
  <si>
    <t>How to Fix 'Click here to enter your most recent credential' in Windows 8 and Windows 10</t>
  </si>
  <si>
    <t>How to Turn On or Off Mouse ClickLock in Windows</t>
  </si>
  <si>
    <t>How to Clear Clipboard Data in Windows 10</t>
  </si>
  <si>
    <t>How to Add and Remove Turn On or Off Clipboard History Context Menu in Windows 10</t>
  </si>
  <si>
    <t>How to Enable or Disable Clipboard History in Windows 10</t>
  </si>
  <si>
    <t>How to Pin or Unpin Items in Clipboard History in Windows 10</t>
  </si>
  <si>
    <t>How to Turn On or Off Clipboard History in Windows 10</t>
  </si>
  <si>
    <t>How to Enable or Disable Clipboard Sync Across Devices in Windows 10</t>
  </si>
  <si>
    <t>How to Turn On or Off Clipboard Sync Across Devices in Windows 10</t>
  </si>
  <si>
    <t>How to Change the Time in Windows 10</t>
  </si>
  <si>
    <t>How to Turn On or Off Adjust for Daylight Saving Time Automatically in Windows 10</t>
  </si>
  <si>
    <t>How to Change Lock Screen Clock to 12 hour or 24 hour Format in Windows 10</t>
  </si>
  <si>
    <t>How to Change Taskbar Clock to 12 hour or 24 hour Format in Windows 10</t>
  </si>
  <si>
    <t>How to Hide or Show Seconds on Taskbar Clock in Windows 10</t>
  </si>
  <si>
    <t>How to Synchronize Clock with an Internet Timer Server in Windows 10</t>
  </si>
  <si>
    <t>How to Change Default Action of Closing Lid in Windows 10</t>
  </si>
  <si>
    <t>How to Close Open App or Window in Windows 10</t>
  </si>
  <si>
    <t>How to Change Closed Caption Settings in Windows 10</t>
  </si>
  <si>
    <t>How to Enable or Disable Show Cloud Content in Search Results in Windows 10</t>
  </si>
  <si>
    <t>Complete List of Windows 10 CLSID Key (GUID) Shortcuts</t>
  </si>
  <si>
    <t xml:space="preserve">How to Add Color and Appearance to Control Panel in Windows
</t>
  </si>
  <si>
    <t>How to Allow or Prevent Changing Color and Appearance in Windows 10</t>
  </si>
  <si>
    <t>How to Create a 'Color and Appearance' Shortcut in Windows 10</t>
  </si>
  <si>
    <t>How to Enable or Disable Color Filters Win+Ctrl+C Hotkey in Windows 10</t>
  </si>
  <si>
    <t>How to Turn On or Off Color Filters to the Screen in Windows 10</t>
  </si>
  <si>
    <t>How to Change Color of Inactive Title Bar in Windows 10</t>
  </si>
  <si>
    <t>Turn On or Off Show Color on Start, Taskbar, and Action Center in Windows 10</t>
  </si>
  <si>
    <t>How to Turn On or Off Show Color Only On Taskbar in Windows 10</t>
  </si>
  <si>
    <t>How to Size Width of All Columns to Fit in Folder in Windows 10</t>
  </si>
  <si>
    <t>How to Open a Command Prompt at Boot in Windows 10</t>
  </si>
  <si>
    <t>How to Customize Command Prompt Colors in Windows</t>
  </si>
  <si>
    <t>How to Open an Elevated Command Prompt in Windows 10</t>
  </si>
  <si>
    <t>How to Enable or Disable Command Prompt in Windows 7, Windows 8, and Windows 10</t>
  </si>
  <si>
    <t>How to Change Command Prompt Font and Font Size in Windows</t>
  </si>
  <si>
    <t>Enable or Disable Legacy Console for Command Prompt and PowerShell in Windows 10</t>
  </si>
  <si>
    <t>How to Open a Command Prompt in Windows 10</t>
  </si>
  <si>
    <t>Command Prompt - Open Command window here - add to context menu in Windows 10</t>
  </si>
  <si>
    <t xml:space="preserve">How to Add 'Open command window here' context menu in Windows 10
</t>
  </si>
  <si>
    <t>Command Prompt Open Here Context Menu - Add or Remove in Windows 10</t>
  </si>
  <si>
    <t xml:space="preserve">How to Add or Remove Command Prompt Open Here Context Menu in Windows 10
</t>
  </si>
  <si>
    <t xml:space="preserve">Command Prompt - Open window here as administrator - Add in Windows 10 </t>
  </si>
  <si>
    <t>How to Add 'Open command window here as administrator' context menu in Windows 10</t>
  </si>
  <si>
    <t>Show Command Prompt or Windows PowerShell on Win+X menu in Windows 10</t>
  </si>
  <si>
    <t>How to Restore Command Prompt Default Personalization Settings in Windows</t>
  </si>
  <si>
    <t>Command Prompt - Search for Text with Find Dialog Box in Windows 10</t>
  </si>
  <si>
    <t xml:space="preserve">How to Search for Text in Command Prompt and PowerShell with Find Dialog Box in Windows 10
</t>
  </si>
  <si>
    <t>How to Change Command Prompt Screen Buffer Size in Windows</t>
  </si>
  <si>
    <t>How to Change Command Prompt Transparency Level in Windows 10</t>
  </si>
  <si>
    <t>How to Turn On or Off Wrap Text Output on Resize of Command Prompt in Windows</t>
  </si>
  <si>
    <t>How to Customize Command Prompt Window Position in Windows</t>
  </si>
  <si>
    <t>How to Change Command Prompt Default Window Size in Windows</t>
  </si>
  <si>
    <t>How to Add or Remove Back Button in Common Dialog Box in Windows</t>
  </si>
  <si>
    <t>How to Enable or Disable Dropdown List of Recent Files in Common Dialog Box in Windows</t>
  </si>
  <si>
    <t>How to Change Places Bar Items in Common Dialog Box in Windows</t>
  </si>
  <si>
    <t>How to Enable or Disable Places Bar in Common Dialog Box in Windows</t>
  </si>
  <si>
    <t>How to Reset Open and Save As Common Item Dialog Boxes to Default in Windows</t>
  </si>
  <si>
    <t>How Compress or Uncompress Windows 10 with Compact OS</t>
  </si>
  <si>
    <t>How to Add Compact OS Context Menu in Windows 10</t>
  </si>
  <si>
    <t>How to Enable or Disable Users to use Companion Device to Sign in to Windows 10</t>
  </si>
  <si>
    <t>Compare Features Between Windows 10 Editions</t>
  </si>
  <si>
    <t>How to Add or Remove Compatibility Tab on Properties Page in Windows</t>
  </si>
  <si>
    <t>How to Analyze Component Store (WinSxS folder) in Windows 10</t>
  </si>
  <si>
    <t>How to Clean Up Component Store (WinSxS folder) in Windows 10</t>
  </si>
  <si>
    <t>How to Compress or Uncompress Files and Folders in Windows 10</t>
  </si>
  <si>
    <t>How to Find and List Compressed Files and Folders in Windows 10</t>
  </si>
  <si>
    <t>Turn On or Off Show Encrypted or Compressed NTFS files in Color in Windows 10</t>
  </si>
  <si>
    <t>How to Rename your PC in Windows 10</t>
  </si>
  <si>
    <t>How to Turn On or Off Let Apps Communicate with Unpaired Devices in Windows 10</t>
  </si>
  <si>
    <t>How to Create a Connect Wireless Display and Audio Devices shortcut in Windows 10</t>
  </si>
  <si>
    <t>How to Connect to a Wireless Display with Miracast in Windows 10</t>
  </si>
  <si>
    <t>How to Connect to a Wireless Display with Miracast on Windows 10 Mobile Phone</t>
  </si>
  <si>
    <t>How to Add 'Console lock display off timeout' to Power Options in Windows 10</t>
  </si>
  <si>
    <t>How to Change 'Console lock display off timeout' in Windows 10</t>
  </si>
  <si>
    <t>How to Enable or Disable Console Mode Sign-in in Windows 10</t>
  </si>
  <si>
    <t>How to Allow or Deny Apps Access to Contacts in Windows 10</t>
  </si>
  <si>
    <t>How to Customize Colors of Console Window in Windows</t>
  </si>
  <si>
    <t>How to Change Cursor Color of Console Window in Windows 10</t>
  </si>
  <si>
    <t>How to Change Cursor Shape of Console Window in Windows 10</t>
  </si>
  <si>
    <t>How to Change Cursor Size for Console Window in Windows</t>
  </si>
  <si>
    <t>How to Change Console Window Font and Font Size in Windows</t>
  </si>
  <si>
    <t>How to Enable or Disable Legacy Console Mode for All Console Windows in Windows 10</t>
  </si>
  <si>
    <t>How to Enable or Disable Line Wrapping Selection in Console Window in Windows 10</t>
  </si>
  <si>
    <t>How to Customize Console Window Position in Windows</t>
  </si>
  <si>
    <t>How to Change Screen Buffer Size of Console Window in Windows</t>
  </si>
  <si>
    <t>How to Enable or Disable Scroll Forward in Console Window in Windows 10</t>
  </si>
  <si>
    <t>How to Change Default Console Window Size in Windows</t>
  </si>
  <si>
    <t>How to Change Foreground and Background Terminal Colors of Console Window in Windows 10</t>
  </si>
  <si>
    <t>How to Change Transparency Level of Console Window in Windows 10</t>
  </si>
  <si>
    <t>How to Turn On or Off Wrap Text Output on Resize of Console Window in Windows</t>
  </si>
  <si>
    <t>Change how many My People Contacts can be Pinned to Taskbar in Windows 10</t>
  </si>
  <si>
    <t>Fix Context Menu Items Missing when more than 15 Files are Selected in Windows</t>
  </si>
  <si>
    <t>How to Open Context Menu for Taskbar Icons in Windows 10</t>
  </si>
  <si>
    <t>How to Fix Slow or Freezing Right Click Context Menu in Windows 7, Windows 8, and Windows 10</t>
  </si>
  <si>
    <t>How to Enable or Disable Wide Context Menus in Windows 10</t>
  </si>
  <si>
    <t>How to Turn On or Off Sync Apps Between Windows 10 Devices</t>
  </si>
  <si>
    <t>How to Turn On or Off Sync Apps Between Devices on Windows 10 Mobile Phone</t>
  </si>
  <si>
    <t>List of Keyboard Shortcuts in Continuum for Windows 10 Mobile Phones</t>
  </si>
  <si>
    <t>How to Add All Tasks (God Mode) to Control Panel in Windows 7, 8, and 10</t>
  </si>
  <si>
    <t xml:space="preserve">How to Add Desktop Background to Control Panel in Windows
</t>
  </si>
  <si>
    <t>How to Add Disk Management to Control Panel in Windows 7, 8, and 10</t>
  </si>
  <si>
    <t xml:space="preserve">How to Add Hyper-V Manager to Control Panel in Windows 10
</t>
  </si>
  <si>
    <t xml:space="preserve">How to Add Local Group Policy Editor to Control Panel in Windows
</t>
  </si>
  <si>
    <t>How to Add Personalization to Control Panel in Windows 10</t>
  </si>
  <si>
    <t xml:space="preserve">How to Add Registry Editor to Control Panel in Windows
</t>
  </si>
  <si>
    <t>How to Add Services to Control Panel in Windows 7, 8, and 10</t>
  </si>
  <si>
    <t xml:space="preserve">How to Add Settings to Control Panel in Windows 10
</t>
  </si>
  <si>
    <t xml:space="preserve">How to Add System Configuration (msconfig) to Control Panel in Windows
</t>
  </si>
  <si>
    <t>Control Panel - Add Windows Security in Windows 10</t>
  </si>
  <si>
    <t>How to Add Windows Security to Control Panel in Windows 10</t>
  </si>
  <si>
    <t>How to Add Windows Update to Control Panel in Windows 10</t>
  </si>
  <si>
    <t>How to Add or Remove Control Panel from This PC in Windows 10</t>
  </si>
  <si>
    <t>How to Add or Remove Control Panel on Win+X Menu in Windows 10</t>
  </si>
  <si>
    <t>How to Create a Control Panel All Tasks Shortcut in Windows 10</t>
  </si>
  <si>
    <t>How to Add or Remove Control Panel All Tasks Toolbar in Windows 10</t>
  </si>
  <si>
    <t>How to Enable or Disable Control Panel and Settings in Windows 10</t>
  </si>
  <si>
    <t>How to Add or Remove Control Panel context menu in Windows 10</t>
  </si>
  <si>
    <t>How to Change Default Control Panel Icons in Windows 10</t>
  </si>
  <si>
    <t>How to Hide Specified Control Panel Items in Windows</t>
  </si>
  <si>
    <t>How to Change Control Panel Icon in File Explorer in Windows</t>
  </si>
  <si>
    <t>How to Create Shortcuts to Open Control Panel Items in Windows 10</t>
  </si>
  <si>
    <t>How to Open the Control Panel in Windows 10</t>
  </si>
  <si>
    <t>How to Create a Control Panel Shortcut in Windows 10</t>
  </si>
  <si>
    <t>How to Show Only Specified Control Panel Items in Windows</t>
  </si>
  <si>
    <t>How to Add or Remove Allowed Apps through Controlled Folder Access in Windows 10</t>
  </si>
  <si>
    <t>How to Add or Remove Protected Folders for Controlled Folder Access in Windows 10</t>
  </si>
  <si>
    <t>How to Add Allow App through Controlled Folder Access context menu in Windows 10</t>
  </si>
  <si>
    <t>How to Add Turn On or Off Controlled Folder Access context menu Windows 10</t>
  </si>
  <si>
    <t>How to Enable or Disable Windows Defender Exploit Guard Controlled Folder Access in Windows 10</t>
  </si>
  <si>
    <t>How to Convert Windows 10 from Legacy BIOS to UEFI without Data Loss</t>
  </si>
  <si>
    <t>How to Add 'Copy Contents to Clipboard' to Context Menu in Windows 10</t>
  </si>
  <si>
    <t>How to Copy Link in Microsoft Edge in Windows 10</t>
  </si>
  <si>
    <t>How to Change Default Copy Name Extension Template in Windows 7, 8, and 10</t>
  </si>
  <si>
    <t>How to Add Copy path to Context Menu in Windows 10</t>
  </si>
  <si>
    <t>How to Copy Path in File Explorer in Windows 10</t>
  </si>
  <si>
    <t>How to Add or Remove 'Copy To folder' and 'Move To folder' Context Menu in Windows 10</t>
  </si>
  <si>
    <t>Core Isolation Memory Integrity Virtualization-based Security - Turn On or Off in Windows 10</t>
  </si>
  <si>
    <t>How to Turn On or Off Core Isolation Virtualization-based Security for Memory Integrity in Windows 10</t>
  </si>
  <si>
    <t>How to Fix 'The User Profile Service service failed the sign-in. User Profile cannot be loaded.' Error in Windows 10</t>
  </si>
  <si>
    <t>Turn On or Off Cortana Using Your Microsoft Edge Browsing History in Windows 10</t>
  </si>
  <si>
    <t>How to Hide or Show Cortana Button on Taskbar in Windows 10</t>
  </si>
  <si>
    <t>How to Change the Name Cortana Uses for You in Windows 10</t>
  </si>
  <si>
    <t>How to Clear Your Personal Data and Info from Cortana</t>
  </si>
  <si>
    <t>How to Connect Cortana to Gmail Account in Windows 10</t>
  </si>
  <si>
    <t>How to Connect your Xbox Live Account to Cortana in Windows 10</t>
  </si>
  <si>
    <t>Turn On or Off Cortana Contacts, Email, Calendar, and Communication Permissions in Windows 10</t>
  </si>
  <si>
    <t>How to Enable or Disable Hey Cortana on Lock Screen in Windows 10</t>
  </si>
  <si>
    <t>How to Enable or Disable Cortana in Windows 10</t>
  </si>
  <si>
    <t>How to Turn On or Off Get Windows 10 Mobile Phone Notifications from Cortana on Windows 10 PC</t>
  </si>
  <si>
    <t>How to Turn On or Off Cortana in Microsoft Edge in Windows 10</t>
  </si>
  <si>
    <t>Cortana - Install and Uninstall in Windows 10</t>
  </si>
  <si>
    <t xml:space="preserve">How to Install and Uninstall Cortana in Windows 10
</t>
  </si>
  <si>
    <t>Cortana Keyboard Shortcut Preference - Change to Speak or Type to Cortana when Press Win+C keys in Windows 10</t>
  </si>
  <si>
    <t>Change to Speak or Type to Cortana when Press Win+C keys in Windows 10</t>
  </si>
  <si>
    <t>How to Change Cortana Language in Windows 10</t>
  </si>
  <si>
    <t>How to Have Cortana Learn your Voice for 'Hey Cortana' in Windows 10</t>
  </si>
  <si>
    <t>How to Turn On or Off Cortana Listening Mode Keyboard Shortcut in Windows 10</t>
  </si>
  <si>
    <t>How to Turn On or Off Cortana Location Permissions in Windows 10</t>
  </si>
  <si>
    <t>How to Turn On or Off Cortana Pick up where I left off in Windows 10</t>
  </si>
  <si>
    <t>How to Turn On or Off Lock Screen Reminders and VoIP calls Notifications in Windows 10</t>
  </si>
  <si>
    <t>How to Reinstall and Re-register Cortana in Windows 10</t>
  </si>
  <si>
    <t>Cortana Run at Startup - Enable or Disable in Windows 10</t>
  </si>
  <si>
    <t xml:space="preserve">How to Enable or Disable Cortana to Automatically Run at Startup in Windows 10
</t>
  </si>
  <si>
    <t>How to Change Cortana Search Box Background Transparency in Windows 10</t>
  </si>
  <si>
    <t>How to Change Color of Cortana Search Box to White in Windows 10</t>
  </si>
  <si>
    <t>How to Change Cortana Search Box Highlight Transparency in Windows 10</t>
  </si>
  <si>
    <t>How to Change Cortana Search Box Text Color in Windows 10</t>
  </si>
  <si>
    <t>How to Change Cortana Search Box Text Transparency in Windows 10</t>
  </si>
  <si>
    <t>Turn On or Off Cortana Send Notifications and Information between Devices in Windows 10</t>
  </si>
  <si>
    <t>How to Create a Cortana Settings Shortcut in Windows 10</t>
  </si>
  <si>
    <t>Cortana - Sign in and Sign out of in Windows 10</t>
  </si>
  <si>
    <t>How to Sign in and Sign out of Cortana in Windows 10</t>
  </si>
  <si>
    <t>How to Turn On or Off Cortana Suggested Reminders in Windows 10</t>
  </si>
  <si>
    <t>How to Turn On or Off Cortana Tips in Windows 10</t>
  </si>
  <si>
    <t>Cortana Voice Activation - Turn On or Off in Windows 10</t>
  </si>
  <si>
    <t>How to Turn On or Off Hey Cortana Voice Activation in Windows 10</t>
  </si>
  <si>
    <t>How to Show Cortana Web Search Results in Microsoft Edge or Internet Explorer</t>
  </si>
  <si>
    <t>How to Disable Could not reconnect all network drives notification in Windows 10</t>
  </si>
  <si>
    <t>How to Change Country or Region Home Location in Windows 10</t>
  </si>
  <si>
    <t>How to Change Maximum Processor Frequency in Windows 10</t>
  </si>
  <si>
    <t>How to Check What Processor or CPU is in Windows PC</t>
  </si>
  <si>
    <t>How to Set CPU Process Priority for Applications in Windows 10</t>
  </si>
  <si>
    <t>Stress test your CPU for stability issues with Prime95</t>
  </si>
  <si>
    <t>How to Add or Remove Create a New Video context menu in Windows 10</t>
  </si>
  <si>
    <t>How to Make a 'Create a System Image' Shortcut in Windows 10</t>
  </si>
  <si>
    <t>How to Enable or Disable Credential Guard in Windows 10</t>
  </si>
  <si>
    <t>How to Verify if Credential Guard is Enabled or Disabled in Windows 10</t>
  </si>
  <si>
    <t>How to Enable or Disable Secure Sign-in with Ctrl+Alt+Delete in Windows 10</t>
  </si>
  <si>
    <t>How to Change Text Cursor Blink Rate in Windows</t>
  </si>
  <si>
    <t>How to Change Text Cursor Thickness in Windows 10</t>
  </si>
  <si>
    <t>How to Change your Mouse Pointers in Windows 10</t>
  </si>
  <si>
    <t>How to Custom Install Windows 10</t>
  </si>
  <si>
    <t>How to Add or Remove Customize tab in Desktop Folder Properties in Windows</t>
  </si>
  <si>
    <t>How to Add or Remove Customize tab in Folder Properties in Windows</t>
  </si>
  <si>
    <t>D</t>
  </si>
  <si>
    <t>How to Change Default App Mode and Windows Mode to Light or Dark Theme Color in Windows 10</t>
  </si>
  <si>
    <t>How to Set Data Limit for Cellular, Wi-Fi, and Ethernet Networks in Windows 10</t>
  </si>
  <si>
    <t>How View Network Data Usage Details on Windows 10 Mobile Phone</t>
  </si>
  <si>
    <t>How to Reset Network Data Usage in Windows 10</t>
  </si>
  <si>
    <t>How View Network Data Usage in Windows 10</t>
  </si>
  <si>
    <t>How to Set a Data Usage Limit on your Windows 10 Mobile Phone</t>
  </si>
  <si>
    <t>How to Add Data Usage Live Tile to Start in Windows 10</t>
  </si>
  <si>
    <t>How to Change Date and Time Formats in Windows 10</t>
  </si>
  <si>
    <t>How to Enable or Disable Changing Date and Time Formats in Windows</t>
  </si>
  <si>
    <t>How to Create Date and Time Shortcut in Windows 10</t>
  </si>
  <si>
    <t>How to Change the Date in Windows 10</t>
  </si>
  <si>
    <t>How to Decrypt Files and Folders Encrypted with EFS in Windows 10</t>
  </si>
  <si>
    <t>How to Export and Import Custom Default App Associations for New Users in Windows 10</t>
  </si>
  <si>
    <t xml:space="preserve">How to Add Default Apps to Desktop Context Menu in Windows 10
</t>
  </si>
  <si>
    <t>How to Restore Default Apps for File Extension Type Associations in Windows 10</t>
  </si>
  <si>
    <t>List of Generic Product Keys to Install Windows 10 Editions</t>
  </si>
  <si>
    <t>How to Customize Default User Profile for New Accounts in Windows 10</t>
  </si>
  <si>
    <t>How to Defer Upgrades in Windows 10</t>
  </si>
  <si>
    <t>How to Optimize and Defragment Drives in Windows 10</t>
  </si>
  <si>
    <t>How to Change Schedule Settings for Optimize Drives in Windows 10</t>
  </si>
  <si>
    <t>How to Add or Remove Optimize Drives context menu in Windows 10</t>
  </si>
  <si>
    <t>How to Customize Delete Confirmation Dialog Prompt Details in Windows</t>
  </si>
  <si>
    <t>How to Delete a File in Windows 10</t>
  </si>
  <si>
    <t>How to Delete a Folder in Windows 10</t>
  </si>
  <si>
    <t>How to Delete Volume or Partition in Windows 10</t>
  </si>
  <si>
    <t xml:space="preserve">How to See OS and Store Update Network Bandwidth Usage in Windows 10 Activity Monitor
</t>
  </si>
  <si>
    <t>Choose How Windows and Store App Updates are Downloaded in Windows 10</t>
  </si>
  <si>
    <t>How to Change Delivery Optimization Cache Drive for Windows and Store App Updates in Windows 10</t>
  </si>
  <si>
    <t xml:space="preserve">How to Limit Bandwidth to Download and Upload Windows and App Updates in Windows 10
</t>
  </si>
  <si>
    <t>How to Change Delivery Optimization Max Cache Age for Updates in Windows 10</t>
  </si>
  <si>
    <t>How to Change Delivery Optimization Max Cache Size for Updates in Windows 10</t>
  </si>
  <si>
    <t>How to Auto Save Desktop to OneDrive or This PC in Windows 10</t>
  </si>
  <si>
    <t>How to Allow or Prevent Changing Desktop Background in Windows 10</t>
  </si>
  <si>
    <t>How to Change your Desktop Background in Windows 10</t>
  </si>
  <si>
    <t>How to Reset Desktop Background Choose Your Picture History in Windows 10</t>
  </si>
  <si>
    <t>How to Add Desktop Background File Location context menu in Windows 8 and Windows 10</t>
  </si>
  <si>
    <t>How to Create a 'Desktop Background' Shortcut in Windows 10</t>
  </si>
  <si>
    <t>How to Specify Default Desktop Background in Windows 10</t>
  </si>
  <si>
    <t>How to Turn On or Off Desktop Background Image in Windows 10</t>
  </si>
  <si>
    <t>How to Change or Restore Desktop Folder Icon in Windows</t>
  </si>
  <si>
    <t>How to Move Your Desktop Folder Location in Windows 10</t>
  </si>
  <si>
    <t>How to Create Desktop Icon Settings Shortcut in Windows 10</t>
  </si>
  <si>
    <t>How to Change Desktop Icon Horizontal and Vertical Spacing in Windows 10</t>
  </si>
  <si>
    <t>How to Add Internet Explorer Desktop Icon in Windows 10</t>
  </si>
  <si>
    <t>How to Add or Remove Common Desktop Icons in Windows 10</t>
  </si>
  <si>
    <t>How to Turn On or Off Align Desktop Icons to Grid in Windows 10</t>
  </si>
  <si>
    <t>How to Allow or Prevent Themes to Change Desktop Icons in Windows 10</t>
  </si>
  <si>
    <t>How to Turn On or Off Auto Arrange Desktop Icons in Windows 10</t>
  </si>
  <si>
    <t>How to Add or Remove Drop Shadows for Icon Labels on Desktop in Windows</t>
  </si>
  <si>
    <t>How to Enable or Disable Changing Desktop Icons in Windows</t>
  </si>
  <si>
    <t>How to Hide or Show All Icons on Your Desktop in Windows 10</t>
  </si>
  <si>
    <t>How to Change the Size of Desktop Icons in Windows 10</t>
  </si>
  <si>
    <t>Keyboard Shortcuts List for Desktop in Windows 10</t>
  </si>
  <si>
    <t>How to Enable or Disable JPEG Desktop Wallpaper Import Quality Reduction in Windows 10</t>
  </si>
  <si>
    <t>Detailed Status Messages at Shut down, Sign out, and Sign in - Enable in Windows 10</t>
  </si>
  <si>
    <t>How to Enable Detailed Status Messages at Restart, Shut down, Sign out, and Sign in for Windows 10</t>
  </si>
  <si>
    <t>How to Reset Details and Preview Pane Width Size to Default in Windows 8 and 10</t>
  </si>
  <si>
    <t>How to Customize Preview Details in Details Pane of File Explorer in Windows</t>
  </si>
  <si>
    <t>How to Show or Hide Details Pane in File Explorer in Windows 10</t>
  </si>
  <si>
    <t>How to Add or Remove Details tab in File Properties in Windows 10</t>
  </si>
  <si>
    <t>How to Turn On or Off Developer Mode in Windows 10</t>
  </si>
  <si>
    <t>How to Turn On or Off Device and Search History for On-device Searches in Windows 10</t>
  </si>
  <si>
    <t>How to Turn On or Off Automatic Device Driver Installation in Windows 10</t>
  </si>
  <si>
    <t>How to Check if Device Encryption is Supported in Windows 10</t>
  </si>
  <si>
    <t>How to Turn On or Off Device Encryption for your Windows 10 Mobile Phone</t>
  </si>
  <si>
    <t>How to Turn On or Off Device Encryption in Windows 10</t>
  </si>
  <si>
    <t>How to Enable or Disable Device Guard in Windows 10</t>
  </si>
  <si>
    <t>How to Verify if Device Guard is Enabled or Disabled in Windows 10</t>
  </si>
  <si>
    <t>How to Clear Your Device History for On-device Searches in Windows 10</t>
  </si>
  <si>
    <t>List of Device Manager Error Codes and Solutions in Windows</t>
  </si>
  <si>
    <t>How to Open Device Manager in Windows 10</t>
  </si>
  <si>
    <t>How to Change the Device Name in Windows 10 Mobile Phones</t>
  </si>
  <si>
    <t>How to Connect to Device Portal for Windows 10 Mobile Phone</t>
  </si>
  <si>
    <t>How to Connect to Device Portal for Windows 10 PC</t>
  </si>
  <si>
    <t>How to Turn On or Off Device Portal for Desktop on Windows 10 PC</t>
  </si>
  <si>
    <t>How to Turn On or Off Device Portal for Mobile on Windows 10 Mobile Phone</t>
  </si>
  <si>
    <t>Device Search History - Clear</t>
  </si>
  <si>
    <t xml:space="preserve">How to Clear Your Device Search History in Windows 10
</t>
  </si>
  <si>
    <t>Device Search History - Turn On or Off</t>
  </si>
  <si>
    <t xml:space="preserve">How to Turn On or Off Device Search History in Windows 10
</t>
  </si>
  <si>
    <t>How to Turn On or Off Download Device Software over Metered Connection in Windows 10</t>
  </si>
  <si>
    <t>How to See Devices that are able to Wake Computer in Windows 10</t>
  </si>
  <si>
    <t>How to Allow or Prevent Devices to Wake Computer in Windows 10</t>
  </si>
  <si>
    <t>How to Add or Remove Devices and Printers from This PC in Windows 10</t>
  </si>
  <si>
    <t>How to Create Devices and Printers Shortcut in Windows</t>
  </si>
  <si>
    <t>How to Remove Devices from your Microsoft Account</t>
  </si>
  <si>
    <t>How to Delete Diagnostic Data in Windows 10</t>
  </si>
  <si>
    <t>How to Enable or Disable Delete Diagnostic Data in Windows 10</t>
  </si>
  <si>
    <t>How to Change Diagnostic Data Settings in Windows 10</t>
  </si>
  <si>
    <t>How to Enable or Disable Diagnostic Data Viewer in Windows 10</t>
  </si>
  <si>
    <t>How to Use Dictation on Desktop from Touch Keyboard in Windows 10</t>
  </si>
  <si>
    <t>How to Use Dictation to Talk instead of Type in Windows 10</t>
  </si>
  <si>
    <t>How to Add or Remove Words in Spell Checking Dictionary in Windows 10</t>
  </si>
  <si>
    <t>How to Install and Uninstall Graphics Tools in Windows 10</t>
  </si>
  <si>
    <t>DirectX Version - Check Which Version is Installed in Windows 10</t>
  </si>
  <si>
    <t xml:space="preserve">How to Check Which Version of DirectX is Installed in Windows 10
</t>
  </si>
  <si>
    <t>How to Check if Disk is MBR or GPT in Windows</t>
  </si>
  <si>
    <t>How to Create Disk Cleanup All Items Checked Shortcut in Windows 10</t>
  </si>
  <si>
    <t>Set Disk Cleanup to Have All Items Checked or Unchecked by Default in Windows 10</t>
  </si>
  <si>
    <t>How to Open and Use Disk Cleanup in Windows 10</t>
  </si>
  <si>
    <t>How to Convert MBR Disk to GPT Disk in Windows 10</t>
  </si>
  <si>
    <t>How to Convert GPT Disk to MBR Disk in Windows 10</t>
  </si>
  <si>
    <t>How to Post a Screenshot of Disk Management</t>
  </si>
  <si>
    <t>How to Format a Disk or Drive in Windows 10</t>
  </si>
  <si>
    <t>How to Enable or Disable Disk Quotas in Windows</t>
  </si>
  <si>
    <t>How to Enable or Disable Log Event when Disk Quota Limit Exceeded in Windows</t>
  </si>
  <si>
    <t>How to Enable or Disable Log Event when Disk Quota Warning Level Exceeded in Windows</t>
  </si>
  <si>
    <t>How to Set Default Disk Quota Limit and Warning Level for New Users in Windows</t>
  </si>
  <si>
    <t>How to Set Disk Quota Limit and Warning Level for Specific Users in Windows</t>
  </si>
  <si>
    <t>How to Enable or Disable to Enforce Disk Quota Limits in Windows</t>
  </si>
  <si>
    <t>How to Turn Off Hard Disk After Idle in Windows 10</t>
  </si>
  <si>
    <t>How to See if Disk Type is SSD or HDD in Windows 10</t>
  </si>
  <si>
    <t>How to Enable or Disable Disk Write Caching in Windows 10</t>
  </si>
  <si>
    <t>How to Enable or Disable Write Protection for a Disk Drive in Windows</t>
  </si>
  <si>
    <t>How to add or remove hardware device drives on an Offline Image with DISM</t>
  </si>
  <si>
    <t>How to Create a Bootable ISO file Containing Multiple Windows 10 Images</t>
  </si>
  <si>
    <t>How to use DISM to Edit Registry in Offline Windows 10 WIM (Image) File</t>
  </si>
  <si>
    <t>How to Repair Windows 10 Image using DISM</t>
  </si>
  <si>
    <t>How to split a custom install.wim file</t>
  </si>
  <si>
    <t>How to Clear and Reset External Display Cache in Windows 10</t>
  </si>
  <si>
    <t>How to Change Turn Off Display After Time in Windows 10</t>
  </si>
  <si>
    <t>How to Calibrate Built-in Display for HDR Video in Windows 10</t>
  </si>
  <si>
    <t>How to Create a Display Color Calibration shortcut in Windows 10</t>
  </si>
  <si>
    <t>How to Add or Remove Language Packs and Change Display Language in Windows 10</t>
  </si>
  <si>
    <t>How to Change Display Language in Windows 10</t>
  </si>
  <si>
    <t>How to Force System UI Language as Display Language in Windows</t>
  </si>
  <si>
    <t>How to Change Display Orientation in Windows 10</t>
  </si>
  <si>
    <t xml:space="preserve">How to Remove Display from Desktop in Windows 10
</t>
  </si>
  <si>
    <t>How to Turn On or Off Screen Rotation Lock in Windows 10</t>
  </si>
  <si>
    <t>How to Change Screen Refresh Rate of a Display in Windows 10</t>
  </si>
  <si>
    <t>How to Change Screen Resolution of Displays in Windows 10</t>
  </si>
  <si>
    <t>How to Set a Display as Main Display in Windows 10</t>
  </si>
  <si>
    <t>How to Add or Remove 'Display settings' Desktop Context Menu in Windows 10</t>
  </si>
  <si>
    <t>How to Change Presentation Mode to Project Display in Windows 10</t>
  </si>
  <si>
    <t>How to Create a Display Switch shortcut in Windows 10</t>
  </si>
  <si>
    <t>How to Add or Remove 'Turn off display' cascading context menu in Windows</t>
  </si>
  <si>
    <t>Display Turn Off - Enable or Disable Require Sign-in after Specified Time in Windows 10</t>
  </si>
  <si>
    <t xml:space="preserve">How to Enable or Disable Require Sign-in after Specified Time when Display Turns Off in Windows 10
</t>
  </si>
  <si>
    <t>How to Change Settings and Layout for Multiple Displays in Windows 10</t>
  </si>
  <si>
    <t>How to Enable or Disable DNS over HTTPS (DoH) in Firefox</t>
  </si>
  <si>
    <t>DNS over HTTPS (DoH) in Microsoft Edge - Enable or Disable</t>
  </si>
  <si>
    <t xml:space="preserve">How to Enable or Disable DNS over HTTPS (DoH) in Microsoft Edge
</t>
  </si>
  <si>
    <t>How to Display Your DNS Resolver Cache in Windows 10</t>
  </si>
  <si>
    <t>How to Flush DNS Resolver Cache in Windows 10</t>
  </si>
  <si>
    <t>How to Change DNS Server Address on Windows 10 PC</t>
  </si>
  <si>
    <t>How to Check or Uncheck Do For All Dialog Checkbox by Default in Windows 10</t>
  </si>
  <si>
    <t>How to Auto Save Documents to OneDrive or This PC in Windows 10</t>
  </si>
  <si>
    <t>How to Change or Restore Documents Folder Icon in Windows</t>
  </si>
  <si>
    <t>How to Move Your Documents Folder Location in Windows 10</t>
  </si>
  <si>
    <t>How to Add or Remove Documents Library in Windows 10</t>
  </si>
  <si>
    <t>How to Allow or Deny OS and Apps Access to Documents Library in Windows 10</t>
  </si>
  <si>
    <t>Enable or Disable Simultaneous Connections to Both Non-domain and Domain Networks in Windows 10</t>
  </si>
  <si>
    <t>How to Install Windows Server 2016 and Setup Local Domain Controller</t>
  </si>
  <si>
    <t>How to Enable or Disable Show Local Users on Sign-in Screen on Domain Joined Windows 10 PC</t>
  </si>
  <si>
    <t>How to Join a Windows 10 PC to a Local Active Directory Domain</t>
  </si>
  <si>
    <t xml:space="preserve">How to Minimize Number of Simultaneous Connections to Internet or Domain in Windows 10
</t>
  </si>
  <si>
    <t>How to Remove a Windows 10 PC from a Local Active Directory Domain</t>
  </si>
  <si>
    <t>How to Open Items with Single-Click or Double-Click in Windows 10</t>
  </si>
  <si>
    <t>How to Turn On or Off Double Tap to Wake Up Windows 10 Mobile Phone</t>
  </si>
  <si>
    <t>How to Downgrade from Windows 10 Enterprise to Windows 10 Pro</t>
  </si>
  <si>
    <t>How to Downgrade Windows 10 Pro for Workstations to Windows 10 Pro</t>
  </si>
  <si>
    <t>How to Allow or Deny Apps Access to Downloads Folder in Windows 10</t>
  </si>
  <si>
    <t>How to Change or Restore Downloads Folder Icon in Windows</t>
  </si>
  <si>
    <t>How to Move Your Downloads Folder Location in Windows 10</t>
  </si>
  <si>
    <t>How to See DPI Awareness of Running Apps in Task Manager in Windows 10</t>
  </si>
  <si>
    <t>How to Turn On or Off Fix Scaling for Apps that are Blurry in Windows 10</t>
  </si>
  <si>
    <t>How to Change your DPI Scaling Level for Displays in Windows 10</t>
  </si>
  <si>
    <t>How to Change Display Scaling Zoom Level of Hyper-V Virtual Machine in Windows 10</t>
  </si>
  <si>
    <t>How to Change Default Drag and Drop Action in Windows</t>
  </si>
  <si>
    <t>How to Change Drag and Drop Sensitivity in Windows</t>
  </si>
  <si>
    <t>How to Enable or Disable Dragging Maximized Windows in Windows 10</t>
  </si>
  <si>
    <t>How to 'Pin to taskbar' Folder and Drive in Windows 10</t>
  </si>
  <si>
    <t>How to Change a Drive Icon in Windows 10</t>
  </si>
  <si>
    <t>How to Include Folder to a Library in Windows 10</t>
  </si>
  <si>
    <t>How to Rename Drive Label in Windows 10</t>
  </si>
  <si>
    <t>Drive Health and SMART Status - Check in Windows 10</t>
  </si>
  <si>
    <t xml:space="preserve">How to Check Drive Health and SMART Status in Windows 10
</t>
  </si>
  <si>
    <t>How to Change and Assign Drive Letter in Windows 10</t>
  </si>
  <si>
    <t>How to Remove a Drive Letter in Windows 10</t>
  </si>
  <si>
    <t>How to Hide or Show Drive Letters in Windows 10</t>
  </si>
  <si>
    <t>How to Show Drive Letters Before or After Drive Name in Windows 10</t>
  </si>
  <si>
    <t>How to Mount a Drive to a Folder in Windows 10</t>
  </si>
  <si>
    <t>Drive or Volume - Mount and Unmount in Windows</t>
  </si>
  <si>
    <t xml:space="preserve">How to Mount and Unmount a Drive or Volume in Windows
</t>
  </si>
  <si>
    <t>How to Determine File System of Drive in Windows 10</t>
  </si>
  <si>
    <t>How to Free Up Drive Space in Windows 10</t>
  </si>
  <si>
    <t>How to Roll Back a Device Driver to a Previous Version in Windows 10</t>
  </si>
  <si>
    <t>Driver Signature Enforcement and Test Mode - Enable or Disable in Windows 10</t>
  </si>
  <si>
    <t xml:space="preserve">How to Enable or Disable Driver Signature Enforcement and Test Mode in Windows 10
</t>
  </si>
  <si>
    <t>How to Prevent Windows Update from Updating Specific Device Driver in Windows 10</t>
  </si>
  <si>
    <t>How to Enable or Disable Including Driver Updates in Windows Update in Windows 10</t>
  </si>
  <si>
    <t>How to Enable and Disable Driver Verifier in Windows 10</t>
  </si>
  <si>
    <t>How to Verify if System Files and Drivers are Digitally Signed in Windows</t>
  </si>
  <si>
    <t>How to Backup and Restore Device Drivers in Windows 10</t>
  </si>
  <si>
    <t>How to Block or Unblock Legacy File System Filter Drivers in Windows 10</t>
  </si>
  <si>
    <t>How to Hide Specified Drives in Windows</t>
  </si>
  <si>
    <t>How to Add or Remove Duplicate Drives in Navigation Pane of File Explorer in Windows 10</t>
  </si>
  <si>
    <t>How to Add or Remove Drives in Send to Context Menu in Windows 10</t>
  </si>
  <si>
    <t>Dropbox Context Menu - Add or Remove in Windows</t>
  </si>
  <si>
    <t xml:space="preserve">How to Add or Remove Dropbox Context Menu in Windows
</t>
  </si>
  <si>
    <t>How to Add or Remove Dropbox Desktop Icon in Windows 10</t>
  </si>
  <si>
    <t>How to Add or Remove Dropbox in Navigation Pane of File Explorer in Windows 10</t>
  </si>
  <si>
    <t>How to Dual Boot Windows 10 with Windows 7 or Windows 8</t>
  </si>
  <si>
    <t>How to Remove and Uninstall Windows 7, Windows 8, or Windows 10 from Dual Boot PC</t>
  </si>
  <si>
    <t>How to Turn On or Off Dynamic Lock Problem Notifications in Windows 10</t>
  </si>
  <si>
    <t>How to Turn On or Off Dynamic Lock in Windows 10</t>
  </si>
  <si>
    <t>E</t>
  </si>
  <si>
    <t>How to Configure Early Launch AntiMalware Boot-Start Driver Initialization Policy in Windows 8 and 10</t>
  </si>
  <si>
    <t>How to Disable Early Launch Anti-Malware Protection in Windows 8 and Windows 10</t>
  </si>
  <si>
    <t>How to Enable or Disable Screen Edge Swipe in Windows 10</t>
  </si>
  <si>
    <t>How to Add or Remove Edit with Paint 3D context menu in Windows 10</t>
  </si>
  <si>
    <t>How to Add or Remove Edit with Photos context menu in Windows 10</t>
  </si>
  <si>
    <t>How to Add Edit with PowerShell ISE as administrator context menu in Windows 10</t>
  </si>
  <si>
    <t>How to Add Edit with PowerShell ISE x86 as administrator in Windows 10</t>
  </si>
  <si>
    <t>How to See which Edition of Windows 10 you have Installed</t>
  </si>
  <si>
    <t>How to Create an Elevated Command Prompt Shortcut in Windows 10</t>
  </si>
  <si>
    <t>How to Open Elevated Windows PowerShell in Windows 10</t>
  </si>
  <si>
    <t>Elevated Shortcut - Add to New Context Menu in Windows 10</t>
  </si>
  <si>
    <t xml:space="preserve">How to Add Create Elevated Shortcut to New Context Menu in Windows 10
</t>
  </si>
  <si>
    <t>How to Create Elevated App Shortcut without UAC Prompt in Windows 10</t>
  </si>
  <si>
    <t>How to Add Email to Context Menu in Windows 10</t>
  </si>
  <si>
    <t>How to Enable or Disable Email Address on Sign-in Screen in Windows 10</t>
  </si>
  <si>
    <t>How to Hide or Show Email Address on Sign-in Screen in Windows 10</t>
  </si>
  <si>
    <t>How to Turn On or Off Embedded Handwriting Panel in Windows 10</t>
  </si>
  <si>
    <t>How to Turn On or Off Emergency Alerts in Windows 10 Mobile Phones</t>
  </si>
  <si>
    <t>To Perform an Emergency Restart in Windows 10</t>
  </si>
  <si>
    <t>How to Turn On or Off Close Emoji Panel Automatically in Windows 10</t>
  </si>
  <si>
    <t>How to Enter Emoji on Hardware Keyboard with Emoji Panel in Windows 10</t>
  </si>
  <si>
    <t>How to Use Emoji in Drive, File, and Folder Names in Windows 10</t>
  </si>
  <si>
    <t>How to Add or Remove Empty Folder context menu in Windows 10</t>
  </si>
  <si>
    <t>How to Add Empty Recycle Bin to Context Menu in Windows 10</t>
  </si>
  <si>
    <t>Add or Remove Empty Recycle Bin Context Menu for Recycle Bin in Windows</t>
  </si>
  <si>
    <t>Add or Remove 'Enable adaptive brightness' from Power Options in Windows 10</t>
  </si>
  <si>
    <t>How to Change or Remove Lock Icon on Encrypted Files and Folders in Windows 10</t>
  </si>
  <si>
    <t>How to Encrypt Files and Folders with Encrypting File System (EFS) in Windows 10</t>
  </si>
  <si>
    <t>How to Find and List All Your EFS Encrypted Files in Windows 10</t>
  </si>
  <si>
    <t>How to Turn On or Off to Index Encrypted Files in Windows 10</t>
  </si>
  <si>
    <t>How to Back Up Your EFS File Encryption Certificate and Key in Windows 10</t>
  </si>
  <si>
    <t>How to Import Your EFS File Encryption Certificate and Key in Windows 10</t>
  </si>
  <si>
    <t>How to Enable or Disable Automatically Encrypt Files Moved to EFS Encrypted Folders in Windows</t>
  </si>
  <si>
    <t>How to Find Microsoft End User License Agreement (EULA) in Windows 10</t>
  </si>
  <si>
    <t>Enable Enhanced Anti-Spoofing for Windows Hello Face Authentification in Windows 10</t>
  </si>
  <si>
    <t>How to Enable or Disable Energy Efficient Ethernet for a Modem</t>
  </si>
  <si>
    <t>How to Add or Remove 'Energy Saver settings' Power Options in Windows 10</t>
  </si>
  <si>
    <t>Complete List of Environment Variables in Windows 10</t>
  </si>
  <si>
    <t>How to Add Environment Variables Context Menu in Windows 10</t>
  </si>
  <si>
    <t>How to Delete User and System Environment Variables in Windows</t>
  </si>
  <si>
    <t>How to Edit User and System Environment Variables in Windows</t>
  </si>
  <si>
    <t>How to Set New User and System Environment Variables in Windows</t>
  </si>
  <si>
    <t>How to Create Environment Variables Shortcut in Windows</t>
  </si>
  <si>
    <t>How to Erase your Windows 10 Mobile Phone Online</t>
  </si>
  <si>
    <t>How to Enable or Disable Windows Error Reporting in Windows 10</t>
  </si>
  <si>
    <t>How to Create Bootable ISO from Windows 10 install.esd File</t>
  </si>
  <si>
    <t>How to Convert ESD file to WIM using DISM in Windows 10</t>
  </si>
  <si>
    <t>How to Set Data Limit for Wi-Fi and Ethernet in Windows 10</t>
  </si>
  <si>
    <t>How to Set Ethernet Connection as Metered or Non-Metered in Windows 10</t>
  </si>
  <si>
    <t>Ethernet Data Limit - Set in Windows 10</t>
  </si>
  <si>
    <t>How to Clear All Event Logs in Event Viewer in Windows</t>
  </si>
  <si>
    <t>How to Read Shrink Volume Log in Event Viewer in Windows 10</t>
  </si>
  <si>
    <t>How to Read Event Viewer Log for Untrusted Font Blocking in Windows 10</t>
  </si>
  <si>
    <t>How to Read Memory Diagnostics Tool Results in Event Viewer in Windows 10</t>
  </si>
  <si>
    <t>How to Read Logoff and Sign Out Logs in Event Viewer in Windows</t>
  </si>
  <si>
    <t>How to Read Shutdown Event Logs in Windows</t>
  </si>
  <si>
    <t>How to Create 3D Formulas in Excel</t>
  </si>
  <si>
    <t>How to Check Expiry Date of Windows 10 Insider Preview Build</t>
  </si>
  <si>
    <t>How to Enable or Disable Launch Folder Windows in a Separate Process in Windows</t>
  </si>
  <si>
    <t>How to Restart explorer.exe Process in Windows 10</t>
  </si>
  <si>
    <t>How to Add 'Restart Explorer' to Desktop Context Menu in Windows 10</t>
  </si>
  <si>
    <t>How to Change Windows Defender Exploit Protection Settings in Windows 10</t>
  </si>
  <si>
    <t>How to Enable or Disable Windows Defender Exploit Protection Settings in Windows 10</t>
  </si>
  <si>
    <t>How to Export and Import Windows Defender Exploit Protection Settings in Windows 10</t>
  </si>
  <si>
    <t>How to Extend Volume or Partition in Windows 10</t>
  </si>
  <si>
    <t>How to Set Up External Storage for Xbox One</t>
  </si>
  <si>
    <t>How to Add or Remove 'Extract All' Context Menu for ZIP Files in Windows</t>
  </si>
  <si>
    <t>How to Unzip (extract) Files from a Zipped Folder in Windows 10</t>
  </si>
  <si>
    <t>F</t>
  </si>
  <si>
    <t>How to Improve Windows Hello Face Recognition in Windows 10</t>
  </si>
  <si>
    <t>How to Remove Your Face from Windows Hello in Windows 10</t>
  </si>
  <si>
    <t>How to Set up Windows Hello Face Recognition in Windows 10</t>
  </si>
  <si>
    <t>How to Turn On or Off Automatically Unlock Screen for Windows Hello Face in Windows 10</t>
  </si>
  <si>
    <t>How to create a custom bootable recovery partition to restore Windows</t>
  </si>
  <si>
    <t>How to Add Money to Account of Family Child for Purchase &amp; Spending in Windows Store</t>
  </si>
  <si>
    <t>How to Manage Activity Reporting Settings for Child in your Microsoft Family</t>
  </si>
  <si>
    <t>How to Manage Apps, Games &amp; Media Settings for Child in your Microsoft Family</t>
  </si>
  <si>
    <t>How to Manage Screen Time Settings for Child in your Microsoft Family</t>
  </si>
  <si>
    <t>How to Manage Web Browsing Restriction Settings for Child in your Microsoft Family</t>
  </si>
  <si>
    <t>How to See Devices Connected to Account of Microsoft Family Child Member</t>
  </si>
  <si>
    <t>How to Turn On or Off Ask a Parent before buying stuff in Microsoft Store for Microsoft Family Child Member</t>
  </si>
  <si>
    <t>How to Create and Set Up Your Microsoft Family Group</t>
  </si>
  <si>
    <t>How to Allow or Block Family Member from using a PC in Windows 10</t>
  </si>
  <si>
    <t>How to Enable or Disable Fast Boot in UEFI Firmware Settings for Windows</t>
  </si>
  <si>
    <t>Last updated 23-June-2016</t>
  </si>
  <si>
    <t>How to Enable or Disable Fast User Switching in Windows 10</t>
  </si>
  <si>
    <t>How to Switch User in Windows 10</t>
  </si>
  <si>
    <t>How to Convert FAT32 to NTFS without Data Loss in Windows</t>
  </si>
  <si>
    <t>How to Add or Remove Favorites from Quick Access in Windows 10</t>
  </si>
  <si>
    <t>How to Change or Restore Favorites Folder Icon in Windows</t>
  </si>
  <si>
    <t>How to Move Your Favorites Folder Location in Windows 10</t>
  </si>
  <si>
    <t>How to Add or Remove Favorites in Navigation Pane of File Explorer in Windows 10</t>
  </si>
  <si>
    <t>How to Change Windows 10 Feedback Frequency</t>
  </si>
  <si>
    <t>How to Send Feedback to Microsoft in Windows 10</t>
  </si>
  <si>
    <t>How to Share Feedback from Feedback Hub in Windows 10</t>
  </si>
  <si>
    <t>How to Turn On or Off File and Printer Sharing in Windows 10</t>
  </si>
  <si>
    <t>How to Show Full Path in Address Bar of File Explorer in Windows 10</t>
  </si>
  <si>
    <t>Turn On or Off Inline AutoComplete in File Explorer and Run Dialog in Windows 10</t>
  </si>
  <si>
    <t xml:space="preserve">Turn On or Off Make File Explorer Buttons Easier to Touch when entering Tablet Posture in Windows 10
</t>
  </si>
  <si>
    <t>How to Change 'When typing into list view' Action in Windows 10 File Explorer</t>
  </si>
  <si>
    <t>How to Turn On or Off Show Dates in Conversational Format in Windows 10 File Explorer</t>
  </si>
  <si>
    <t>How to Add or Remove File Explorer Default Context Menu in Windows 10</t>
  </si>
  <si>
    <t>How to Clear File Explorer and Run Dialog Box History in Windows 10</t>
  </si>
  <si>
    <t>How to Show or Hide Navigation Pane in File Explorer in Windows 10</t>
  </si>
  <si>
    <t>How to Enable or Disable Numerical Sorting in File Explorer in Windows 10</t>
  </si>
  <si>
    <t>How to Open File Explorer to 'This PC' or 'Quick access' by Default in Windows 10</t>
  </si>
  <si>
    <t>How to Open File Explorer Options in Windows 10</t>
  </si>
  <si>
    <t>How to Hide or Show Preview Handlers in Preview Pane of File Explorer in Windows 10</t>
  </si>
  <si>
    <t>How to Show or Hide Preview Pane in File Explorer in Windows 10</t>
  </si>
  <si>
    <t>How to Add or Remove Quick Access Toolbar Items in Windows 10 File Explorer</t>
  </si>
  <si>
    <t>How to Backup and Restore Quick Access Toolbar in Windows 10 File Explorer</t>
  </si>
  <si>
    <t>How to Reset Quick Access Toolbar to Default in Windows 10 File Explorer</t>
  </si>
  <si>
    <t>How to Show Quick Access Toolbar Above or Below Ribbon in Windows 10 File Explorer</t>
  </si>
  <si>
    <t>How to Hide or Show Ribbon in Windows 10 File Explorer</t>
  </si>
  <si>
    <t>How to Clear File Explorer Search History in Windows 10</t>
  </si>
  <si>
    <t>How to Enable or Disable Search History in Windows 10 File Explorer</t>
  </si>
  <si>
    <t>How to Search in File Explorer in Windows 10</t>
  </si>
  <si>
    <t>How to Hide or Show Status Bar in File Explorer in Windows 10</t>
  </si>
  <si>
    <t>How to Hide or Show Sync Provider Notifications within File Explorer in Windows 10</t>
  </si>
  <si>
    <t>How to Display Full Path in Title Bar of File Explorer in Windows 10</t>
  </si>
  <si>
    <t>How to Hide or Show Process ID in File Explorer Title Bar in Windows 10</t>
  </si>
  <si>
    <t>How to Create a UWP File Explorer app Shortcut in Windows 10</t>
  </si>
  <si>
    <t>How to Add Hash to Context Menu of Files in Windows 8 and Windows 10</t>
  </si>
  <si>
    <t>How to Add or Remove Folders to be Backed Up by File History in Windows 10</t>
  </si>
  <si>
    <t>How to Manually Create a File History Backup in Windows 10</t>
  </si>
  <si>
    <t>How to Change how Long to Keep File History in Windows 10</t>
  </si>
  <si>
    <t>How to Change how Often to Save File History in Windows 10</t>
  </si>
  <si>
    <t>How to Delete Older Versions of File History in Windows 10</t>
  </si>
  <si>
    <t>How to Recommend File History Drive to Homegroup in Windows 10</t>
  </si>
  <si>
    <t>How to Select a File History Drive in Windows 10</t>
  </si>
  <si>
    <t>How to Enable or Disable File History in Windows 10</t>
  </si>
  <si>
    <t>How to Exclude Folders from File History in Windows 10</t>
  </si>
  <si>
    <t>How to Reset File History to Default in Windows 10</t>
  </si>
  <si>
    <t>How to Restore Files or Folders using File History in Windows 10</t>
  </si>
  <si>
    <t>How to Create File History shortcut in Windows 10</t>
  </si>
  <si>
    <t>How to Turn On or Off File History in Windows 10</t>
  </si>
  <si>
    <t>How to Add File Name Extensions Context Menu in Windows 10</t>
  </si>
  <si>
    <t>How to Hide or Show File Name Extensions in Windows 10</t>
  </si>
  <si>
    <t>How to Add or Remove EFS "File ownership" Context Menu in Windows 10</t>
  </si>
  <si>
    <t>How to Pin any File to the Taskbar in Windows 10</t>
  </si>
  <si>
    <t>How to Add, Change, and Remove File Property Details in Windows 10</t>
  </si>
  <si>
    <t>How to Rename File in Windows 10</t>
  </si>
  <si>
    <t>How to Change File Sharing Encryption Level in Windows 10</t>
  </si>
  <si>
    <t>How to Turn On or Off Display File Size Info in Folder Tips in Windows 10</t>
  </si>
  <si>
    <t>How to Allow or Deny Apps Access to File System in Windows 10</t>
  </si>
  <si>
    <t>How to Restore Default File Extension Type Associations in Windows 10</t>
  </si>
  <si>
    <t>How to Unblock a File in Windows 10</t>
  </si>
  <si>
    <t>How to Show Fewer or More Details in File Transfer Dialog in Windows 10</t>
  </si>
  <si>
    <t>How to Set or Unset Hidden Attribute of Files and Folders in Windows 10</t>
  </si>
  <si>
    <t>How to Set or Unset Read-only Attribute of Files and Folders in Windows 10</t>
  </si>
  <si>
    <t>How to Backup and Restore Filter Keys Settings in Windows</t>
  </si>
  <si>
    <t>How to Turn On or Off Filter Keys in Windows 10</t>
  </si>
  <si>
    <t>Find Dialog Box - Search for Text in Command Prompt and PowerShell in Windows 10</t>
  </si>
  <si>
    <t>How to Use Find My Device for Windows 10 PCs</t>
  </si>
  <si>
    <t>How to Turn On or Off Find My Device in Windows 10</t>
  </si>
  <si>
    <t>How to Use Find My Device for Windows 10 Mobile Phone</t>
  </si>
  <si>
    <t>How to Turn On or Off Find My Phone in Windows 10 Mobile Phone</t>
  </si>
  <si>
    <t>How to Find Your Child in Microsoft Family on a Map</t>
  </si>
  <si>
    <t>How to Enable or Disable Always Open Bookmarks in New Tab in Firefox Quantum</t>
  </si>
  <si>
    <t>How to Enable or Disable Automatically Reopen Firefox after Windows Restart or Shutdown</t>
  </si>
  <si>
    <t>How to Enable or Disable Close Tab by Double Click in Firefox in Windows</t>
  </si>
  <si>
    <t>How to Completely Reset Firefox to Default in Windows</t>
  </si>
  <si>
    <t>How to Turn On or Off Content Blocking for Individual Sites in Firefox</t>
  </si>
  <si>
    <t>How to Enable or Disable Ctrl+Tab Thumbnail Previews of Tabs in Firefox</t>
  </si>
  <si>
    <t>How to Enable or Disable Extensions in Mozilla Firefox</t>
  </si>
  <si>
    <t>How to Install Extensions in Mozilla Firefox</t>
  </si>
  <si>
    <t>How to Uninstall Extensions in Mozilla Firefox</t>
  </si>
  <si>
    <t>How to Change Firefox Home Content Preferences in Windows</t>
  </si>
  <si>
    <t>How to Change Homepage in Firefox in Windows</t>
  </si>
  <si>
    <t>How to Enable or Disable IDN Punycode in Firefox Address Bar in Windows</t>
  </si>
  <si>
    <t>How to Import and Export Bookmarks via HTML in Firefox</t>
  </si>
  <si>
    <t>How to Import Bookmarks from Firefox to Internet Explorer in Windows 10</t>
  </si>
  <si>
    <t>How to Import Bookmarks from Firefox to Microsoft Edge in Windows 10</t>
  </si>
  <si>
    <t>How to Import Favorites from Internet Explorer to Firefox in Windows 10</t>
  </si>
  <si>
    <t>How to Import Favorites from Microsoft Edge to Firefox in Windows 10</t>
  </si>
  <si>
    <t>How to Change New Tab page in Firefox in Windows</t>
  </si>
  <si>
    <t>How to Disable Ad Snippets on New Tab Page in Firefox</t>
  </si>
  <si>
    <t>How to Change New Tab Preferences in Firefox Quantum</t>
  </si>
  <si>
    <t>How to Change Number of Rows of Top Sites to Show on New Tabs Page in Firefox</t>
  </si>
  <si>
    <t>How to Change Performance Settings for Firefox Quantum</t>
  </si>
  <si>
    <t>How to Enable or Disable Quick Find in Firefox</t>
  </si>
  <si>
    <t>How to Add or Remove Recent Highlights in Library Menu in Firefox</t>
  </si>
  <si>
    <t>How to Enable or Disable Recommended Extensions in Firefox</t>
  </si>
  <si>
    <t>How to Refresh Firefox in Windows</t>
  </si>
  <si>
    <t>How to Add or Remove Search Bar in Firefox Quantum</t>
  </si>
  <si>
    <t>How to Change Default Search Engine in Firefox</t>
  </si>
  <si>
    <t>How to Add and Remove Search Engine Shortcut Icons in Top Sites on Firefox New Tab page</t>
  </si>
  <si>
    <t>How to Set a Custom URL for New Tabs in Mozilla Firefox</t>
  </si>
  <si>
    <t>How to Opt-in or Opt-out of SHIELD Studies in Firefox</t>
  </si>
  <si>
    <t>How to Enable or Disable Tab Warming in Firefox in Windows</t>
  </si>
  <si>
    <t>How to Add or Remove Title Bar in Firefox</t>
  </si>
  <si>
    <t>How to Change the Theme in Firefox Quantum</t>
  </si>
  <si>
    <t>How to Add or Remove Toolbar Items in Firefox Quantum</t>
  </si>
  <si>
    <t>How to Turn On or Off UI Animations in Firefox Quantum</t>
  </si>
  <si>
    <t>Firefox Volume Control and Hardware Media Key Handling - Enable or Disable</t>
  </si>
  <si>
    <t xml:space="preserve">How to Enable or Disable Volume Control and Hardware Media Key Handling in Mozilla Firefox
</t>
  </si>
  <si>
    <t>How to Find Firmware Revision Number of Windows 10 Mobile Phone</t>
  </si>
  <si>
    <t>How to Change First Day of Week in Windows 10</t>
  </si>
  <si>
    <t>How to Remove Floppy Disk Drive in Windows Hyper-V Virtual Machine</t>
  </si>
  <si>
    <t>How to Change Focus Assist Automatic Rules in Windows 10</t>
  </si>
  <si>
    <t>How to Customize Focus Assist Priority List in Windows 10</t>
  </si>
  <si>
    <t>How to Turn On or Off Focus Assist in Windows 10</t>
  </si>
  <si>
    <t>How to Create a New Folder in Windows 10</t>
  </si>
  <si>
    <t>How to Change the Group by View of a Folder in Windows 10</t>
  </si>
  <si>
    <t>How to Change Icon of a Folder in Windows 10</t>
  </si>
  <si>
    <t>How to Show or Hide Folder Merge Conflicts in Windows 10</t>
  </si>
  <si>
    <t>How to Mount Folder as Virtual Drive in Windows 7, Windows 8, and Windows 10</t>
  </si>
  <si>
    <t>How to Open Folder in New Tab in Windows 10 File Explorer</t>
  </si>
  <si>
    <t>How to Open Each Folder in the Same or New Window in Windows 10</t>
  </si>
  <si>
    <t>How to Change a Folder Picture in Windows 10</t>
  </si>
  <si>
    <t>How to Rename Folder in Windows 10</t>
  </si>
  <si>
    <t>How to Change the Sort by View of a Folder in Windows 10</t>
  </si>
  <si>
    <t>How to Change the Template of a Drive, Folder, or Library in Windows 10</t>
  </si>
  <si>
    <t>How to Change the View Layout of a Folder in Windows 10</t>
  </si>
  <si>
    <t>How to Set a Default Folder View for All Folders in Windows 10</t>
  </si>
  <si>
    <t>How to Backup and Restore Folder View Settings in Windows 10</t>
  </si>
  <si>
    <t>How to Reset Folder View Settings to Default in Windows 10</t>
  </si>
  <si>
    <t>How Add or Remove Folders from This PC in Windows 10</t>
  </si>
  <si>
    <t>How to Enable or Disable Untrusted Font Blocking in Windows 10</t>
  </si>
  <si>
    <t>How to Exclude Specific Apps for Untrusted Font Blocking in Windows 10</t>
  </si>
  <si>
    <t>How to Rebuild Font Cache in Windows 10</t>
  </si>
  <si>
    <t>How to Change the Default Font in Windows 10</t>
  </si>
  <si>
    <t>How to Create Custom Font with Microsoft Font Maker app in Windows 10</t>
  </si>
  <si>
    <t>How to Backup and Restore Font Settings in Windows</t>
  </si>
  <si>
    <t>How to Restore Default Font Settings in Windows</t>
  </si>
  <si>
    <t>How to Enable or Disable Font Smoothing in Windows</t>
  </si>
  <si>
    <t>How to Change Font of Handwriting Panel in Windows 10</t>
  </si>
  <si>
    <t>How to Delete Fonts in Windows 10</t>
  </si>
  <si>
    <t>How to Get Fonts from the Microsoft Store in Windows 10</t>
  </si>
  <si>
    <t>How to Hide or Show Fonts in Windows</t>
  </si>
  <si>
    <t>How to Install Fonts in Windows 10</t>
  </si>
  <si>
    <t>How to Preview Fonts in Windows 10</t>
  </si>
  <si>
    <t>How to Start Fresh with Clean up-to-date Installation of Windows 10</t>
  </si>
  <si>
    <t>How to Reset and Clear Recent Items and Frequent Places in Windows 10</t>
  </si>
  <si>
    <t>How to Turn On or Off 'Recent Items' and 'Frequent Places' in Windows 10</t>
  </si>
  <si>
    <t>How to Enable or Disable Fullscreen Optimizations for Apps and Games in Windows 10</t>
  </si>
  <si>
    <t>Stress test your GPU for stability issues with FurMark</t>
  </si>
  <si>
    <t>G</t>
  </si>
  <si>
    <t>How to Choose Light or Dark Theme for Game Bar in Windows 10</t>
  </si>
  <si>
    <t>How to Dedicate Resources to Game in Windows 10 Game Bar</t>
  </si>
  <si>
    <t xml:space="preserve">How to Add or Remove Overlays on Xbox Game Bar Home in Windows 10
</t>
  </si>
  <si>
    <t>How to Customize Keyboard Shortcuts for Game Bar in Windows 10</t>
  </si>
  <si>
    <t xml:space="preserve">How to Turn On or Off Notification Sounds while Playing Games in Windows 10
</t>
  </si>
  <si>
    <t xml:space="preserve">How to Show or Hide Notifications when Playing Fullscreen Game in Windows 10
</t>
  </si>
  <si>
    <t>Enable or Disable Open Xbox Game Bar using Xbox button on Game Controller in Windows 10</t>
  </si>
  <si>
    <t xml:space="preserve">How to Pin and Unpin Xbox Game Bar Overlays on Screen in Windows 10
</t>
  </si>
  <si>
    <t>How to Record and Take Screenshots with Game Bar in Windows 10</t>
  </si>
  <si>
    <t>How to Turn On or Off Game Bar Tips in Windows 10</t>
  </si>
  <si>
    <t>How to Turn On or Off Xbox Game Bar in Windows 10</t>
  </si>
  <si>
    <t>How to View Game Performance with Game Bar in Windows 10</t>
  </si>
  <si>
    <t>How to Calibrate a Game Controller in Windows 10</t>
  </si>
  <si>
    <t>How to Enable or Disable Game DVR and Game Bar in Windows 10</t>
  </si>
  <si>
    <t>How to Undo 'Remember this as a game' for Game DVR in Windows 10</t>
  </si>
  <si>
    <t>How to Turn On or Off Game Mode Notifications in Windows 10</t>
  </si>
  <si>
    <t>How to Reset Game Mode Settings in Windows 10</t>
  </si>
  <si>
    <t>How to Turn On or Off Game Mode in Windows 10</t>
  </si>
  <si>
    <t>How to Turn On or Off Play Store Games Offline on Windows 10 PC</t>
  </si>
  <si>
    <t>How to Turn On or Off Variable Refresh Rate for Games in Windows 10</t>
  </si>
  <si>
    <t>General tab in Drive Properties in Windows 10 - Add or Remove</t>
  </si>
  <si>
    <t>How to Add or Remove General, Tools, and Hardware tabs in Drive Properties in Windows 10</t>
  </si>
  <si>
    <t>What is $GetCurrent folder and how to delete $GetCurrent folder in Windows 10</t>
  </si>
  <si>
    <t>Get even more out of Windows Suggestions - Turn On or Off in Windows 10</t>
  </si>
  <si>
    <t>How to Turn On or Off 'Get even more out of Windows' and 'Let's make Windows even better' Suggestions in Windows 10</t>
  </si>
  <si>
    <t>Check Get Windows 10 app Compatibility Report for Windows 10 in Window 7 and 8.1</t>
  </si>
  <si>
    <t>How to Remove 'Get Windows 10' Icon from Taskbar in Windows 7 and 8.1</t>
  </si>
  <si>
    <t>How to Add or Remove 'Share with' Context Menu in Windows 10</t>
  </si>
  <si>
    <t>How to Turn On or Off Glance Screen on Windows 10 Mobile Phone</t>
  </si>
  <si>
    <t>How to Go Back to the Previous Windows from Windows 10</t>
  </si>
  <si>
    <t>How to Set Number of Days can Go Back to Previous Version of Windows in Windows 10</t>
  </si>
  <si>
    <t>Google Chrome Address Bar - Always Show Full URLs</t>
  </si>
  <si>
    <t>How to Enable or Disable Strict Site Isolation Mode in Google Chrome in Windows</t>
  </si>
  <si>
    <t>Google Drive Context Menu - Add or Remove in Windows</t>
  </si>
  <si>
    <t xml:space="preserve">How to Add or Remove Google Drive Context Menu in Windows
</t>
  </si>
  <si>
    <t>How to Add or Remove Google Drive in Navigation Pane of File Explorer in Windows 10</t>
  </si>
  <si>
    <t>GPU Preferences for Apps - Backup and Restore in Windows 10</t>
  </si>
  <si>
    <t xml:space="preserve">How to Backup and Restore GPU Preferences for Apps in Windows 10
</t>
  </si>
  <si>
    <t>GPU Preferences for Apps - Reset to Default in Windows 10</t>
  </si>
  <si>
    <t xml:space="preserve">How to Reset GPU Preferences for Apps to Default in Windows 10
</t>
  </si>
  <si>
    <t>How to Check What Graphics Card or GPU is in Windows PC</t>
  </si>
  <si>
    <t xml:space="preserve">How to Turn On or Off Hardware Accelerated GPU Scheduling in Windows 10
</t>
  </si>
  <si>
    <t>How to Monitor GPU Temperature from Task Manager in Windows 10</t>
  </si>
  <si>
    <t>A guide to help users make an informed choice on buying a modern GPU</t>
  </si>
  <si>
    <t>How to Restart Video Graphics Driver of Display Adapter in Windows 8 and Windows 10</t>
  </si>
  <si>
    <t>Graphics Performance Preferences for Apps - Backup and Restore in Windows 10</t>
  </si>
  <si>
    <t>Graphics Preferences for Apps - Reset to Default in Windows 10</t>
  </si>
  <si>
    <t>How to Use Equalizer in Groove Music app in Windows 10</t>
  </si>
  <si>
    <t>How to Backup and Restore Groove Music app Settings in Windows 10</t>
  </si>
  <si>
    <t>How to Edit Song and Album Metadata Info in Groove Music app in Windows 10</t>
  </si>
  <si>
    <t>How to Set Now Playing Artist Art in Groove Music app as Lock Screen in Windows 10</t>
  </si>
  <si>
    <t>How to Set Now Playing Artist Art in Groove Music app as Desktop Background in Windows 10</t>
  </si>
  <si>
    <t>How to See Applied Group Policies in Windows 10</t>
  </si>
  <si>
    <t>How to Apply Local Group Policy to Administrators in Windows 10</t>
  </si>
  <si>
    <t>How to Apply Local Group Policy to Non-Administrators in Windows 10</t>
  </si>
  <si>
    <t>How to Apply Local Group Policies to Specific User in Windows 10</t>
  </si>
  <si>
    <t>How to Open the Local Group Policy Editor in Windows 10</t>
  </si>
  <si>
    <t>How to Reset All Local Group Policy Settings to Default in Windows 10</t>
  </si>
  <si>
    <t>How to Backup and Restore Local Group Policy Settings in Windows 10</t>
  </si>
  <si>
    <t>How to Manually Update Group Policy Settings in Windows 10</t>
  </si>
  <si>
    <t>How to Add or Remove Users from Groups in Windows 10</t>
  </si>
  <si>
    <t>How to Add a Guest Account in Windows 10</t>
  </si>
  <si>
    <t>How to Generate a Globally Unique Identifier (GUID) in Windows</t>
  </si>
  <si>
    <t>H</t>
  </si>
  <si>
    <t>How to Change Font Size of Handwriting Panel in Windows 10</t>
  </si>
  <si>
    <t>How to Turn On or Off Write with Fingertip in Handwriting Panel in Windows 10</t>
  </si>
  <si>
    <t>How to Add or Remove 'Hard disk burst ignore time' from Power Options in Windows</t>
  </si>
  <si>
    <t>How to Find Serial Number of Hard Drive in Windows</t>
  </si>
  <si>
    <t>Hardware tab in Drive Properties in Windows 10 - Add or Remove</t>
  </si>
  <si>
    <t>How to Change HDR and SDR Brightness Balance Level for Display in Windows 10</t>
  </si>
  <si>
    <t>How to Turn On or Off HDR and WCG Color for a Display in Windows 10</t>
  </si>
  <si>
    <t>How to Turn On or Off Play HDR Content when on Battery in Windows 10</t>
  </si>
  <si>
    <t>HDR Display - Run VESA Certified DisplayHDR Tests on in Windows 10</t>
  </si>
  <si>
    <t xml:space="preserve">How to Run VESA Certified DisplayHDR Tests on Display in Windows 10
</t>
  </si>
  <si>
    <t>How to Turn On or Off Stream HDR video for Display on Windows 10</t>
  </si>
  <si>
    <t>How to Turn On or Off Notifications on Head Mounted Display in Windows 10</t>
  </si>
  <si>
    <t>Headphones - Enable Spatial Sound in Windows 10</t>
  </si>
  <si>
    <t>How to Enable or Disable Spatial Sound for Headphones in Windows 10</t>
  </si>
  <si>
    <t>Headset Button Default Voice Activation App - Change in Windows 10</t>
  </si>
  <si>
    <t xml:space="preserve">Change Default Voice Activation App for Headset Button in Windows 10
</t>
  </si>
  <si>
    <t>How to Turn On or Off Hey Cortana in Windows 10</t>
  </si>
  <si>
    <t>How to Specify Hiberfile Type as Full or Reduced in Windows 10</t>
  </si>
  <si>
    <t>How to Hibernate the Computer in Windows 10</t>
  </si>
  <si>
    <t>How to Enable or Disable Windows To Go Workspace using Hibernate on Windows 10 PC</t>
  </si>
  <si>
    <t>How to Enable or Disable Hibernate in Windows 10</t>
  </si>
  <si>
    <t>How to Add or Remove Hibernate from Power menu in Windows 10</t>
  </si>
  <si>
    <t>How to Enable or Disable Shut Down, Restart, Sleep, and Hibernate in Power Menu in Windows 10</t>
  </si>
  <si>
    <t>How to Show Hidden Files, Folders, and Drives in Windows 10</t>
  </si>
  <si>
    <t>How to Add Hidden items to Context Menu in Windows 10</t>
  </si>
  <si>
    <t>How to Add Hide selected items to Context Menu in Windows 10</t>
  </si>
  <si>
    <t>How to Enable or Disable High Contrast Keyboard Shortcut in Windows</t>
  </si>
  <si>
    <t>How to Turn On or Off High Contrast Mode in Windows 10</t>
  </si>
  <si>
    <t>How to Change Highlighted Text Color in Windows 10</t>
  </si>
  <si>
    <t>How to Add History to Context Menu in Windows 10</t>
  </si>
  <si>
    <t>How to Add HomeGroup to Context Menu in Windows 10</t>
  </si>
  <si>
    <t>How to Create a Homegroup in Windows 10</t>
  </si>
  <si>
    <t>How to Add or Remove Homegroup Desktop Icon in Windows 10</t>
  </si>
  <si>
    <t>How to Join a Homegroup in Windows 10</t>
  </si>
  <si>
    <t>How to Add or Remove Homegroup in Navigation Pane of File Explorer in Windows 10</t>
  </si>
  <si>
    <t>How to Leave a Homegroup in Windows 10</t>
  </si>
  <si>
    <t>How to Change Homegroup Password in Windows 10</t>
  </si>
  <si>
    <t>How to View or Print Homegroup Password in Windows 10</t>
  </si>
  <si>
    <t>How to Block Websites using Hosts File in Windows</t>
  </si>
  <si>
    <t>How to reset Hosts file back to default in Windows</t>
  </si>
  <si>
    <t>How to Turn On or Off Hotspot 2.0 Networks in Windows 10</t>
  </si>
  <si>
    <t>How to Change HungAppTimeout Value in Windows 10</t>
  </si>
  <si>
    <t>How to Create Hyper-V virtual machine using free Windows XP Mode in Windows 10</t>
  </si>
  <si>
    <t>How to Create and Use Hyper-V Checkpoints in Windows 10</t>
  </si>
  <si>
    <t>How to Create VHD of Windows 10 Installation and Use in Hyper-V</t>
  </si>
  <si>
    <t>How to Use Differencing Disks in Hyper-V</t>
  </si>
  <si>
    <t>How to Turn On or Off Hyper-V Enhanced Session Mode in Windows 10</t>
  </si>
  <si>
    <t>How to Create a Hyper-V Manager shortcut in Windows 10</t>
  </si>
  <si>
    <t>How to Native Boot to VHD of Hyper-V Virtual Machine</t>
  </si>
  <si>
    <t>How to enable Nested Virtualization on Hyper-V VM to allow Hyper-V to run virtual machines</t>
  </si>
  <si>
    <t>How to Optimize Hyper-V Virtual Machines for better Performance</t>
  </si>
  <si>
    <t>How to Quick Create a New Hyper-V Virtual Machine</t>
  </si>
  <si>
    <t>How to use Hyper-V Quick Create and pre-installed Ubuntu virtual hard disk to setup Ubuntu Linux virtual machine</t>
  </si>
  <si>
    <t>How to Run Virtual Machines and any Vrtualization Software on Same Windows 10 Computer</t>
  </si>
  <si>
    <t>How to Change Default Folder to Store Hyper-V Virtual Hard Disks</t>
  </si>
  <si>
    <t>How to Add or Remove a Physical Hard Disk to Hyper-V Virtual Machine</t>
  </si>
  <si>
    <t>How to Create a Hyper-V Virtual Machine Connection shortcut in Windows 10</t>
  </si>
  <si>
    <t>How to Create Shortcut of Hyper-V Virtual Machine in Windows 8 and 10</t>
  </si>
  <si>
    <t>How to Delete Hyper-V Virtual Machine in Windows 10</t>
  </si>
  <si>
    <t>How to Export Hyper-V Virtual Machines in Windows 10</t>
  </si>
  <si>
    <t>How to Import Hyper-V Virtual Machines in Windows 10</t>
  </si>
  <si>
    <t>How to Move Hyper-V Virtual Machine in Windows 10</t>
  </si>
  <si>
    <t>How to Rename Hyper-V Virtual Machine in Windows 10</t>
  </si>
  <si>
    <t>How to See if Hyper-V Virtual Machine is Generation 1 or Generation 2</t>
  </si>
  <si>
    <t>How to Use Local Devices and Resources on Hyper-V Virtual Machine in Windows 10</t>
  </si>
  <si>
    <t>Set up and use Hyper-V virtual machine to get Windows 10 Insider ISO images</t>
  </si>
  <si>
    <t>How to Change Default Folder to Store Hyper-V Virtual Machines</t>
  </si>
  <si>
    <t>How to Setup and Use Hyper-V in Windows 10 for OS Virtualization</t>
  </si>
  <si>
    <t>How to Install CentOS Linux on Hyper-V Virtual Machine in Windows 10</t>
  </si>
  <si>
    <t>I</t>
  </si>
  <si>
    <t>How to Rebuild the Icon Cache in Windows 10</t>
  </si>
  <si>
    <t>How to Change Icon Cache Size in Windows</t>
  </si>
  <si>
    <t>How to Extract Icon from File in Windows</t>
  </si>
  <si>
    <t>How to Change Text Size for Icons in Windows 10</t>
  </si>
  <si>
    <t>How to Rotate an Image in Windows 10</t>
  </si>
  <si>
    <t>How to Add or Remove 'Include in library' from Context Menu in Windows 10</t>
  </si>
  <si>
    <t>Disable Adding Locations on Removable Drives to Index and Libraries in Windows 10</t>
  </si>
  <si>
    <t>How to Add or Remove File Types for Search Index in Windows 10</t>
  </si>
  <si>
    <t>How to Change Storage Location of Search Index in Windows 10</t>
  </si>
  <si>
    <t>How to Add or Remove Locations for Search Index in Windows 10</t>
  </si>
  <si>
    <t>How to Enable or Disable Modifying Indexed Locations in Windows</t>
  </si>
  <si>
    <t>How to Reset and Rebuild Search Index in Windows 10</t>
  </si>
  <si>
    <t>How to Enable or Disable Indexer Backoff in Windows</t>
  </si>
  <si>
    <t>How to Use Indexer Diagnostics App for Windows Search Indexer Issues in Windows 10</t>
  </si>
  <si>
    <t>How to Turn On or Off Indexing Contents and Properties of Files on a Drive in Windows</t>
  </si>
  <si>
    <t>How to Enable or Disable Search Indexing in Windows</t>
  </si>
  <si>
    <t>How to Enable or Disable Indexing when on Battery Power in Windows</t>
  </si>
  <si>
    <t>How to Enable or Disable Advanced Indexing Options in Windows</t>
  </si>
  <si>
    <t>How to Create an Indexing Options Shortcut in Windows 10</t>
  </si>
  <si>
    <t>How to Customize Details of Shortcut Infotips in Windows</t>
  </si>
  <si>
    <t>How to Hide or Show Pop-up Description for Folder and Desktop Items in Windows 10</t>
  </si>
  <si>
    <t>How to Add Inherited Permissions Context Menu in Windows</t>
  </si>
  <si>
    <t>Enable or Disable Inherited Permissions for Files and Folders in Windows</t>
  </si>
  <si>
    <t>How to Turn On or Off Getting to know you for Inking &amp; Typing Personalization in Windows 10</t>
  </si>
  <si>
    <t>How to Turn On or Off Improve Inking &amp; Typing Recognition in Windows 10</t>
  </si>
  <si>
    <t>How to Do a Repair Install of Windows 10 with an In-place Upgrade</t>
  </si>
  <si>
    <t>How to Turn On or Off Language Bar and Input Indicator in Windows 10</t>
  </si>
  <si>
    <t>How to Set Default Keyboard Input Language in Windows 10</t>
  </si>
  <si>
    <t>How to Enable or Disable Insider Build Settings in Windows 10</t>
  </si>
  <si>
    <t>How to Change Account Used for Insider Builds in Windows 10</t>
  </si>
  <si>
    <t>How to Start or Stop Receiving Insider Builds in Windows 10</t>
  </si>
  <si>
    <t>How to Install or Uninstall Insider Hub app in Windows 10</t>
  </si>
  <si>
    <t>Insider Preview Builds - Start or Stop Getting on a Windows 10 PC</t>
  </si>
  <si>
    <t>How to Start or Stop Getting Insider Preview Builds on a Windows 10 PC</t>
  </si>
  <si>
    <t>How to Stop Receiving Insider Preview Builds on Windows 10 Mobile Phone</t>
  </si>
  <si>
    <t>Insider Program - Change Channel in Windows 10</t>
  </si>
  <si>
    <t>How to Change Windows Insider Program Channel in Windows 10</t>
  </si>
  <si>
    <t>Insider Program - Join to Register Account</t>
  </si>
  <si>
    <t xml:space="preserve">How to Join Windows Insider Program to Register Account
</t>
  </si>
  <si>
    <t>Insider Program - Leave and Unregister Account</t>
  </si>
  <si>
    <t xml:space="preserve">How to Leave Windows Insider Program to Unregister Account
</t>
  </si>
  <si>
    <t>How to Choose to Skip Ahead to Next Release for Windows 10 Insiders in Fast Ring</t>
  </si>
  <si>
    <t>How to Find Windows 10 Original Install Date and Time</t>
  </si>
  <si>
    <t>How to Install Windows 10 S on a Windows 10 PC</t>
  </si>
  <si>
    <t>How to Add or Remove Intel HD Graphics desktop context menu in Windows</t>
  </si>
  <si>
    <t>How to Add or Remove Internet Explorer in Power Options in Windows</t>
  </si>
  <si>
    <t>How to Enable or Disable Enterprise Mode for Internet Explorer 11</t>
  </si>
  <si>
    <t>How to Turn On or Off Enterprise Mode for Websites in Internet Explorer 11</t>
  </si>
  <si>
    <t>How to Import or Export Internet Explorer Favorites with HTM file in Windows 10</t>
  </si>
  <si>
    <t>How to Import Favorites from Microsoft Edge to Internet Explorer in Windows 10</t>
  </si>
  <si>
    <t>How to Import Favorites from Internet Explorer to Microsoft Edge in Windows 10</t>
  </si>
  <si>
    <t>How to Install or Uninstall Internet Explorer in Windows 10</t>
  </si>
  <si>
    <t>How to Change "JavaScript Timer Frequency" Power Option Setting for Internet Explorer</t>
  </si>
  <si>
    <t>Internet Explorer - Let Open Sites in Microsoft Edge Chromium</t>
  </si>
  <si>
    <t>How to Turn On or Off Let Internet Explorer Open Sites in Microsoft Edge Chromium</t>
  </si>
  <si>
    <t>How to Restore and Open Internet Explorer in Windows 10</t>
  </si>
  <si>
    <t>How to Add or Remove Open Microsoft Edge Tab Button in Internet Explorer in Windows 10</t>
  </si>
  <si>
    <t>How to Turn On or Off Play Sounds in Webpages in Internet Explorer</t>
  </si>
  <si>
    <t>How to Reset Internet Explorer in Windows 10</t>
  </si>
  <si>
    <t>How to Hide or Show Search Box in Internet Explorer 11</t>
  </si>
  <si>
    <t>How to Add or Remove Internet Explorer Send Feedback Smiley Button in Windows 10</t>
  </si>
  <si>
    <t>How to Turn On or Off to Store your Passwords for Websites in Internet Explorer 11 (IE11)</t>
  </si>
  <si>
    <t>How to View and Remove Stored Passwords for Websites by Internet Explorer 11 (IE11)</t>
  </si>
  <si>
    <t>How to Change Internet Time Server in Windows</t>
  </si>
  <si>
    <t>How to Add and Remove Internet Time Servers in Windows</t>
  </si>
  <si>
    <t>How to Find Private and Public IP Address of Your Windows 10 PC</t>
  </si>
  <si>
    <t>How to Change IPv4 and IPv6 DNS Server Address in Windows</t>
  </si>
  <si>
    <t>How to Enable or Disable IPv6 in Windows 7, Windows 8, and Windows 10</t>
  </si>
  <si>
    <t>How to Mount or Unmount ISO and IMG Files in Windows 10</t>
  </si>
  <si>
    <t>How to Download a Windows 10 ISO File</t>
  </si>
  <si>
    <t>How to Create a Windows 10 ISO Image File from UUP Upgrade Files</t>
  </si>
  <si>
    <t>How to create ISO image containing all your preferred Windows 10 Insider editions</t>
  </si>
  <si>
    <t>How to create a Windows 10 ISO image for clean, in-place upgrade and repair install</t>
  </si>
  <si>
    <t>How to create a Windows Preinstallation Environment bootable USB flash drive or ISO image</t>
  </si>
  <si>
    <t>ISO or USB - See Full Details</t>
  </si>
  <si>
    <t>How to See Full Details about a Windows 10 ISO file or USB</t>
  </si>
  <si>
    <t>J</t>
  </si>
  <si>
    <t>How to Enable or Disable Pin and Unpin Items on Jump Lists in Windows 10</t>
  </si>
  <si>
    <t>How to Change Maximum Number of Items in Jump Lists in Windows 10</t>
  </si>
  <si>
    <t>How to Pin or Unpin Items on Jump Lists in Windows 10</t>
  </si>
  <si>
    <t>How to Rearrange Pinned Items On Jump Lists in Windows 10</t>
  </si>
  <si>
    <t>How to Enable or Disable Showing Remote Locations in Jump Lists in Windows</t>
  </si>
  <si>
    <t>How to Create Soft and Hard Symbolic Links in Windows</t>
  </si>
  <si>
    <t>How to Restore Default Junction Points in Windows</t>
  </si>
  <si>
    <t>K</t>
  </si>
  <si>
    <t>How to Change Keyboard Character Repeat Delay and Rate in Windows</t>
  </si>
  <si>
    <t>How to Change Keyboard Layout in Windows 10</t>
  </si>
  <si>
    <t>How to Set Default Keyboard Layout in Windows 10</t>
  </si>
  <si>
    <t>How to Turn On or Off Use Different Keyboard Layout for each App Window in Windows 10</t>
  </si>
  <si>
    <t>How to Add or Remove Keyboard Layouts in Windows 10</t>
  </si>
  <si>
    <t>How to Right Click using Keyboard in Windows 7, Windows 8, and Windows 10</t>
  </si>
  <si>
    <t>How to Assign Keyboard Shortcut to Shortcuts in Windows 10</t>
  </si>
  <si>
    <t>Keyboard Shortcuts for Sticky Notes in Windows 10</t>
  </si>
  <si>
    <t>List of Keyboard Shortcuts in Windows 10</t>
  </si>
  <si>
    <t>Keyboard Shortcuts List for Microsoft Edge</t>
  </si>
  <si>
    <t>Turn On or Off Add Space after Text Suggestion for Hardware Keyboard in Windows 10</t>
  </si>
  <si>
    <t>How to Turn On or Off Text Suggestions for Hardware Keyboard in Windows 10</t>
  </si>
  <si>
    <t>How to Add Kill All Not Responding Tasks Context Menu in Windows 10</t>
  </si>
  <si>
    <t>How to Change Kiosk App in Windows 10</t>
  </si>
  <si>
    <t>How to Turn On or Off Auto Restart when Windows 10 Crashes while in Kiosk Mode</t>
  </si>
  <si>
    <t>How to Download and Install Media Feature Pack for N Editions of Windows 10</t>
  </si>
  <si>
    <t>L</t>
  </si>
  <si>
    <t>How to Add a Language in Windows 10</t>
  </si>
  <si>
    <t>How to Change System UI Language in Windows 10</t>
  </si>
  <si>
    <t>How to Change Speech Recognition Language in Windows 10</t>
  </si>
  <si>
    <t>How to Turn On or Off Website Access to Language List in Windows 10</t>
  </si>
  <si>
    <t>How to See System Default UI Language of Windows 10</t>
  </si>
  <si>
    <t>How to Remove a Language in Windows 10</t>
  </si>
  <si>
    <t>How to Enable or Disable NTFS Last Access Time Stamp Updates in Windows 10</t>
  </si>
  <si>
    <t>Left and Right Audio Balance of Sound Devices - Adjust in Windows 10</t>
  </si>
  <si>
    <t>Let's make Windows even better Suggestions - Turn On or Off in Windows 10</t>
  </si>
  <si>
    <t>How to Add or Remove Music Library in Windows 10</t>
  </si>
  <si>
    <t>How to Add or Remove Pictures Library in Windows 10</t>
  </si>
  <si>
    <t>How to Add or Remove Saved Pictures Library in Windows 10</t>
  </si>
  <si>
    <t>How to Add or Remove Videos Library in Windows 10</t>
  </si>
  <si>
    <t>How to Add or Remove Libraries Desktop Icon in Windows 10</t>
  </si>
  <si>
    <t>How to Change Libraries Icon in File Explorer in Windows 10</t>
  </si>
  <si>
    <t>How to Add or Remove Libraries in Navigation Pane of File Explorer in Windows 10</t>
  </si>
  <si>
    <t>How to Move Libraries Above or Below This PC in Navigation Pane in Windows 10</t>
  </si>
  <si>
    <t>How to Restore Default Libraries in Windows 10</t>
  </si>
  <si>
    <t>How to Add Change Icon to Context Menu of New Libraries in Windows 10</t>
  </si>
  <si>
    <t>How to Create a New Library in Windows 10</t>
  </si>
  <si>
    <t>How to Re-order Folder Groups Inside a Library in Windows 10</t>
  </si>
  <si>
    <t>How to Hide or Show a Library in Navigation Pane in Windows 10</t>
  </si>
  <si>
    <t>How to Change Icon of a Library in Windows 10</t>
  </si>
  <si>
    <t>How to Remove Included Folder from Library in Windows 10</t>
  </si>
  <si>
    <t>How to Restore Default Settings of Library in Windows 10</t>
  </si>
  <si>
    <t>How to Add Restore Settings to Context Menu of Libraries in Windows 10</t>
  </si>
  <si>
    <t>How to Set Default and Public Save Location of Library in Windows 10</t>
  </si>
  <si>
    <t>How to Determine if Windows License Type is OEM, Retail, or Volume</t>
  </si>
  <si>
    <t>How to Turn On or Off Windows 10 Limited Periodic Scanning with Windows Defender</t>
  </si>
  <si>
    <t>How to Add or Remove Linux in Navigation Pane of File Explorer in Windows 10</t>
  </si>
  <si>
    <t>Linux Distribution version - Set to WSL 1 or WSL 2 in Windows 10</t>
  </si>
  <si>
    <t xml:space="preserve">How to Set Linux Distribution version to WSL 1 or WSL 2 in Windows 10
</t>
  </si>
  <si>
    <t>How to Add List Permissions Context Menu in Windows</t>
  </si>
  <si>
    <t>How to Clear Your Live Tile Cache on Start in Windows 10</t>
  </si>
  <si>
    <t>How to Enable or Disable Live Tile Notifications on Start in Windows 10</t>
  </si>
  <si>
    <t>How to Turn Live Tiles On or Off for Apps on Start in Windows 10</t>
  </si>
  <si>
    <t>How to Add or Update Security Questions for Local Account in Windows 10</t>
  </si>
  <si>
    <t>How to Sign in to Store with Different Microsoft Account in Windows 10</t>
  </si>
  <si>
    <t>How to Switch to a Local Account from a Microsoft Account in Windows 10</t>
  </si>
  <si>
    <t>How to Switch to a Microsoft Account from a Local Account in Windows 10</t>
  </si>
  <si>
    <t>How to Enable or Disable Use of Security Questions for Local Accounts in Windows 10</t>
  </si>
  <si>
    <t>How to Securely Login to Local Accounts with YubiKey Security Key in Windows 7, Windows 8, and Windows 10</t>
  </si>
  <si>
    <t>How to Backup and Restore Local Group Policy Objects in Windows 10</t>
  </si>
  <si>
    <t>How to Add or Remove Network Icon on Lock and Sign-in Screen in Windows 10</t>
  </si>
  <si>
    <t>How to Lock your Windows 10 Mobile Phone Online</t>
  </si>
  <si>
    <t>How to Open Local Security Policy Editor in Windows</t>
  </si>
  <si>
    <t>How to Turn On or Off Location Access for Desktop apps in Windows 10</t>
  </si>
  <si>
    <t>How to Enable or Disable Changing Geographic Location in Windows</t>
  </si>
  <si>
    <t>How to Clear Your Location History on Windows 10 PC</t>
  </si>
  <si>
    <t>How to Change Region Location of Windows 10 for when Abroad</t>
  </si>
  <si>
    <t>How to Turn On or Off Location Service in Windows 10</t>
  </si>
  <si>
    <t>How to Set, Change, or Clear Default Location for Windows 10 PC</t>
  </si>
  <si>
    <t>Location tab in Folder Properties in Windows 10 - Add or Remove</t>
  </si>
  <si>
    <t xml:space="preserve">How to Add or Remove Location tab in Folder Properties in Windows 10
</t>
  </si>
  <si>
    <t>How to Automatically Lock Computer in Windows 10</t>
  </si>
  <si>
    <t>How to Enable or Disable Lock Computer in Windows</t>
  </si>
  <si>
    <t>How to Lock the Computer in Windows 10</t>
  </si>
  <si>
    <t>How to Play Sound when Lock Computer in Windows</t>
  </si>
  <si>
    <t>Lock Screen Background - Change in Windows 10</t>
  </si>
  <si>
    <t>How to Change Lock Screen Background to Windows Spotlight, Picture, or Slideshow in Windows 10</t>
  </si>
  <si>
    <t>How to Enable or Disable Changing Lock Screen Background in Windows 10</t>
  </si>
  <si>
    <t>How to Turn On or Off Show Lock Screen Background on Sign-in Screen in Windows 10</t>
  </si>
  <si>
    <t>How to Choose Apps to Show Detailed and Quick Status on Lock Screen in Windows 10</t>
  </si>
  <si>
    <t>How to Find and Save Custom Lock Screen Background Images in Windows 10</t>
  </si>
  <si>
    <t>How to Enable or Disable Cortana on your Lock Screen in Windows 10</t>
  </si>
  <si>
    <t>How to Enable or Disable the Lock Screen in Windows 10</t>
  </si>
  <si>
    <t>How to Hide or Show Content of Notifications on Lock Screen in Windows 10</t>
  </si>
  <si>
    <t>Lock Screen Notifications - Turn On or Off in Windows 10</t>
  </si>
  <si>
    <t xml:space="preserve">How to Turn On or Off Show Notifications on Lock Screen in Windows 10
</t>
  </si>
  <si>
    <t>How to Enable Search Box on Lock Screen in Windows 10</t>
  </si>
  <si>
    <t>How to Enable or Disable Lock Screen Slide Show in Windows 10</t>
  </si>
  <si>
    <t>How to Turn On or Off Automatically Dismiss Lock Screen for Windows Hello Face in Windows 10</t>
  </si>
  <si>
    <t>How to Get More Information about a Windows Spotlight Image in Windows 10</t>
  </si>
  <si>
    <t>How to Find and Save Windows Spotlight Background Images in Windows 10</t>
  </si>
  <si>
    <t>How to Rate Windows Spotlight Background Images on Lock Screen in Windows 10</t>
  </si>
  <si>
    <t>How to Remotely Lock Windows 10 Device with Find My Device</t>
  </si>
  <si>
    <t>How to Automatically Lock Windows 10 PC with your Phone</t>
  </si>
  <si>
    <t>How to Play Sound at Logoff (Sign-out) in Windows 10</t>
  </si>
  <si>
    <t>How to Play Sound at Logon (Sign-in) in Windows 10</t>
  </si>
  <si>
    <t>How to Enable or Disable Win32 Long Paths in Windows 10</t>
  </si>
  <si>
    <t>Add or Remove 'Look for an app in the Store' in Open with in Windows 10</t>
  </si>
  <si>
    <t>How to Use Lync app to Join Online Meeting as Guest without Lync Account</t>
  </si>
  <si>
    <t>M</t>
  </si>
  <si>
    <t>How to Find MAC Address of Your Windows 10 Mobile Phone</t>
  </si>
  <si>
    <t>How to Find MAC Address on Your Windows 10 PC</t>
  </si>
  <si>
    <t>How to Turn On or Off Random Hardware MAC Addresses for Wi-Fi in Windows 10</t>
  </si>
  <si>
    <t>Turn On or Off Random Hardware MAC Addresses for Wi-Fi in Windows 10 Mobile Phone</t>
  </si>
  <si>
    <t>How to Create and Restore a System Image Backup with Macrium Reflect</t>
  </si>
  <si>
    <t>How to Create a Macrium Reflect Rescue Partition</t>
  </si>
  <si>
    <t>How to Use Macrium Reflect Rescue Media to Fix Windows Boot Issues</t>
  </si>
  <si>
    <t>How to Set Up Dual or Multi Boot using Macrium Reflect System Image</t>
  </si>
  <si>
    <t>How to Create Hyper-V Virtual Machine using Macrium Reflect System Image</t>
  </si>
  <si>
    <t>How to Choose Where to Keep Mouse Cursor while using Magnifier in Windows 10</t>
  </si>
  <si>
    <t>How to Choose Where to Keep Text Cursor while using Magnifier in Windows 10</t>
  </si>
  <si>
    <t>How to Open and Close Magnifier in Windows 10</t>
  </si>
  <si>
    <t>How to Turn On or Off Invert Colors of Magnifier Window in Windows 10</t>
  </si>
  <si>
    <t>How to Turn On or Off Floating Transparent Magnifying Glass for Magnifier in Windows 10</t>
  </si>
  <si>
    <t>How to Turn On or Off Start Magnifier Automatically at Login in Windows 10</t>
  </si>
  <si>
    <t>How to Turn On or Off Start Magnifier Automatically before Login in Windows 10</t>
  </si>
  <si>
    <t>How to Change Magnifier View in Windows 10</t>
  </si>
  <si>
    <t>How to Change Magnifier Zoom Level Increments in Windows 10</t>
  </si>
  <si>
    <t>How to Add or Delete Accounts in Mail App in Windows 10</t>
  </si>
  <si>
    <t>How to Perform Advanced Searches in Windows 10 Mail App</t>
  </si>
  <si>
    <t>How to Turn On or Off Auto-open Next Item in Windows 10 Mail app</t>
  </si>
  <si>
    <t>How to Turn On or Off Automatic Replies in Mail app in Windows 10</t>
  </si>
  <si>
    <t>How to Turn On or Off Caret Browsing in Windows 10 Mail app</t>
  </si>
  <si>
    <t>How to Change Mailbox Sync Settings for Mail app in Windows 10</t>
  </si>
  <si>
    <t>How to Change Default Font for Mail app in Windows 10</t>
  </si>
  <si>
    <t>How to Delete Email Messages in Windows 10 Mail app</t>
  </si>
  <si>
    <t>Turn On or Off Automatically Download External Content in Mail app in Windows 10</t>
  </si>
  <si>
    <t>How to Add or Remove Folders from Favorites in Mail app in Windows 10</t>
  </si>
  <si>
    <t>How to Turn On or Off Focused Inbox in Windows 10 Mail app</t>
  </si>
  <si>
    <t>How to Change Folder and Message Spacing Density in Windows 10 Mail app</t>
  </si>
  <si>
    <t>How to Turn On or Off Group by Conversation in Message List of Windows 10 Mail app</t>
  </si>
  <si>
    <t>Change How to Automatically Mark Message as Read in Windows 10 Mail app</t>
  </si>
  <si>
    <t>How to Turn On or Off Message Preview Text in Windows 10 Mail app</t>
  </si>
  <si>
    <t>How to Move Messages to Focused or Other Inbox for Outlook in Windows 10 Mail app</t>
  </si>
  <si>
    <t>How to Change Mail app Notification Sound in Windows 10</t>
  </si>
  <si>
    <t>How to Turn On or Off Mail app Notification Banner and Sound in Windows 10</t>
  </si>
  <si>
    <t>How to Pin to Start Email Account from Mail app in Windows 10</t>
  </si>
  <si>
    <t>How to Pin to Start Email Folder from Mail app in Windows 10</t>
  </si>
  <si>
    <t>Hide or Show Preview of Attached Images in Message List of Windows 10 Mail app</t>
  </si>
  <si>
    <t>How to Rename Account in Mail App in Windows 10</t>
  </si>
  <si>
    <t>How to Save Email Messages in Windows 10 Mail app</t>
  </si>
  <si>
    <t>How to Hide or Show Sender Pictures in Windows 10 Mail App</t>
  </si>
  <si>
    <t>How to Turn On or Off Mail app Signature in Windows 10</t>
  </si>
  <si>
    <t>How to Turn On or Off Swipe Actions in Windows 10 Mail app</t>
  </si>
  <si>
    <t>How to Turn On or Off Email for Account in Mail app in Windows 10</t>
  </si>
  <si>
    <t>How to Use Malicious Software Removal Tool in Windows</t>
  </si>
  <si>
    <t>How to Add Manage Library to Context Menu of Libraries in Windows 10</t>
  </si>
  <si>
    <t>How to Add or Remove Manage on This PC Context Menu in Windows 10</t>
  </si>
  <si>
    <t>How to Map Network Drive or Disconnect Network Drive in Windows 10</t>
  </si>
  <si>
    <t xml:space="preserve">Enable Mapped Drives to be Available in Elevated Command Prompt and PowerShell in Windows
</t>
  </si>
  <si>
    <t>How to Enable or Disable Scan Mapped Network Drives with Windows Defender in Windows 10</t>
  </si>
  <si>
    <t>How to Download Offline Maps in Windows 10</t>
  </si>
  <si>
    <t>How to Backup and Restore Maps app Settings in Windows 10</t>
  </si>
  <si>
    <t>How to Enable or Disable Automatic Updates for Offline Maps in Windows 10</t>
  </si>
  <si>
    <t>How to Turn On or Off Automatic Updates for Offline Maps in Windows 10</t>
  </si>
  <si>
    <t>Turn On or Off Download Offline Maps over Metered Connections in Windows 10</t>
  </si>
  <si>
    <t>How to Change Storage Location of Offline Maps in Windows 10</t>
  </si>
  <si>
    <t>How to Maximize and Restore App Window in Windows 10</t>
  </si>
  <si>
    <t>How to Add or Remove Maximum Processor Frequency in Windows 10 Power Options</t>
  </si>
  <si>
    <t>How to create install media for completely automated unattended install of Windows 10</t>
  </si>
  <si>
    <t>How to Run Windows Memory Diagnostics Tool in Windows 10</t>
  </si>
  <si>
    <t>How to Determine System Memory Size, Speed, and Type in Windows 10</t>
  </si>
  <si>
    <t>Test your RAM with MemTest 86+</t>
  </si>
  <si>
    <t>How to Change Menu Show Delay Time in Windows 10</t>
  </si>
  <si>
    <t>How to Set Menus to Open Aligned to Left or Right in Windows 10</t>
  </si>
  <si>
    <t>How to Change Text Size for Menus in Windows 10</t>
  </si>
  <si>
    <t>How to Add a Message at Sign-in for Users in Windows 10</t>
  </si>
  <si>
    <t>How to Change Text Size for Message Boxes in Windows 10</t>
  </si>
  <si>
    <t>How to Allow or Deny OS and Apps Access to Messaging in Windows 10</t>
  </si>
  <si>
    <t>How to Delete Conversations in Messaging app on Windows 10 PC</t>
  </si>
  <si>
    <t>How to Mute and Unmute Conversation Notifications from Messaging app in Windows 10</t>
  </si>
  <si>
    <t>How to Turn On or Off Messaging Everywhere in Windows 10 PC and Windows 10 Mobile</t>
  </si>
  <si>
    <t>Metered Connections for Microsoft Defender Antivirus Updates - Enable or Disable in Windows 10</t>
  </si>
  <si>
    <t xml:space="preserve">Enable or Disable Microsoft Defender Antivirus Updates Over Metered Connections in Windows 10
</t>
  </si>
  <si>
    <t>How to Enable or Disable Sync Your Settings on Metered Connections in Windows 10</t>
  </si>
  <si>
    <t>Enable or Disable Allow Automatically Download Updates over Metered Connections in Windows 10</t>
  </si>
  <si>
    <t>How to Check if Windows 10 PC Supports Miracast</t>
  </si>
  <si>
    <t>How to Allow or Deny OS and Apps Access to Microphone in Windows 10</t>
  </si>
  <si>
    <t>How to Enable or Disable the Microphone in Windows</t>
  </si>
  <si>
    <t>How to Listen to Microphone through a Playback Device in Windows</t>
  </si>
  <si>
    <t>Add or Remove Trusted Devices Associated with your Microsoft Account in Windows 10</t>
  </si>
  <si>
    <t>How to Add or Remove Aliases for your Microsoft Account</t>
  </si>
  <si>
    <t>How to Change the Primary Alias for your Microsoft Account</t>
  </si>
  <si>
    <t>How to Change Sign-in Preferences of your Microsoft Account Aliases</t>
  </si>
  <si>
    <t>How to Change User Name of an Account in Windows 10</t>
  </si>
  <si>
    <t>How to Enable or Disable Password Expiration for Your Microsoft Account</t>
  </si>
  <si>
    <t>How to Use Microsoft Privacy Dashboard to Manage Your Privacy on the Cloud in Windows 10</t>
  </si>
  <si>
    <t>Microsoft Account Problem Notification - We need to fix your Microsoft account</t>
  </si>
  <si>
    <t>Fix - We need to fix your Microsoft account</t>
  </si>
  <si>
    <t>How to Set Up Security Key to Sign in to Microsoft Account in Microsoft Edge</t>
  </si>
  <si>
    <t>How to Set Up Windows Hello to Sign in to Microsoft Account in Microsoft Edge on Windows 10 PC</t>
  </si>
  <si>
    <t>How to Delete Sync Settings for Windows 10 Devices from your Microsoft Account</t>
  </si>
  <si>
    <t>How to Enable or Disable Sync Your Settings in Windows 10</t>
  </si>
  <si>
    <t>How to Turn On or Off Your Sync Settings in Windows 10</t>
  </si>
  <si>
    <t>How to Create a 'Sync your settings' Shortcut in Windows 10</t>
  </si>
  <si>
    <t>How to Turn On or Off Two-step Verification for your Microsoft Account</t>
  </si>
  <si>
    <t>How to Allow or Block Microsoft Accounts in Windows 10</t>
  </si>
  <si>
    <t>How to Enable or Disable Passwordless Sign-in for Microsoft Accounts in Windows 10</t>
  </si>
  <si>
    <t>Microsoft Defender Antivirus context menu - Add or Remove in Windows 10</t>
  </si>
  <si>
    <t>How to Add or Remove Microsoft Defender context menu in Windows 10</t>
  </si>
  <si>
    <t>Microsoft Defender Antivirus Potential Unwanted App (PUA) Protection - Enable or Disable in Windows 10</t>
  </si>
  <si>
    <t xml:space="preserve">How to Enable or Disable Microsoft Defender Antivirus Potential Unwanted App (PUA) Protection in Windows 10
</t>
  </si>
  <si>
    <t>Microsoft Defender Antivirus Protection History - View in Windows 10</t>
  </si>
  <si>
    <t>How to View Protection History of Microsoft Defender Antivirus in Windows 10</t>
  </si>
  <si>
    <t>Microsoft Defender Antivirus Real-time Protection - Enable or Disable in Windows 10</t>
  </si>
  <si>
    <t xml:space="preserve">How to Enable or Disable Real-time Protection for Microsoft Defender Antivirus in Windows 10
</t>
  </si>
  <si>
    <t>Microsoft Defender Antivirus 'Scan with Microsoft Defender' Context Menu - Add or Remove in Windows 10</t>
  </si>
  <si>
    <t xml:space="preserve">How to Add or Remove "Scan with Microsoft Defender" Context Menu in Windows 10
</t>
  </si>
  <si>
    <t>Microsoft Defender Antivirus - Schedule a Scan in Windows 10</t>
  </si>
  <si>
    <t xml:space="preserve">How to Schedule a Scan in Microsoft Defender Antivirus in Windows 10
</t>
  </si>
  <si>
    <t>Microsoft Defender Antivirus Scheduled Scan Type - Specify in Windows 10</t>
  </si>
  <si>
    <t xml:space="preserve">How to Specify Scheduled Scan Type for Microsoft Defender Antivirus in Windows 10
</t>
  </si>
  <si>
    <t>Microsoft Defender Antivirus Tamper Protection - Turn On or Off in Windows 10</t>
  </si>
  <si>
    <t xml:space="preserve">How to Turn On or Off Tamper Protection for Microsoft Defender Antivirus in Windows 10
</t>
  </si>
  <si>
    <t>Microsoft Defender Antivirus - Turn On or Off in Windows 10</t>
  </si>
  <si>
    <t xml:space="preserve">How to Turn On or Off Microsoft Defender Antivirus in Windows 10
</t>
  </si>
  <si>
    <t>Microsoft Defender Antivirus Updates Over Metered Connections - Enable or Disable in Windows 10</t>
  </si>
  <si>
    <t>Microsoft Defender Offline Scan - Run in Windows 10</t>
  </si>
  <si>
    <t>How to Run a Microsoft Defender Offline Scan in Windows 10</t>
  </si>
  <si>
    <t>Microsoft Defender Offline Scan shortcut - Create in Windows 10</t>
  </si>
  <si>
    <t>How to Create a Microsoft Defender Offline Scan shortcut in Windows 10</t>
  </si>
  <si>
    <t>Microsoft Defender SmartScreen for Apps and Files from Web - Turn On or Off in Windows 10</t>
  </si>
  <si>
    <t xml:space="preserve">How to Turn On or Off Microsoft Defender SmartScreen for Apps and Files from Web in Windows 10
</t>
  </si>
  <si>
    <t>Microsoft Defender SmartScreen for Microsoft Edge - Turn On or Off in Windows 10</t>
  </si>
  <si>
    <t xml:space="preserve">How to Turn On or Off Microsoft Defender SmartScreen for Microsoft Edge in Windows 10
</t>
  </si>
  <si>
    <t>Microsoft Defender SmartScreen for Microsoft Store Apps - Turn On or Off in Windows 10</t>
  </si>
  <si>
    <t xml:space="preserve">How to Turn On or Off Microsoft Defender SmartScreen for Microsoft Store Apps in Windows 10
</t>
  </si>
  <si>
    <t>How to use MDT to deploy Windows 10</t>
  </si>
  <si>
    <t>How to Enable or Disable Microsoft Edge about:flags Page in Windows 10</t>
  </si>
  <si>
    <t>How to Reset and Change Microsoft Edge about:flags Settings and Features in Windows 10</t>
  </si>
  <si>
    <t>How to Enable or Disable Microsoft Edge Address Bar Drop-down Suggestions in Windows 10</t>
  </si>
  <si>
    <t>How to Enable or Disable Adobe Flash Player in Microsoft Edge in Windows 10</t>
  </si>
  <si>
    <t>How to Turn On or Off Ask to Close All Tabs in Microsoft Edge in Windows 10</t>
  </si>
  <si>
    <t>How to Enable or Disable Autofill in Microsoft Edge in Windows 10</t>
  </si>
  <si>
    <t>How to Clear your Browsing Data in Microsoft Edge in Windows 10</t>
  </si>
  <si>
    <t>How to Enable or Disable SSL Certificate Error Overrides in Microsoft Edge in Windows 10</t>
  </si>
  <si>
    <t>Microsoft Edge Chromium Add Profile - Enable or Disable</t>
  </si>
  <si>
    <t xml:space="preserve">How to Enable or Disable Add Profile in Microsoft Edge Chromium
</t>
  </si>
  <si>
    <t>Microsoft Edge Chromium Address Bar - Enable or Disable Showing History and Favorites Suggestions</t>
  </si>
  <si>
    <t xml:space="preserve">How to Enable or Disable History and Favorites Suggestions in Address Bar of Microsoft Edge Chromium
</t>
  </si>
  <si>
    <t>How to Turn On or Off Ask Where to Save in Microsoft Edge Chromium</t>
  </si>
  <si>
    <t xml:space="preserve">How to Turn On or Off Windows Defender Application Guard for Microsoft Edge in Windows 10
</t>
  </si>
  <si>
    <t xml:space="preserve">How to Disable Automatic Installation of Microsoft Edge Chromium by Windows Update in Windows 10
</t>
  </si>
  <si>
    <t xml:space="preserve">How to Turn On or Off Automatic Profile Switching in Microsoft Edge Chromium
</t>
  </si>
  <si>
    <t>Microsoft Edge Chromium Background Apps - Enable or Disable Continue Running when Edge is Closed</t>
  </si>
  <si>
    <t xml:space="preserve">How to Enable or Disable Continue Running Background Apps when Microsoft Edge Chromium is Closed
</t>
  </si>
  <si>
    <t>Microsoft Edge Chromium Backspace Key - Enable to Go Back a Page</t>
  </si>
  <si>
    <t xml:space="preserve">How to Enable Backspace Key to Go Back a Page in Microsoft Edge Chromium
</t>
  </si>
  <si>
    <t>Microsoft Edge Chromum - Backup and Restore Everything in Windows</t>
  </si>
  <si>
    <t xml:space="preserve">How to Backup and Restore Everything in Microsoft Edge in Windows
</t>
  </si>
  <si>
    <t>Microsoft Edge Chromium Browsing and Download History - Enable or Disable Deleting</t>
  </si>
  <si>
    <t xml:space="preserve">How to Enable or Disable Deleting Browsing and Download History in Microsoft Edge Chromium
</t>
  </si>
  <si>
    <t>How to Clear Browsing Data in Microsoft Edge Chromium</t>
  </si>
  <si>
    <t xml:space="preserve">How to Turn On or Off Clear Browsing Data on Close in Microsoft Edge Chromium
</t>
  </si>
  <si>
    <t>How to Check for Updates in Microsoft Edge Chromium</t>
  </si>
  <si>
    <t>Microsoft Edge Chromium Check Spelling Dictionary - Add or Remove Words</t>
  </si>
  <si>
    <t xml:space="preserve">How to Add or Remove Words for Spellcheck Dictionary in Microsoft Edge Chromium
</t>
  </si>
  <si>
    <t>Microsoft Edge Chromium Check Spelling - Turn On or Off for Languages</t>
  </si>
  <si>
    <t xml:space="preserve">How to Turn On or Off Check Spelling for Languages in Microsoft Edge Chromium
</t>
  </si>
  <si>
    <t>Microsoft Edge Chromium Check Spelling when Entering Text - Enable or Disable</t>
  </si>
  <si>
    <t xml:space="preserve">How to Enable or Disable Check Spelling when Entering Text in Microsoft Edge Chromium
</t>
  </si>
  <si>
    <t xml:space="preserve">How to Add Image and Text Content to Collection in Microsoft Edge Chromium
</t>
  </si>
  <si>
    <t>How to Add Note to Collection in Microsoft Edge Chromium</t>
  </si>
  <si>
    <t>How to Add Web Page to Collection in Microsoft Edge Chromium</t>
  </si>
  <si>
    <t>How to Add or Remove Collections Button on Toolbar in Microsoft Edge Chromium</t>
  </si>
  <si>
    <t>How to Delete Collection in Microsoft Edge Chromium</t>
  </si>
  <si>
    <t>How to Enable or Disable Collections in Microsoft Edge Chromium</t>
  </si>
  <si>
    <t>Microsoft Edge Chromium Collections - Enable or Disable Show Suggestions from Pinterest</t>
  </si>
  <si>
    <t xml:space="preserve">How to Enable or Disable Show Suggestions from Pinterest in Collections in Microsoft Edge Chromium
</t>
  </si>
  <si>
    <t>How to Remove Content from Collection in Microsoft Edge Chromium</t>
  </si>
  <si>
    <t>Microsoft Edge Chromium Collections - Start New Collection</t>
  </si>
  <si>
    <t xml:space="preserve">How to Start New Collection in Microsoft Edge Chromium
</t>
  </si>
  <si>
    <t>Microsoft Edge Chromium Cookies - Delete</t>
  </si>
  <si>
    <t xml:space="preserve">How to Delete Cookies in Microsoft Edge Chromium
</t>
  </si>
  <si>
    <t>Microsoft Edge Chromium Copy and Paste of Address Bar URLs - Change Default Behavior</t>
  </si>
  <si>
    <t xml:space="preserve">How to Change Default Behavior for Copy and Paste of URLs in Microsoft Edge Chromium
</t>
  </si>
  <si>
    <t>How to Enable or Disable Dark Mode for All Websites in Microsoft Edge Chromium</t>
  </si>
  <si>
    <t xml:space="preserve">How to Change Default Profile to Open External Links in Microsoft Edge Chromium
</t>
  </si>
  <si>
    <t>Microsoft Edge Chromium Developer Tools - Enable or Disable</t>
  </si>
  <si>
    <t xml:space="preserve">How to Enable or Disable Developer Tools in Microsoft Edge Chromium
</t>
  </si>
  <si>
    <t>How to Change Default Downloads Folder in Microsoft Edge Chromium</t>
  </si>
  <si>
    <t xml:space="preserve">How to Add a Site to Favorites in Microsoft Edge Chromium
</t>
  </si>
  <si>
    <t>How to Import Favorites and Browser Data into Microsoft Edge Chromium</t>
  </si>
  <si>
    <t>How to Add or Remove Favorites Bar in Microsoft Edge Chromium</t>
  </si>
  <si>
    <t>How to Add or Remove Favorites Button on Toolbar in Microsoft Edge Chromium</t>
  </si>
  <si>
    <t>How to Export Favorites to HTML file from Microsoft Edge Chromium</t>
  </si>
  <si>
    <t>How to Remove Duplicate Favorites in Microsoft Edge Chromium</t>
  </si>
  <si>
    <t>How to Add or Remove Feedback Button on Toolbar in Microsoft Edge Chromium</t>
  </si>
  <si>
    <t>How to Disable First Run Experience in Microsoft Edge Chromium</t>
  </si>
  <si>
    <t>How to Enable or Disable Focus Mode in Microsoft Edge Chromium</t>
  </si>
  <si>
    <t>How to Change Font Size and Style in Microsoft Edge Chromium</t>
  </si>
  <si>
    <t>How to Enable or Disable Fullscreen Dropdown in Microsoft Edge Chromium</t>
  </si>
  <si>
    <t xml:space="preserve">Microsoft Edge Chromium Full Screen Mode - Enable or Disable </t>
  </si>
  <si>
    <t xml:space="preserve">How to Enable or Disable Full Screen Mode for Microsoft Edge Chromium
</t>
  </si>
  <si>
    <t>Microsoft Edge Chromium Global Media Controls on Toolbar - Enable or Disable</t>
  </si>
  <si>
    <t>How to Enable or Disable Global Media Controls on Toolbar in Microsoft Edge Chromium</t>
  </si>
  <si>
    <t>Microsoft Edge Chromium Guest Mode - Browse as Guest</t>
  </si>
  <si>
    <t xml:space="preserve">How to Browse in Guest Mode in Microsoft Edge Chromium
</t>
  </si>
  <si>
    <t>Microsoft Edge Chromium Guest Mode - Enable or Disable</t>
  </si>
  <si>
    <t xml:space="preserve">How to Enable or Disable Guest Mode in Microsoft Edge Chromium
</t>
  </si>
  <si>
    <t>Microsoft Edge Chromium Guest Mode Shortcut - Create</t>
  </si>
  <si>
    <t xml:space="preserve">How to Create Guest Mode Shortcut for Microsoft Edge Chromium
</t>
  </si>
  <si>
    <t>How to Enable or Disable Hardware Acceleration in Microsoft Edge Chromium</t>
  </si>
  <si>
    <t>Microsoft Edge Chromium Hardware Media Key Handling and Volume Control - Enable or Disable</t>
  </si>
  <si>
    <t xml:space="preserve">How to Enable or Disable Volume Control and Hardware Media Key Handling in Microsoft Edge Chromium
</t>
  </si>
  <si>
    <t>How to Add or Remove Home Button on Toolbar in Microsoft Edge Chromium</t>
  </si>
  <si>
    <t>How to Open Webpage in Immersive Reader in Microsoft Edge Chromium</t>
  </si>
  <si>
    <t>Microsoft Edge Chromium Inprivate Browing Mode - Enable, Disable, or Force</t>
  </si>
  <si>
    <t xml:space="preserve">How to Enable, Disable, or Force InPrivate Mode in Microsoft Edge Chromium
</t>
  </si>
  <si>
    <t xml:space="preserve">How to Create InPrivate Browsing Shortcut for Microsoft Edge Chromium
</t>
  </si>
  <si>
    <t>How to Open New InPrivate Browsing Window in Microsoft Edge Chromium</t>
  </si>
  <si>
    <t>Microsoft Edge Chromium - Install Site as an App in Windows 10</t>
  </si>
  <si>
    <t xml:space="preserve">How to Install and Uninstall Site as App on Microsoft Edge in Windows 10
</t>
  </si>
  <si>
    <t>Microsoft Edge Chromum Internet Explorer mode - Enable or Disable</t>
  </si>
  <si>
    <t xml:space="preserve">How to Enable or Disable Reload in Internet Explorer mode in Microsoft Edge Chromium
</t>
  </si>
  <si>
    <t>Microsoft Edge Chromium - Internet Explorer Open Sites in</t>
  </si>
  <si>
    <t>Microsoft Edge Chromium Language - Change</t>
  </si>
  <si>
    <t xml:space="preserve">How to Change Language in Microsoft Edge Chromium
</t>
  </si>
  <si>
    <t>Microsoft Edge Chromium Languages - Add or Remove</t>
  </si>
  <si>
    <t xml:space="preserve">How to Add or Remove Languages in Microsoft Edge Chromium
</t>
  </si>
  <si>
    <t>Microsoft Edge Chromium Media AutoPlay - Enable or Disable</t>
  </si>
  <si>
    <t xml:space="preserve">How to Enable or Disable Media Autoplay in Microsoft Edge Chromium
</t>
  </si>
  <si>
    <t>How to Add Block Option in Media Autoplay Settings in Microsoft Edge Chromium</t>
  </si>
  <si>
    <t>Microsoft Edge Chromium Microsoft Defender SmartScreen - Turn On or Off</t>
  </si>
  <si>
    <t>How to Turn On or Off Microsoft Defender SmartScreen for Microsoft Edge in Windows 10</t>
  </si>
  <si>
    <t>How to Change New Tab Page Layout and Background in Microsoft Edge Chromium</t>
  </si>
  <si>
    <t>Microsoft Edge Chromium New Tab Page Preload - Enable or Disable</t>
  </si>
  <si>
    <t xml:space="preserve">How to Enable or Disable Preload New Tab Page in Microsoft Edge Chromium
</t>
  </si>
  <si>
    <t>Microsoft Edge Chromium New Tab Page Quick Links - Add or Remove</t>
  </si>
  <si>
    <t xml:space="preserve">How to Add or Remove Quick Links on New Tab Page in Microsoft Edge Chromium
</t>
  </si>
  <si>
    <t>Microsoft Edge Chromium New Tab Tips - Turn On or Off</t>
  </si>
  <si>
    <t xml:space="preserve">How to Turn On or Off Show New Tab Tips in Microsoft Edge Chromium
</t>
  </si>
  <si>
    <t>Microsoft Edge Chromium Offer to Save Passwords for Sites - Enable or Disable</t>
  </si>
  <si>
    <t xml:space="preserve">How to Enable or Disable Offer to Save Passwords in Microsoft Edge Chromium
</t>
  </si>
  <si>
    <t>Microsoft Edge Chromium Offer to Translate Pages - Turn On or Off</t>
  </si>
  <si>
    <t xml:space="preserve">How to Turn On or Off Offer to Translate Pages in Microsoft Edge Chromium
</t>
  </si>
  <si>
    <t>How to Enable or Disable Omnibox Favicons in Microsoft Edge Chromium</t>
  </si>
  <si>
    <t>How to Open New Application Guard Window in Microsoft Edge in Windows 10</t>
  </si>
  <si>
    <t>Microsoft Edge Chromium Password Monitor - Enable or Disable</t>
  </si>
  <si>
    <t xml:space="preserve">How to Enable or Disable Password Monitor in Microsoft Edge Chromium
</t>
  </si>
  <si>
    <t>Microsoft Edge Chromium Password Saving for Sites - Turn On or Off</t>
  </si>
  <si>
    <t>Microsoft Edge Chromium - Pin Sites to Taskbar</t>
  </si>
  <si>
    <t xml:space="preserve">How to Pin Sites to Taskbar in Microsoft Edge Chromium
</t>
  </si>
  <si>
    <t xml:space="preserve">How to Turn On or Off Potentially Unwanted App (PUA) Protection in Microsoft Edge Chromium
</t>
  </si>
  <si>
    <t>Microsoft Edge Chromium Printing - Enable or Disable</t>
  </si>
  <si>
    <t xml:space="preserve">How to Enable or Disable Printing in Microsoft Edge Chromium
</t>
  </si>
  <si>
    <t>How to Add a Profile in Microsoft Edge Chromium</t>
  </si>
  <si>
    <t>Microsoft Edge Chromium Profile - Enable or Disable Add</t>
  </si>
  <si>
    <t>How to Change Name of Profile in Microsoft Edge Chromium</t>
  </si>
  <si>
    <t>How to Change Profile Picture in Microsoft Edge Chromium</t>
  </si>
  <si>
    <t>How to Sign in and Sign out of Profile in Microsoft Edge Chromium</t>
  </si>
  <si>
    <t>Microsoft Edge Chromium Profiles - Switch Between</t>
  </si>
  <si>
    <t xml:space="preserve">How to Switch Between Profiles in Microsoft Edge Chromium
</t>
  </si>
  <si>
    <t>Microsoft Edge Chromium QR Code - Create for Image</t>
  </si>
  <si>
    <t xml:space="preserve">How to Create QR Code for Image in Microsoft Edge Chromium
</t>
  </si>
  <si>
    <t xml:space="preserve">How to Generate QR Code for Page URL in Microsoft Edge Chromium
</t>
  </si>
  <si>
    <t xml:space="preserve">How to Enable or Disable QR Code Generator in Microsoft Edge Chromium
</t>
  </si>
  <si>
    <t>Microsoft Edge Chromium Quick Links on New Tab Page - Add or Remove</t>
  </si>
  <si>
    <t>Microsoft Edge Chromium Quiet Notification Requests - Turn On or Off for Sites</t>
  </si>
  <si>
    <t xml:space="preserve">How to Turn On or Off Quiet Notification Requests for Sites in Microsoft Edge Chromium
</t>
  </si>
  <si>
    <t>Microsoft Edge Chromum Reload in Internet Explorer mode - Enable or Disable</t>
  </si>
  <si>
    <t xml:space="preserve">How to Reopen Closed Tab in Microsoft Edge Chromium
</t>
  </si>
  <si>
    <t>Microsoft Edge Chromium - Reset Completely to Default in Windows</t>
  </si>
  <si>
    <t xml:space="preserve">How to Completely Reset Microsoft Edge Chromium to Default in Windows
</t>
  </si>
  <si>
    <t>How to Reset Settings to Default in Microsoft Edge Chromium</t>
  </si>
  <si>
    <t>Microsoft Edge Chromium Save and Fill Addresses - Enable or Disable</t>
  </si>
  <si>
    <t xml:space="preserve">How to Enable or Disable Save and Fill Addresses in Microsoft Edge Chromium
</t>
  </si>
  <si>
    <t>Microsoft Edge Chromium Save and Fill Payment Info - Enable or Disable</t>
  </si>
  <si>
    <t xml:space="preserve">How to Enable or Disable Save and Fill Payment Info in Microsoft Edge Chromium
</t>
  </si>
  <si>
    <t>Microsoft Edge Chromium Saved Passwords for Sites - Delete</t>
  </si>
  <si>
    <t xml:space="preserve">How to Delete Saved Passwords for Sites in Microsoft Edge Chromium
</t>
  </si>
  <si>
    <t>Microsoft Edge Chromium Saved Passwords for Sites - Export</t>
  </si>
  <si>
    <t xml:space="preserve">How to Export Saved Passwords for Sites in Microsoft Edge Chromium
</t>
  </si>
  <si>
    <t>Microsoft Edge Chromium Saved Passwords for Sites - View</t>
  </si>
  <si>
    <t xml:space="preserve">How to View Saved Passwords for Sites in Microsoft Edge Chromium
</t>
  </si>
  <si>
    <t>Microsoft Edge Chromium Search and Site Suggestions in Address Bar - Enable or Disable</t>
  </si>
  <si>
    <t xml:space="preserve">How to Enable or Disable Search and Site Suggestions in Address Bar of Microsoft Edge Chromium
</t>
  </si>
  <si>
    <t xml:space="preserve">How to Change Default Search Engine in Microsoft Edge Chromium
</t>
  </si>
  <si>
    <t>How to Add or Remove Share Button on Toolbar in Microsoft Edge Chromium</t>
  </si>
  <si>
    <t>Microsoft Edge Chromium Shortcut - Create</t>
  </si>
  <si>
    <t xml:space="preserve">How to Create a Shortcut to Open Microsoft Edge Chromium
</t>
  </si>
  <si>
    <t>Microsoft Edge Chromium Sidebar Search - Search Bing in Sidebar</t>
  </si>
  <si>
    <t xml:space="preserve">How to Search Bing in Sidebar of Microsoft Edge Chromium
</t>
  </si>
  <si>
    <t>Microsoft Edge Chromium - Sign in and Sign out</t>
  </si>
  <si>
    <t>Microsoft Edge Chromium Sgn in - Enable, Disable, or Force</t>
  </si>
  <si>
    <t xml:space="preserve">How to Enable, Disable, or Force Sign in to Microsoft Edge Chromium
</t>
  </si>
  <si>
    <t>Microsoft Edge Chromium Sleeping Tabs - Enable or Disable</t>
  </si>
  <si>
    <t xml:space="preserve">How to Enable or Disable Sleeping Tabs in Microsoft Edge Chromium
</t>
  </si>
  <si>
    <t>Microsoft Edge Chromium SmartScreen Filter - Turn On or Off in Windows 10</t>
  </si>
  <si>
    <t>How to Turn On or Off SmartScren Filter in Microsoft Edge Chromium in Windows 10</t>
  </si>
  <si>
    <t>Microsoft Edge Chromium Spellcheck Dictionary - Add or Remove Words</t>
  </si>
  <si>
    <t xml:space="preserve">How to Enable Windows Spellchecker in Microsoft Edge Chromium
</t>
  </si>
  <si>
    <t>Microsoft Edge Chromium Spellcheck - Turn On or Off for Languages</t>
  </si>
  <si>
    <t>Microsoft Edge Chromium Spellcheck when Entering Text - Enable or Disable</t>
  </si>
  <si>
    <t>How to Change Startup Page in Microsoft Edge Chromium</t>
  </si>
  <si>
    <t>Turn On or Off Always Use Strict Tracking Prevention when Browsing InPrivate in Microsoft Edge Chromium</t>
  </si>
  <si>
    <t>Microsoft Edge Chromium Surf Game - Enable or Disable</t>
  </si>
  <si>
    <t xml:space="preserve">How to Enable or Disable Surf Game in Microsoft Edge Chromium
</t>
  </si>
  <si>
    <t>How to Turn On or Off Sync for Profile in Microsoft Edge Chromium</t>
  </si>
  <si>
    <t>Microsoft Edge Chromium Tab Hover Card Images- Enable or Disable</t>
  </si>
  <si>
    <t xml:space="preserve">How to Enable or Disable Tab Hover Card Images in Microsoft Edge Chromium
</t>
  </si>
  <si>
    <t>How to Enable or Disable Tab Hover Cards in Microsoft Edge Chromium</t>
  </si>
  <si>
    <t>Microsoft Edge Chromium Tab Groups - Enable or Disable</t>
  </si>
  <si>
    <t xml:space="preserve">How to Enable or Disable Tab Groups in Microsoft Edge Chromium
</t>
  </si>
  <si>
    <t>How to Pin and Unpin Tabs in Microsoft Edge Chromium</t>
  </si>
  <si>
    <t>How to Change Microsoft Edge Chromium Theme to Light or Dark Mode</t>
  </si>
  <si>
    <t xml:space="preserve">How to Add and Remove Tracking Prevention Exceptions for Sites in Microsoft Edge Chromium
</t>
  </si>
  <si>
    <t>How to Turn On or Off Tracking Prevention and Change Tracking Prevention Level in Microsoft Edge Chromium</t>
  </si>
  <si>
    <t>Microsoft Edge Chromium Tracking Prevention - View and Clear Blocked Trackers</t>
  </si>
  <si>
    <t xml:space="preserve">How to View and Clear Blocked Trackers in Microsoft Edge Chromium
</t>
  </si>
  <si>
    <t>Microsoft Edge Chromium - Translate Page or Section of Page</t>
  </si>
  <si>
    <t xml:space="preserve">How to Translate Page or Section of Page in Microsoft Edge Chromium
</t>
  </si>
  <si>
    <t>Microsoft Edge Chromium Translate Pages - Turn On or Off</t>
  </si>
  <si>
    <t>List of All Internal Microsoft Edge URLs</t>
  </si>
  <si>
    <t>Microsoft Edge Chromium Version - Find</t>
  </si>
  <si>
    <t xml:space="preserve">How to Find Version of Microsoft Edge Chromium Installed
</t>
  </si>
  <si>
    <t>Microsoft Edge Chromium Vertical Tabs Pane - Pin or Unpin</t>
  </si>
  <si>
    <t xml:space="preserve">How to Pin or Unpin Vertical Tabs Pane in Microsoft Edge Chromium
</t>
  </si>
  <si>
    <t>Microsoft Edge Chromium Vertical Tabs - Turn On or Off</t>
  </si>
  <si>
    <t xml:space="preserve">How to Turn On or Off Vertical Tabs in Microsoft Edge Chromium
</t>
  </si>
  <si>
    <t>Microsoft Edge Chromium Volume Control and Hardware Media Key Handling - Enable or Disable</t>
  </si>
  <si>
    <t>Microsoft Edge Chromium Web Capture Button on Toolbar - Add or Remove</t>
  </si>
  <si>
    <t xml:space="preserve">How to Add or Remove Web Capture Button on Toolbar in Microsoft Edge Chromium
</t>
  </si>
  <si>
    <t>Microsoft Edge Chromium Web Capture Tool - How to Use</t>
  </si>
  <si>
    <t xml:space="preserve">How to Use Web Capture Tool in Microsoft Edge Chromium
</t>
  </si>
  <si>
    <t>Microsoft Edge Chromium Zoom Level - Change</t>
  </si>
  <si>
    <t xml:space="preserve">How to Change Zoom Level in Microsoft Edge Chromium
</t>
  </si>
  <si>
    <t>How to Turn On or Off Clear Browsing Data on Exit of Microsoft Edge in Windows 10</t>
  </si>
  <si>
    <t>How to Allow or Block Cookies in Microsoft Edge in Windows 10</t>
  </si>
  <si>
    <t>How to Delete Cookies in Microsoft Edge in Windows 10</t>
  </si>
  <si>
    <t>Enable Microsoft Edge Data Persistence with Windows Defender Application Guard in Windows 10</t>
  </si>
  <si>
    <t>Turn On or Off 'Make Microsoft Edge your default browser' Prompt in Windows 10</t>
  </si>
  <si>
    <t>How to Enable or Disable Microsoft Edge Developer Tools in Windows 10</t>
  </si>
  <si>
    <t>How to Open Microsoft Edge Developer Tools in Windows 10</t>
  </si>
  <si>
    <t>How to Enable or Disable Send Do Not Track Requests in Microsoft Edge in Windows 10</t>
  </si>
  <si>
    <t>How to Turn On or Off Microsoft Edge Download Save Prompt in Windows 10</t>
  </si>
  <si>
    <t>How to Change Default Downloads Folder in Microsoft Edge in Windows 10</t>
  </si>
  <si>
    <t>How to View Downloads in Microsoft Edge in Windows 10</t>
  </si>
  <si>
    <t>How to Clear EPUB Book Data in Microsoft Edge in Windows 10</t>
  </si>
  <si>
    <t>How to Export EPUB Book Data in Microsoft Edge in Windows 10</t>
  </si>
  <si>
    <t>How to Add or Remove Extensions in Microsoft Edge in Windows 10</t>
  </si>
  <si>
    <t>How to Enable or Disable Microsoft Edge Extensions in Windows 10</t>
  </si>
  <si>
    <t>How to Turn On or Off Microsoft Edge Extensions in Windows 10</t>
  </si>
  <si>
    <t>How to Add or Remove Favorites in Microsoft Edge in Windows 10</t>
  </si>
  <si>
    <t>How to Backup and Restore Microsoft Edge Favorites in Windows 10</t>
  </si>
  <si>
    <t>How to Create or Delete Folder from Microsoft Edge Favorites Bar in Windows 10</t>
  </si>
  <si>
    <t>How to Enable or Disable Favorites Bar in Microsoft Edge in Windows 10</t>
  </si>
  <si>
    <t>How to Show Icons Only or Names and Icons on Favorites Bar in Microsoft Edge</t>
  </si>
  <si>
    <t>How to Edit URL for Favorites in Microsoft Edge in Windows 10</t>
  </si>
  <si>
    <t>How to Turn On or Off the Favorites Bar in Microsoft Edge in Windows 10</t>
  </si>
  <si>
    <t>How to Import or Export Microsoft Edge Favorites as HTML File in Windows 10</t>
  </si>
  <si>
    <t>How to Enable or Disable Microsoft Edge Full Screen Mode in Windows 10</t>
  </si>
  <si>
    <t>How to Toggle Full Screen Mode On and Off in Microsoft Edge in Windows 10</t>
  </si>
  <si>
    <t>How to Get and Use Grammar Tools in Microsoft Edge Reading View in Windows 10</t>
  </si>
  <si>
    <t>How to Enable or Disable Saving History in Microsoft Edge in Windows 10</t>
  </si>
  <si>
    <t>How to View Your Browsing History in Microsoft Edge in Windows 10</t>
  </si>
  <si>
    <t>How to Add or Remove Home Button in Microsoft Edge in Windows 10</t>
  </si>
  <si>
    <t>How to Enable or Disable Microsoft Edge InPrivate Browsing in Windows 10</t>
  </si>
  <si>
    <t>How to Open a New InPrivate window in Microsoft Edge in Windows 10</t>
  </si>
  <si>
    <t>How to Lookup Definitions for Words in Microsoft Edge in Windows 10</t>
  </si>
  <si>
    <t>How to Make a Web Note on webpages in Microsoft Edge in Windows 10</t>
  </si>
  <si>
    <t>How to Enable or Disable Media Autoplay in Microsoft Edge in Windows 10</t>
  </si>
  <si>
    <t>How to Mute and Unmute a Tab in Microsoft Edge in Windows 10</t>
  </si>
  <si>
    <t>How to Enable or Disable Web Content on New Tab Page in Microsoft Edge in Windows 10</t>
  </si>
  <si>
    <t>How to Change what New Tabs in Microsoft Edge Open with in Windows 10</t>
  </si>
  <si>
    <t>How to Turn On or Off Offer to Save Passwords in Microsoft Edge in Windows 10</t>
  </si>
  <si>
    <t>How to Open a New Application Guard Window in Microsoft Edge in Windows 10</t>
  </si>
  <si>
    <t>How to Turn On or Off Open Sites in Apps for Microsoft Edge in Windows 10</t>
  </si>
  <si>
    <t>How to Open Website in Microsoft Edge with Internet Explorer</t>
  </si>
  <si>
    <t>How to Turn On or Off Page Prediction in Microsoft Edge in Windows 10</t>
  </si>
  <si>
    <t>How to 'Pin to Start' a Website in Microsoft Edge in Windows 10</t>
  </si>
  <si>
    <t>How to Pin to Taskbar a Website in Microsoft Edge in Windows 10</t>
  </si>
  <si>
    <t>How to Enable or Disable Microsoft Edge Pre-launching in Windows 10</t>
  </si>
  <si>
    <t>How to Print Clutter-Free Webpages in Microsoft Edge</t>
  </si>
  <si>
    <t>How to Enable or Disable Printing in Microsoft Edge in Windows 10</t>
  </si>
  <si>
    <t>How to Read Aloud eBook, PDF, or Web page in Microsoft Edge in Windows 10</t>
  </si>
  <si>
    <t>How to Add or Remove Articles from Reading List in Microsoft Edge in Windows 10</t>
  </si>
  <si>
    <t>How to Change Page Theme in Microsoft Edge Reading View in Windows 10</t>
  </si>
  <si>
    <t>How to Change Text Size in Microsoft Edge Reading View in Windows 10</t>
  </si>
  <si>
    <t>How to Change Text Spacing in Microsoft Edge Reading View in Windows 10</t>
  </si>
  <si>
    <t>How to Turn On or Off Reading View in Microsoft Edge in Windows 10</t>
  </si>
  <si>
    <t>How to Turn On or Off Line Focus in Microsoft Edge Reading View in Windows 10</t>
  </si>
  <si>
    <t>How to Reinstall and Re-register Microsoft Edge in Windows 10</t>
  </si>
  <si>
    <t>How to Rename Groups of Tabs Set Aside in Microsoft Edge in Windows 10</t>
  </si>
  <si>
    <t>How to Reset Microsoft Edge to Default in Windows 10</t>
  </si>
  <si>
    <t>How to Turn On or Off 'Let sites save protected media licenses' in Microsoft Edge</t>
  </si>
  <si>
    <t>How to Enable or Disable Save Passwords in Microsoft Edge in Windows 10</t>
  </si>
  <si>
    <t>How to Manage your Saved Passwords in Microsoft Edge in Windows 10</t>
  </si>
  <si>
    <t>How to Add or Remove Microsoft Edge Search Box Placeholder Text in Windows 10</t>
  </si>
  <si>
    <t>How to Change Default Search Engine in Microsoft Edge in Windows 10</t>
  </si>
  <si>
    <t>How to Enable or Disable Change Search Engine in Microsoft Edge in Windows 10</t>
  </si>
  <si>
    <t>How to Enable or Disable Search Suggestions in Address Bar of Microsoft Edge in Windows 10</t>
  </si>
  <si>
    <t>How to Share Web Pages in Microsoft Edge in Windows 10</t>
  </si>
  <si>
    <t>How to Create a Microsoft Edge Shortcut in Windows 10</t>
  </si>
  <si>
    <t>How to Turn On or Off Show Definitions Inline in Microsoft Edge in Windows 10</t>
  </si>
  <si>
    <t>How to Enable running Microsoft Edge (Edge HTML) and Microsoft Edge (Chromium-based) side-by-side in Windows 10</t>
  </si>
  <si>
    <t>How to Enable or Disable SmartScreen Filter for Microsoft Edge in Windows 10</t>
  </si>
  <si>
    <t>How to Enable or Disable Bypassing SmartScreen Prompts for Sites in Microsoft Edge in Windows 10</t>
  </si>
  <si>
    <t>How to Snooze in Microsoft Edge in Windows 10</t>
  </si>
  <si>
    <t>How to Customize your Start Page in Microsoft Edge in Windows 10</t>
  </si>
  <si>
    <t>How to Change Microsoft Edge Startup Page in Windows 10</t>
  </si>
  <si>
    <t>How to Turn On or Off Sync Microsoft Edge Settings across Windows 10 Devices</t>
  </si>
  <si>
    <t>How to Enable or Disable Sync Microsoft Edge Settings in Windows 10</t>
  </si>
  <si>
    <t>How to Enable or Disable Microsoft Edge Tab Preloading in Windows 10</t>
  </si>
  <si>
    <t>How to Hide or Show Tab Preview Bar in Microsoft Edge in Windows 10</t>
  </si>
  <si>
    <t>How to Change Microsoft Edge Tab Preview Hide and Show Delay Time in Windows 10</t>
  </si>
  <si>
    <t>How to Turn On or Off Tab Preview in Microsoft Edge in Windows 10</t>
  </si>
  <si>
    <t>How to Set Aside Groups of Tabs in Microsoft Edge in Windows 10</t>
  </si>
  <si>
    <t>How to Enable or Disable TCP Fast Open for Microsoft Edge in Windows 10</t>
  </si>
  <si>
    <t>How to Change the Theme of Microsoft Edge in Windows 10</t>
  </si>
  <si>
    <t>How to Add or Remove Icons in Microsoft Edge Toolbar in Windows 10</t>
  </si>
  <si>
    <t>How to Enable or Disable VP9 Code Extension in Microsoft Edge in Windows 10</t>
  </si>
  <si>
    <t>How to Add or Remove Sites for Microsoft Edge Web Notifications in Windows 10</t>
  </si>
  <si>
    <t>How to Turn On or Off Microsoft Edge Web Notifications for Sites in Windows 10</t>
  </si>
  <si>
    <t>How To Turn On or Off Microsoft Edge Welcome Page in Windows 10</t>
  </si>
  <si>
    <t>Enable Download to Host from Windows Defender Application Guard Microsoft Edge session in Windows 10</t>
  </si>
  <si>
    <t>How to Turn On or Off Windows Defender Application Guard for Microsoft Edge in Windows 10</t>
  </si>
  <si>
    <t>How to Zoom In or Out on Webpage in Microsoft Edge in Windows 10</t>
  </si>
  <si>
    <t>How to Install Windows 10X Dual Screen Emulator in Windows 10</t>
  </si>
  <si>
    <t>How to Download and Use Microsoft Garage Mouse without Borders</t>
  </si>
  <si>
    <t>How to Create Custom MSC in Microsoft Management Console in Windows</t>
  </si>
  <si>
    <t>How to Fix .NET Framework with Microsoft .NET Framework Repair Tool in Windows</t>
  </si>
  <si>
    <t>Microsoft News app Notifications - Turn On or Off in Windows 10</t>
  </si>
  <si>
    <t xml:space="preserve">How to Turn On or Off Notifications for Microsoft News app in Windows 10
</t>
  </si>
  <si>
    <t>Microsoft News app Settings - Backup and Restore in Windows 10</t>
  </si>
  <si>
    <t>How to Backup and Restore Microsoft News app Settings in Windows 10</t>
  </si>
  <si>
    <t>Microsoft News app Video Hub - Switch to Mini Player in Windows 10</t>
  </si>
  <si>
    <t>How to Switch to Mini Player Mode for Video Hub in Microsoft News app in Windows 10</t>
  </si>
  <si>
    <t>Microsoft News app Weather Card - Turn On or Off in Windows 10</t>
  </si>
  <si>
    <t xml:space="preserve">How to Turn On or Off Weather Card for Microsoft News app in Windows 10
</t>
  </si>
  <si>
    <t>Microsoft News Topics - Pin to Start as Live Tiles in Windows 10</t>
  </si>
  <si>
    <t xml:space="preserve">How to Pin Microsoft News Topics on Start as Live Tiles in Windows 10
</t>
  </si>
  <si>
    <t>How to Install or Uninstall Microsoft Paint (mspaint) in Windows 10</t>
  </si>
  <si>
    <t>How to Download and Install Microsoft PowerToys in Windows 10</t>
  </si>
  <si>
    <t>How to Print to PDF in Windows 10</t>
  </si>
  <si>
    <t>How to Add or Remove Microsoft Print to PDF Printer in Windows 10</t>
  </si>
  <si>
    <t>How to Turn On or Off Microsoft Print to PDF in Windows 10</t>
  </si>
  <si>
    <t>How to Use Microsoft Safety Scanner in Windows</t>
  </si>
  <si>
    <t>How to Read Microsoft Services Agreement Terms</t>
  </si>
  <si>
    <t>How to Specify How Windows and Store App Updates are Downloaded in Windows 10</t>
  </si>
  <si>
    <t>How to Re-register Microsoft Store app in Windows 10</t>
  </si>
  <si>
    <t>How to Enable or Disable Microsoft Store Apps in Windows 10</t>
  </si>
  <si>
    <t>How to Enable or Disable Microsoft Store Apps Open Files in Default Desktop App in Windows 10</t>
  </si>
  <si>
    <t>How to Create Shortcut to Directly Open App in Microsoft Store in Windows 10</t>
  </si>
  <si>
    <t>How to Enable or Disable Remotely Install Apps from Microsoft Store Online in Windows 10</t>
  </si>
  <si>
    <t>How to Remotely Install Apps from Microsoft Store Online to your Windows 10 Devices</t>
  </si>
  <si>
    <t>Microsoft Support and Recovery Assistant (SaRA) - Use in Windows</t>
  </si>
  <si>
    <t xml:space="preserve">How to Use Microsoft Support and Recovery Assistant (SaRA) in Windows
</t>
  </si>
  <si>
    <t>How to Use Microsoft Surface Diagnostic Toolkit in Windows 8.1 and Windows 10</t>
  </si>
  <si>
    <t>How to Download and Install Windows Update from Microsoft Update Catalog</t>
  </si>
  <si>
    <t>How to Add or Remove Microsoft XPS Document Writer Printer in Windows 10</t>
  </si>
  <si>
    <t>How to Minimize and Restore App Window in Windows 10</t>
  </si>
  <si>
    <t>Miracast - Connect to Wireless Display in Windows 10</t>
  </si>
  <si>
    <t xml:space="preserve">How to Connect to a Wireless Display with Miracast in Windows 10
</t>
  </si>
  <si>
    <t>Miracast Wireless Display Feature for Projecting to this PC with Connect - Install or Uninstall in Windows 10</t>
  </si>
  <si>
    <t xml:space="preserve">How to Install or Uninstall Miracast Connect Wireless Display Feature to Project to this PC in Windows 10
</t>
  </si>
  <si>
    <t>Miracast Support - Check on Windows 10 PC</t>
  </si>
  <si>
    <t>How to Add or Remove Mixed Reality from Main Page of Settings in Windows 10</t>
  </si>
  <si>
    <t>How to Change Desktop and Windows Mixed Reality Input Switching in Windows 10</t>
  </si>
  <si>
    <t>How to Check if your PC supports Windows Mixed Reality in Windows 10</t>
  </si>
  <si>
    <t>How to Clear Environment Data for Windows Mixed Reality in Windows 10</t>
  </si>
  <si>
    <t>How to Open and Use Windows Mixed Reality Flashlight in Windows 10</t>
  </si>
  <si>
    <t>How to Change App Window Resolution for Mixed Reality Headset Display in Windows 10</t>
  </si>
  <si>
    <t>How to Change Experience Options for Mixed Reality Headset Display in Windows 10</t>
  </si>
  <si>
    <t>How to Change Frame Rate of Mixed Reality Headset Display in Windows 10</t>
  </si>
  <si>
    <t>How to See Mixed Reality Headset Resolution in Windows 10</t>
  </si>
  <si>
    <t>How to Set Up Windows Mixed Reality Headset in Windows 10</t>
  </si>
  <si>
    <t>How to Reset Windows Mixed Reality Home to Default in Windows 10</t>
  </si>
  <si>
    <t>How to Setup and Pair Mixed Reality Motion Controllers in Windows 10</t>
  </si>
  <si>
    <t>How to Turn On or Off Mirror Headset Audio to Desktop when Mixed Reality Portal Running in Windows 10</t>
  </si>
  <si>
    <t>How to Turn On or Off Switch to Headset Audio when Mixed Reality Portal Running in Windows 10</t>
  </si>
  <si>
    <t>How to Turn On or Off Switch to Headset Mic when Mixed Reality Portal Running in Windows 10</t>
  </si>
  <si>
    <t>How to Record Video in Windows Mixed Reality in Windows 10</t>
  </si>
  <si>
    <t>How to Run Desktop (Win32) apps in Windows Mixed Reality in Windows 10</t>
  </si>
  <si>
    <t>How to Take Screenshot in Windows Mixed Reality in Windows 10</t>
  </si>
  <si>
    <t>How to Turn On or Off Use Speech Recognition in Windows Mixed Reality in Windows 10</t>
  </si>
  <si>
    <t>How to Uninstall and Reset Windows Mixed Reality in Windows 10</t>
  </si>
  <si>
    <t>How to View and Interact with Windows 10 PC Desktop inside Windows Mixed Reality</t>
  </si>
  <si>
    <t>How to Adjust Mixed Reality Visual Quality for Headset Display in Windows 10</t>
  </si>
  <si>
    <t>Enable or Disable Automatically Turn Off Mobile Hotspot when No Devices Connected in Windows 10</t>
  </si>
  <si>
    <t>How to Enable or Disable Mobile Hotspot in Windows 10</t>
  </si>
  <si>
    <t>How to Enable or Disable Turn On Mobile Hotspot Remotely in Windows 10</t>
  </si>
  <si>
    <t>How to Turn On or Off Mobile Hotspot on a Windows 10 Mobile Phone</t>
  </si>
  <si>
    <t>How to Turn On or Off Mobile Hotspot on a Windows 10 PC</t>
  </si>
  <si>
    <t>How to Check if Connected or Disconnected Modern Standby in Windows 10</t>
  </si>
  <si>
    <t>How to Check if Modern Standby is Supported in Windows 10</t>
  </si>
  <si>
    <t>How to Enable or Disable Network Connectivity while in Modern Standby in Windows 10</t>
  </si>
  <si>
    <t>How to Calibrate Display Color in Windows 1</t>
  </si>
  <si>
    <t>How to Add Turn On or Off Mono Audio context menu in Windows 10</t>
  </si>
  <si>
    <t>How to Turn On or Off Mono Audio in Windows 10</t>
  </si>
  <si>
    <t>How to Add or Remove Most Used apps on Start Menu in Windows 10</t>
  </si>
  <si>
    <t>How to Find Motherboard Manufacturer, Model, Serial Number, and Version in Windows</t>
  </si>
  <si>
    <t>How to Add or Remove Mount Context Menu in Windows 10</t>
  </si>
  <si>
    <t>Mount and Unmount Drive or Volume in Windows</t>
  </si>
  <si>
    <t>Mount or Unmount VHD and VHDX File in Windows 10</t>
  </si>
  <si>
    <t>How to Mount or Unmount VHD and VHDX File in Windows 10</t>
  </si>
  <si>
    <t xml:space="preserve">How to Mount a Drive to a Folder in Windows 10
</t>
  </si>
  <si>
    <t>How to Change Mouse Cursor Speed in Windows</t>
  </si>
  <si>
    <t>How to Enable or Disable Mouse Keys Keyboard Shortcut in Windows</t>
  </si>
  <si>
    <t>How to Turn On and Off Mouse Keys in Windows 10</t>
  </si>
  <si>
    <t>How to Allow or Prevent Themes to Change Mouse Pointers in Windows 10</t>
  </si>
  <si>
    <t>How to Change Mouse Pointers and Change Pointer Color and Size in Windows 10</t>
  </si>
  <si>
    <t>How to Enable or Disable Changing Mouse Pointers in Windows</t>
  </si>
  <si>
    <t>How to Change Mouse Primary Button to Left or Right in Windows 10</t>
  </si>
  <si>
    <t>How to Change Mouse Scroll Speed in Windows 10</t>
  </si>
  <si>
    <t>How to Add or Remove Move to OneDrive Context Menu in Windows 10</t>
  </si>
  <si>
    <t>How to Change Default Download Storage Location for Movies &amp; TV in Windows 10</t>
  </si>
  <si>
    <t>How to Change Theme Mode for Movies &amp; TV app in Windows 10</t>
  </si>
  <si>
    <t>How to Remove Download Devices from Movies &amp; TV app in Windows 10</t>
  </si>
  <si>
    <t>How to Restore Available Video Purchases in Movies &amp; TV app in Windows 10</t>
  </si>
  <si>
    <t>How to Show Download Devices in Movies &amp; TV app in Windows 10</t>
  </si>
  <si>
    <t>How to Turn On or Off Full Screen Playback in Movies &amp; TV app in Windows 10</t>
  </si>
  <si>
    <t>How to Add Extract All to Context Menu of MSI files in Windows 10</t>
  </si>
  <si>
    <t>How to Add 'Run as administrator' to MSI File Context Menu in Windows 10</t>
  </si>
  <si>
    <t>How to Turn On or Off Multilingual Text Prediction in Windows 10</t>
  </si>
  <si>
    <t>How to Change or Restore Music Folder Icon in Windows</t>
  </si>
  <si>
    <t>How to Move Your Music Folder Location in Windows 10</t>
  </si>
  <si>
    <t xml:space="preserve">How to Mute and Unmute Sound Volume in Windows 10
</t>
  </si>
  <si>
    <t>How to Turn On or Off Showing My People App Suggestions in Windows 10</t>
  </si>
  <si>
    <t>How to Add or Remove People Button from Taskbar in Windows 10</t>
  </si>
  <si>
    <t>How to Turn On or Off Play Shoulder Tap Sound on People Bar in Windows 10</t>
  </si>
  <si>
    <t>How to Turn On or Off Show Shoulder Taps on People Bar in Windows 10</t>
  </si>
  <si>
    <t>How to Pin and Unpin People Contacts on Taskbar in Windows 10</t>
  </si>
  <si>
    <t>N</t>
  </si>
  <si>
    <t>How to Turn On or Off Hear Narrator Announce Characters as Typed in Windows 10</t>
  </si>
  <si>
    <t>How to Turn On or Off Hear Narrator Announce Function Keys as Typed in Windows 10</t>
  </si>
  <si>
    <t>How to Turn On or Off Hear Narrator Announce Modifier Keys as Typed in Windows 10</t>
  </si>
  <si>
    <t>How to Turn On or Off Hear Narrator Announce Navigation Keys as Typed in Windows 10</t>
  </si>
  <si>
    <t>How to Turn On or Off Hear Narrator Announce Words as Typed in Windows 10</t>
  </si>
  <si>
    <t>How to Turn On or Off Narrator Play Audio Cues in Windows 10</t>
  </si>
  <si>
    <t>How to Turn On or Off Narrator Auto Read Advanced Info about Controls in Windows 10</t>
  </si>
  <si>
    <t>How to Turn On or Off Narrator Caps Lock Warnings while Typing in Windows 10</t>
  </si>
  <si>
    <t>How to Change how Capitalized Text is Read by Narrator in Windows 10</t>
  </si>
  <si>
    <t>How to Turn On or Off Narrator Character Phonetic Reading in Windows 10</t>
  </si>
  <si>
    <t>How to Change Level of Context Narrator Provides for Buttons and other Controls in Windows 10</t>
  </si>
  <si>
    <t>How to Adjust Order Narrator Provides Details about Buttons and other Controls in Windows 10</t>
  </si>
  <si>
    <t>How to Change Narrator Cursor Navigation Mode in Windows 10</t>
  </si>
  <si>
    <t>How to Customize Narrator Cursor Settings in Windows 10</t>
  </si>
  <si>
    <t>How to Change Default Audio Output Device for Narrator in Windows 10</t>
  </si>
  <si>
    <t>How to Turn On or Off Narrator Echo Toggle Keys when Turned On or Off in Windows 10</t>
  </si>
  <si>
    <t>How to Turn On or Off Read Out Narrator Errors in Windows 10</t>
  </si>
  <si>
    <t>How to Change Minimize Narrator Home to Taskbar or System Tray in Windows 10</t>
  </si>
  <si>
    <t>How to Turn On or Off Show Narrator Home when Narrator Starts in Windows 10</t>
  </si>
  <si>
    <t>How to Turn On or Off Lock the Narrator Key in Windows 10</t>
  </si>
  <si>
    <t>How to Turn On or Off Narrator Interaction Hints for Buttons and other Controls in Windows 10</t>
  </si>
  <si>
    <t>How to Turn On or Off Narrator Intonation Pauses in Windows 10</t>
  </si>
  <si>
    <t>How to Turn On or Off Showing Narrator Keyboard Changes at Narrator Startup in Windows 10</t>
  </si>
  <si>
    <t>How to Change Narrator Keyboard Layout in Windows 10</t>
  </si>
  <si>
    <t>How to Change Keyboard Shortcuts for Narrator Commands in Windows 10</t>
  </si>
  <si>
    <t>How to Change Narrator Modifier Key in Windows 10</t>
  </si>
  <si>
    <t>How to Turn On or Off Online Services for Narrator in Windows 10</t>
  </si>
  <si>
    <t>How to Read by Sentence in Narrator in Windows 10</t>
  </si>
  <si>
    <t>How to Turn On or Off and Use Narrator Scan Mode in Windows 10</t>
  </si>
  <si>
    <t>How to Enable or Disable Win+Ctrl+Enter Shortcut Key to Turn Narrator On or Off in Windows 10</t>
  </si>
  <si>
    <t>How to Select Audio Channel for Narrator Speech Output in Windows 10</t>
  </si>
  <si>
    <t>How Turn On or Off Automatically Start Narrator after Sign-in in Windows 10</t>
  </si>
  <si>
    <t>How Turn On or Off Automatically Start Narrator before Sign-in in Windows 10</t>
  </si>
  <si>
    <t>How to Turn On or Off Activate Keys on Touch Keyboard when Lift Finger for Narrator in Windows 10</t>
  </si>
  <si>
    <t>How to Turn On or Off Narrator in Windows 10</t>
  </si>
  <si>
    <t>How to Turn On or Off Lower Volume of Other Apps when Narrator is Speaking in Windows 10</t>
  </si>
  <si>
    <t>How to Turn On or Off Send Diagnostic Data about Narrator in Windows 10</t>
  </si>
  <si>
    <t>How to Change Narrator Verbosity Level about Text and Controls in Windows 10</t>
  </si>
  <si>
    <t>How to Customize Narrator Voice in Windows 10</t>
  </si>
  <si>
    <t>How to Turn On or Off Narrator Voice Emphasize Formatted Text in Windows 10</t>
  </si>
  <si>
    <t>How to Add and Remove Speech Voices in Windows 10</t>
  </si>
  <si>
    <t>How to Add or Remove Drives in Navigation Pane of File Explorer in Windows 10</t>
  </si>
  <si>
    <t>How to Add or Remove Network in Navigation Pane of File Explorer in Windows 10</t>
  </si>
  <si>
    <t>How to Add or Remove OneDrive from Navigation Pane in Windows 10</t>
  </si>
  <si>
    <t>How to Add or Remove Quick access in Navigation Pane of File Explorer in Windows 10</t>
  </si>
  <si>
    <t>How to Add or Remove Recycle Bin in Navigation Pane of File Explorer in Windows 10</t>
  </si>
  <si>
    <t>How to Add or Remove This PC in Navigation Pane of File Explorer in Windows 10</t>
  </si>
  <si>
    <t>How to Add or Remove User Folder in Navigation Pane of File Explorer in Windows 10</t>
  </si>
  <si>
    <t>How to Add Navigation pane to Context Menu in Windows 10</t>
  </si>
  <si>
    <t>Turn On or Off Automatically Expand to Current Folder in Navigation Pane in Windows 10</t>
  </si>
  <si>
    <t>How to Reset Navigation Pane Expanded State in Windows 10 File Explorer</t>
  </si>
  <si>
    <t>How to Turn On or Off OneDrive Cloud States for Navigation Pane in Windows 10</t>
  </si>
  <si>
    <t>How to Turn On or Off Navigation Pane 'Show all folders' in Windows 10</t>
  </si>
  <si>
    <t>How to Reset Navigation Pane Width Size to Default in Windows</t>
  </si>
  <si>
    <t>How to Change Default Downloads Folder for Nearby Sharing in Windows 10</t>
  </si>
  <si>
    <t>How to Turn On or Off Nearby Sharing in Windows 10</t>
  </si>
  <si>
    <t>How to Install .NET Framework 3.5 in Windows 10</t>
  </si>
  <si>
    <t>How to Change Network Adapter Connection Priorities in Windows 10</t>
  </si>
  <si>
    <t>How to Rename a Network Adapter in Windows</t>
  </si>
  <si>
    <t>How to See Network Adapter Speed in Windows 10</t>
  </si>
  <si>
    <t>How to Cleanup and Reset Network Adapters in Windows 10</t>
  </si>
  <si>
    <t>How to Enable or Disable Network Adapters in Windows</t>
  </si>
  <si>
    <t>How to Change Default Icon for Network in Windows 10</t>
  </si>
  <si>
    <t>Open Network Connections from Win+X Menu to Control Panel or Settings in Windows 10</t>
  </si>
  <si>
    <t>How to Create Network Connections Shortcut in Windows 10</t>
  </si>
  <si>
    <t>How View Network Data Usage Details in Windows 10</t>
  </si>
  <si>
    <t>How to Turn On or Off Network Discovery in Windows 10</t>
  </si>
  <si>
    <t>Network Drive - Add or Remove in Windows 10</t>
  </si>
  <si>
    <t xml:space="preserve">How to Map Network Drive or Disconnect Network Drive in Windows 10
</t>
  </si>
  <si>
    <t xml:space="preserve">Network Location - Add or Remove in Windows 10 </t>
  </si>
  <si>
    <t>How to Add or Remove a Network Location for This PC in Windows 10</t>
  </si>
  <si>
    <t>How to Add or Remove Change Network Location Context Menu in Windows 10</t>
  </si>
  <si>
    <t>How to Set Network Location to Private, Public, or Domain in Windows 10</t>
  </si>
  <si>
    <t>How to Enable or Disable Network Location Wizard in Windows 10</t>
  </si>
  <si>
    <t>How to Change a Network Profile Name in Windows 10</t>
  </si>
  <si>
    <t>How to Backup and Restore Network Shares and Permissions in Windows</t>
  </si>
  <si>
    <t>How to View All Network Shares on a Windows PC</t>
  </si>
  <si>
    <t>How to Enable or Disable Soft Disconnect Computer from a Network in Windows 10</t>
  </si>
  <si>
    <t>How to Change Open Target of Network System Icon in Windows 10</t>
  </si>
  <si>
    <t>How to Disable 'You have new apps that can open this type of file' Notification in Windows 10</t>
  </si>
  <si>
    <t>New Context Menu - Add Elevated Shortcut in Windows 10</t>
  </si>
  <si>
    <t>How to Add or Remove Default New Context Menu Items in Windows 10</t>
  </si>
  <si>
    <t>How to Add or Remove the New context menu in Windows 10</t>
  </si>
  <si>
    <t>How to Add Windows PowerShell Script to New Context Menu in Windows 10</t>
  </si>
  <si>
    <t>How to Add Registration Entries to New Context Menu in Windows 10</t>
  </si>
  <si>
    <t>How to Add VBScript Script File to New Context Menu in Windows 10</t>
  </si>
  <si>
    <t>How to Add or Remove New Folder Context Menu in Windows 10</t>
  </si>
  <si>
    <t>How to Change Default New Folder Name Template in Windows 7, 8, and 10</t>
  </si>
  <si>
    <t>How to Add or Remove Office 2019 New Context Menu Items in Windows 10</t>
  </si>
  <si>
    <t>News app Settings - Backup and Restore in Windows 10</t>
  </si>
  <si>
    <t xml:space="preserve">How to Turn On or Off Auto-Restore News Bar when Minimized in Windows 10
</t>
  </si>
  <si>
    <t xml:space="preserve">How to Change News Bar Background Color in Windows 10
</t>
  </si>
  <si>
    <t xml:space="preserve">How to Change Country to get News from for News Bar in Windows 10
</t>
  </si>
  <si>
    <t>How to Change Position of News Bar on Display in Windows 10</t>
  </si>
  <si>
    <t xml:space="preserve">How to Enable or Disable Run News Bar at Startup in Windows 10
</t>
  </si>
  <si>
    <t xml:space="preserve">How to Show News Bar on Primary or Secondary Monitor in Windows 10
</t>
  </si>
  <si>
    <t xml:space="preserve">How to Show Text or Image on News Bar in Windows 10
</t>
  </si>
  <si>
    <t>How to Enable or Disable Extended Line Endings in Notepad in Windows 10</t>
  </si>
  <si>
    <t>How to Find and Replace Text in Notepad in Windows 10</t>
  </si>
  <si>
    <t>How to Install and Uninstall Notepad in Windows 10</t>
  </si>
  <si>
    <t>How to Reset Default Open Position and Size of Notepad in Windows 10</t>
  </si>
  <si>
    <t>How to Change Zoom Level of Text in Notepad in Windows 10</t>
  </si>
  <si>
    <t>How to Add or Remove Notification Area on Taskbar in Windows 10</t>
  </si>
  <si>
    <t>How to Hide or Show Notification Area Icons on Taskbar in Windows 10</t>
  </si>
  <si>
    <t>How to Reset Notification Area Icons in Windows 10</t>
  </si>
  <si>
    <t>How to Turn Taskbar Notification Area System Icons On or Off in Windows 10</t>
  </si>
  <si>
    <t>How to Turn On or Off Notification Banners from Senders in Windows 10</t>
  </si>
  <si>
    <t>How to Turn On or Off Notification Sound from Senders in Windows 10</t>
  </si>
  <si>
    <t>How to Change How Long to Show Notifications in Windows 10</t>
  </si>
  <si>
    <t>How to Enable or Disable Notifications from Windows Defender Security Center in Windows 10</t>
  </si>
  <si>
    <t>How to Hide or Show Notifications when Duplicating Screen in Windows 10</t>
  </si>
  <si>
    <t>How to Turn On or Off Show More Windows Update Restart Notifications in Windows 10</t>
  </si>
  <si>
    <t>How to Enable or Disable NTFS File Compression in Windows</t>
  </si>
  <si>
    <t>How to Enable or Disable NTFS File Encryption in Windows</t>
  </si>
  <si>
    <t>How to Enable or Disable Win32 Long Paths in Windows 10</t>
  </si>
  <si>
    <t>How to Convert NTFS to FAT32 without Data Loss in Windows</t>
  </si>
  <si>
    <t>How to Enable or Disable Num Lock on Sign-in Screen in Windows 10</t>
  </si>
  <si>
    <t>How to Add or Remove NVIDIA Control Panel Desktop Context Menu in Windows</t>
  </si>
  <si>
    <t>How to Add or Remove NVIDIA Control Panel Notification Tray Icon on Taskbar in Windows</t>
  </si>
  <si>
    <t>How to Add or Remove NVIDIA GPU Activity Notification Area Icon on Taskbar in Windows</t>
  </si>
  <si>
    <t>How to Determine Currently Installed NVIDIA Graphics Display Driver Version in Windows</t>
  </si>
  <si>
    <t>O</t>
  </si>
  <si>
    <t>How to Customize OEM Support Information in Windows 10</t>
  </si>
  <si>
    <t>How to Install and use the free Microsoft Office Apps for Windows 10</t>
  </si>
  <si>
    <t>How to Enable or Disable Automatic Office 2016 Updates</t>
  </si>
  <si>
    <t>How to Change Background of Office 2016 for Windows</t>
  </si>
  <si>
    <t>How to Check for Updates in Office 2016 and Office 2019 for Windows</t>
  </si>
  <si>
    <t>How to use Office Deployment Tool to custom install Microsoft Office 365, or change existing Office installation</t>
  </si>
  <si>
    <t>How to Change Theme of Office 2016 for Windows</t>
  </si>
  <si>
    <t>How to Turn On or Off Sync Office 2016 Files with OneDrive in Windows 10</t>
  </si>
  <si>
    <t>How to Add Account to Outlook in Office 365 Mobile for iOS</t>
  </si>
  <si>
    <t>Offline Files - Always Available Offline Context Menu - Add or Remove in Windows</t>
  </si>
  <si>
    <t>How to Encrypt or Unencrypt Offline Files Cache in Windows</t>
  </si>
  <si>
    <t>How to Create New Offline Files Sync Schedule in Windows</t>
  </si>
  <si>
    <t>How to Delete Offline Files Sync Schedule in Windows</t>
  </si>
  <si>
    <t>How to Change Offline Files Disk Usage Limits in Windows</t>
  </si>
  <si>
    <t>How to Edit Offline Files Sync Schedule in Windows</t>
  </si>
  <si>
    <t>How to Enable or Disable Offline Files in Windows</t>
  </si>
  <si>
    <t>How to Create Offline Files Folder Shortcut in Windows</t>
  </si>
  <si>
    <t>How to Manually Sync Offline Files in Windows</t>
  </si>
  <si>
    <t>How to Set or Unset Network Files as Always Available Offline in Windows</t>
  </si>
  <si>
    <t>Offline Files tab in Network File and Folder Properties in Windows - Add or Remove</t>
  </si>
  <si>
    <t xml:space="preserve">How to Add or Remove Offline Files tab in Network File and Folder Properties in Windows
</t>
  </si>
  <si>
    <t>How to Check for Map Updates of Offline Maps in Windows 10</t>
  </si>
  <si>
    <t>How to Move Off-Screen Window back On-Screen in Windows 10</t>
  </si>
  <si>
    <t>How to Add or Remove OneDrive in Navigation Pane of File Explorer in Windows 10</t>
  </si>
  <si>
    <t>Turn On or Off Auto Save Photos and Videos from Devices to OneDrive in Windows 10</t>
  </si>
  <si>
    <t>How to Auto Save Pictures to OneDrive or This PC in Windows 10</t>
  </si>
  <si>
    <t>How to Turn On or Off Auto Save Screenshots to OneDrive in Windows 10</t>
  </si>
  <si>
    <t>How to Change Permission Level of Shared OneDrive Files and Folders</t>
  </si>
  <si>
    <t>How to create an online survey using free Office Online tools</t>
  </si>
  <si>
    <t>How to Add or Remove OneDrive Desktop Icon in Windows 10</t>
  </si>
  <si>
    <t>How to Limit OneDrive Download and Upload Rate in Windows 10</t>
  </si>
  <si>
    <t>How to Add or Remove Windows 10 PCs from OneDrive Fetch Files</t>
  </si>
  <si>
    <t>How to Turn On or Off OneDrive Fetch Files on your PC in Windows 10</t>
  </si>
  <si>
    <t>Mark OneDrive Files as Always keep on this device for Offline Use in Windows 10</t>
  </si>
  <si>
    <t>How to Automatically Make OneDrive Files On-Demand Online-only in Windows 10</t>
  </si>
  <si>
    <t>How to Turn On or Off OneDrive Files On-Demand in Windows 10</t>
  </si>
  <si>
    <t>How to Change the Location of your OneDrive Folder in Windows 10</t>
  </si>
  <si>
    <t>How to Create a OneDrive folder Shortcut in Windows 10</t>
  </si>
  <si>
    <t>How to Free Up Space from Locally Available OneDrive Files in Windows 10</t>
  </si>
  <si>
    <t>OneDrive Icons - What Do They Mean in Windows 10 File Explorer</t>
  </si>
  <si>
    <t xml:space="preserve">What Do the OneDrive Icons Mean in Windows 10 File Explorer?
</t>
  </si>
  <si>
    <t>How to Enable or Disable OneDrive Integration in Windows 10</t>
  </si>
  <si>
    <t>How to Enable or Disable the New OneDrive Flyout Notification in Windows 10</t>
  </si>
  <si>
    <t>How to Enable or Disable OneDrive Notifications in Windows 10 before Removing Files from Cloud</t>
  </si>
  <si>
    <t>How to Turn On or Off Notifications for OneDrive Shared Files in Windows 10</t>
  </si>
  <si>
    <t>How to Enable or Disable OneDrive Notifications in Windows 10 when Many Files are Deleted in Cloud</t>
  </si>
  <si>
    <t>How to Add a OneDrive Open or Close Context Menu in Windows 10</t>
  </si>
  <si>
    <t>How to Turn On or Off OneDrive PC Folder Backup for Desktop, Documents, and Pictures folders in Windows 10</t>
  </si>
  <si>
    <t>How to Enable or Disable Personal Vault in OneDrive and Windows 10</t>
  </si>
  <si>
    <t>How to Change OneDrive Personal Vault Inactivity Lock Time in Windows 10</t>
  </si>
  <si>
    <t>How to Lock OneDrive Personal Vault in Windows 10</t>
  </si>
  <si>
    <t>How to Set up OneDrive Personal Vault in Windows 10</t>
  </si>
  <si>
    <t>How to Unlock OneDrive Personal Vault in Windows 10</t>
  </si>
  <si>
    <t>OneDrive Previous Versions of Files - View, Restore, Download, and Delete</t>
  </si>
  <si>
    <t xml:space="preserve">How to View, Restore, Download, and Delete Previous Versions of Files on OneDrive
</t>
  </si>
  <si>
    <t>How to Turn On or Off Start OneDrive Automatically when you Sign in to Windows 10</t>
  </si>
  <si>
    <t>How to Choose Folders for OneDrive Selective Sync in Windows 10</t>
  </si>
  <si>
    <t>How to Share Your OneDrive Files and Folders</t>
  </si>
  <si>
    <t>How to See Shared OneDrive Files and Folders</t>
  </si>
  <si>
    <t>How to Link OneDrive with Account and Start Syncing Files in Windows 10</t>
  </si>
  <si>
    <t>How to Add or Remove Shared Folders from Your OneDrive</t>
  </si>
  <si>
    <t>How to Stop Sharing Your OneDrive Files and Folders</t>
  </si>
  <si>
    <t>How to Sync Any Folder to OneDrive in Windows 10</t>
  </si>
  <si>
    <t>How to Enable or Disable Automatically Pause OneDrive Sync when in Battery Saver Mode in Windows 10</t>
  </si>
  <si>
    <t>How to Enable or Disable Automatic Pause OneDrive Sync when on Metered Network in Windows 10</t>
  </si>
  <si>
    <t>How to Sync Multiple OneDrive Accounts in Windows</t>
  </si>
  <si>
    <t>How to Reset OneDrive Sync in Windows 10</t>
  </si>
  <si>
    <t>How to Pause Syncing in OneDrive in Windows 10</t>
  </si>
  <si>
    <t>How to Uninstall OneDrive in Windows 10</t>
  </si>
  <si>
    <t>How to Link or Unlink OneDrive with Microsoft Account in Windows 10</t>
  </si>
  <si>
    <t>How to Extract Text from Images and Photos with Office OneNote</t>
  </si>
  <si>
    <t>How to Enable or Disable Online Speech Recognition in Windows 10</t>
  </si>
  <si>
    <t>How to Turn On or Off Online Speech Recognition in Windows 10</t>
  </si>
  <si>
    <t>How to Backup and Restore On-Screen Keyboard Options in Windows</t>
  </si>
  <si>
    <t>How to Turn On or Off On-Screen Keyboard in Windows 10</t>
  </si>
  <si>
    <t>How to Add 'Open command window here' context menu in Windows 10</t>
  </si>
  <si>
    <t>Add or Remove 'Open file location' and 'Open folder location' Context Menu in Windows 10</t>
  </si>
  <si>
    <t>How to Add or Remove Open in New Process context menu in Windows 10</t>
  </si>
  <si>
    <t>How to Add or Remove Open in New Tab context menu in Windows 10</t>
  </si>
  <si>
    <t>How to Add or Remove Open in New Window context menu in Windows 10</t>
  </si>
  <si>
    <t>How to Add or Remove Open Linux shell here context menu in Windows 10</t>
  </si>
  <si>
    <t>How to Add 'Open PowerShell window here as administrator' context menu in Windows 10</t>
  </si>
  <si>
    <t>How to Add 'Open PowerShell window here' context menu in Windows 10</t>
  </si>
  <si>
    <t>How to Add or Remove Open with Context Menu in Windows 10</t>
  </si>
  <si>
    <t>How to Add or Remove Open with Context Menu to URL files in Windows 10</t>
  </si>
  <si>
    <t>How to Remove Programs from "Open with" Context Menu in Windows</t>
  </si>
  <si>
    <t>How to Enable and Use Free Built-in VPN in Opera browser</t>
  </si>
  <si>
    <t>How to Add Optimize library for to Context Menu of Libraries in Windows 10</t>
  </si>
  <si>
    <t>How to Optimize the Performance of Windows 10</t>
  </si>
  <si>
    <t>How to Manage Optional Features in Windows 10</t>
  </si>
  <si>
    <t>How to Do Not Display Last Signed-in User Name on Sign-in Screen in Windows 10</t>
  </si>
  <si>
    <t>How to Set Outlook 2013 to Automatically Download Omages and Attachments</t>
  </si>
  <si>
    <t>How to Export Outlook Email, Contacts, and Calendar to PST file</t>
  </si>
  <si>
    <t>How to Import Outlook Email, Contacts, and Calendar from PST file</t>
  </si>
  <si>
    <t>How to Export and Import Contacts with CSV file from Outlook.com</t>
  </si>
  <si>
    <t xml:space="preserve">How to Turn On or Off Dark Mode in Outlook.com
</t>
  </si>
  <si>
    <t xml:space="preserve">How to Export Copy of Mailbox from Outlook.com
</t>
  </si>
  <si>
    <t>How to Hide or Show Sender Pictures in Outlook Mail on Windows 10 Mobile Phone</t>
  </si>
  <si>
    <t>How to Add View Owner to Context Menu in Windows</t>
  </si>
  <si>
    <t>How to Change Registered Owner and Organization of your Windows 10 PC</t>
  </si>
  <si>
    <t>How to Change Owner of File, Folder, Drive, or Registry Key in Windows 10</t>
  </si>
  <si>
    <t>P</t>
  </si>
  <si>
    <t>How to Allow or Prevent Users and Groups to Create a Pagefile in Windows 10</t>
  </si>
  <si>
    <t>How to Clear Virtual Memory Pagefile at Shutdown in Windows 10</t>
  </si>
  <si>
    <t>How to Enable or Disable Virtual Memory Pagefile Encryption in Windows 10</t>
  </si>
  <si>
    <t>How to Manage Virtual Memory Pagefile in Windows 10</t>
  </si>
  <si>
    <t>How to Enable or Disable W-Fi Sense and Paid Wi-Fi Services in Windows 10</t>
  </si>
  <si>
    <t>How to Turn On or Off Paid Wi-Fi Services W-Fi Sense in Windows 10</t>
  </si>
  <si>
    <t>How to Restore Classic Paint App in Windows 10</t>
  </si>
  <si>
    <t>Paint Recent Pictures History - Clear in Windows 10</t>
  </si>
  <si>
    <t xml:space="preserve">How to Clear Recent Pictures History in Paint (mspaint) app in Windows 10
</t>
  </si>
  <si>
    <t xml:space="preserve">How to Reset Paint Default Position and Size in Windows 10
</t>
  </si>
  <si>
    <t>How to Shrink a Volume or Partition in Windows 10</t>
  </si>
  <si>
    <t>How to Change Maximum and Minimum Password Age for Local Accounts in Windows 10</t>
  </si>
  <si>
    <t>How to Enable or Disable Password Expiration for Local Accounts in Windows 10</t>
  </si>
  <si>
    <t>How to Enforce Password History for Local Accounts in Windows 10</t>
  </si>
  <si>
    <t>How to Change Minimum Password Length for Local Accounts in Windows 10</t>
  </si>
  <si>
    <t>How to Force Local Account to Change Password at Next Sign-in in Windows 10</t>
  </si>
  <si>
    <t>How to See Your Wireless Network Security Key Password in Windows 10</t>
  </si>
  <si>
    <t>How to Change your Screen Saver Settings in Windows 10</t>
  </si>
  <si>
    <t>How to Turn On or Off Require Sign-in on Wakeup in Windows 10</t>
  </si>
  <si>
    <t>How to Turn On or Off Password Protected Sharing in Windows 10</t>
  </si>
  <si>
    <t>How to Create a Password Reset Disk on USB Flash Drive in Windows 10</t>
  </si>
  <si>
    <t>How to Enable or Disable the Password Reveal Button in Windows 10</t>
  </si>
  <si>
    <t>How to Enable or Disable Syncing Passwords in Sync Your Settings on a Windows 10 PC</t>
  </si>
  <si>
    <t>How to Enable or Disable Pause Updates Feature of Windows Update in Windows 10</t>
  </si>
  <si>
    <t>How to Turn On or Off PC Charging Slowly over USB Notification in Windows 10</t>
  </si>
  <si>
    <t>How to Open PC settings in Windows 10</t>
  </si>
  <si>
    <t>How to Change Pen Shortcut Button Settings in Windows 10</t>
  </si>
  <si>
    <t>How to Turn On or Off Allow Pen to Act as a Mouse in Windows 10</t>
  </si>
  <si>
    <t>How to Turn On or Off Ignore Touch Input when using Pen in Windows 10</t>
  </si>
  <si>
    <t>How to Turn On or Off Show Cursor and Visual Effects when using Pen in Windows 10</t>
  </si>
  <si>
    <t>How to Enable or Disable People Bar on Taskbar in Windows 10</t>
  </si>
  <si>
    <t>How to Export and Import Contacts for People app in Windows 10</t>
  </si>
  <si>
    <t>How to Add Permanently Delete to Context Menu in Windows 10</t>
  </si>
  <si>
    <t>How to Add Reset Permissions to Context Menu in Windows</t>
  </si>
  <si>
    <t>How to Backup and Restore Permissions of Files, Folders, or Drives in Windows</t>
  </si>
  <si>
    <t>Change Permissions of File, Folder, Drive, or Registry Key for Users and Groups in Windows 10</t>
  </si>
  <si>
    <t>How to Hide or Show User Profile Personal Folders in Windows 10 File Explorer</t>
  </si>
  <si>
    <t>How to Restore Default Location of Your Personal Folders in Windows 10</t>
  </si>
  <si>
    <t>How to Add or Remove Personalize (classic) context menu in Windows 10</t>
  </si>
  <si>
    <t>How to Add or Remove Personalize Desktop Context Menu in Windows 10</t>
  </si>
  <si>
    <t>How to Block or Unblock Phone Numbers on Windows 10 Mobile Phone</t>
  </si>
  <si>
    <t>How to Find Phone Number of your Windows 10 Mobile Phone</t>
  </si>
  <si>
    <t>How to Enable or Disable Phone-PC Linking for Continue on PC in Windows 10</t>
  </si>
  <si>
    <t>How to Add 3D Effects to Images and Videos in Windows 10 Photos app</t>
  </si>
  <si>
    <t>How to Turn On or Off Auto Enhance in Photos app in Windows 10</t>
  </si>
  <si>
    <t>How to Crop Image in Windows 10 Photos app</t>
  </si>
  <si>
    <t xml:space="preserve">How to Enable or Disable Delete Confirmation Dialog in Windows 10 Photos app
</t>
  </si>
  <si>
    <t>How to Add or Remove Favorites in Photos app in Windows 10</t>
  </si>
  <si>
    <t>How to Add and Remove Folders in Photos app in Windows 10</t>
  </si>
  <si>
    <t>How to Turn On or Off Hardware Accelerated Video Encoding in Windows 10 Photos app</t>
  </si>
  <si>
    <t>Photos app Indexing Network Locations - Enable or Disable in Windows 10</t>
  </si>
  <si>
    <t xml:space="preserve">How to Enable or Disable Indexing Network Locations in Photos app in Windows 10
</t>
  </si>
  <si>
    <t>How to Turn On or Off Linked Duplicates in Windows 10 Photos app</t>
  </si>
  <si>
    <t>How to Change Photos app Live Tile Appearance on Start Menu in Windows 10</t>
  </si>
  <si>
    <t>How to Change Theme Mode for Photos app in Windows 10</t>
  </si>
  <si>
    <t>How to Change Default Action of Mouse Wheel for Photos app in Windows 10</t>
  </si>
  <si>
    <t>How to Turn On or Off Show OneDrive Cloud-only Content in Windows 10 Photos app</t>
  </si>
  <si>
    <t>How to Turn On or Off People Face Detection and Recognition in Windows 10 Photos app</t>
  </si>
  <si>
    <t>How to Resize Image in Windows 10 Photos app</t>
  </si>
  <si>
    <t>How to Search for Similar Images on Bing in Windows 10 Photos app</t>
  </si>
  <si>
    <t>How to Backup and Restore Photos app Settings in Windows 10</t>
  </si>
  <si>
    <t>How to Sign in and Sign out of Photos app with Microsoft Account in Windows 10</t>
  </si>
  <si>
    <t>How to Auto Save Documents and Pictures to OneDrive or This PC in Windows 10</t>
  </si>
  <si>
    <t>How to Enable or Disable Domain Users to Sign in with Picture Password to Windows 10</t>
  </si>
  <si>
    <t>How to Change or Restore Pictures Folder Icon in Windows</t>
  </si>
  <si>
    <t>How to Move Your Pictures Folder Location in Windows 10</t>
  </si>
  <si>
    <t>Accidentally mergng your Pictures folder with your User folder is easy to do but more difficult to correct</t>
  </si>
  <si>
    <t>How to Allow or Deny OS and Apps Access to Pictures Library in Windows 10</t>
  </si>
  <si>
    <t>How to Add a PIN to your Windows 10 Mobile Phone</t>
  </si>
  <si>
    <t>How to Change the PIN on your Windows 10 Mobile Phone</t>
  </si>
  <si>
    <t>How to Enable or Disable Require Digits for PIN in Windows 10</t>
  </si>
  <si>
    <t>How to Enable or Disable Require Lowercase Letters for PIN in Windows 10</t>
  </si>
  <si>
    <t>How to Enable or Disable Require Uppercase Letters for PIN in Windows 10</t>
  </si>
  <si>
    <t>How to Enable or Disable PIN Expiration in Windows 10</t>
  </si>
  <si>
    <t>PIN - Fix Unable to Add or Use in Windows 10</t>
  </si>
  <si>
    <t>How to Enable or Disable PIN History in Windows 10</t>
  </si>
  <si>
    <t>How to Specify a Maximum and Minimum PIN Length in Windows 10</t>
  </si>
  <si>
    <t>How to Remove PIN from your Windows 10 Mobile Phone</t>
  </si>
  <si>
    <t>How to Reset the PIN on your Windows 10 Mobile Phone</t>
  </si>
  <si>
    <t>How to Enable or Disable Domain Users to Sign in with PIN to Windows 10</t>
  </si>
  <si>
    <t>How to Add or Remove 'Pin to home' on Context Menu in Windows 10</t>
  </si>
  <si>
    <t>How to Pin or Unpin Locations from Home in Windows 10</t>
  </si>
  <si>
    <t>How to Pin or Unpin Locations from Quick access in Windows 10</t>
  </si>
  <si>
    <t>How to Add or Remove 'Pin to Quick access' on Context Menu in Windows 10</t>
  </si>
  <si>
    <t>How to 'Pin to Start' and 'Unpin from Start" items in Windows 10</t>
  </si>
  <si>
    <t>How to Add or Remove Pin to Start from Context Menu in Windows 10</t>
  </si>
  <si>
    <t>How to Enable or Disable "Pin to taskbar" and "Unpin from taskbar" for Apps in Windows</t>
  </si>
  <si>
    <t>How to Add or Remove Pin to Taskbar Context Menu in Windows 10</t>
  </si>
  <si>
    <t>How to Enable or Disable Pinning Store app to Taskbar in Windows 8 and Windows 10</t>
  </si>
  <si>
    <t>How to Enable or Disable Pinned Apps on Taskbar in Windows</t>
  </si>
  <si>
    <t>Add or Remove "Play with Windows Media Player" Context Menu in Windows 10</t>
  </si>
  <si>
    <t>How to Turn On or Off Hide Pointer While Typing in Windows</t>
  </si>
  <si>
    <t>How to Turn On or Off Show Pointer Location with CTRL Key in Windows</t>
  </si>
  <si>
    <t>How to Turn On or Off Enhance Pointer Precision in Windows</t>
  </si>
  <si>
    <t>How to Turn On or Off Snap Pointer To Default Button in Windows 10</t>
  </si>
  <si>
    <t>How to Turn On or Off Display Pointer Trails in Windows</t>
  </si>
  <si>
    <t>How to View Configured Update Policies in Windows 10</t>
  </si>
  <si>
    <t xml:space="preserve">Post Editor at TenForums.com - Change to Source or WYSIWYG Mode </t>
  </si>
  <si>
    <t xml:space="preserve">How to Change Post Editor to Source or WYSIWYG Mode at TenForums.com
</t>
  </si>
  <si>
    <t>How to Change Default Action of Power Button in Windows 10</t>
  </si>
  <si>
    <t>How to Create a Power Efficiency Diagnostics Report in Windows 10</t>
  </si>
  <si>
    <t>How to Add or Remove Power Icon on Sign-in Screen in Windows 10</t>
  </si>
  <si>
    <t>How to Add or Remove Sleep from Power menu in Windows 10</t>
  </si>
  <si>
    <t>How to Change Power Mode Level in Windows 10</t>
  </si>
  <si>
    <t>How to Add or Remove 'Adaptive backlight' from Power Options in Windows 10</t>
  </si>
  <si>
    <t>How to Add or Remove 'Adaptive display' from Power Options in Windows</t>
  </si>
  <si>
    <t>How to Add or Remove 'AHCI Link Power Management - Adaptive' from Power Options in Windows</t>
  </si>
  <si>
    <t>How to Add or Remove 'Allow Away Mode Policy' from Power Options in Windows</t>
  </si>
  <si>
    <t>How to Add or Remove 'Allow display required policy' from Power Options in Windows</t>
  </si>
  <si>
    <t>How to Add 'Allow sleep with remote opens' to Power Options in Windows 10</t>
  </si>
  <si>
    <t>How to Add or Remove 'Allow system required policy' from Power Options in Windows</t>
  </si>
  <si>
    <t>How to Add or Remove 'Allow wake timers' from Power Options in Windows 10</t>
  </si>
  <si>
    <t>How to Add or Remove 'Critical battery action' from Power Options in Windows</t>
  </si>
  <si>
    <t>How to Add or Remove 'Critical battery level' from Power Options in Windows</t>
  </si>
  <si>
    <t>How to Add or Remove 'Critical battery notification' from Power Options in Windows 10</t>
  </si>
  <si>
    <t>How to Add or Remove 'Device idle policy' from Power Options in Windows</t>
  </si>
  <si>
    <t>How to Add or Remove 'Dim display after' from Power Options in Windows</t>
  </si>
  <si>
    <t>How to Add or Remove 'Dimmed display brightness' from Power Options in Windows</t>
  </si>
  <si>
    <t>How to Add or Remove 'Display brightness' from Power Options in Windows</t>
  </si>
  <si>
    <t>Add or Remove 'Enable adaptive brightness' from Power Options in Windows</t>
  </si>
  <si>
    <t>How to Add or Remove 'Enable forced button/lid shutdown' from Power Options in Windows</t>
  </si>
  <si>
    <t>How to Add or Remove 'Hibernate after' from Power Options in Windows</t>
  </si>
  <si>
    <t>How to Add or Remove USB 'Hub Selective Suspend Timeout' from Power Options in Windows</t>
  </si>
  <si>
    <t>How to Add or Remove 'Lid close action' from Power Options in Windows</t>
  </si>
  <si>
    <t>How to Add or Remove 'Lid open action' from Power Options in Windows 10</t>
  </si>
  <si>
    <t>How to Add or Remove 'Link State Power Management' in Power Options in Windows 10</t>
  </si>
  <si>
    <t>How to Add or Remove 'Low battery action' from Power Options in Windows</t>
  </si>
  <si>
    <t>How to Add or Remove 'Low battery level' from Power Options in Windows</t>
  </si>
  <si>
    <t>How to Add or Remove 'Low battery notification' from Power Options in Windows</t>
  </si>
  <si>
    <t>How to Add or Remove 'Maximum processor state' from Power Options in Windows 10</t>
  </si>
  <si>
    <t>How to Add or Remove 'Minimum processor state' from Power Options in Windows 10</t>
  </si>
  <si>
    <t>How to Add or Remove 'Networking connectivity in Standby' from Power Options in Windows 10</t>
  </si>
  <si>
    <t>How to Add or Remove 'Power button action' from Power Options in Windows</t>
  </si>
  <si>
    <t xml:space="preserve">How to Add or Remove 'Primary NVMe Idle Timeout' from Power Options in Windows 10
</t>
  </si>
  <si>
    <t>How to Add or Remove 'Processor performance decrease threshold' from Power Options in Windows</t>
  </si>
  <si>
    <t>How to Add or Remove 'Processor performance increase threshold' from Power Options in Windows</t>
  </si>
  <si>
    <t>How to Add 'Require a password on wakeup' to Power Options in Windows 10</t>
  </si>
  <si>
    <t>How to Add or Remove 'Reserve battery level' from Power Options in Windows</t>
  </si>
  <si>
    <t>How to Add or Remove 'SEC NVMe Idle Timeout' from Power Options in Windows 10</t>
  </si>
  <si>
    <t>How to Add or Remove 'Sleep after' from Power Options in Windows</t>
  </si>
  <si>
    <t>How to Add or Remove 'Sleep button action' from Power Options in Windows</t>
  </si>
  <si>
    <t>How to Add or Remove Desktop Background 'Slide show' from Power Options in Windows 10</t>
  </si>
  <si>
    <t>How to Add or Remove 'System cooling policy' from Power Options in Windows</t>
  </si>
  <si>
    <t>How to Add 'System unattended sleep timeout' to Power Options in Windows 10</t>
  </si>
  <si>
    <t>How to Add or Remove 'Turn off Display after' from Power Options in Windows</t>
  </si>
  <si>
    <t>How to Add or Remove 'Turn off hard disk after' from Power Options in Windows 10</t>
  </si>
  <si>
    <t>How to Add or Remove 'USB 3 Link Power Management' from Power Options in Windows</t>
  </si>
  <si>
    <t>How to Add or Remove 'USB selective suspend setting' in Power Options in Windows 10</t>
  </si>
  <si>
    <t>How to Add or Remove 'Video playback quality bias' in Power Options in Windows 10</t>
  </si>
  <si>
    <t>How to Add or Remove 'When playing video' in Power Options in Windows 10</t>
  </si>
  <si>
    <t>How to Add or Remove 'When sharing media' in Power Options in Windows 10</t>
  </si>
  <si>
    <t>How to Add or Remove Wireless Adapter Settings in Power Options in Windows 10</t>
  </si>
  <si>
    <t>How to Add or Remove Power Options Context Menu in Windows 10</t>
  </si>
  <si>
    <t>How to Open Power Options from Win+X Menu to Control Panel or Settings in Windows 10</t>
  </si>
  <si>
    <t>How to Add or Remove Ultimate Performance Power Plan in Windows 10</t>
  </si>
  <si>
    <t>How to Choose a Power Plan Scheme in Windows 10</t>
  </si>
  <si>
    <t>How to Create a Custom Power Plan in Windows 10</t>
  </si>
  <si>
    <t>How to Delete a Power Plan in Windows 10</t>
  </si>
  <si>
    <t>How to Export and Import a Power Plan in Windows 10</t>
  </si>
  <si>
    <t>How to Rename a Power Plan in Windows 10</t>
  </si>
  <si>
    <t>How to See Your Current Active Power Plan Scheme in Windows 10</t>
  </si>
  <si>
    <t>How to Change Power Plan Settings in Windows 10</t>
  </si>
  <si>
    <t>How to View All Power Plan Settings in a Text File in Windows</t>
  </si>
  <si>
    <t>How to Specify a Default Active Power Plan in Windows 10</t>
  </si>
  <si>
    <t>How to Reset and Restore Power Plans to Default Settings in Windows 10</t>
  </si>
  <si>
    <t>How to Restore Missing Default Power Plans in Windows 10</t>
  </si>
  <si>
    <t>How to Add PowerShell to Context Menu in Windows 10</t>
  </si>
  <si>
    <t>How to Install PowerShell Core on Windows</t>
  </si>
  <si>
    <t>How to Enable or Disable Windows PowerShell 2.0 in Windows 10</t>
  </si>
  <si>
    <t xml:space="preserve">How to Install PowerShell 7.0 in Windows 7, Windows 8, and Windows 10
</t>
  </si>
  <si>
    <t>PowerShell 7 Open Here Context Menu - Add or Remove in Windows 10</t>
  </si>
  <si>
    <t xml:space="preserve">How to Add or Remove PowerShell 7 Open Here Context Menu in Windows 10
</t>
  </si>
  <si>
    <t>How to Use PowerShell OneGet Package Manager to Install Desktop Apps in Windows</t>
  </si>
  <si>
    <t>How to Open Windows PowerShell in Windows 10</t>
  </si>
  <si>
    <t>How to Set PowerShell Script Execution Policy in Windows 10</t>
  </si>
  <si>
    <t>How to run PowerShell scripts from a Shorcut</t>
  </si>
  <si>
    <t>How to Get Started with PowerShell Scripts</t>
  </si>
  <si>
    <t>PowerShell - Search for Text with Find Dialog Box in Windows 10</t>
  </si>
  <si>
    <t>How to use PowerShell to Update and Upgrade Windows 10</t>
  </si>
  <si>
    <t>How to Check PowerShell Version in Windows</t>
  </si>
  <si>
    <t>How to See Sleep States Available on your Windows 10 PC</t>
  </si>
  <si>
    <t>How to Enable or Disable Power Throttling in Windows 10</t>
  </si>
  <si>
    <t>How to See if Apps are Power Throttling in Windows 10</t>
  </si>
  <si>
    <t xml:space="preserve">PPPoE connection - Automatically start via a script and Task Scheduler </t>
  </si>
  <si>
    <t>Automatically start a PPPoE connection via a script and Task Scheduler</t>
  </si>
  <si>
    <t>How to Turn On or Off Presentation Mode in Windows</t>
  </si>
  <si>
    <t>How to Add Presentation Settings to Desktop Context Menu in Windows</t>
  </si>
  <si>
    <t>How to Enable or Disable Presentation Settings in Windows</t>
  </si>
  <si>
    <t>How to Add Preview pane to Context Menu in Windows 10</t>
  </si>
  <si>
    <t>How to Restore Previous Versions of Files, Folders, and Drives in Windows 10</t>
  </si>
  <si>
    <t>How to Delete Windows.old Folder in Windows 10</t>
  </si>
  <si>
    <t>Add or Remove Previous Versions from Context Menu and Properties in Windows 10</t>
  </si>
  <si>
    <t>How to Use Modern or Metro Style Print Dialog in Windows 10</t>
  </si>
  <si>
    <t>How to Enable or Disable Print Logging in Windows 10 Event Viewer</t>
  </si>
  <si>
    <t>How Turn On or Off Use Print Screen Key to Launch Screen Snipping in Windows 10</t>
  </si>
  <si>
    <t>How to Reset and Clear Print Spooler in Windows 10</t>
  </si>
  <si>
    <t>How to Add a Shared Printer in Windows 10</t>
  </si>
  <si>
    <t>How to Add Printer to Send To Context Menu in Windows 10</t>
  </si>
  <si>
    <t>How to Uninstall a Printer Driver in Windows 10</t>
  </si>
  <si>
    <t>How to Create a Printer Queue Shortcut in Windows 10</t>
  </si>
  <si>
    <t>How to Rename a Printer in Windows 10</t>
  </si>
  <si>
    <t>How to Remove a Printer in Windows 10</t>
  </si>
  <si>
    <t>How to Set a Default Printer in Windows 10</t>
  </si>
  <si>
    <t>How to Share a Printer in Windows 10</t>
  </si>
  <si>
    <t>How to Turn On or Off Let Windows 10 Manage Default Printer</t>
  </si>
  <si>
    <t>How to Backup and Restore Printers in Windows</t>
  </si>
  <si>
    <t>How to Create a Printers Folder Shortcut in Windows</t>
  </si>
  <si>
    <t>How to List All Installed Printers in Windows 10</t>
  </si>
  <si>
    <t>How to Add or Remove SnapShot Sound for PrintScreen Key in Windows</t>
  </si>
  <si>
    <t>How to Enable or Disable Privacy Settings Experience at Sign-in in Windows 10</t>
  </si>
  <si>
    <t>How to Read Privacy Statement for Windows 10 and Microsoft Services</t>
  </si>
  <si>
    <t>How to Change Windows Error Problem Reporting Settings in Windows 10</t>
  </si>
  <si>
    <t>How to Kill a Process in Windows 10</t>
  </si>
  <si>
    <t>How to See if a Process is 32-bit or 64-bit in Windows 10</t>
  </si>
  <si>
    <t>How to See What User a Process is Running As in Windows 10</t>
  </si>
  <si>
    <t>How to Save List of Running Processes to File in Windows</t>
  </si>
  <si>
    <t>Adjust Processor Resources for Best Performance of Programs or Background Services in Windows 10</t>
  </si>
  <si>
    <t>How to Change Product Key in Windows 10</t>
  </si>
  <si>
    <t>How to Clear Product Key from Registry in Windows</t>
  </si>
  <si>
    <t>How to Uninstall Product Key to Deactivate Windows 10</t>
  </si>
  <si>
    <t>How to View the Product Key in Windows 10</t>
  </si>
  <si>
    <t>How to Move Users Profile Folder to another Location in Windows 10</t>
  </si>
  <si>
    <t>How to Delete User Profile of an Account in Windows 10</t>
  </si>
  <si>
    <t>How to Download and Use Program Install and Uninstall Troubleshooter in Windows</t>
  </si>
  <si>
    <t>Open Programs and Features from Win+X Menu to Control Panel or Settings in Windows 10</t>
  </si>
  <si>
    <t>How to Install and Uninstall Programs in Safe Mode in Windows 10</t>
  </si>
  <si>
    <t>How to Uninstall Desktop and Modern Apps in Windows 10</t>
  </si>
  <si>
    <t>How to Add a Project Display context menu in Windows 10</t>
  </si>
  <si>
    <t>How to Change when to Ask to Project to this PC in Windows 10</t>
  </si>
  <si>
    <t>How to Enable or Disable Projecting to this PC in Windows 10</t>
  </si>
  <si>
    <t>How to Project to this PC from Windows 10 Mobile Phone</t>
  </si>
  <si>
    <t>Projecting to this PC with Miracast Connect Wireless Display Feature - Install or Uninstall in Windows 10</t>
  </si>
  <si>
    <t>How to Turn On or Off Projecting to this PC Only when Plugged In in Windows 10</t>
  </si>
  <si>
    <t>How to Turn On or Off Require PIN for Pairing when Projecting to this PC in Windows 10</t>
  </si>
  <si>
    <t>How to Turn On or Off 'Projecting to this PC' in Windows 10</t>
  </si>
  <si>
    <t>Properties Page - Compatibility Tab - Add or Remove</t>
  </si>
  <si>
    <t xml:space="preserve">How to Add or Remove Compatibility Tab on Properties Page in Windows
</t>
  </si>
  <si>
    <t>Properties Page - Customize Tab - Add or Remove</t>
  </si>
  <si>
    <t xml:space="preserve">How to Add or Remove Customize tab in Folder Properties in Windows
</t>
  </si>
  <si>
    <t>Properties Page - Details Tab - Add or Remove</t>
  </si>
  <si>
    <t xml:space="preserve">How to Add or Remove Details tab in File Properties in Windows 10
</t>
  </si>
  <si>
    <t>Properties Page - General, Tools, and Hardware Tabs - Add or Remove</t>
  </si>
  <si>
    <t>Properties Page - Location Tab - Add or Remove</t>
  </si>
  <si>
    <t>Properties Page - Offline Files Tab - Add or Remove</t>
  </si>
  <si>
    <t xml:space="preserve">How to Add or Remove Offline Files tab in Network File and Folder Properties in Windows 10
</t>
  </si>
  <si>
    <t>Properties Page - Previous Versions Tab - Add or Remove</t>
  </si>
  <si>
    <t xml:space="preserve">Add or Remove Previous Versions from Context Menu and Properties in Windows 10
</t>
  </si>
  <si>
    <t>Properties Page - Quota Tab - Add or Remove</t>
  </si>
  <si>
    <t xml:space="preserve">How to Add or Remove Quota tab in Drive Properties in Windows 10
</t>
  </si>
  <si>
    <t>Properties Page - ReadyBoost Tab - Add or Remove</t>
  </si>
  <si>
    <t xml:space="preserve">How to Add or Remove ReadyBoost tab in Drive Properties in Windows 10
</t>
  </si>
  <si>
    <t>Properties Page - Security Tab - Add or Remove</t>
  </si>
  <si>
    <t xml:space="preserve">How to Add or Remove Security tab from Drives, Files, and Folders Properties in Windows 10
</t>
  </si>
  <si>
    <t>Create Custom Provisioning Package used to Reset Windows 10 or Create Recovery Drive</t>
  </si>
  <si>
    <t>How to Add 'Run as administrator' to PS1 File Context Menu in Windows 10</t>
  </si>
  <si>
    <t>How to Turn On or Off Public Folder Sharing in Windows 10</t>
  </si>
  <si>
    <t>Q</t>
  </si>
  <si>
    <t>How to Add or Remove Frequent folders from Quick access in Windows 10</t>
  </si>
  <si>
    <t>How to Add or Remove Recent files from Quick access in Windows 10</t>
  </si>
  <si>
    <t>How to Hide a Specific File or Folder from Quick access in Windows 10</t>
  </si>
  <si>
    <t>How to Change Quick Access Icon in File Explorer in Windows 10</t>
  </si>
  <si>
    <t xml:space="preserve">How to Pin Recent Folders to Quick Access in Windows 10
</t>
  </si>
  <si>
    <t xml:space="preserve">How to Pin Recent Items to Quick Access in Windows 10
</t>
  </si>
  <si>
    <t xml:space="preserve">How to Add Empty Recycle Bin to Quick Access Toolbar in Windows 10 </t>
  </si>
  <si>
    <t>How to Get and Give Remote Assistance with Quick Assist app in Windows 10</t>
  </si>
  <si>
    <t>How to Add or Remove Quick Launch from Send to Context Menu in Windows 10</t>
  </si>
  <si>
    <t>How to Add or Remove Quick Launch toolbar in Windows 10</t>
  </si>
  <si>
    <t>How to Add Custom Shortcuts to Win+X Quick Link Menu in Windows 10</t>
  </si>
  <si>
    <t xml:space="preserve">How to Add or Remove Control Panel on Win+X Menu in Windows 10
</t>
  </si>
  <si>
    <t>How to Add or Remove Default Items on Win+X Quick Link Menu in Windows 10</t>
  </si>
  <si>
    <t xml:space="preserve">How to Add or Remove Settings on Win+X Menu in Windows 10
</t>
  </si>
  <si>
    <t>How to Open Win+X Quick Link Menu in Windows 10</t>
  </si>
  <si>
    <t>How to Rename Shortcuts in Win+X Quick Link Menu in Windows 10</t>
  </si>
  <si>
    <t>How to Change Quiet Hours Automatic Rules in Windows 10</t>
  </si>
  <si>
    <t>How to Customize Quiet Hours Priority List in Windows 10</t>
  </si>
  <si>
    <t>How to Turn On or Off Quiet Hours in Windows 10</t>
  </si>
  <si>
    <t>Quota tab in Drive Properties in Windows 10 - Add or Remove</t>
  </si>
  <si>
    <t>R</t>
  </si>
  <si>
    <t>How to Add Native RAW Image Format Support to Windows 10</t>
  </si>
  <si>
    <t>How to use Remote Desktop Connection to connect to and from your Windows 10 PC</t>
  </si>
  <si>
    <t>How to Add RDP capablity to Windows 10 Home</t>
  </si>
  <si>
    <t>ReadyBoost tab in Drive Properties in Windows 10 - Add or Remove</t>
  </si>
  <si>
    <t>How to Create a Recent Folders Shortcut in Windows 10</t>
  </si>
  <si>
    <t>How to Create a Recent Items Shortcut in Windows 10</t>
  </si>
  <si>
    <t>How to View Recommended Troubleshooting History in Windows 10</t>
  </si>
  <si>
    <t>How to Turn On or Off Automatic Recommended Troubleshooting in Windows 10</t>
  </si>
  <si>
    <t>How to 'Recover from a drive' to Reset Windows 10</t>
  </si>
  <si>
    <t>How to Troubleshoot Windows 10 failure to boot using Recovery Environment</t>
  </si>
  <si>
    <t>How to Create a Bootable USB Recovery Drive in Windows 10</t>
  </si>
  <si>
    <t>Recovery Image for a Surface Device - Download</t>
  </si>
  <si>
    <t xml:space="preserve">How to Download a Recovery Image for a Surface Device
</t>
  </si>
  <si>
    <t>Recovery Image to Reset Windows 10 - Create</t>
  </si>
  <si>
    <t>How to Create a Recovery Image used to Reset Windows 10</t>
  </si>
  <si>
    <t>Recovery Partition - Delete in Windows 10</t>
  </si>
  <si>
    <t xml:space="preserve">How to Delete Recovery Partition in Windows 10
</t>
  </si>
  <si>
    <t>How to Add or Remove Properties from Recycle Bin Context Menu in Windows</t>
  </si>
  <si>
    <t>How to Add Secure Delete to Recycle Bin Context Menu in Windows 10</t>
  </si>
  <si>
    <t xml:space="preserve">How to Add Show Recycle Confirmation to Recycle Bin Context Menu in Windows 10
</t>
  </si>
  <si>
    <t>How to Fix Corrupted Recycle Bin in Windows</t>
  </si>
  <si>
    <t>How to Turn On or Off Recycle Bin Delete Confirmation in Windows 10</t>
  </si>
  <si>
    <t>How to Empty Recycle Bin in Windows 10</t>
  </si>
  <si>
    <t>How to Change the Default Recycle Bin Icon in Windows 10</t>
  </si>
  <si>
    <t>How to Change Maximum Storage Size for Recycle Bin in Windows 10</t>
  </si>
  <si>
    <t>How to Set Recycle Bin to Permanently Delete Files Immediately in Windows 10</t>
  </si>
  <si>
    <t>How to Pin Recylce Bin to Taskbar in Windows 10</t>
  </si>
  <si>
    <t>How to Create a Custom Recovery Image used to Refresh Windows 10</t>
  </si>
  <si>
    <t>How to Deregister Current Custom Recovery Image used to Refresh Windows 10</t>
  </si>
  <si>
    <t>How to Set a Custom Recovery Image as Active to use to Refresh Windows 10</t>
  </si>
  <si>
    <t>How to Show Current Custom Recovery Image used to Refresh Windows 10</t>
  </si>
  <si>
    <t>How to Refresh Windows 10</t>
  </si>
  <si>
    <t>How to Clean Up and Update PC to Refresh Windows 10</t>
  </si>
  <si>
    <t>How to Start Fresh with Clean Install of Windows 10 using Refresh Windows Tool</t>
  </si>
  <si>
    <t>How to Enable or Disable to Format with ReFS File System in Windows 8.1 and Windows 10</t>
  </si>
  <si>
    <t>How to Copy Region and Language Settings to Welcome Screen and New User Accounts in Windows 10</t>
  </si>
  <si>
    <t>How to Turn On or Off Registry Editor Address Bar in Windows 10</t>
  </si>
  <si>
    <t>How to Change the Registry Editor Font in Windows 10</t>
  </si>
  <si>
    <t xml:space="preserve">How to Reset Registry Editor Default Position, Size, and Layout in Windows 10
</t>
  </si>
  <si>
    <t>How to Switch Between HKCU and HKLM Keys in Registry Editor in Windows 10</t>
  </si>
  <si>
    <t>How to Enable Automatic Backup of System Registry to RegBack folder when Computer Restarts in Windows 10</t>
  </si>
  <si>
    <t>How to Add, Remove, Export, and Merge Registry Favorites in Windows</t>
  </si>
  <si>
    <t>How to Export and Import Registry Keys in Windows</t>
  </si>
  <si>
    <t>How to Reinstall Windows 10 with this media</t>
  </si>
  <si>
    <t>How to Clear Reliability History in Windows 10</t>
  </si>
  <si>
    <t>How to View Reliability History in Windows 10</t>
  </si>
  <si>
    <t>How to Create a Reliability Monitor Shortcut in Windows 10</t>
  </si>
  <si>
    <t>How to Enable or Disable Remote Assistance Connections in Windows</t>
  </si>
  <si>
    <t>How to Add a Remote Desktop Connection in Remote Desktop app on Windows 10 PC</t>
  </si>
  <si>
    <t>How to Backup and Restore Remote Desktop app in Windows 10</t>
  </si>
  <si>
    <t>How to Change Global Settings in Remote Desktop app on Windows 10 PC</t>
  </si>
  <si>
    <t>How to Manage Groups in Remote Desktop app on Windows 10 PC</t>
  </si>
  <si>
    <t>How to Remove a Remote Desktop Connection in Remote Desktop app on Windows 10 PC</t>
  </si>
  <si>
    <t>How to Allow or Prevent Users and Groups to Log on with Remote Desktop in Windows 10</t>
  </si>
  <si>
    <t>How to Deny Users and Groups to Log on with Remote Desktop in Windows 10</t>
  </si>
  <si>
    <t>Enable or Disable Always Prompt for Password upon Remote Desktop Connection to Windows PC</t>
  </si>
  <si>
    <t>Remote Desktop Connection - Enable or Disable Access to Removable Storage Devices in Windows</t>
  </si>
  <si>
    <t xml:space="preserve">How to Enable or Disable Remote Desktop (RDP) Access to Removable Storage Devices in Windows
</t>
  </si>
  <si>
    <t>How to Remove Computer Entries from Remote Desktop Connection History in Windows 10</t>
  </si>
  <si>
    <t>How to Delete Saved Credentials of a Remote Desktop Connection in Windows</t>
  </si>
  <si>
    <t>How to Save Remote Desktop Connection Settings to RDP File in Windows</t>
  </si>
  <si>
    <t>How to Create Remote Desktop Connection Shortcut for Specific PC in Windows</t>
  </si>
  <si>
    <t>Turn On or Off RDC 'Your remote session will be disconnected' Message in Windows</t>
  </si>
  <si>
    <t>How to Enable or Disable Remote Desktop Connections on Windows 10 PC</t>
  </si>
  <si>
    <t>How to Add or Remove Remote Desktop Users in Windows</t>
  </si>
  <si>
    <t>How to Enable or Disable Installation of Removable Devices in Windows</t>
  </si>
  <si>
    <t xml:space="preserve">How to Enable or Disable Write Access to Removable Disks in Windows
</t>
  </si>
  <si>
    <t>How to Turn On or Off Write Protection for Removable Drives in Windows 10</t>
  </si>
  <si>
    <t>How to Enable or Disable Access to All Removable Storage Devices in Windows</t>
  </si>
  <si>
    <t>Removable Storage Devices - Enable or Disable Access to Remote Desktop Sessions in Windows</t>
  </si>
  <si>
    <t xml:space="preserve">How to Add Repair Windows Image Context Menu in Windows 10
</t>
  </si>
  <si>
    <t>How to Enable or Disable Reserved Storage in Windows 10</t>
  </si>
  <si>
    <t>How to Check Reserved Storage Size in Windows 10</t>
  </si>
  <si>
    <t>Reset Recovery Image - Create in Windows 10</t>
  </si>
  <si>
    <t>How to Show Location of Recovery Image used to Reset Windows 10</t>
  </si>
  <si>
    <t>How to Create a Reset this PC shortcut in Windows 10</t>
  </si>
  <si>
    <t>How to Reset Windows 10</t>
  </si>
  <si>
    <t>How to Reset your Windows 10 Mobile Phone</t>
  </si>
  <si>
    <t>How to Turn On or Off Automatically Restart Apps after Sign In in Windows 10</t>
  </si>
  <si>
    <t>How to Restart the Computer in Windows 10</t>
  </si>
  <si>
    <t>How to Add Restart Context Menu in Windows 10</t>
  </si>
  <si>
    <t>How to Restart Start Menu in Windows 10</t>
  </si>
  <si>
    <t>How to Add Restart Start Menu to Desktop Context Menu in Windows 10</t>
  </si>
  <si>
    <t>How to See What Your Windows Restart Time is</t>
  </si>
  <si>
    <t>How to Automatically Create System Restore Point on Schedule in Windows 10</t>
  </si>
  <si>
    <t>How to Automatically Create System Restore Point at Startup in Windows 10</t>
  </si>
  <si>
    <t>How to Add a 'Create Restore Point' Context Menu in Windows 10</t>
  </si>
  <si>
    <t>How to Create a System Restore Point in Windows 10</t>
  </si>
  <si>
    <t>How to Change System Restore Point Creation Frequency in Windows 10</t>
  </si>
  <si>
    <t>How to Delete System Image Restore Point from System Restore in Windows 10</t>
  </si>
  <si>
    <t>How to Make a 'Create System Restore Point' Shortcut in Windows 10</t>
  </si>
  <si>
    <t>How to Delete System Restore Points in Windows 10</t>
  </si>
  <si>
    <t>How to See List of All Available System Restore Points in Windows</t>
  </si>
  <si>
    <t>How to Turn On or Off 'Restore previous folder windows at logon' in Windows 10</t>
  </si>
  <si>
    <t>How to Turn On or Off Retail Demo Experience Mode in Windows 10</t>
  </si>
  <si>
    <t>How to Perform a Right Click on a Touchscreen in Windows 10</t>
  </si>
  <si>
    <t>How to Ring your Windows 10 Mobile Phone Online</t>
  </si>
  <si>
    <t>How to Add or Remove Rotate Left and Rotate Right Context Menu in Windows 10</t>
  </si>
  <si>
    <t>How to Add or Remove 'Run as administrator' Context Menu in Windows 10</t>
  </si>
  <si>
    <t>How to Add 'Run as administrator' to VBS File Context Menu in Windows 10</t>
  </si>
  <si>
    <t>How to Run an App as Administrator in Windows 10</t>
  </si>
  <si>
    <t>How to Add or Remove 'Run as different user' Context Menu in Windows 10</t>
  </si>
  <si>
    <t>How to Add or Remove 'Run as different user' Context Menu on Start in Windows 10</t>
  </si>
  <si>
    <t>How to 'Run as different user' in Windows 10</t>
  </si>
  <si>
    <t>How to Delete your Run Dialog Auto Suggest History in Windows</t>
  </si>
  <si>
    <t>How to Enable or Disable Run Dialog Box in Windows 7, Windows 8, and Windows 10</t>
  </si>
  <si>
    <t>How to Create Run Dialog Box Shortcut in Windows 7, Windows 8, and Windows 10</t>
  </si>
  <si>
    <t>How to Add 'Run with priority' Context Menu in Windows 10</t>
  </si>
  <si>
    <t>List of Rundll32 Commands for Windows 10</t>
  </si>
  <si>
    <t>S</t>
  </si>
  <si>
    <t>How to Enable S mode in Windows 10</t>
  </si>
  <si>
    <t>How to Install Windows 10 in S Mode on a Windows 10 PC</t>
  </si>
  <si>
    <t>How to Switch out of S mode in Windows 10 for Free</t>
  </si>
  <si>
    <t>How to Add Safe Mode to Desktop Context Menu in Windows 10</t>
  </si>
  <si>
    <t>How to Start Windows 10 in Safe Mode</t>
  </si>
  <si>
    <t>How to Create a Safely Remove Hardware shortcut in Windows 10</t>
  </si>
  <si>
    <t>How to Change SafeSearch Filter Setting in Windows 10</t>
  </si>
  <si>
    <t>How to Add or Remove Hidden Samples Settings Page in Windows 10</t>
  </si>
  <si>
    <t>Sandbox Audio Input - Enable or Disable in Windows 10</t>
  </si>
  <si>
    <t xml:space="preserve">How to Enable or Disable Audio Input in Windows Sandbox in Windows 10
</t>
  </si>
  <si>
    <t>Sandbox Clipboard Sharing - Enable or Disable in Windows 10</t>
  </si>
  <si>
    <t xml:space="preserve">How to Enable or Disable Clipboard Sharing with Windows Sandbox in Windows 10
</t>
  </si>
  <si>
    <t>How to Enable Windows Sandbox Feature in Windows 10 Home Edition</t>
  </si>
  <si>
    <t>How to Enable or Disable Windows Sandbox in Windows 10</t>
  </si>
  <si>
    <t>How to configure Windows Sandbox in Windows 10</t>
  </si>
  <si>
    <t>Sandbox Networking - Enable or Disable in Windows 10</t>
  </si>
  <si>
    <t xml:space="preserve">How to Enable or Disable Networking in Windows Sandbox in Windows 10
</t>
  </si>
  <si>
    <t>Sandbox Printer Sharing - Enable or Disable in Windows 10</t>
  </si>
  <si>
    <t xml:space="preserve">How to Enable or Disable Printer Sharing with Windows Sandbox in Windows 10
</t>
  </si>
  <si>
    <t>Sandbox vGPU Sharing - Enable or Disable in Windows 10</t>
  </si>
  <si>
    <t xml:space="preserve">How to Enable or Disable Virtualized GPU (vGPU) Sharing for Windows Sandbox in Windows 10
</t>
  </si>
  <si>
    <t>Sandbox Video Input - Enable or Disable in Windows 10</t>
  </si>
  <si>
    <t xml:space="preserve">How to Enable or Disable Video Input in Windows Sandbox in Windows 10
</t>
  </si>
  <si>
    <t>Saved Pictures Folder - Change or Restore Default Location in Windows 10</t>
  </si>
  <si>
    <t xml:space="preserve">How to Change or Restore Default Location of Saved Pictures Folder in Windows 10
</t>
  </si>
  <si>
    <t>Scan with Microsoft Defender Context Menu - Add or Remove in Windows 10</t>
  </si>
  <si>
    <t>How to Add or Remove 'Scan with Microsoft Defender' Context Menu in Windows 10</t>
  </si>
  <si>
    <t>How to Enable or Disable Scheduled System Maintenance in Windows</t>
  </si>
  <si>
    <t>How to Enable or Disable Screen Saver in Windows</t>
  </si>
  <si>
    <t>How to Enable or Disable Changing Screen Saver in Windows</t>
  </si>
  <si>
    <t>How to Change Screen Saver Grace Period to Bypass Password Protection in Windows</t>
  </si>
  <si>
    <t>How to Enable or Disable Screen Saver Password Protection in Windows</t>
  </si>
  <si>
    <t>How to Create Screen Saver Settings Shortcut in Windows 10</t>
  </si>
  <si>
    <t>How to Specify a Screen Saver in Windows</t>
  </si>
  <si>
    <t>How to Specify Screen Saver Timeout in Windows</t>
  </si>
  <si>
    <t>How to Add or Remove Screen Snip Context Menu in Windows 10</t>
  </si>
  <si>
    <t>How to Create Screen Snip Shortcut in Windows 10</t>
  </si>
  <si>
    <t>How to Take a Screen Snip (Screenshot) with Snip &amp; Sketch in Windows 10</t>
  </si>
  <si>
    <t>How to Reset the Screenshot Index Counter in Windows 10</t>
  </si>
  <si>
    <t>How to Post a Screenshot of Disk Management at Ten Forums</t>
  </si>
  <si>
    <t>How to Take a Screenshot in Windows 10</t>
  </si>
  <si>
    <t>How to Upload and Post a Screenshot and File at Ten Forums</t>
  </si>
  <si>
    <t>Screenshots Folder - Change or Restore Default Location in Windows 10</t>
  </si>
  <si>
    <t xml:space="preserve">How to Change or Restore Default Location of Screenshots Folder in Windows 10
</t>
  </si>
  <si>
    <t>How to Turn On or Off Scroll Inactive Windows in Windows 10</t>
  </si>
  <si>
    <t>How to Enable or Disable Floating Immersive Search Bar in Windows 10</t>
  </si>
  <si>
    <t>How to Change the Size of Scroll Bars in Windows 10</t>
  </si>
  <si>
    <t>How to Turn On or Off Automatically Hide Scroll Bars in Windows 10 UWP Apps</t>
  </si>
  <si>
    <t>How to Add or Remove Search Glyph in Search Box in Windows 10</t>
  </si>
  <si>
    <t>How to Show Search Box on Top or Bottom in Windows 10</t>
  </si>
  <si>
    <t>How to Add or Remove Submit Button in Search Box in Windows 10</t>
  </si>
  <si>
    <t>How to Change Search Box Text in Windows 10</t>
  </si>
  <si>
    <t>How to Clear Your Search History for On-device Searches in Windows 10</t>
  </si>
  <si>
    <t>Search History on Device - Clear</t>
  </si>
  <si>
    <t>Search History on Device - Turn On or Off</t>
  </si>
  <si>
    <t>How to Hide or Show Search Box or Search Icon on Taskbar in Windows 10</t>
  </si>
  <si>
    <t xml:space="preserve">How to Turn On or Off Show Search Icon without Search Box when entering Tablet Posture in Windows 10
</t>
  </si>
  <si>
    <t>How to Turn On or Off Enhanced Mode for Search Indexer in Windows 10</t>
  </si>
  <si>
    <t>How to Add or Remove Excluded Folders for Search Indexer in Windows 10</t>
  </si>
  <si>
    <t>How to Turn On or Off Search Indexer Respect Device Power Mode Settings in Windows 10</t>
  </si>
  <si>
    <t>How to Turn On or Off Search online and include web results in Windows 10</t>
  </si>
  <si>
    <t>How to Change Search Options in Windows 10</t>
  </si>
  <si>
    <t>How to Save a Search in Windows 10</t>
  </si>
  <si>
    <t>How to Create a Search Shortcut in Windows 10</t>
  </si>
  <si>
    <t>How to Move Your Searches Folder Location in Windows 10</t>
  </si>
  <si>
    <t>How to Check Health of Drive with SeaTools for DOS</t>
  </si>
  <si>
    <t>How to Check if Secure Boot is Enabled or Disabled in Windows 10</t>
  </si>
  <si>
    <t>How to Enable or Disable Secure Boot on Windows 10 PC</t>
  </si>
  <si>
    <t>How to Add Secure Delete to Context Menu in Windows 10</t>
  </si>
  <si>
    <t>How to Turn On or Off Security and Maintenance Messages in Windows 10</t>
  </si>
  <si>
    <t>How to Backup and Restore Security and Maintenance Settings for Messages in Windows 10</t>
  </si>
  <si>
    <t>How to Change Security Key PIN to Log into Apps in Windows 10</t>
  </si>
  <si>
    <t>How to Reset Security Key to Factory Defaults in Windows 10</t>
  </si>
  <si>
    <t>How to Set Up Security Key to Log into Apps in Windows 10</t>
  </si>
  <si>
    <t>How to Reset All Local Security Policy Settings to Default in Windows</t>
  </si>
  <si>
    <t>How to View Security Providers in Windows Security app in Windows 10</t>
  </si>
  <si>
    <t>How to Remove Security tab from Drives, Files, and Folders Properties in Windows 10</t>
  </si>
  <si>
    <t>How to Add or Remove Select Context Menu in Windows 10</t>
  </si>
  <si>
    <t>How to Change Color of Translucent Selection Rectangle in Windows</t>
  </si>
  <si>
    <t>How to Turn On or Off Translucent Selection Rectangle on Desktop in Windows</t>
  </si>
  <si>
    <t>How to Add or Remove Send to Context Menu in Windows 10</t>
  </si>
  <si>
    <t>How to Add or Remove Items in Send To context menu in Windows 7, Windows 8, and Windows 10</t>
  </si>
  <si>
    <t>How to Enable or Disable Delay Send to Context Menu Build in Windows 10</t>
  </si>
  <si>
    <t>How to Restore Default Send to Context Menu Items in Windows 10</t>
  </si>
  <si>
    <t>How to Change Send to Compressed (zipped) Folder Icon in Windows</t>
  </si>
  <si>
    <t>How to Change Send to Desktop (create shortcut) Icon in Windows</t>
  </si>
  <si>
    <t>How to Change Send to Mail Recipient Icon in Windows</t>
  </si>
  <si>
    <t>How to Find Serial Number of Windows PC</t>
  </si>
  <si>
    <t>How to Delete a Service in Windows 7, Windows 8, and Windows 10</t>
  </si>
  <si>
    <t>How to Export List of Running and Stopped Services in Windows</t>
  </si>
  <si>
    <t>How to Restore Default Services in Windows 10</t>
  </si>
  <si>
    <t>How to Start, Stop, and Disable Services in Windows 10</t>
  </si>
  <si>
    <t>How to Add or Remove 'Set as desktop background' Context Menu in Windows 10</t>
  </si>
  <si>
    <t>How to Add Set save location to Context Menu of Libraries in Windows 10</t>
  </si>
  <si>
    <t>How to Change how Apps and Websites Automatically Open for Sets in Windows 10</t>
  </si>
  <si>
    <t>How to Enable or Disable Sets in Windows 10</t>
  </si>
  <si>
    <t>How to Change New Tab Page Settings for Sets in Windows 10</t>
  </si>
  <si>
    <t>How to Add or Remove Apps to Not be Included in Sets of Tabs in Windows 10</t>
  </si>
  <si>
    <t>How to Open App in New Tab for Sets in Windows 10</t>
  </si>
  <si>
    <t>How to Turn On or Off Tabs in apps (Sets) in Windows 10</t>
  </si>
  <si>
    <t>How to Add or Remove Settings on Win+X Menu in Windows 10</t>
  </si>
  <si>
    <t>How to Add or Remove Share Settings Page in Windows 10</t>
  </si>
  <si>
    <t>How to Add or Remove Windows Insider Program Settings Page in Windows 10</t>
  </si>
  <si>
    <t>How to Add or Remove Settings context menu in Windows 10</t>
  </si>
  <si>
    <t>How to Hide or Show Pages from Settings in Windows 10</t>
  </si>
  <si>
    <t>How to Enable or Disable Online Tips and Help for Settings App in Windows 10</t>
  </si>
  <si>
    <t>How to Open Settings in Windows 10</t>
  </si>
  <si>
    <t>How to Open Settings in Windows 10 Mobile Phones</t>
  </si>
  <si>
    <t>How to Show Control Panel or Settings on Win+X Menu in Windows 10</t>
  </si>
  <si>
    <t>List of msi-settings URI Shortcuts to Open Settings Pages in Windows 10</t>
  </si>
  <si>
    <t>How to Create Shortcuts to Open Settings Pages in Windows 10</t>
  </si>
  <si>
    <t>How to Create a Settings shortcut in Windows 10</t>
  </si>
  <si>
    <t>How to Turn On or Off Suggested Content in Settings app in Windows 10</t>
  </si>
  <si>
    <t>How to Run SFC Command to Repair System Files in Windows 10</t>
  </si>
  <si>
    <t xml:space="preserve">How to Add SFC SCANNOW Context Menu in Windows 10
</t>
  </si>
  <si>
    <t>How to Add or Remove Share Context Menu in Windows 10</t>
  </si>
  <si>
    <t>How to Share Files and Folders Over a Network in Windows 10</t>
  </si>
  <si>
    <t>How to Share Files using an App in Windows 10</t>
  </si>
  <si>
    <t>How to Turn On or Off Show Most Often Used Apps at Top of Share List in Windows 10</t>
  </si>
  <si>
    <t>How to Enable or Disable Shared Experiences in Windows 10</t>
  </si>
  <si>
    <t>How to Create a Shared Folders Shortcut in Windows 10</t>
  </si>
  <si>
    <t>Complete List of Windows 10 Shell Commands</t>
  </si>
  <si>
    <t>How To Always Open Shortcut as Normal window, Minimized, or Maximized in Windows 10</t>
  </si>
  <si>
    <t>How to Change, Remove, or Restore Shortcut Arrow Overlay Icon in Windows 10</t>
  </si>
  <si>
    <t>How to Change Icon of a Shortcut in Windows 10</t>
  </si>
  <si>
    <t>How to Create a Custom Shortcut Comment Pop-up Description in Windows</t>
  </si>
  <si>
    <t>How to Create Shortcut to App, File, Folder, Drive, or Website in Windows 10</t>
  </si>
  <si>
    <t>How to Change Default Shortcut Name Extension Template in Windows 7, 8, and 10</t>
  </si>
  <si>
    <t>How to Turn On or Off 'Shortcut' Name Extension for New Shortcuts in Windows 10</t>
  </si>
  <si>
    <t>How to Create a Show Desktop Shortcut in Windows 10</t>
  </si>
  <si>
    <t>How to Turn On or Off Show window contents while dragging in Windows 10</t>
  </si>
  <si>
    <t>How to Show All Open Windows Side by Side in Windows 10</t>
  </si>
  <si>
    <t>How to Show All Open Windows Stacked in Windows 10</t>
  </si>
  <si>
    <t>Shut Down Computer Automatically at Scheduled Time in Windows 10</t>
  </si>
  <si>
    <t xml:space="preserve">How to Automatically Shut Down Computer at Scheduled Time in Windows 10
</t>
  </si>
  <si>
    <t>How to Shut Down the Computer in Windows 10</t>
  </si>
  <si>
    <t>How to Add Shut down Context Menu in Windows 10</t>
  </si>
  <si>
    <t>How to Change Default Action of Shut Down Windows Dialog in Windows 10</t>
  </si>
  <si>
    <t>How to Enable or Disable Shutdown Event Tracker in Windows 10</t>
  </si>
  <si>
    <t>How to Play Sound at Shutdown in Windows 10</t>
  </si>
  <si>
    <t>How to Allow or Prevent Users and Groups to Shut down System in Windows 10</t>
  </si>
  <si>
    <t>How to Add or Remove Power Menu Icon on Sign-in Screen in Windows 10</t>
  </si>
  <si>
    <t xml:space="preserve">How to Configure Mode of Automatically Sign in and Lock after Restart in Windows 10
</t>
  </si>
  <si>
    <t>Turn On or Off Use sign in info to auto finish setting up device and restart apps after update in Windows 10</t>
  </si>
  <si>
    <t>How to Enable or Disable Don't Display Username at Sign-in in Windows 10</t>
  </si>
  <si>
    <t>Sign-in - Enable or Disable Require Sign-in after Specified Time when Display Turns Off in Windows 10</t>
  </si>
  <si>
    <t>How to Enable or Disable Require Sign-in after Specified Time when Display Turns Off in Windows 10</t>
  </si>
  <si>
    <t>Enable or Disable Display Last Sign-in Information during User Sign-in in Windows 10</t>
  </si>
  <si>
    <t>How to Allow or Prevent Users and Groups to Sign in Locally to Windows 10</t>
  </si>
  <si>
    <t>How to Deny Users and Groups to Sign in Locally to Windows 10</t>
  </si>
  <si>
    <t>Change Color of Start Menu, Taskbar, and Action Center in Windows 10</t>
  </si>
  <si>
    <t>How to Change Sign-in Screen Background Image in Windows 10</t>
  </si>
  <si>
    <t>How to Enable or Disable Sign in Screen Background Image in Windows 10</t>
  </si>
  <si>
    <t>How to Do Not Display User Name on Sign in Screen in Windows 10</t>
  </si>
  <si>
    <t>How to Remove User Account Picture on Sign-in Screen in Windows 10</t>
  </si>
  <si>
    <t>How to Sign in to Windows 10</t>
  </si>
  <si>
    <t>How to Use Tablet Mode or Desktop Mode when you Sign in to Windows 10</t>
  </si>
  <si>
    <t>How to Add or Remove Sign out Option in Windows 10</t>
  </si>
  <si>
    <t>How to Sign out of Windows 10</t>
  </si>
  <si>
    <t>How to Send SMS Text Messages from Skype Preview app on Windows 10 PC</t>
  </si>
  <si>
    <t>How to Enable or Disable SMS Sync with Skype Preview in Windows 10 PC and Mobile</t>
  </si>
  <si>
    <t>Sleep After Time - Change in Windows 10</t>
  </si>
  <si>
    <t xml:space="preserve">How to Change Computer Sleep After Time in Windows 10
</t>
  </si>
  <si>
    <t>How to Put Your Computer to Sleep in Windows 10</t>
  </si>
  <si>
    <t>How to Enable or Disable Windows To Go Workspace using Sleep on Windows 10 PC</t>
  </si>
  <si>
    <t>How to Generate a Sleep Study Report in Windows 10</t>
  </si>
  <si>
    <t>Add or Remove Desktop Background 'Slide show' from Power Options in Windows 10</t>
  </si>
  <si>
    <t>How to Add Slide Show to Context Menu of Files in Windows 10</t>
  </si>
  <si>
    <t>How to View Pictures as a Slide Show in Windows 10</t>
  </si>
  <si>
    <t>How to Create a 'Slide to Shut down' Shortcut in Windows 10</t>
  </si>
  <si>
    <t>SMART Status of Drive - Check in Windows 10</t>
  </si>
  <si>
    <t>SmartScreen for Apps and Files from Web - Turn On or Off in Windows 10</t>
  </si>
  <si>
    <t>How to Turn On or Off Microsoft Defender SmartScreen for Apps and Files from Web in Windows 10</t>
  </si>
  <si>
    <t>SmartScreen for Microsoft Edge - Turn On or Off in Windows 10</t>
  </si>
  <si>
    <t>How to Turn On or Off Windows Defender SmartScreen for Store Apps in Windows 10</t>
  </si>
  <si>
    <t>How to Enable or Disable SMB1 File Sharing Protocol in Windows</t>
  </si>
  <si>
    <t>How to Enable or Disable Drag to Snap Windows in Windows 10</t>
  </si>
  <si>
    <t>How to Turn On or Off Ask to Save Snip before Closing Snip &amp; Sketch app in Windows 10</t>
  </si>
  <si>
    <t>How to Turn On or Off Auto Copy to Clipboard for Snip &amp; Sketch app in Windows 10</t>
  </si>
  <si>
    <t>How to Backup and Restore Snip &amp; Sketch app Settings in Windows 10</t>
  </si>
  <si>
    <t>How to Turn On or Off Single Window Mode in Snip &amp; Sketch app in Windows 10</t>
  </si>
  <si>
    <t>How to Turn On or Off Snip Outline in Snip &amp; Sketch app in Windows 10</t>
  </si>
  <si>
    <t>How to Add Snipping Tool to Context Menu in Windows</t>
  </si>
  <si>
    <t>How to Enable or Disable Snipping Tool in Windows</t>
  </si>
  <si>
    <t>How to Enable or Disable TRIM Support for Solid State Drives (SSD) in Windows 10</t>
  </si>
  <si>
    <t>How to Rename Sound Input or Output Device in Windows 10</t>
  </si>
  <si>
    <t>Sound Left and Right Balance - Adjust for Devices in Windows 10</t>
  </si>
  <si>
    <t>How to Change Default Sound Output Device in Windows 10</t>
  </si>
  <si>
    <t>How to Enable or Disable a Sound Output Device in Windows</t>
  </si>
  <si>
    <t>How to Turn On or Off Sound Sentry for Visual Notifications in Windows 10</t>
  </si>
  <si>
    <t>How to Play Sound when Unlock Computer in Windows</t>
  </si>
  <si>
    <t>How to Change Event Sounds and Sound Scheme in Windows 10</t>
  </si>
  <si>
    <t>How to Enable or Disable Changing Event Sounds and Sound Scheme in Windows</t>
  </si>
  <si>
    <t>How to Add, Delete, Prevent, and Edit Speech Recognition Dictionary Words in Windows 10</t>
  </si>
  <si>
    <t>How to Add Start Speech Recognition Context Menu in Windows 10</t>
  </si>
  <si>
    <t>How to Create a Start Speech Recognition Shortcut in Windows 10</t>
  </si>
  <si>
    <t>How to Enable or Disable Document Review for Speech Recognition in Windows 10</t>
  </si>
  <si>
    <t>How to Enable or Disable Run Speech Recognition at Startup in Windows 10</t>
  </si>
  <si>
    <t>How to Add, Delete, and Change Speech Recognition Profiles in Windows 10</t>
  </si>
  <si>
    <t>How to Set Up Speech Recognition in Windows 10</t>
  </si>
  <si>
    <t>How to Start Speech Recognition in Windows 10</t>
  </si>
  <si>
    <t>How to Enable or Disable Voice Activation for Speech Recognition in Windows 10</t>
  </si>
  <si>
    <t>How to Turn On or Off Spelling Autocorrect and Highlight Misspelled Words in Windows 10</t>
  </si>
  <si>
    <t>How to Reset and Re-register Windows Spotlight in Windows 10</t>
  </si>
  <si>
    <t>How to Enable or Disable Steps Recorder in Windows</t>
  </si>
  <si>
    <t>How to Open and Use Steps Recorder in Windows</t>
  </si>
  <si>
    <t>How to Generate a System Sleep Diagnostics Report in Windows 10</t>
  </si>
  <si>
    <t>How to Change Start Background on your Windows 10 Mobile Phone</t>
  </si>
  <si>
    <t>How to Turn On or Off to Use Full-screen Start in Windows 10</t>
  </si>
  <si>
    <t>How to Group your App Tiles on Start in Windows 10</t>
  </si>
  <si>
    <t>How to Backup and Restore Start Menu Layout in Windows 10</t>
  </si>
  <si>
    <t>How to Enable or Disable Changing Start Layout in Windows 10</t>
  </si>
  <si>
    <t>How to Reset Start Menu Layout to Default in Windows 10</t>
  </si>
  <si>
    <t>How to Set Default Start Layout for Users in Windows 10</t>
  </si>
  <si>
    <t>How to Add or Remove Folders on Start List in Windows 10</t>
  </si>
  <si>
    <t>How to Backup and Restore Folders on Start List in Windows 10</t>
  </si>
  <si>
    <t>How to Customize Start List Folders in Windows 10</t>
  </si>
  <si>
    <t>How to Resize Tiles on Start Menu and Start Screen in Windows 10</t>
  </si>
  <si>
    <t>How to Turn On or Off Start Menu and Taskbar Blur in Windows 10</t>
  </si>
  <si>
    <t>How to Add or Remove Common Program Groups from Start Menu in Windows</t>
  </si>
  <si>
    <t>How to Enable or Disable Context Menus in the Start Menu in Windows 10</t>
  </si>
  <si>
    <t>How to Keep Start Menu Open when Opening Apps in Windows 10</t>
  </si>
  <si>
    <t>How to Create and Use Live Folders on Start in Windows 10</t>
  </si>
  <si>
    <t>How to Measure How Many Items on Start Menu in Windows 10</t>
  </si>
  <si>
    <t>How to Enable or Disable Most Used Apps on Start Menu in Windows 10</t>
  </si>
  <si>
    <t>Turn On or Off Start Menu AutoCascade of Submenus in Windows 10</t>
  </si>
  <si>
    <t>How to Change to Use Start Menu or Start Screen in Windows 10</t>
  </si>
  <si>
    <t>How to Add or Remove Recently Added apps on Start Menu in Windows 10</t>
  </si>
  <si>
    <t>How to Enable or Disable Recently Added apps on Start Menu in Windows 10</t>
  </si>
  <si>
    <t>How to Re-register Start Menu in Windows 10</t>
  </si>
  <si>
    <t>How to Enable or Disable Resizable Start Menu in Windows 10</t>
  </si>
  <si>
    <t>How to Resize your Start Menu in Windows 10</t>
  </si>
  <si>
    <t>How to Download and Use Start Menu Troubleshooter in Windows 10</t>
  </si>
  <si>
    <t>How to Add or Remove User Program Groups from Start Menu in Windows</t>
  </si>
  <si>
    <t>How to Enable or Disable Show more tiles on Start in Windows 10</t>
  </si>
  <si>
    <t>How to Turn On or Off 'Show more tiles' on Start in Windows 10</t>
  </si>
  <si>
    <t>How to Turn On or Off 'Show more tiles' on Start in Windows 10 Mobile for Phones</t>
  </si>
  <si>
    <t>How to Turn On or Off Clear Tile Notifications during Log on in Windows 10</t>
  </si>
  <si>
    <t>How to Create a Startup Apps Shortcut in Windows 10</t>
  </si>
  <si>
    <t>How to Enable or Disable Startup Delay in Windows 10</t>
  </si>
  <si>
    <t>How to See Startup Impact of Startup Apps in Windows 8 and Windows 10</t>
  </si>
  <si>
    <t>How to Add, Delete, Enable, or Disable Startup Items in Windows 10</t>
  </si>
  <si>
    <t>How to Run Startup Repair in Windows 10</t>
  </si>
  <si>
    <t>How to Change Windows Startup Sound in Windows 10</t>
  </si>
  <si>
    <t>How to Turn On or Off Play Windows Startup Sound in Windows 10</t>
  </si>
  <si>
    <t>How to Backup and Restore Sticky Keys Settings in Windows</t>
  </si>
  <si>
    <t>How to Turn On or Off Sticky Keys in Windows 10</t>
  </si>
  <si>
    <t>How to Backup and Restore Sticky Notes app Settings in Windows 10</t>
  </si>
  <si>
    <t>How to Backup and Restore Sticky Notes in Windows 10</t>
  </si>
  <si>
    <t>How to Change Color of Sticky Notes in Windows 10</t>
  </si>
  <si>
    <t>How to Turn On or Off Delete Confirmation for Sticky Notes in Windows 10</t>
  </si>
  <si>
    <t>How to Delete Sticky Notes in Windows 10</t>
  </si>
  <si>
    <t>How to Enable or Disable Insights on Sticky Notes in Windows 10</t>
  </si>
  <si>
    <t>How to Manually Sync Sticky Notes on Windows 10 PC</t>
  </si>
  <si>
    <t>How to Access and Use Windows 10 Sticky Notes Online on the Web</t>
  </si>
  <si>
    <t>How to Sign in and Sign out of Sticky Notes in Windows 10</t>
  </si>
  <si>
    <t>How to View, Delete, and Print Windows 10 Sticky Notes on Outlook.com</t>
  </si>
  <si>
    <t>How to Turn On or Off Stop Devices when Screen is Off to Help Save Battery in Windows 10</t>
  </si>
  <si>
    <t>How to Use Storage Diagnostic Tool in Windows 10</t>
  </si>
  <si>
    <t>How to Change Storage Location where New Content is Saved in Windows 10</t>
  </si>
  <si>
    <t>How to Turn On or Off Storage Sense to Automatically Free Up Space in Windows 10</t>
  </si>
  <si>
    <t>How to Enable or Disable Storage Sense to Automatically Free Up Space in Windows 10</t>
  </si>
  <si>
    <t>How to Enable or Disable Storage Sense to Delete Temporary Files in Windows 10</t>
  </si>
  <si>
    <t>How to Free Up Disk Space Now with Storage Sense in Windows 10</t>
  </si>
  <si>
    <t>How to Specify when Storage Sense Automatically Make OneDrive Files On-Demand Online-only in Windows 10</t>
  </si>
  <si>
    <t>How to Specify when Storage Sense Delete Files in Downloads Folder in Windows 10</t>
  </si>
  <si>
    <t>How to Specify when Storage Sense Delete Files in Recycle Bin in Windows 10</t>
  </si>
  <si>
    <t>How to Specify when to Run Storage Sense in Windows 10</t>
  </si>
  <si>
    <t>How to Add Drives to Storage Pool for Storage Spaces in Windows 10</t>
  </si>
  <si>
    <t>How to Change Storage Space in Storage Pool in Windows 10</t>
  </si>
  <si>
    <t>How to Create a New Pool and Storage Space in Windows 10</t>
  </si>
  <si>
    <t>How to Create a Storage Space for Storage Pool in Windows 10</t>
  </si>
  <si>
    <t>How to Delete a Storage Pool for Storage Spaces in Windows 10</t>
  </si>
  <si>
    <t>How to Delete a Storage Space from Storage Pool in Windows 10</t>
  </si>
  <si>
    <t>How to Optimize Drive Usage in Storage Pool for Storage Spaces in Windows 10</t>
  </si>
  <si>
    <t>How to Remove Drive from Storage Pool for Storage Spaces in Windows 10</t>
  </si>
  <si>
    <t>How to Rename Physical Drive in Storage Pool for Storage Spaces in Windows 10</t>
  </si>
  <si>
    <t>How to Rename Storage Pool for Storage Spaces in Windows 10</t>
  </si>
  <si>
    <t>How to Create Storage Spaces Shortcut in Windows 10</t>
  </si>
  <si>
    <t>How to Upgrade Storage Pool for Storage Spaces in Windows 10</t>
  </si>
  <si>
    <t>How to View Storage Usage of Drives in Windows 10</t>
  </si>
  <si>
    <t>How to Remove Windows 10 Devices from your Store Account</t>
  </si>
  <si>
    <t>How to Allow or Block Access to the Store App in Windows 10</t>
  </si>
  <si>
    <t>How to Terminate Store Apps in Windows 10</t>
  </si>
  <si>
    <t>How to Clear and Reset the Store Cache in Windows 10</t>
  </si>
  <si>
    <t>How to Create a 'Check for updates' in Store Shortcut in Windows 10</t>
  </si>
  <si>
    <t>How to Hide or Unhide Your Apps in Store My Library List in Windows 10</t>
  </si>
  <si>
    <t>How to See your Recent Activity of Downloads and Updates in Store app in Windows 10</t>
  </si>
  <si>
    <t>How to Re-register the Store in Windows 10</t>
  </si>
  <si>
    <t>How to Sign in to Store with Different Account in Windows 10</t>
  </si>
  <si>
    <t>How to Use Store without Switching to Microsoft Account in Windows 10</t>
  </si>
  <si>
    <t>How to Turn On or Off Video Autoplay in Microsoft Store App in Windows 10</t>
  </si>
  <si>
    <t>How to Enable or Disable SuperFetch in Windows</t>
  </si>
  <si>
    <t>Surface Recovery Image - Download</t>
  </si>
  <si>
    <t>How to Change Split Threshold for Svchost.exe in Windows 10</t>
  </si>
  <si>
    <t>How to Turn On or Off SwiftKey Suggestions and Autocorrections for Languages in Windows 10</t>
  </si>
  <si>
    <t>How to Switch to Windows 10 Pro from Windows 10 S</t>
  </si>
  <si>
    <t>How to Create a Switch User Shortcut in Windows 10</t>
  </si>
  <si>
    <t>How to Add Sync Center Context Menu in Windows</t>
  </si>
  <si>
    <t>How to Create a Sync Clock Time shortcut in Windows 10</t>
  </si>
  <si>
    <t>How to Enable or Disable Syncing Other Windows Settings in Sync Your Settings on a Windows 10 PC</t>
  </si>
  <si>
    <t>How to Enable or Disable Syncing Theme in Sync Your Settings on a Windows 10 PC</t>
  </si>
  <si>
    <t xml:space="preserve">How to Use SyncToy for Data Backups
</t>
  </si>
  <si>
    <t>What is $SysReset folder and how to delete $SysReset folder in Windows 10</t>
  </si>
  <si>
    <t>How to Change System Cooling Policy for Processor Power Management in Windows 10</t>
  </si>
  <si>
    <t>How to Generate System Diagnostics Report in Windows 10</t>
  </si>
  <si>
    <t>Windows System Error Codes Reference List</t>
  </si>
  <si>
    <t>How to Enable or Disable System Icons on Taskbar in Windows 10</t>
  </si>
  <si>
    <t>How to Create Hardware Independent System Image for Installing Windows 10</t>
  </si>
  <si>
    <t>How to Create a System Image in Windows 10</t>
  </si>
  <si>
    <t>How to Enable or Disable Create a System Image in Windows 10</t>
  </si>
  <si>
    <t>How to Open System from Win+X Menu to Control Panel or Settings in Windows 10</t>
  </si>
  <si>
    <t>How to Create a System Information File in Windows 10</t>
  </si>
  <si>
    <t>How to See System Information About Windows 10</t>
  </si>
  <si>
    <t>How to Change System Locale in Windows 10</t>
  </si>
  <si>
    <t>How to See Current System Locale in Windows 10</t>
  </si>
  <si>
    <t>How to Run System Maintenance Troubleshooter in Windows</t>
  </si>
  <si>
    <t>How to Generate System Performance Report in Windows 10</t>
  </si>
  <si>
    <t>How to Add System Protection Context Menu in Windows 10</t>
  </si>
  <si>
    <t>How to Change System Protection Maximum Storage Size for Drive in Windows 10</t>
  </si>
  <si>
    <t>How to Create System Protection shortcut in Windows 10</t>
  </si>
  <si>
    <t>How to Turn On or Off System Protection for Drives in Windows 10</t>
  </si>
  <si>
    <t>How to Create a System Repair Disc in Windows 10</t>
  </si>
  <si>
    <t>How to Enable or Disable System Restore in Windows 7, Windows 8, and Windows 10</t>
  </si>
  <si>
    <t>How to Undo a System Restore in Windows 10</t>
  </si>
  <si>
    <t>How to Do a System Restore of Windows 10</t>
  </si>
  <si>
    <t>How to Fill in your System Specs at Ten Forums</t>
  </si>
  <si>
    <t>How to Find Hardware System Specifications in Windows</t>
  </si>
  <si>
    <t>How to Find System Uptime in Windows 10</t>
  </si>
  <si>
    <t>How to Change System Unattended Sleep Timeout in Windows 10</t>
  </si>
  <si>
    <t>T</t>
  </si>
  <si>
    <t>How to Change or Restore 3D Objects Folder Icon in Windows 10</t>
  </si>
  <si>
    <t>How to Add or Remove 3D Print with 3D Builder context menu in Windows 10</t>
  </si>
  <si>
    <t>How to Turn On or Off Ask before Automatically Switching to Tablet Mode in Windows 10</t>
  </si>
  <si>
    <t>How to Turn On or Off Tablet Mode in Windows 10</t>
  </si>
  <si>
    <t xml:space="preserve">How to Turn On or Off Make Taskbar Icons Easier to Touch when entering Tablet Posture in Windows 10
</t>
  </si>
  <si>
    <t>How to Turn On or Off Tailored experiences with diagnostic data in Windows 10</t>
  </si>
  <si>
    <t>How to Add 'Take Ownership' to Context Menu in Windows 10</t>
  </si>
  <si>
    <t>How to Turn On or Off Always On Top for Task Manager in Windows 10</t>
  </si>
  <si>
    <t>How to Set Default Tab for Task Manager in Windows 10</t>
  </si>
  <si>
    <t>How to Add or Remove Details in Task Manager in Windows 10</t>
  </si>
  <si>
    <t xml:space="preserve">How to Enable or Disable Task Manager in Windows 7, Windows 8, and Windows 10
</t>
  </si>
  <si>
    <t>How to Enable Set Default Tab Feature for Task Manager in Windows 10</t>
  </si>
  <si>
    <t>How to Toggle Graph Summary View On or Off in Windows 10 Task Manager</t>
  </si>
  <si>
    <t>How to Turn On or Off Hide Task Manager Taskbar Icon when Minimized in Windows 10</t>
  </si>
  <si>
    <t>How to Turn On or Off Minimize on use for Task Manager in Windows 10</t>
  </si>
  <si>
    <t>How to Open Task Manager in Windows 10</t>
  </si>
  <si>
    <t>How to View Power Usage of Processes in Task Manager in Windows 10</t>
  </si>
  <si>
    <t>How to Reset Task Manager to Default in Windows 10</t>
  </si>
  <si>
    <t>How to Backup and Restore Task Manager Settings in Windows 10</t>
  </si>
  <si>
    <t>How to Toggle Summary View On or Off in Windows 10 Task Manager</t>
  </si>
  <si>
    <t>How to Change Data Update Speed in Task Manager in Windows 10</t>
  </si>
  <si>
    <t>How to Export a Task from Task Scheduler in Windows</t>
  </si>
  <si>
    <t>How to Import a Task to Task Scheduler in Windows</t>
  </si>
  <si>
    <t>How to Add Task View Context Menu in Windows 10</t>
  </si>
  <si>
    <t>How to Turn On or Off Hover to Select Desktops in Task View in Windows 10</t>
  </si>
  <si>
    <t>How to Hide or Show Task View Button on Taskbar in Windows 10</t>
  </si>
  <si>
    <t>How to Open Task View in Windows 10</t>
  </si>
  <si>
    <t>How to Create Task View Shortcut in Windows 10</t>
  </si>
  <si>
    <t>How to Enable or Disable Animations in the Taskbar in Windows 10</t>
  </si>
  <si>
    <t>How to Turn On or Off Auto-hide the Taskbar in Desktop Mode in Windows 10</t>
  </si>
  <si>
    <t>How to Turn On or Off Auto-hide the Taskbar in Tablet Mode in Windows 10</t>
  </si>
  <si>
    <t>How to Change How Many Times Taskbar Button Flashes in Windows 10</t>
  </si>
  <si>
    <t>How to Enable or Disable Grouping of Taskbar Buttons in Windows</t>
  </si>
  <si>
    <t>How to Always, Sometimes, or Never Combine Taskbar Buttons in Windows 10</t>
  </si>
  <si>
    <t>How to Hide or Show Badges on Taskbar Buttons in Windows 10</t>
  </si>
  <si>
    <t>How to Turn On or Off Last Active Click for Taskbar Buttons in Windows 10</t>
  </si>
  <si>
    <t>How to Use Large or Small Taskbar Buttons in Windows 10</t>
  </si>
  <si>
    <t>How to Change Width of Taskbar Buttons in Windows</t>
  </si>
  <si>
    <t>Turn On or Off Clear Acrylic Taskbar Transparency in Windows 10</t>
  </si>
  <si>
    <t>How to Enable Taskbar Clear Transparency with TranslucentTB in Windows 10</t>
  </si>
  <si>
    <t>How to Enable or Disable Taskbar Context Menus in Windows 10</t>
  </si>
  <si>
    <t>How to Hide or Show Taskbar on Multiple Displays in Windows 10</t>
  </si>
  <si>
    <t>How to Change Taskbar Location on Screen in Windows 10</t>
  </si>
  <si>
    <t>How to Enable or Disable Moving Taskbar Location on Screen in Windows 10</t>
  </si>
  <si>
    <t>How to Enable or Disable Lock the Taskbar in Windows 10</t>
  </si>
  <si>
    <t>How to Lock or Unlock the Taskbar in Windows 10</t>
  </si>
  <si>
    <t>How to Backup and Restore Pinned Apps on Taskbar in Windows 10</t>
  </si>
  <si>
    <t>How to Reset and Clear All Pinned Apps on Taskbar in Windows 10</t>
  </si>
  <si>
    <t>How to Enable or Disable Resizing the Taskbar in Windows</t>
  </si>
  <si>
    <t>How to Remove or Show Search Box or Cortana Icon on Taskbar in Windows 10</t>
  </si>
  <si>
    <t>How to Enable or Disable Taskbar Settings in Windows 10</t>
  </si>
  <si>
    <t>How to Create a Taskbar Settings Shortcut in Windows 10</t>
  </si>
  <si>
    <t>How to Show Taskbar in Full Screen mode in Windows 10</t>
  </si>
  <si>
    <t>How to Enable or Disable Show Taskbar on All Displays in Windows 10</t>
  </si>
  <si>
    <t>How to Change Height or Width Size of Taskbar in Windows 10</t>
  </si>
  <si>
    <t>How to Change Delay Time to Show Taskbar Thumbnails in Windows 10</t>
  </si>
  <si>
    <t>How to Change Taskbar Thumbnail Live Preview Hover Delay Time in Windows 10</t>
  </si>
  <si>
    <t>How to Enable or Disable Taskbar Thumbnail Live Previews in Windows 10</t>
  </si>
  <si>
    <t>How to Enable or Disable Save Taskbar Thumbnail Previews to Cache in Windows</t>
  </si>
  <si>
    <t>How to Change the Size of Taskbar Thumbnails in Windows 10</t>
  </si>
  <si>
    <t>How to Change Threshold of Taskbar Thumbnails to Show List in Windows 10</t>
  </si>
  <si>
    <t>How to Turn On or Off Cortana Taskbar Tidbits in Windows 10</t>
  </si>
  <si>
    <t>How to Add Toolbars on the Taskbar in Windows 10</t>
  </si>
  <si>
    <t>How to Backup and Restore Taskbar Toolbars in Windows 10</t>
  </si>
  <si>
    <t>How to Enable or Disable Adding and Removing Toolbars on Taskbar in Windows</t>
  </si>
  <si>
    <t>How to Enable or Disable Toolbars on Taskbar in Windows</t>
  </si>
  <si>
    <t>How to Enable or Disable Rearranging Toolbars on Taskbar in Windows</t>
  </si>
  <si>
    <t>How to Remove Toolbars on the Taskbar in Windows 10</t>
  </si>
  <si>
    <t>How to Reset and Clear Taskbar Toolbars in Windows 10</t>
  </si>
  <si>
    <t>How to Hide or Show Windows Ink Workspace Button on Taskbar in Windows 10</t>
  </si>
  <si>
    <t>TeamViewer - How to Install and Use</t>
  </si>
  <si>
    <t xml:space="preserve">How to Install and Use TeamViewer
</t>
  </si>
  <si>
    <t>TeamViewer - How to make more secure</t>
  </si>
  <si>
    <t xml:space="preserve">How to make TeamViewer more secure
</t>
  </si>
  <si>
    <t>How to Remove Temporary Files in Windows 10</t>
  </si>
  <si>
    <t>How to Fix "We can't sign into your account" and 'You've been signed in with a temporary profile' Error in Windows 10</t>
  </si>
  <si>
    <t>How to Enable or Disable Log On Users with Temporary Profiles in Windows</t>
  </si>
  <si>
    <t>How to Terminate Running Windows Subsystem for Linux (WSL) Distro in Windows 10</t>
  </si>
  <si>
    <t>Test Mode and Driver Signature Enforcement - Enable or Disable in Windows 10</t>
  </si>
  <si>
    <t>How to Change Window Text Color in Windows 10</t>
  </si>
  <si>
    <t>How to Change Text Cursor Indicator Color in Windows 10</t>
  </si>
  <si>
    <t>How to Change Text Cursor Indicator Size in Windows 10</t>
  </si>
  <si>
    <t>How to Turn On or Off Text Cursor Indicator in Windows 10</t>
  </si>
  <si>
    <t>How to Send SMS Text Message from Messaging app on Windows 10 PC</t>
  </si>
  <si>
    <t>How to Create a Text Services and Input Languages shortcut in Windows</t>
  </si>
  <si>
    <t>How to Change Text Size in Windows 10</t>
  </si>
  <si>
    <t>How to Change Text Size for Icons in Windows 10</t>
  </si>
  <si>
    <t>How to Change Text Size for Title Bars in Windows 10</t>
  </si>
  <si>
    <t>How to Allow or Prevent Users to Change or Save a Theme in Windows 10</t>
  </si>
  <si>
    <t>How to Change your Theme in Windows 10</t>
  </si>
  <si>
    <t>How to Delete Themes in Windows 10</t>
  </si>
  <si>
    <t>How to Set a Light or Dark Mode for Apps Theme in Windows 10</t>
  </si>
  <si>
    <t>How to Save a Theme in Windows 10</t>
  </si>
  <si>
    <t>How to Create a 'Theme Settings' Shortcut in Windows 10</t>
  </si>
  <si>
    <t>How to Install Themes from the Store in Windows 10</t>
  </si>
  <si>
    <t>How to Restore Default Themes in Windows 10</t>
  </si>
  <si>
    <t>How to Bypass "This app has been blocked for your protection" in Windows 10</t>
  </si>
  <si>
    <t>How to Change Default Icon for This PC in Windows 10</t>
  </si>
  <si>
    <t>How to Change Icons of Folders in This PC in Windows 10</t>
  </si>
  <si>
    <t>How to Create a This PC Shortcut in Windows 10</t>
  </si>
  <si>
    <t>How to Clear and Reset the Thumbnail Cache in Windows 10</t>
  </si>
  <si>
    <t>How to Change Border of Thumbnail Previews in Windows 10</t>
  </si>
  <si>
    <t>How to Enable or Disable Thumbnail Previews in File Explorer in Windows 10</t>
  </si>
  <si>
    <t>How to Adjust Tile Transparency on Start in Windows 10 Mobile Phones</t>
  </si>
  <si>
    <t>How to Resize Tiles on Start Menu in Windows 10</t>
  </si>
  <si>
    <t>How to Allow or Prevent Users and Groups to Change Time in Windows 10</t>
  </si>
  <si>
    <t>How to Allow or Prevent Users and Groups to Change Time Zone in Windows 10</t>
  </si>
  <si>
    <t>How to Change the Time Zone in Windows 10</t>
  </si>
  <si>
    <t xml:space="preserve">How to Add or Remove Additional Clocks for Different Time Zones on Taskbar in Windows 10
</t>
  </si>
  <si>
    <t>How to Restore Missing Default Time Zones in Windows 10</t>
  </si>
  <si>
    <t>How to Enable or Disable Timeline in Windows 10</t>
  </si>
  <si>
    <t>How to Open and Use Timeline in Windows 10</t>
  </si>
  <si>
    <t>How to Turn On or Off Timeline Suggestions in Windows 10</t>
  </si>
  <si>
    <t>How to Turn On or Off Timeline in Microsoft Launcher app on Android Phone</t>
  </si>
  <si>
    <t>How to Turn On or Off Show Me Tips about Windows 10</t>
  </si>
  <si>
    <t>Turn On or Off Show Color on Title bars, Start, Taskbar, and Action Center in Windows 10</t>
  </si>
  <si>
    <t>How to Change Title Bar Text Color in Windows 10</t>
  </si>
  <si>
    <t>How to Turn On or Off Toggle Keys Tone in Windows 10</t>
  </si>
  <si>
    <t>Tools tab in Drive Properties in Windows 10 - Add or Remove</t>
  </si>
  <si>
    <t>How to Change Text Size for Tooltips in Windows 10</t>
  </si>
  <si>
    <t>How to Enable or Disable Touch by Finger in Windows 10</t>
  </si>
  <si>
    <t>List of Touch Gestures for Windows 10</t>
  </si>
  <si>
    <t>Turn On or Off Touch Keyboard Add Period after Double-tab Spacebar in Windows 10</t>
  </si>
  <si>
    <t>How to Turn On or Off Add Space after Text Suggestion for Touch Keyboard in Windows 10</t>
  </si>
  <si>
    <t>How to Turn On or Off Autocorrect Misspelled Words for Touch Keyboard in Windows 10</t>
  </si>
  <si>
    <t>How to Hide or Show Touch Keyboard Button on Taskbar in Windows 10</t>
  </si>
  <si>
    <t>How to Turn On or Off Touch Keyboard Capitalize First Letter of Each Sentence in Windows 10</t>
  </si>
  <si>
    <t>How to Reset Touch Keyboard Default Open Position in Windows 10</t>
  </si>
  <si>
    <t>How to Dock or Undock Touch Keyboard in Windows 10</t>
  </si>
  <si>
    <t>How to Change Layout of Touch Keyboard in Windows 10</t>
  </si>
  <si>
    <t>Turn On or Off Automatically Show Touch Keyboard when No Keyboard Attached in Windows 10</t>
  </si>
  <si>
    <t>How to Enable or Disable Standard Keyboard Layout as Touch Keyboard Option in Windows 10</t>
  </si>
  <si>
    <t>How to Turn On or Off Touch Keyboard Taskbar Avoidance in Windows 10</t>
  </si>
  <si>
    <t>How to Turn On or Off Text Suggestions for Touch Keyboard in Windows 10</t>
  </si>
  <si>
    <t>How to Turn On or Off Touch Keyboard Type Sounds in Windows 10</t>
  </si>
  <si>
    <t>Turn On or Off Touch Keyboard Use All Uppercase Letters when Double-tap Shift in Windows 10</t>
  </si>
  <si>
    <t>How to Hide or Show Touchpad Button on Taskbar in Windows 10</t>
  </si>
  <si>
    <t>How to Disable Touchpad when Mouse is Connected in Windows 10</t>
  </si>
  <si>
    <t>How to Enable or Disable Double Tap to Enable or Disable Touchpad in Windows 10</t>
  </si>
  <si>
    <t>How to Enable or Disable Touchpad in Windows 10</t>
  </si>
  <si>
    <t>How to Enable or Disable Touchpad MultiFinger Gestures in Windows 10</t>
  </si>
  <si>
    <t>How to Adjust Touchpad Sensitivity in Windows 10</t>
  </si>
  <si>
    <t>How to Enable or Disable Touchpad Tapping and Tap to Click in Windows 10</t>
  </si>
  <si>
    <t>How to Enable or Disable Touch Screen in Windows 10</t>
  </si>
  <si>
    <t>How to Change Touch Scrolling Friction in Windows 10</t>
  </si>
  <si>
    <t>How to Turn On or Off Touch Visual Feedback in Windows 10</t>
  </si>
  <si>
    <t>How to Check if Windows PC has a Trusted Platform Module (TPM) Chip</t>
  </si>
  <si>
    <t>How to Add or Remove Troubleshoot Compatibility Context Menu in Windows 10</t>
  </si>
  <si>
    <t>How to Run Troubleshooters to Find and Fix Common Problems in Windows 10</t>
  </si>
  <si>
    <t>How to View Troubleshooting History and Details in Windows 10</t>
  </si>
  <si>
    <t>How to Clear Troubleshooting History in Windows 10</t>
  </si>
  <si>
    <t>How to Turn On or Off TruePlay for Gaming in Windows 10</t>
  </si>
  <si>
    <t>How to Add or Remove 'Turn off Display after' from Power Options in Windows 10</t>
  </si>
  <si>
    <t>How to Turn On or Off Typing Insights in Windows 10</t>
  </si>
  <si>
    <t>U</t>
  </si>
  <si>
    <t>How to Boot to UEFI Firmware Settings from inside Windows 10</t>
  </si>
  <si>
    <t>How to Add Boot to UEFI Firmware Settings Context Menu in Windows 10</t>
  </si>
  <si>
    <t>How to Create a Shortcut to Boot to UEFI Firmware Settings in Windows 10</t>
  </si>
  <si>
    <t>How to Add Unblock File Context Menu in Windows 10</t>
  </si>
  <si>
    <t>How to Add "Uninstall or Change a Program" Context Menu in Windows 10</t>
  </si>
  <si>
    <t>How to Update to Latest Version of Windows 10 using Windows 10 Update Assistant</t>
  </si>
  <si>
    <t>How to Upgrade to Windows 10</t>
  </si>
  <si>
    <t>How to Upgrade to Windows 10 from Windows 7 for Free</t>
  </si>
  <si>
    <t>How to Reserve Free Upgrade to Windows 10 using 'Get Windows 10' app in Windows 7 and 8.1</t>
  </si>
  <si>
    <t>Enable or Disable Upgrade to Windows 10 in Windows Update for Windows 7 and 8.1</t>
  </si>
  <si>
    <t>How to Upgrade Windows 10 Home to Windows 10 Pro</t>
  </si>
  <si>
    <t>How to Upgrade Windows 10 Home to Windows 10 Pro for Workstations</t>
  </si>
  <si>
    <t>How to Upgrade Windows 10 Installed on a VHD</t>
  </si>
  <si>
    <t>How to Upgrade from Windows 10 Pro to Windows 10 Enterprise</t>
  </si>
  <si>
    <t>How to Upgrade Windows 10 Pro to Windows 10 Pro for Workstations</t>
  </si>
  <si>
    <t>How to Create a Bootable USB Flash Drive to Install Windows 10</t>
  </si>
  <si>
    <t>How to Install and Run Windows on a USB Drive using WinToUSB</t>
  </si>
  <si>
    <t>How to Setup and Run Windows 10 on USB Flash Drive</t>
  </si>
  <si>
    <t>How to Create Windows 10 USB Install Media for UEFI / GPT with PowerShell Script</t>
  </si>
  <si>
    <t>How to keep Windows 10 USB install media up to date using a PowerShell script</t>
  </si>
  <si>
    <t>How to create bootable USB installer if install.wim is greater than 4GB</t>
  </si>
  <si>
    <t>How to Turn On or Off Notification of USB Issues in Windows 10</t>
  </si>
  <si>
    <t>USB or ISO - See Full Details</t>
  </si>
  <si>
    <t>How to Turn On or Off USB Selective Suspend in Windows 10</t>
  </si>
  <si>
    <t>How to Add Enable or Disable USB Storage Devices Connection context menu in Windows</t>
  </si>
  <si>
    <t>How to Change User Account Control (UAC) prompt Behavior for Administrators in Windows</t>
  </si>
  <si>
    <t>How to Change User Account Control (UAC) prompt Behavior for Standard Users in Windows</t>
  </si>
  <si>
    <t>How to Change User Account Control (UAC) Settings in Windows 10</t>
  </si>
  <si>
    <t>How to Enable or Disable Ctrl+Alt+Delete Secure Desktop for UAC prompt in Windows</t>
  </si>
  <si>
    <t>How to Enable or Disable User Account Control (UAC) in Windows</t>
  </si>
  <si>
    <t>How to Fix UAC prompt has grayed out or missing Yes button in Windows 10</t>
  </si>
  <si>
    <t>How to Hide or Show Administrators in UAC prompt for Standard Users in Windows</t>
  </si>
  <si>
    <t>How to Enable or Disable Dimmed Secure Desktop for UAC prompt in Windows</t>
  </si>
  <si>
    <t>How to Change Default Icon for User's Files in Windows 10</t>
  </si>
  <si>
    <t>How to Restrict User Locales for Date and Time Formats in Windows</t>
  </si>
  <si>
    <t>How to Change User Rights Assignment Security Policy Settings in Windows 10</t>
  </si>
  <si>
    <t>How to Fix 'You've been signed in with a temporary profile' Error in Windows 10</t>
  </si>
  <si>
    <t>How to Move Users Folder to another Location in Windows 10</t>
  </si>
  <si>
    <t xml:space="preserve">How to Create a Windows 10 ISO Image File from UUP Upgrade Files
</t>
  </si>
  <si>
    <t>V</t>
  </si>
  <si>
    <t>Verbose Status Messages at Shut down, Sign out, and Sign in - Enable in Windows 10</t>
  </si>
  <si>
    <t>How to Find Windows 10 Version Number</t>
  </si>
  <si>
    <t>VESA Certified DisplayHDR Tests - Run on HDR Display in Windows 10</t>
  </si>
  <si>
    <t>How to Auto-Mount VHD or VHDX File at Startup in Windows 10</t>
  </si>
  <si>
    <t>How to Create and Set Up New VHD or VHDX File in Windows 10</t>
  </si>
  <si>
    <t>How to Mount or Unmount VHD and VHDX Files in Windows 10</t>
  </si>
  <si>
    <t>How to Turn On or Off Auto Adjust Video Based on Lighting in Windows 10</t>
  </si>
  <si>
    <t>How to Change Video Playback Settings in Windows 10</t>
  </si>
  <si>
    <t>How to Change or Restore Videos Folder Icon in Windows</t>
  </si>
  <si>
    <t>How to Move Your Videos Folder Location in Windows 10</t>
  </si>
  <si>
    <t>How to Allow or Deny OS and Apps Access to Videos Library in Windows 10</t>
  </si>
  <si>
    <t>How to Add New Virtual Desktops in Windows 10</t>
  </si>
  <si>
    <t>How to Move Open App from One Virtual Desktop to Another in Windows 10</t>
  </si>
  <si>
    <t xml:space="preserve">How to Open and Use Task View for Virtual Desktops in Windows 10 </t>
  </si>
  <si>
    <t>How to Rename Virtual Desktops in Windows 10</t>
  </si>
  <si>
    <t>How to Remove Virtual Desktops in Windows 10</t>
  </si>
  <si>
    <t>How to Show Window or All Windows from App on All Virtual Desktops in Windows 10</t>
  </si>
  <si>
    <t>How to Switch Between Virtual Desktops in Windows 10</t>
  </si>
  <si>
    <t>Virtual Desktops Toolbar - Create to Switch Virtual Desktops in Windows 10</t>
  </si>
  <si>
    <t xml:space="preserve">How To Create a One-Click Toolbar To Switch Virtual Desktops in Windows 10
</t>
  </si>
  <si>
    <t>How to Troubleshoot Slow Performance of a Virtual Machine</t>
  </si>
  <si>
    <t>How to Install Windows 10 as Virtual Machine in VirtualBox</t>
  </si>
  <si>
    <t>How to Install Windows 10 as Virtual Machine in VMware Player</t>
  </si>
  <si>
    <t>How to Allow or Deny Apps Access to Use Voice Activation in Windows 10</t>
  </si>
  <si>
    <t>Voice Activation Default App for Headset Button - Change in Windows 10</t>
  </si>
  <si>
    <t>How to Use Old or New Volume Control in Windows 10</t>
  </si>
  <si>
    <t>How to Connect to a VPN in Windows 10</t>
  </si>
  <si>
    <t>How to Set up and Add a VPN Connection in Windows 10</t>
  </si>
  <si>
    <t>How to Remove a VPN Connection in Windows 10</t>
  </si>
  <si>
    <t>How to Disconnect a VPN in Windows 10</t>
  </si>
  <si>
    <t>How to Turn On or Off Allow VPN over Metered Networks in Windows 10</t>
  </si>
  <si>
    <t>How to Turn On or Off Allow VPN while Roaming in Windows 10</t>
  </si>
  <si>
    <t>W</t>
  </si>
  <si>
    <t>How to See Wake Source in Windows 10</t>
  </si>
  <si>
    <t>How to Enable or Disable to Allow Wake Timers in Windows 10</t>
  </si>
  <si>
    <t>How to View Active Wake Timers in Windows 10</t>
  </si>
  <si>
    <t>How to Check Windows Display Driver Model Version for WDDM Support in Windows</t>
  </si>
  <si>
    <t>How to Backup and Restore Weather app Settings in Windows 10</t>
  </si>
  <si>
    <t>How to Change Weather app Temperature to Fahrenheit or Celsius in Windows 10</t>
  </si>
  <si>
    <t>Web Bing Search Results - Turn On or Off in Windows 10</t>
  </si>
  <si>
    <t>How to Create Website Shortcut in Windows</t>
  </si>
  <si>
    <t>How to Turn On or Off the Windows Welcome Experience in Windows 10</t>
  </si>
  <si>
    <t>How to Automatically Turn Off Wi-Fi Upon Ethernet Connect in Windows</t>
  </si>
  <si>
    <t>Wi-Fi Data Limit - Set in Windows 10</t>
  </si>
  <si>
    <t>How to Turn On or Off W-Fi Sense in Windows 10</t>
  </si>
  <si>
    <t>How to Turn On or Off W-Fi Sense in Windows 10 Mobile Phone</t>
  </si>
  <si>
    <t>How to Create a Wi-Fi Settings shortcut in Windows 10</t>
  </si>
  <si>
    <t>How to View Wireless Network Signal Strength in Windows 10</t>
  </si>
  <si>
    <t>How to Turn On or Off Wi-Fi Communication in Windows 10</t>
  </si>
  <si>
    <t>How to Add Win+X Classic Menu to context menu in Windows 10</t>
  </si>
  <si>
    <t>Basic WinDBG methods for debugging crash dumps in Windows 10</t>
  </si>
  <si>
    <t>How to Install and Configure WinDBG for BSOD Analysis</t>
  </si>
  <si>
    <t>How to Change Window Background Color in Windows 10</t>
  </si>
  <si>
    <t>How to Change Window Frame Color in Windows 10</t>
  </si>
  <si>
    <t>How to use Windows Admin Central for centralized Windows 10 computer management</t>
  </si>
  <si>
    <t>How to use Windows Admin Center to manage users and groups in Windows 10</t>
  </si>
  <si>
    <t>How to use Windows Admin Center to uninstall apps and software in Windows 10</t>
  </si>
  <si>
    <t>How to Clean Install Windows 10 Insider Preview</t>
  </si>
  <si>
    <t>Windows Defender Antivirus context menu - Add or Remove in Windows 10</t>
  </si>
  <si>
    <t>How to Change Windows Defender Antivirus Maximum CPU Usage for a Scan in Windows 10</t>
  </si>
  <si>
    <t>Windows Defender Antivirus Potential Unwanted App (PUA) Protection - Enable or Disable in Windows 10</t>
  </si>
  <si>
    <t>Windows Defender Antivirus Protection History - View in Windows 10</t>
  </si>
  <si>
    <t>Windows Defender Antivirus Real-time Protection - Enable or Disable in Windows 10</t>
  </si>
  <si>
    <t xml:space="preserve">How to Enable or Disable Scan Network Files with Windows Defender Antivirus in Windows 10
</t>
  </si>
  <si>
    <t>Windows Defender Antivirus 'Scan with Microsoft Defender' Context Menu - Add or Remove in Windows 10</t>
  </si>
  <si>
    <t>Windows Defender Antivirus - Schedule a Scan in Windows 10</t>
  </si>
  <si>
    <t>How to Schedule a Scan in Microsoft Defender Antivirus in Windows 10</t>
  </si>
  <si>
    <t>Windows Defender Antivirus Scheduled Scan Type - Specify in Windows 10</t>
  </si>
  <si>
    <t>How to Specify Scheduled Scan Type for Microsoft Defender Antivirus in Windows 10</t>
  </si>
  <si>
    <t>How to Create a Windows Defender Antivirus Shortcut in Windows 10</t>
  </si>
  <si>
    <t>Windows Defender Antivirus - Turn On or Off in Windows 10</t>
  </si>
  <si>
    <t>How to Find Windows Defender Antivirus Version in Windows 10</t>
  </si>
  <si>
    <t>How to Enable or Disable Windows Defender Exploit Guard Network Protection in Windows 10</t>
  </si>
  <si>
    <t>How to Add or Remove Windows Defender Firewall context menu in Windows 10</t>
  </si>
  <si>
    <t>How to Turn On or Off Periodic Scanning with Windows Defender in Windows 10</t>
  </si>
  <si>
    <t>Windows Defender Offline Scan - Run in Windows 10</t>
  </si>
  <si>
    <t>Windows Defender Offline Scan shortcut - Create in Windows 10</t>
  </si>
  <si>
    <t>How to Enable or Disable Scan Archive Files by Windows Defender in Windows 10</t>
  </si>
  <si>
    <t>How to Manually Scan Files, Folders, and Drives with Windows Defender in Windows 10</t>
  </si>
  <si>
    <t>Enable or Disable Scan Mapped Network Drives with Windows Defender in Windows 10</t>
  </si>
  <si>
    <t>Enable or Disable Scan Removable Drives during Windows Defender Full Scan in Windows 10</t>
  </si>
  <si>
    <t>How to Create a Windows Defender Settings shortcut in Windows 10</t>
  </si>
  <si>
    <t>Windows Defender SmartScreen for Apps and Files from Web - Turn On or Off in Windows in 10</t>
  </si>
  <si>
    <t>Windows Defender SmartScreen for Microsoft Edge - Turn On or Off in Windows 10</t>
  </si>
  <si>
    <t>Windows Defender SmartScreen for Microsoft Store Apps - Turn On or Off in Windows 10</t>
  </si>
  <si>
    <t>How to Use Windows Device Recovery Tool to Rollback from Windows 10 Mobile</t>
  </si>
  <si>
    <t>How to Get Windows Experience Index (WEI) Score in Windows 10</t>
  </si>
  <si>
    <t>How to Enable or Disable Access to Windows Features in Windows 10</t>
  </si>
  <si>
    <t>How to Turn Windows Features On or Off in Windows 10</t>
  </si>
  <si>
    <t>How to Change Windows 10 Feedback Options</t>
  </si>
  <si>
    <t>Windows File Recovery app - Recover Deleted Files in Windows 10</t>
  </si>
  <si>
    <t xml:space="preserve">How to Recover Deleted Files with Windows File Recovery app in Windows 10
</t>
  </si>
  <si>
    <t>How to Add or Remove Allowed Apps through Windows Firewall in Windows 10</t>
  </si>
  <si>
    <t>How to Turn On or Off Windows Firewall Notifications in Windows 10</t>
  </si>
  <si>
    <t>How to Restore Default Windows Firewall Settings in Windows 10</t>
  </si>
  <si>
    <t>How to Backup and Restore Windows Firewall Settings in Windows 10</t>
  </si>
  <si>
    <t>How to Turn On or Off Windows Firewall in Windows 10</t>
  </si>
  <si>
    <t>How to Go Back to the Previous Build of Windows 10 Preview</t>
  </si>
  <si>
    <t>How to Set Up Windows Hello Face Recognition in Windows 10</t>
  </si>
  <si>
    <t>How to Create and Customize a Windows 10 Image in Audit Mode with Sysprep Tool</t>
  </si>
  <si>
    <t>How to Apply Windows Image using DISM Instead of Clean Install to Reduce Time</t>
  </si>
  <si>
    <t>How to Enable or Disable Windows Ink Workspace in Windows 10</t>
  </si>
  <si>
    <t>How to Enable or Disable Suggested Apps in Windows Ink Workspace in Windows 10</t>
  </si>
  <si>
    <t>How to Get Windows Insider Fast Ring ISO image for latest build</t>
  </si>
  <si>
    <t>Windows Insider Preview Builds - Start or Stop Getting on a Windows 10 PC</t>
  </si>
  <si>
    <t>Windows 10 Insider Program - Change Channel</t>
  </si>
  <si>
    <t>Windows Insider Program - Join to Register Account</t>
  </si>
  <si>
    <t>Windows Insider Program - Leave and Unregister Account</t>
  </si>
  <si>
    <t>How to apply an unattended answer file to offline Windows 10 image (USB or ISO)</t>
  </si>
  <si>
    <t>How to Enable or Disable the Windows Key in Windows 10</t>
  </si>
  <si>
    <t>How to Install or Uninstall Windows Media Player in Windows 10</t>
  </si>
  <si>
    <t>How to Update to Windows 10 Mobile Insider Preview for Phones from Windows Phone 8.1</t>
  </si>
  <si>
    <t>How to Choose Fast or Slow Insider Level on your Windows 10 Mobile Phone</t>
  </si>
  <si>
    <t>How to Enable Windows Mobility Center on a Desktop Windows 10 PC</t>
  </si>
  <si>
    <t>How to Enable or Disable Windows Mobility Center in Windows 10</t>
  </si>
  <si>
    <t>How to Open Windows Mobility Center in Windows 10</t>
  </si>
  <si>
    <t>How to Reset Default Open Position of Windows Mobility Center in Windows 10</t>
  </si>
  <si>
    <t>How to Add Windows Mode to Context Menu to Toggle Light or Dark Theme in Windows 10</t>
  </si>
  <si>
    <t>How to Restore Files from Windows.old Folder in Windows 10</t>
  </si>
  <si>
    <t>How to Download and Install Windows Performance Toolkit in Windows 10</t>
  </si>
  <si>
    <t>How to Change Windows Photo Viewer Background Color in Windows</t>
  </si>
  <si>
    <t>How to Reset Default Open Position and Size of Windows Photo Viewer in Windows 10</t>
  </si>
  <si>
    <t>How to Restore Windows Photo Viewer in Windows 10</t>
  </si>
  <si>
    <t>How to Install or Uninstall Windows PowerShell ISE in Windows 10</t>
  </si>
  <si>
    <t>Windows Recovery Environment - Enable or Disable in Windows 10</t>
  </si>
  <si>
    <t>How to Enable or Disable Windows Recovery Environment (WinRE) in Windows 10</t>
  </si>
  <si>
    <t>Windows Sandbox Audio Input - Enable or Disable in Windows 10</t>
  </si>
  <si>
    <t>Windows Sandbox Clipboard Sharing - Enable or Disable in Windows 10</t>
  </si>
  <si>
    <t>How to configure Windows Sandbox with custom theme and preinstalled software in Windows 10</t>
  </si>
  <si>
    <t>Windows Sandbox Networking - Enable or Disable in Windows 10</t>
  </si>
  <si>
    <t>Windows Sandbox Printer Sharing - Enable or Disable in Windows 10</t>
  </si>
  <si>
    <t>Windows Sandbox vGPU Sharing - Enable or Disable in Windows 10</t>
  </si>
  <si>
    <t>Windows Sandbox Video Input - Enable or Disable in Windows 10</t>
  </si>
  <si>
    <t>How to Add Support Contact Information to Windows Security in Windows 10</t>
  </si>
  <si>
    <t>Windows Security - Add to Control Panel in Windows 10</t>
  </si>
  <si>
    <t xml:space="preserve">How to Add Windows Security to Control Panel in Windows 10
</t>
  </si>
  <si>
    <t>How to Change Exploit Protection Settings from Windows Security in Windows 10</t>
  </si>
  <si>
    <t>Windows Security - Core Isolation Memory Integrity Virtualization-based Security - Turn On or Off in Windows 10</t>
  </si>
  <si>
    <t>How to See All Current Threats in Windows Security for Windows 10</t>
  </si>
  <si>
    <t>How to Enable or Disable Windows Security in Windows 10</t>
  </si>
  <si>
    <t>Hide or Show Account Protection in Windows Security in Windows 10</t>
  </si>
  <si>
    <t>Hide or Show App and Browser Control in Windows Security in Windows 10</t>
  </si>
  <si>
    <t>Hide or Show Device Performance and Health in Windows Security in Windows 10</t>
  </si>
  <si>
    <t>Hide or Show Device Security in Windows Security in Windows 10</t>
  </si>
  <si>
    <t>Hide or Show Family Options in Windows Security in Windows 10</t>
  </si>
  <si>
    <t>Hide or Show Firewall and Network Protection in Windows Security  in Windows 10</t>
  </si>
  <si>
    <t>Hide or Show Virus and Threat Protection in Windows Security in Windows 10</t>
  </si>
  <si>
    <t>How to Hide or Show Windows Security Notification Area Icon in Windows 10</t>
  </si>
  <si>
    <t>How to Enable or Disable Notifications from Windows Security in Windows 10</t>
  </si>
  <si>
    <t>How to Open Windows Security in Windows 10</t>
  </si>
  <si>
    <t>How to Create Windows Security Shortcut in Windows 10</t>
  </si>
  <si>
    <t>How to Change Windows SmartScreen Settings in Windows 10</t>
  </si>
  <si>
    <t>Windows Spolight - Set as Lock Screen Background in Windows 10</t>
  </si>
  <si>
    <t xml:space="preserve">How to Change Lock Screen Background to Windows Spotlight, Picture, or Slideshow in Windows 10
</t>
  </si>
  <si>
    <t>How to add a desktop experience to a Windows Subsystem for Linux distro</t>
  </si>
  <si>
    <t xml:space="preserve">How to Create a Sandbox Environment for Windows Subsystem for Linux (WSL) in Windows 10
</t>
  </si>
  <si>
    <t>Windows Subsystem for Linux (WSL 1) or WSL 2 - Set as Linux Distribution Version in Windows 10</t>
  </si>
  <si>
    <t>Windows Subsystem for Linux 2 (WSL 2) - Update to from WSL in Windows 10</t>
  </si>
  <si>
    <t xml:space="preserve">How to Update from WSL to WSL 2 in Windows 10
</t>
  </si>
  <si>
    <t>How to Enable or Disable Windows Subsystem for Linux (WSL) on Windows 10</t>
  </si>
  <si>
    <t>How to Access Linux Files in a Windows Subsystem for Linux (WSL) Distro from Windows 10</t>
  </si>
  <si>
    <t>How to Add User to Windows Subsystem for Linux (WSL) Distro in Windows 10</t>
  </si>
  <si>
    <t>How to Set Default User for Windows Subsystem for Linux (WSL) Distro in Windows 10</t>
  </si>
  <si>
    <t>How to Export and Import Windows Subsystem for Linux (WSL) Distro in Windows 10</t>
  </si>
  <si>
    <t>How to Remove User from Windows Subsystem for Linux (WSL) Distro in Windows 10</t>
  </si>
  <si>
    <t>How to Run a Windows Subsystem for Linux (WSL) Distro in Windows 10</t>
  </si>
  <si>
    <t>How to Set Default Windows Subsystem for Linux (WSL) Distro in Windows 10</t>
  </si>
  <si>
    <t>How to Add, Remove, and List Sudo Users in Windows Subsystem for Linux (WSL) Distro in Windows 10</t>
  </si>
  <si>
    <t>How to Switch User in Windows Subsystem for Linux (WSL) Distro in Windows 10</t>
  </si>
  <si>
    <t>How to Change User Password in Windows Subsystem for Linux (WSL) Distro in Windows 10</t>
  </si>
  <si>
    <t>How to Reset User Password in Windows Subsystem for Linux (WSL) Distro in Windows 10</t>
  </si>
  <si>
    <t>How to List Users in Windows Subsystem for Linux (WSL) Distro in Windows 10</t>
  </si>
  <si>
    <t>How to Install Windows Subsystem for Linux (WSL) Distros in Windows 10</t>
  </si>
  <si>
    <t>How to List All Available Windows Subsystem for Linux (WSL) Distros in Windows 10</t>
  </si>
  <si>
    <t>How to List All Running Windows Subsystem for Linux (WSL) Distros in Windows 10</t>
  </si>
  <si>
    <t>How to Update and Upgrade Windows Subsystem for Linux (WSL) Distro Packages in Windows 10</t>
  </si>
  <si>
    <t>How to Unregister and Reset Windows Subsystem for Linux (WSL) Distro in Windows 10</t>
  </si>
  <si>
    <t>How to Change Windows To Go Startup Options in Windows 10</t>
  </si>
  <si>
    <t>How to Specify Windows To Go Default Startup Options in Windows 10</t>
  </si>
  <si>
    <t>How to Create a Windows To Go Workspace USB in Windows 10</t>
  </si>
  <si>
    <t>How to Change Deadline before Auto-restart for Update in Windows 10</t>
  </si>
  <si>
    <t>How to Configure Auto-restart Required Notification for Updates in Windows 10</t>
  </si>
  <si>
    <t>How to Configure Auto-restart Reminder Notifications for Updates in Windows 10</t>
  </si>
  <si>
    <t>How to Configure Auto-restart Warning Notifications Schedule for Updates in Windows 10</t>
  </si>
  <si>
    <t>How to Check for and Install Windows Updates in Windows 10</t>
  </si>
  <si>
    <t>Choose How Updates are Installed for When to Restart Windows 10</t>
  </si>
  <si>
    <t>How to Enable or Disable Check for Windows Updates in Windows 10</t>
  </si>
  <si>
    <t>How to Defer Feature and Quality Updates in Windows 10</t>
  </si>
  <si>
    <t>How to Clear Windows Update History in Windows 10</t>
  </si>
  <si>
    <t>How to View Windows Update History in Windows 10</t>
  </si>
  <si>
    <t>How to Read Windows Update Logs in Windows 10</t>
  </si>
  <si>
    <t>How to Pause Updates or Resume Updates for Windows Update in Windows 10</t>
  </si>
  <si>
    <t>How to Remove Windows 10 Creators Update message in Windows Update</t>
  </si>
  <si>
    <t>How to Reset Windows Update in Windows 10</t>
  </si>
  <si>
    <t>How to Schedule a Restart Time for Windows Update in Windows 10</t>
  </si>
  <si>
    <t>How to Add or Remove Windows Update Settings context menu in Windows 10</t>
  </si>
  <si>
    <t>How to Create a Windows Update Shortcut in Windows 10</t>
  </si>
  <si>
    <t>How to Specify Deadlines for Automatic Updates and Restarts in Windows 10</t>
  </si>
  <si>
    <t>Windows Update - Specify Target Feature Update Version in Windows 10</t>
  </si>
  <si>
    <t xml:space="preserve">How to Specify Target Feature Update Version in Windows 10
</t>
  </si>
  <si>
    <t>How to Enable or Disable Windows Update Status Taskbar Notification Area Icon in Windows 10</t>
  </si>
  <si>
    <t>How to Turn On or Off Pause Updates in Windows 10</t>
  </si>
  <si>
    <t>How to Uninstall a Windows Update in Windows 10</t>
  </si>
  <si>
    <t>Turn On or Off Use sign in info to auto finish setting up device after update in Windows 10</t>
  </si>
  <si>
    <t>How to use CMD script and VBScript to control Windows Update in Windows 10</t>
  </si>
  <si>
    <t>How to Turn On or Off Give Updates for Other Microsoft Products in Windows 10</t>
  </si>
  <si>
    <t>How to Hide or Show Windows Updates in Windows 10</t>
  </si>
  <si>
    <t>How to Delete Windows10Upgrade Folder in Windows 10</t>
  </si>
  <si>
    <t>How to View Windows Upgrade History in Windows 10</t>
  </si>
  <si>
    <t>How to Import Existing Windows XP Mode Virtual Machine from Windows 7 to Windows 10</t>
  </si>
  <si>
    <t>How to Fix winload.efi missing or corrupt BSOD error in Windows 10</t>
  </si>
  <si>
    <t>WinRE - Enable or Disable in Windows 10</t>
  </si>
  <si>
    <t xml:space="preserve">How to Enable or Disable Windows Recovery Environment (WinRE) in Windows 10
</t>
  </si>
  <si>
    <t>How to Change Power Saving Mode of Wireless Adapters in Windows 10</t>
  </si>
  <si>
    <t>Wireless Display - Connect to with Miracast in Windows 10</t>
  </si>
  <si>
    <t>Wireless Display Feature for Projecting to this PC with Miracast Connect - Install or Uninstall in Windows 10</t>
  </si>
  <si>
    <t>How to Add or Remove Wireless Network from Allowed or Blocked Filter List in Windows 10</t>
  </si>
  <si>
    <t>How to Turn On or Off Connect Automatically to Wireless Network in Windows 10</t>
  </si>
  <si>
    <t>How to Connect To a Wireless Network in Windows 10</t>
  </si>
  <si>
    <t>How to Change Wireless Network Connection Priority Order in Windows 10</t>
  </si>
  <si>
    <t>How to Disconnect from a Wireless Network in Windows 10</t>
  </si>
  <si>
    <t>Set Wireless Network as Metered or Non-Metered Connection in Windows 10</t>
  </si>
  <si>
    <t>How to Change Preferred Band for Wireless Network Adapter in Windows</t>
  </si>
  <si>
    <t>How to Add a Wireless Network Profile in Windows 10</t>
  </si>
  <si>
    <t>How to Backup and Restore Wireless Network Profiles in Windows 10</t>
  </si>
  <si>
    <t>How to Delete a Wireless Network Profile in Windows 10</t>
  </si>
  <si>
    <t>How to See List of Wireless Network Profiles in Windows 10</t>
  </si>
  <si>
    <t>How to Create a WLAN Report in Windows 10</t>
  </si>
  <si>
    <t>How to Install or Uninstall Microsoft WordPad in Windows 10</t>
  </si>
  <si>
    <t>WordPad Recent Documents History - Clear in Windows 10</t>
  </si>
  <si>
    <t xml:space="preserve">How to Clear Recent Documents History in WordPad app in Windows 10
</t>
  </si>
  <si>
    <t xml:space="preserve">How to Reset WordPad Default Position and Size in Windows 10
</t>
  </si>
  <si>
    <t>How to Change Workgroup in Windows 10</t>
  </si>
  <si>
    <t>How to Pin a World Clock to Start in Windows 10</t>
  </si>
  <si>
    <t>WSL 1 or WSL 2 - Set as Linux Distribution Version in Windows 10</t>
  </si>
  <si>
    <t>WSL 2 (Windows Subsystem for Linux 2) - Update to from WSL in Windows 10</t>
  </si>
  <si>
    <t>X</t>
  </si>
  <si>
    <t>How to Enable or Disable Game Streaming from Xbox One</t>
  </si>
  <si>
    <t>How to Move or Copy Games and Apps Between Storage Devices on Xbox One</t>
  </si>
  <si>
    <t>How to Uninstall Games and Apps on Xbox One</t>
  </si>
  <si>
    <t>How to Reset Xbox One to Factory Defaults</t>
  </si>
  <si>
    <t>How to Stream a Game from Xbox One in Windows 10</t>
  </si>
  <si>
    <t>How to Check for and Install System Updates on Xbox One</t>
  </si>
  <si>
    <t>How to Add or Remove XPS Viewer app in Windows 10</t>
  </si>
  <si>
    <t>Y</t>
  </si>
  <si>
    <t xml:space="preserve">How to Turn On or Off Sync Phone Wallpaper with Your Phone App Background on Windows 10 PC
</t>
  </si>
  <si>
    <t xml:space="preserve">How to Turn On or Off Your Phone App Badging for Unread Messages and Notifications in Windows 10
</t>
  </si>
  <si>
    <t>How to Turn On and Setup or Turn Off Calls in Your Phone app on Windows 10 PC for Android Phone</t>
  </si>
  <si>
    <t>How to Check Android Phone Battery Level in Your Phone app on Windows 10 PC</t>
  </si>
  <si>
    <t>Your Phone app - Cross-device Copy and Paste - Turn On or Off in Windows 10</t>
  </si>
  <si>
    <t xml:space="preserve">How to Turn On or Off Cross-device Copy and Paste in Windows 10 Your Phone app
</t>
  </si>
  <si>
    <t>Your Phone app - Display Apps from Android Phone on Windows 10 PC - Turn On or Off</t>
  </si>
  <si>
    <t xml:space="preserve">How to Turn On or Off Display Apps from Android Phone in Your Phone app on Windows 10 PC
</t>
  </si>
  <si>
    <t xml:space="preserve">How to Drag and Drop Files between Android Phone and Windows 10 PC in Your Phone app
</t>
  </si>
  <si>
    <t>How to Turn On or Off Send and Receive MMS attachments in Your Phone app on Windows 10 PC</t>
  </si>
  <si>
    <t>How to Turn On or Off Your Phone app Notification Banners in Windows 10 for Android Phone Messages</t>
  </si>
  <si>
    <t>How to Turn On or Off Your Phone app Notification Banners in Windows 10 for Android Phone Notifications</t>
  </si>
  <si>
    <t xml:space="preserve">Change How to Open Notifications from Android Phone in Your Phone app on Windows 10 PC
</t>
  </si>
  <si>
    <t>Your Phone app Notifications - Pin and Unpin in Windows 10</t>
  </si>
  <si>
    <t xml:space="preserve">How to Pin and Unpin Notifications in Your Phone app in Windows 10
</t>
  </si>
  <si>
    <t>Your Phone app Phone Screen - Open in Windows 10</t>
  </si>
  <si>
    <t xml:space="preserve">How to Open Phone Screen in Your Phone app on Windows 10 PC
</t>
  </si>
  <si>
    <t>How to Pick Apps from Android Phone to Notify in Your Phone app on Windows 10 PC</t>
  </si>
  <si>
    <t>Turn On or Off Badge on Your Phone app Taskbar Icon for New Messages from Android Phone in Windows 10</t>
  </si>
  <si>
    <t xml:space="preserve">Turn On or Off Badge on Your Phone app Taskbar Icon for New Notifications from Android Phone in Windows 10
</t>
  </si>
  <si>
    <t>How to Turn On or Off Mirror Android Phone Screen in Your Phone app on Windows 10 PC</t>
  </si>
  <si>
    <t xml:space="preserve">How to Turn On or Off Show Audio Playing on Andriod Phone in Your Phone app on Windows 10 PC
</t>
  </si>
  <si>
    <t>How to Turn On or Off Show Notifications from Android Phone in Your Phone app on Windows 10 PC</t>
  </si>
  <si>
    <t>How to Turn On or Off Show Photos from Android Phone in Your Phone app on Windows 10 PC</t>
  </si>
  <si>
    <t>How to Turn On or Off Show Text Messages from Phone in Your Phone app on Windows 10 PC</t>
  </si>
  <si>
    <t xml:space="preserve">How to Turn On or Off Link to Windows for Your Phone app on Android Phone
</t>
  </si>
  <si>
    <t>How to Turn On or Off Sync over mobile data with Windows 10 PC from Your Phone Companion app on Android phone</t>
  </si>
  <si>
    <t>How to Enable AV1 Video Support on YouTube</t>
  </si>
  <si>
    <t>Z</t>
  </si>
  <si>
    <t xml:space="preserve">How to Add or Remove 'Extract All' Context Menu for ZIP Files in Windows </t>
  </si>
  <si>
    <t>How to Zip (compress) a File or Folder in Windows 10</t>
  </si>
  <si>
    <t>How to Open zPC settings in Windows 10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</si>
</sst>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6">
    <font>
      <sz val="11.0"/>
      <color rgb="FF000000"/>
      <name val="Calibri"/>
    </font>
    <font>
      <b/>
      <sz val="18.0"/>
      <color rgb="FF000000"/>
      <name val="Verdana"/>
    </font>
    <font>
      <sz val="12.0"/>
      <color rgb="FF000000"/>
      <name val="Verdana"/>
    </font>
    <font>
      <sz val="12.0"/>
      <color rgb="FF000000"/>
      <name val="Quattrocento Sans"/>
    </font>
    <font>
      <b/>
      <sz val="18.0"/>
      <color rgb="FF1F497D"/>
      <name val="Verdana"/>
    </font>
    <font>
      <sz val="24.0"/>
      <color rgb="FFFFFFFF"/>
      <name val="Verdana"/>
    </font>
    <font>
      <sz val="24.0"/>
      <color rgb="FF000000"/>
      <name val="Quattrocento Sans"/>
    </font>
    <font>
      <u/>
      <sz val="11.0"/>
      <color rgb="FF085296"/>
      <name val="Verdana"/>
    </font>
    <font>
      <sz val="11.0"/>
      <color rgb="FF000000"/>
      <name val="Verdana"/>
    </font>
    <font>
      <u/>
      <sz val="11.0"/>
      <color rgb="FF085296"/>
      <name val="Verdana"/>
    </font>
    <font>
      <u/>
      <sz val="11.0"/>
      <color rgb="FF085296"/>
      <name val="Verdana"/>
    </font>
    <font>
      <u/>
      <sz val="11.0"/>
      <color rgb="FF085296"/>
      <name val="Calibri"/>
    </font>
    <font>
      <sz val="11.0"/>
      <name val="Calibri"/>
    </font>
    <font>
      <sz val="11.0"/>
      <color rgb="FF3E3E3E"/>
      <name val="Verdana"/>
    </font>
    <font>
      <u/>
      <sz val="12.0"/>
      <color rgb="FF085296"/>
      <name val="Verdana"/>
    </font>
    <font>
      <u/>
      <sz val="10.0"/>
      <color rgb="FF085296"/>
      <name val="Verdana"/>
    </font>
    <font>
      <u/>
      <sz val="11.0"/>
      <color rgb="FF085296"/>
      <name val="Verdana"/>
    </font>
    <font>
      <sz val="11.0"/>
      <name val="Verdana"/>
    </font>
    <font>
      <u/>
      <sz val="11.0"/>
      <color rgb="FF1155CC"/>
      <name val="Verdana"/>
    </font>
    <font>
      <u/>
      <sz val="11.0"/>
      <color rgb="FF417394"/>
      <name val="Verdana"/>
    </font>
    <font>
      <u/>
      <sz val="11.0"/>
      <color rgb="FF417394"/>
      <name val="Verdana"/>
    </font>
    <font>
      <sz val="12.0"/>
      <name val="Calibri"/>
    </font>
    <font>
      <u/>
      <sz val="11.0"/>
      <color rgb="FF085296"/>
      <name val="Verdana"/>
    </font>
    <font>
      <u/>
      <sz val="11.0"/>
      <color rgb="FF085296"/>
      <name val="Verdana"/>
    </font>
    <font>
      <u/>
      <sz val="11.0"/>
      <color rgb="FF417394"/>
      <name val="Verdana"/>
    </font>
    <font>
      <name val="Verdana"/>
    </font>
  </fonts>
  <fills count="4">
    <fill>
      <patternFill patternType="none"/>
    </fill>
    <fill>
      <patternFill patternType="lightGray"/>
    </fill>
    <fill>
      <patternFill patternType="solid">
        <fgColor rgb="FF4F81BD"/>
        <bgColor rgb="FF4F81BD"/>
      </patternFill>
    </fill>
    <fill>
      <patternFill patternType="solid">
        <fgColor rgb="FFFFFFFF"/>
        <bgColor rgb="FFFFFFFF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BFBFBF"/>
      </right>
      <top style="thin">
        <color rgb="FFD8D8D8"/>
      </top>
      <bottom style="thin">
        <color rgb="FFD8D8D8"/>
      </bottom>
    </border>
    <border>
      <left style="thin">
        <color rgb="FF000000"/>
      </left>
      <right style="thin">
        <color rgb="FFBFBFBF"/>
      </right>
      <top style="thin">
        <color rgb="FFD8D8D8"/>
      </top>
      <bottom style="thin">
        <color rgb="FFD8D8D8"/>
      </bottom>
    </border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shrinkToFit="0" vertical="center" wrapText="1"/>
    </xf>
    <xf borderId="1" fillId="0" fontId="2" numFmtId="0" xfId="0" applyAlignment="1" applyBorder="1" applyFont="1">
      <alignment readingOrder="0" shrinkToFit="0" vertical="center" wrapText="1"/>
    </xf>
    <xf borderId="0" fillId="0" fontId="3" numFmtId="0" xfId="0" applyFont="1"/>
    <xf borderId="1" fillId="0" fontId="4" numFmtId="0" xfId="0" applyAlignment="1" applyBorder="1" applyFont="1">
      <alignment shrinkToFit="0" vertical="center" wrapText="1"/>
    </xf>
    <xf borderId="1" fillId="0" fontId="4" numFmtId="0" xfId="0" applyAlignment="1" applyBorder="1" applyFont="1">
      <alignment readingOrder="0" shrinkToFit="0" vertical="center" wrapText="1"/>
    </xf>
    <xf borderId="1" fillId="2" fontId="5" numFmtId="0" xfId="0" applyAlignment="1" applyBorder="1" applyFill="1" applyFont="1">
      <alignment horizontal="center" shrinkToFit="0" vertical="center" wrapText="1"/>
    </xf>
    <xf borderId="0" fillId="0" fontId="6" numFmtId="0" xfId="0" applyAlignment="1" applyFont="1">
      <alignment vertical="center"/>
    </xf>
    <xf borderId="1" fillId="0" fontId="7" numFmtId="0" xfId="0" applyAlignment="1" applyBorder="1" applyFont="1">
      <alignment shrinkToFit="0" vertical="center" wrapText="1"/>
    </xf>
    <xf borderId="1" fillId="0" fontId="8" numFmtId="0" xfId="0" applyAlignment="1" applyBorder="1" applyFont="1">
      <alignment shrinkToFit="0" vertical="center" wrapText="1"/>
    </xf>
    <xf borderId="1" fillId="0" fontId="8" numFmtId="0" xfId="0" applyAlignment="1" applyBorder="1" applyFont="1">
      <alignment readingOrder="0" shrinkToFit="0" vertical="center" wrapText="1"/>
    </xf>
    <xf borderId="1" fillId="0" fontId="9" numFmtId="0" xfId="0" applyAlignment="1" applyBorder="1" applyFont="1">
      <alignment readingOrder="0" shrinkToFit="0" vertical="center" wrapText="1"/>
    </xf>
    <xf borderId="1" fillId="0" fontId="10" numFmtId="0" xfId="0" applyAlignment="1" applyBorder="1" applyFont="1">
      <alignment shrinkToFit="0" vertical="center" wrapText="1"/>
    </xf>
    <xf borderId="1" fillId="0" fontId="8" numFmtId="0" xfId="0" applyAlignment="1" applyBorder="1" applyFont="1">
      <alignment shrinkToFit="0" vertical="center" wrapText="1"/>
    </xf>
    <xf borderId="0" fillId="0" fontId="11" numFmtId="0" xfId="0" applyFont="1"/>
    <xf borderId="0" fillId="0" fontId="3" numFmtId="0" xfId="0" applyAlignment="1" applyFont="1">
      <alignment vertical="center"/>
    </xf>
    <xf borderId="0" fillId="0" fontId="12" numFmtId="0" xfId="0" applyAlignment="1" applyFont="1">
      <alignment vertical="bottom"/>
    </xf>
    <xf borderId="1" fillId="0" fontId="13" numFmtId="0" xfId="0" applyAlignment="1" applyBorder="1" applyFont="1">
      <alignment shrinkToFit="0" vertical="center" wrapText="1"/>
    </xf>
    <xf borderId="1" fillId="0" fontId="13" numFmtId="0" xfId="0" applyAlignment="1" applyBorder="1" applyFont="1">
      <alignment readingOrder="0" shrinkToFit="0" vertical="center" wrapText="1"/>
    </xf>
    <xf borderId="0" fillId="0" fontId="12" numFmtId="0" xfId="0" applyFont="1"/>
    <xf borderId="0" fillId="3" fontId="13" numFmtId="0" xfId="0" applyAlignment="1" applyFill="1" applyFont="1">
      <alignment readingOrder="0" vertical="center"/>
    </xf>
    <xf borderId="1" fillId="0" fontId="14" numFmtId="0" xfId="0" applyAlignment="1" applyBorder="1" applyFont="1">
      <alignment shrinkToFit="0" vertical="center" wrapText="1"/>
    </xf>
    <xf borderId="1" fillId="0" fontId="15" numFmtId="0" xfId="0" applyAlignment="1" applyBorder="1" applyFont="1">
      <alignment shrinkToFit="0" vertical="center" wrapText="1"/>
    </xf>
    <xf borderId="2" fillId="0" fontId="8" numFmtId="0" xfId="0" applyAlignment="1" applyBorder="1" applyFont="1">
      <alignment shrinkToFit="0" vertical="center" wrapText="1"/>
    </xf>
    <xf borderId="2" fillId="0" fontId="8" numFmtId="0" xfId="0" applyAlignment="1" applyBorder="1" applyFont="1">
      <alignment readingOrder="0" shrinkToFit="0" vertical="center" wrapText="1"/>
    </xf>
    <xf borderId="1" fillId="0" fontId="8" numFmtId="0" xfId="0" applyAlignment="1" applyBorder="1" applyFont="1">
      <alignment readingOrder="0" shrinkToFit="0" vertical="center" wrapText="1"/>
    </xf>
    <xf borderId="1" fillId="0" fontId="16" numFmtId="0" xfId="0" applyAlignment="1" applyBorder="1" applyFont="1">
      <alignment vertical="center"/>
    </xf>
    <xf borderId="1" fillId="0" fontId="17" numFmtId="0" xfId="0" applyAlignment="1" applyBorder="1" applyFont="1">
      <alignment readingOrder="0" vertical="center"/>
    </xf>
    <xf borderId="1" fillId="0" fontId="17" numFmtId="0" xfId="0" applyAlignment="1" applyBorder="1" applyFont="1">
      <alignment readingOrder="0" shrinkToFit="0" vertical="center" wrapText="1"/>
    </xf>
    <xf borderId="1" fillId="0" fontId="18" numFmtId="0" xfId="0" applyAlignment="1" applyBorder="1" applyFont="1">
      <alignment readingOrder="0" shrinkToFit="0" vertical="center" wrapText="1"/>
    </xf>
    <xf borderId="1" fillId="3" fontId="13" numFmtId="0" xfId="0" applyAlignment="1" applyBorder="1" applyFont="1">
      <alignment shrinkToFit="0" vertical="center" wrapText="1"/>
    </xf>
    <xf borderId="1" fillId="0" fontId="17" numFmtId="0" xfId="0" applyAlignment="1" applyBorder="1" applyFont="1">
      <alignment shrinkToFit="0" vertical="center" wrapText="1"/>
    </xf>
    <xf borderId="2" fillId="0" fontId="8" numFmtId="0" xfId="0" applyAlignment="1" applyBorder="1" applyFont="1">
      <alignment shrinkToFit="0" vertical="center" wrapText="1"/>
    </xf>
    <xf borderId="1" fillId="0" fontId="19" numFmtId="0" xfId="0" applyAlignment="1" applyBorder="1" applyFont="1">
      <alignment readingOrder="0" shrinkToFit="0" vertical="center" wrapText="1"/>
    </xf>
    <xf borderId="1" fillId="0" fontId="20" numFmtId="0" xfId="0" applyAlignment="1" applyBorder="1" applyFont="1">
      <alignment shrinkToFit="0" vertical="center" wrapText="1"/>
    </xf>
    <xf borderId="0" fillId="0" fontId="21" numFmtId="0" xfId="0" applyFont="1"/>
    <xf borderId="1" fillId="0" fontId="8" numFmtId="0" xfId="0" applyAlignment="1" applyBorder="1" applyFont="1">
      <alignment readingOrder="0" shrinkToFit="0" vertical="center" wrapText="1"/>
    </xf>
    <xf borderId="3" fillId="0" fontId="22" numFmtId="0" xfId="0" applyAlignment="1" applyBorder="1" applyFont="1">
      <alignment readingOrder="0" shrinkToFit="0" wrapText="1"/>
    </xf>
    <xf borderId="4" fillId="0" fontId="23" numFmtId="0" xfId="0" applyAlignment="1" applyBorder="1" applyFont="1">
      <alignment readingOrder="0" shrinkToFit="0" wrapText="1"/>
    </xf>
    <xf borderId="1" fillId="3" fontId="24" numFmtId="0" xfId="0" applyAlignment="1" applyBorder="1" applyFont="1">
      <alignment readingOrder="0" shrinkToFit="0" vertical="center" wrapText="1"/>
    </xf>
    <xf borderId="0" fillId="0" fontId="25" numFmtId="0" xfId="0" applyAlignment="1" applyFont="1">
      <alignment readingOrder="0" vertical="center"/>
    </xf>
    <xf borderId="2" fillId="0" fontId="8" numFmtId="0" xfId="0" applyAlignment="1" applyBorder="1" applyFont="1">
      <alignment shrinkToFit="0" wrapText="1"/>
    </xf>
    <xf borderId="0" fillId="0" fontId="3" numFmtId="0" xfId="0" applyAlignment="1" applyFont="1">
      <alignment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tenforums.com/tutorials/160556-how-always-show-full-urls-address-bar-google-chrome.html" TargetMode="External"/><Relationship Id="rId190" Type="http://schemas.openxmlformats.org/officeDocument/2006/relationships/hyperlink" Target="https://www.tenforums.com/tutorials/156811-how-download-recovery-image-surface-device.html" TargetMode="External"/><Relationship Id="rId42" Type="http://schemas.openxmlformats.org/officeDocument/2006/relationships/hyperlink" Target="https://www.tenforums.com/tutorials/164143-how-backup-restore-gpu-preferences-apps-windows-10-a.html" TargetMode="External"/><Relationship Id="rId41" Type="http://schemas.openxmlformats.org/officeDocument/2006/relationships/hyperlink" Target="https://www.tenforums.com/tutorials/158948-how-add-remove-google-drive-context-menu-windows.html" TargetMode="External"/><Relationship Id="rId44" Type="http://schemas.openxmlformats.org/officeDocument/2006/relationships/hyperlink" Target="https://www.tenforums.com/tutorials/164143-how-backup-restore-gpu-preferences-apps-windows-10-a.html" TargetMode="External"/><Relationship Id="rId194" Type="http://schemas.openxmlformats.org/officeDocument/2006/relationships/hyperlink" Target="https://www.tenforums.com/tutorials/156422-enable-remote-access-removable-storage-devices-windows.html" TargetMode="External"/><Relationship Id="rId43" Type="http://schemas.openxmlformats.org/officeDocument/2006/relationships/hyperlink" Target="https://www.tenforums.com/tutorials/164144-how-reset-gpu-preferences-apps-default-windows-10-a.html" TargetMode="External"/><Relationship Id="rId193" Type="http://schemas.openxmlformats.org/officeDocument/2006/relationships/hyperlink" Target="https://www.tenforums.com/tutorials/156422-enable-remote-access-removable-storage-devices-windows.html" TargetMode="External"/><Relationship Id="rId46" Type="http://schemas.openxmlformats.org/officeDocument/2006/relationships/hyperlink" Target="https://www.tenforums.com/tutorials/163012-remove-general-tools-hardware-tabs-drive-properties-windows-10-a.html" TargetMode="External"/><Relationship Id="rId192" Type="http://schemas.openxmlformats.org/officeDocument/2006/relationships/hyperlink" Target="https://www.tenforums.com/tutorials/157296-how-delete-recovery-partition-windows-10-a.html" TargetMode="External"/><Relationship Id="rId45" Type="http://schemas.openxmlformats.org/officeDocument/2006/relationships/hyperlink" Target="https://www.tenforums.com/tutorials/164144-how-reset-gpu-preferences-apps-default-windows-10-a.html" TargetMode="External"/><Relationship Id="rId191" Type="http://schemas.openxmlformats.org/officeDocument/2006/relationships/hyperlink" Target="https://www.tenforums.com/tutorials/4287-create-reset-recovery-image-windows-10-a.html" TargetMode="External"/><Relationship Id="rId48" Type="http://schemas.openxmlformats.org/officeDocument/2006/relationships/hyperlink" Target="https://www.tenforums.com/tutorials/82315-enable-spatial-sound-headphones-windows-10-a.html" TargetMode="External"/><Relationship Id="rId187" Type="http://schemas.openxmlformats.org/officeDocument/2006/relationships/hyperlink" Target="https://www.tenforums.com/tutorials/72865-remove-security-tab-files-folders-properties-windows-10-a.html" TargetMode="External"/><Relationship Id="rId47" Type="http://schemas.openxmlformats.org/officeDocument/2006/relationships/hyperlink" Target="https://www.tenforums.com/tutorials/156864-how-run-vesa-certified-displayhdr-tests-display-windows-10-a.html" TargetMode="External"/><Relationship Id="rId186" Type="http://schemas.openxmlformats.org/officeDocument/2006/relationships/hyperlink" Target="https://www.tenforums.com/tutorials/163025-how-add-remove-readyboost-tab-drive-properties-windows-10-a.html" TargetMode="External"/><Relationship Id="rId185" Type="http://schemas.openxmlformats.org/officeDocument/2006/relationships/hyperlink" Target="https://www.tenforums.com/tutorials/163021-how-add-remove-quota-tab-drive-properties-windows-10-a.html" TargetMode="External"/><Relationship Id="rId49" Type="http://schemas.openxmlformats.org/officeDocument/2006/relationships/hyperlink" Target="https://www.tenforums.com/tutorials/157760-change-default-voice-activation-app-headset-button-windows-10-a.html" TargetMode="External"/><Relationship Id="rId184" Type="http://schemas.openxmlformats.org/officeDocument/2006/relationships/hyperlink" Target="https://www.tenforums.com/tutorials/79513-remove-previous-versions-context-menu-properties-windows-10-a.html" TargetMode="External"/><Relationship Id="rId189" Type="http://schemas.openxmlformats.org/officeDocument/2006/relationships/hyperlink" Target="https://www.tenforums.com/tutorials/163025-how-add-remove-readyboost-tab-drive-properties-windows-10-a.html" TargetMode="External"/><Relationship Id="rId188" Type="http://schemas.openxmlformats.org/officeDocument/2006/relationships/hyperlink" Target="https://www.tenforums.com/tutorials/163021-how-add-remove-quota-tab-drive-properties-windows-10-a.html" TargetMode="External"/><Relationship Id="rId31" Type="http://schemas.openxmlformats.org/officeDocument/2006/relationships/hyperlink" Target="https://www.tenforums.com/tutorials/158668-how-mount-unmount-drive-volume-windows.html" TargetMode="External"/><Relationship Id="rId30" Type="http://schemas.openxmlformats.org/officeDocument/2006/relationships/hyperlink" Target="https://www.tenforums.com/tutorials/163843-how-check-drive-health-smart-status-windows-10-a.html" TargetMode="External"/><Relationship Id="rId33" Type="http://schemas.openxmlformats.org/officeDocument/2006/relationships/hyperlink" Target="https://www.tenforums.com/tutorials/158955-how-add-remove-dropbox-context-menu-windows.html" TargetMode="External"/><Relationship Id="rId183" Type="http://schemas.openxmlformats.org/officeDocument/2006/relationships/hyperlink" Target="https://www.tenforums.com/tutorials/163092-add-remove-offline-files-tab-network-properties-windows-10-a.html" TargetMode="External"/><Relationship Id="rId32" Type="http://schemas.openxmlformats.org/officeDocument/2006/relationships/hyperlink" Target="https://www.tenforums.com/tutorials/156602-how-enable-disable-driver-signature-enforcement-windows-10-a.html" TargetMode="External"/><Relationship Id="rId182" Type="http://schemas.openxmlformats.org/officeDocument/2006/relationships/hyperlink" Target="https://www.tenforums.com/tutorials/163078-how-add-remove-location-tab-folder-properties-windows-10-a.html" TargetMode="External"/><Relationship Id="rId35" Type="http://schemas.openxmlformats.org/officeDocument/2006/relationships/hyperlink" Target="https://www.tenforums.com/tutorials/100916-set-data-limit-cellular-wi-fi-ethernet-networks-windows-10-a.html" TargetMode="External"/><Relationship Id="rId181" Type="http://schemas.openxmlformats.org/officeDocument/2006/relationships/hyperlink" Target="https://www.tenforums.com/tutorials/163012-remove-general-tools-hardware-tabs-drive-properties-windows-10-a.html" TargetMode="External"/><Relationship Id="rId34" Type="http://schemas.openxmlformats.org/officeDocument/2006/relationships/hyperlink" Target="https://www.tenforums.com/tutorials/157437-how-add-create-elevated-shortcut-new-context-menu-windows-10-a.html" TargetMode="External"/><Relationship Id="rId180" Type="http://schemas.openxmlformats.org/officeDocument/2006/relationships/hyperlink" Target="https://www.tenforums.com/tutorials/72962-add-remove-details-tab-file-properties-windows-10-a.html" TargetMode="External"/><Relationship Id="rId37" Type="http://schemas.openxmlformats.org/officeDocument/2006/relationships/hyperlink" Target="https://www.tenforums.com/tutorials/165129-enable-disable-volume-control-media-key-handling-firefox.html" TargetMode="External"/><Relationship Id="rId176" Type="http://schemas.openxmlformats.org/officeDocument/2006/relationships/hyperlink" Target="https://www.tenforums.com/tutorials/160190-automatically-start-pppoe-connection-via-script-task-scheduler.html" TargetMode="External"/><Relationship Id="rId36" Type="http://schemas.openxmlformats.org/officeDocument/2006/relationships/hyperlink" Target="https://www.tenforums.com/tutorials/157965-search-text-command-prompt-find-dialog-windows-10-a.html" TargetMode="External"/><Relationship Id="rId175" Type="http://schemas.openxmlformats.org/officeDocument/2006/relationships/hyperlink" Target="https://www.tenforums.com/tutorials/157965-search-text-command-prompt-find-dialog-windows-10-a.html" TargetMode="External"/><Relationship Id="rId39" Type="http://schemas.openxmlformats.org/officeDocument/2006/relationships/hyperlink" Target="https://www.tenforums.com/tutorials/137645-turn-off-get-even-more-out-windows-suggestions-windows-10-a.html" TargetMode="External"/><Relationship Id="rId174" Type="http://schemas.openxmlformats.org/officeDocument/2006/relationships/hyperlink" Target="https://www.tenforums.com/tutorials/158168-how-add-remove-powershell-7-open-here-context-menu-windows-10-a.html" TargetMode="External"/><Relationship Id="rId38" Type="http://schemas.openxmlformats.org/officeDocument/2006/relationships/hyperlink" Target="https://www.tenforums.com/tutorials/163012-remove-general-tools-hardware-tabs-drive-properties-windows-10-a.html" TargetMode="External"/><Relationship Id="rId173" Type="http://schemas.openxmlformats.org/officeDocument/2006/relationships/hyperlink" Target="https://www.tenforums.com/tutorials/156732-how-change-post-editor-source-wysiwyg-mode-tenforums-com.html" TargetMode="External"/><Relationship Id="rId179" Type="http://schemas.openxmlformats.org/officeDocument/2006/relationships/hyperlink" Target="https://www.tenforums.com/tutorials/116273-add-remove-customize-tab-folder-properties-windows.html" TargetMode="External"/><Relationship Id="rId178" Type="http://schemas.openxmlformats.org/officeDocument/2006/relationships/hyperlink" Target="https://www.tenforums.com/tutorials/106509-add-remove-compatibility-tab-properties-page-windows.html" TargetMode="External"/><Relationship Id="rId177" Type="http://schemas.openxmlformats.org/officeDocument/2006/relationships/hyperlink" Target="https://www.tenforums.com/tutorials/157692-install-uninstall-connect-wireless-display-feature-windows-10-a.html" TargetMode="External"/><Relationship Id="rId20" Type="http://schemas.openxmlformats.org/officeDocument/2006/relationships/hyperlink" Target="https://www.tenforums.com/tutorials/157782-change-speak-type-cortana-when-press-win-c-keys-windows-10-a.html" TargetMode="External"/><Relationship Id="rId22" Type="http://schemas.openxmlformats.org/officeDocument/2006/relationships/hyperlink" Target="https://www.tenforums.com/tutorials/4026-sign-sign-out-cortana-windows-10-a.html" TargetMode="External"/><Relationship Id="rId21" Type="http://schemas.openxmlformats.org/officeDocument/2006/relationships/hyperlink" Target="https://www.tenforums.com/tutorials/157630-enable-disable-cortana-automatically-run-startup-windows-10-a.html" TargetMode="External"/><Relationship Id="rId24" Type="http://schemas.openxmlformats.org/officeDocument/2006/relationships/hyperlink" Target="https://www.tenforums.com/tutorials/100262-enable-detailed-status-messages-shut-down-sign-out-sign.html" TargetMode="External"/><Relationship Id="rId23" Type="http://schemas.openxmlformats.org/officeDocument/2006/relationships/hyperlink" Target="https://www.tenforums.com/tutorials/18418-how-turn-off-hey-cortana-voice-activation-windows-10-a.html" TargetMode="External"/><Relationship Id="rId26" Type="http://schemas.openxmlformats.org/officeDocument/2006/relationships/hyperlink" Target="https://www.tenforums.com/tutorials/133365-how-turn-off-device-search-history-windows-10-a.html" TargetMode="External"/><Relationship Id="rId25" Type="http://schemas.openxmlformats.org/officeDocument/2006/relationships/hyperlink" Target="https://www.tenforums.com/tutorials/133367-how-clear-your-device-search-history-windows-10-a.html" TargetMode="External"/><Relationship Id="rId28" Type="http://schemas.openxmlformats.org/officeDocument/2006/relationships/hyperlink" Target="https://www.tenforums.com/tutorials/158033-change-time-require-sign-after-display-turns-off-windows-10-a.html" TargetMode="External"/><Relationship Id="rId27" Type="http://schemas.openxmlformats.org/officeDocument/2006/relationships/hyperlink" Target="https://www.tenforums.com/tutorials/163431-how-check-version-directx-installed-windows-10-a.html" TargetMode="External"/><Relationship Id="rId29" Type="http://schemas.openxmlformats.org/officeDocument/2006/relationships/hyperlink" Target="https://www.tenforums.com/tutorials/151318-how-enable-disable-dns-over-https-doh-microsoft-edge.html" TargetMode="External"/><Relationship Id="rId11" Type="http://schemas.openxmlformats.org/officeDocument/2006/relationships/hyperlink" Target="https://www.tenforums.com/tutorials/100916-set-data-limit-cellular-wi-fi-ethernet-networks-windows-10-a.html" TargetMode="External"/><Relationship Id="rId10" Type="http://schemas.openxmlformats.org/officeDocument/2006/relationships/hyperlink" Target="https://www.tenforums.com/tutorials/163997-change-restore-default-location-camera-roll-folder-windows-10-a.html" TargetMode="External"/><Relationship Id="rId13" Type="http://schemas.openxmlformats.org/officeDocument/2006/relationships/hyperlink" Target="https://www.tenforums.com/tutorials/72024-open-command-window-here-add-windows-10-a.html" TargetMode="External"/><Relationship Id="rId12" Type="http://schemas.openxmlformats.org/officeDocument/2006/relationships/hyperlink" Target="https://www.tenforums.com/tutorials/160556-how-always-show-full-urls-address-bar-google-chrome.html" TargetMode="External"/><Relationship Id="rId15" Type="http://schemas.openxmlformats.org/officeDocument/2006/relationships/hyperlink" Target="https://www.tenforums.com/tutorials/59686-open-command-window-here-administrator-add-windows-10-a.html" TargetMode="External"/><Relationship Id="rId198" Type="http://schemas.openxmlformats.org/officeDocument/2006/relationships/hyperlink" Target="https://www.tenforums.com/tutorials/159828-how-enable-disable-networking-windows-sandbox-windows-10-a.html" TargetMode="External"/><Relationship Id="rId14" Type="http://schemas.openxmlformats.org/officeDocument/2006/relationships/hyperlink" Target="https://www.tenforums.com/tutorials/158472-add-remove-command-prompt-open-here-context-menu-windows-10-a.html" TargetMode="External"/><Relationship Id="rId197" Type="http://schemas.openxmlformats.org/officeDocument/2006/relationships/hyperlink" Target="https://www.tenforums.com/tutorials/159821-enable-disable-clipboard-sharing-windows-sandbox-windows-10-a.html" TargetMode="External"/><Relationship Id="rId17" Type="http://schemas.openxmlformats.org/officeDocument/2006/relationships/hyperlink" Target="https://www.tenforums.com/tutorials/91909-add-windows-defender-antivirus-control-panel-windows-10-a.html" TargetMode="External"/><Relationship Id="rId196" Type="http://schemas.openxmlformats.org/officeDocument/2006/relationships/hyperlink" Target="https://www.tenforums.com/tutorials/159825-how-enable-disable-audio-input-windows-sandbox-windows-10-a.html" TargetMode="External"/><Relationship Id="rId16" Type="http://schemas.openxmlformats.org/officeDocument/2006/relationships/hyperlink" Target="https://www.tenforums.com/tutorials/157965-search-text-command-prompt-find-dialog-windows-10-a.html" TargetMode="External"/><Relationship Id="rId195" Type="http://schemas.openxmlformats.org/officeDocument/2006/relationships/hyperlink" Target="https://www.tenforums.com/tutorials/4287-create-reset-recovery-image-windows-10-a.html" TargetMode="External"/><Relationship Id="rId19" Type="http://schemas.openxmlformats.org/officeDocument/2006/relationships/hyperlink" Target="https://www.tenforums.com/tutorials/157511-how-install-uninstall-cortana-windows-10-a.html" TargetMode="External"/><Relationship Id="rId18" Type="http://schemas.openxmlformats.org/officeDocument/2006/relationships/hyperlink" Target="https://www.tenforums.com/tutorials/104025-turn-off-core-isolation-memory-integrity-windows-10-a.html" TargetMode="External"/><Relationship Id="rId199" Type="http://schemas.openxmlformats.org/officeDocument/2006/relationships/hyperlink" Target="https://www.tenforums.com/tutorials/159835-enable-disable-printer-sharing-windows-sandbox-windows-10-a.html" TargetMode="External"/><Relationship Id="rId84" Type="http://schemas.openxmlformats.org/officeDocument/2006/relationships/hyperlink" Target="https://www.tenforums.com/tutorials/162781-disable-deleting-browsing-download-history-microsoft-edge.html" TargetMode="External"/><Relationship Id="rId83" Type="http://schemas.openxmlformats.org/officeDocument/2006/relationships/hyperlink" Target="https://www.tenforums.com/tutorials/159004-how-backup-restore-everything-microsoft-edge-windows.html" TargetMode="External"/><Relationship Id="rId86" Type="http://schemas.openxmlformats.org/officeDocument/2006/relationships/hyperlink" Target="https://www.tenforums.com/tutorials/159556-turn-off-check-spelling-languages-microsoft-edge-chromium.html" TargetMode="External"/><Relationship Id="rId85" Type="http://schemas.openxmlformats.org/officeDocument/2006/relationships/hyperlink" Target="https://www.tenforums.com/tutorials/159611-how-add-remove-words-spellcheck-dictionary-microsoft-edge.html" TargetMode="External"/><Relationship Id="rId88" Type="http://schemas.openxmlformats.org/officeDocument/2006/relationships/hyperlink" Target="https://www.tenforums.com/tutorials/156870-enable-disable-show-suggestions-pinterest-microsoft-edge.html" TargetMode="External"/><Relationship Id="rId150" Type="http://schemas.openxmlformats.org/officeDocument/2006/relationships/hyperlink" Target="https://www.tenforums.com/tutorials/164918-how-change-zoom-level-microsoft-edge-chromium.html" TargetMode="External"/><Relationship Id="rId87" Type="http://schemas.openxmlformats.org/officeDocument/2006/relationships/hyperlink" Target="https://www.tenforums.com/tutorials/159560-enable-disable-check-spelling-when-entering-text-microsoft-edge.html" TargetMode="External"/><Relationship Id="rId89" Type="http://schemas.openxmlformats.org/officeDocument/2006/relationships/hyperlink" Target="https://www.tenforums.com/tutorials/150177-how-start-new-collection-microsoft-edge-chromium.html" TargetMode="External"/><Relationship Id="rId80" Type="http://schemas.openxmlformats.org/officeDocument/2006/relationships/hyperlink" Target="https://www.tenforums.com/tutorials/160545-enable-history-favorites-suggestions-microsoft-edge-address-bar.html" TargetMode="External"/><Relationship Id="rId82" Type="http://schemas.openxmlformats.org/officeDocument/2006/relationships/hyperlink" Target="https://www.tenforums.com/tutorials/160542-enable-backspace-key-go-back-page-microsoft-edge-chromium.html" TargetMode="External"/><Relationship Id="rId81" Type="http://schemas.openxmlformats.org/officeDocument/2006/relationships/hyperlink" Target="https://www.tenforums.com/tutorials/160140-disable-continue-running-background-apps-when-microsoft-edge-closed.html" TargetMode="External"/><Relationship Id="rId1" Type="http://schemas.openxmlformats.org/officeDocument/2006/relationships/hyperlink" Target="https://www.tenforums.com/tutorials/164857-how-fix-unable-add-use-pin-sign-option-windows-10-a.html" TargetMode="External"/><Relationship Id="rId2" Type="http://schemas.openxmlformats.org/officeDocument/2006/relationships/hyperlink" Target="https://www.tenforums.com/tutorials/159896-how-change-what-alt-tab-shows-windows-10-a.html" TargetMode="External"/><Relationship Id="rId3" Type="http://schemas.openxmlformats.org/officeDocument/2006/relationships/hyperlink" Target="https://www.tenforums.com/tutorials/163151-how-add-remove-always-available-offline-context-menu-windows.html" TargetMode="External"/><Relationship Id="rId149" Type="http://schemas.openxmlformats.org/officeDocument/2006/relationships/hyperlink" Target="https://www.tenforums.com/tutorials/164254-how-use-web-capture-tool-microsoft-edge-chromium.html" TargetMode="External"/><Relationship Id="rId4" Type="http://schemas.openxmlformats.org/officeDocument/2006/relationships/hyperlink" Target="https://www.tenforums.com/tutorials/163427-how-enable-disable-archive-apps-windows-10-a.html" TargetMode="External"/><Relationship Id="rId148" Type="http://schemas.openxmlformats.org/officeDocument/2006/relationships/hyperlink" Target="https://www.tenforums.com/tutorials/164253-add-remove-web-capture-button-toolbar-microsoft-edge-chromium.html" TargetMode="External"/><Relationship Id="rId9" Type="http://schemas.openxmlformats.org/officeDocument/2006/relationships/hyperlink" Target="https://www.tenforums.com/tutorials/159387-disable-auto-deletion-memory-dumps-low-disk-space-windows-10-a.html" TargetMode="External"/><Relationship Id="rId143" Type="http://schemas.openxmlformats.org/officeDocument/2006/relationships/hyperlink" Target="https://www.tenforums.com/tutorials/159502-turn-off-offer-translate-pages-microsoft-edge-chromium.html" TargetMode="External"/><Relationship Id="rId264" Type="http://schemas.openxmlformats.org/officeDocument/2006/relationships/hyperlink" Target="https://www.tenforums.com/tutorials/162073-turn-off-display-apps-phone-your-phone-app-windows-10-a.html" TargetMode="External"/><Relationship Id="rId142" Type="http://schemas.openxmlformats.org/officeDocument/2006/relationships/hyperlink" Target="https://www.tenforums.com/tutorials/164469-how-translate-page-section-page-microsoft-edge-chromium.html" TargetMode="External"/><Relationship Id="rId263" Type="http://schemas.openxmlformats.org/officeDocument/2006/relationships/hyperlink" Target="https://www.tenforums.com/tutorials/163296-turn-off-cross-device-copy-paste-windows-10-your-phone.html" TargetMode="External"/><Relationship Id="rId141" Type="http://schemas.openxmlformats.org/officeDocument/2006/relationships/hyperlink" Target="https://www.tenforums.com/tutorials/158335-how-view-clear-blocked-trackers-microsoft-edge-chromium.html" TargetMode="External"/><Relationship Id="rId262" Type="http://schemas.openxmlformats.org/officeDocument/2006/relationships/hyperlink" Target="https://www.tenforums.com/tutorials/164301-how-update-wsl-wsl-2-windows-10-a.html" TargetMode="External"/><Relationship Id="rId140" Type="http://schemas.openxmlformats.org/officeDocument/2006/relationships/hyperlink" Target="https://www.tenforums.com/tutorials/156747-how-enable-disable-tab-groups-microsoft-edge-chromium.html" TargetMode="External"/><Relationship Id="rId261" Type="http://schemas.openxmlformats.org/officeDocument/2006/relationships/hyperlink" Target="https://www.tenforums.com/tutorials/164318-how-set-linux-distribution-version-wsl-1-wsl-2-windows-10-a.html" TargetMode="External"/><Relationship Id="rId5" Type="http://schemas.openxmlformats.org/officeDocument/2006/relationships/hyperlink" Target="https://www.tenforums.com/tutorials/163377-adjust-left-right-audio-balance-sound-devices-windows-10-a.html" TargetMode="External"/><Relationship Id="rId147" Type="http://schemas.openxmlformats.org/officeDocument/2006/relationships/hyperlink" Target="https://www.tenforums.com/tutorials/165149-how-enable-disable-hardware-media-key-handling-microsoft-edge.html" TargetMode="External"/><Relationship Id="rId6" Type="http://schemas.openxmlformats.org/officeDocument/2006/relationships/hyperlink" Target="https://www.tenforums.com/tutorials/163900-backup-restore-boot-configuration-data-bcd-store-windows.html" TargetMode="External"/><Relationship Id="rId146" Type="http://schemas.openxmlformats.org/officeDocument/2006/relationships/hyperlink" Target="https://www.tenforums.com/tutorials/164365-how-turn-off-vertical-tabs-microsoft-edge-chromium.html" TargetMode="External"/><Relationship Id="rId267" Type="http://schemas.openxmlformats.org/officeDocument/2006/relationships/drawing" Target="../drawings/drawing1.xml"/><Relationship Id="rId7" Type="http://schemas.openxmlformats.org/officeDocument/2006/relationships/hyperlink" Target="https://www.tenforums.com/tutorials/25016-turn-off-search-online-include-web-results-windows-10-a.html" TargetMode="External"/><Relationship Id="rId145" Type="http://schemas.openxmlformats.org/officeDocument/2006/relationships/hyperlink" Target="https://www.tenforums.com/tutorials/164368-how-pin-unpin-vertical-tabs-pane-microsoft-edge-chromium.html" TargetMode="External"/><Relationship Id="rId266" Type="http://schemas.openxmlformats.org/officeDocument/2006/relationships/hyperlink" Target="https://www.tenforums.com/tutorials/164638-how-open-phone-screen-your-phone-app-windows-10-pc.html" TargetMode="External"/><Relationship Id="rId8" Type="http://schemas.openxmlformats.org/officeDocument/2006/relationships/hyperlink" Target="https://www.tenforums.com/tutorials/163900-backup-restore-boot-configuration-data-bcd-store-windows.html" TargetMode="External"/><Relationship Id="rId144" Type="http://schemas.openxmlformats.org/officeDocument/2006/relationships/hyperlink" Target="https://www.tenforums.com/tutorials/161325-how-find-version-microsoft-edge-chromium-installed.html" TargetMode="External"/><Relationship Id="rId265" Type="http://schemas.openxmlformats.org/officeDocument/2006/relationships/hyperlink" Target="https://www.tenforums.com/tutorials/165075-how-pin-unpin-notifications-your-phone-app-windows-10-a.html" TargetMode="External"/><Relationship Id="rId73" Type="http://schemas.openxmlformats.org/officeDocument/2006/relationships/hyperlink" Target="https://www.tenforums.com/tutorials/161274-enable-microsoft-defender-antivirus-updates-over-metered-connections.html" TargetMode="External"/><Relationship Id="rId72" Type="http://schemas.openxmlformats.org/officeDocument/2006/relationships/hyperlink" Target="https://www.tenforums.com/tutorials/5918-how-turn-off-microsoft-defender-antivirus-windows-10-a.html" TargetMode="External"/><Relationship Id="rId75" Type="http://schemas.openxmlformats.org/officeDocument/2006/relationships/hyperlink" Target="https://www.tenforums.com/tutorials/42603-how-create-microsoft-defender-offline-scan-shortcut-windows-10-a.html" TargetMode="External"/><Relationship Id="rId74" Type="http://schemas.openxmlformats.org/officeDocument/2006/relationships/hyperlink" Target="https://www.tenforums.com/tutorials/42305-how-run-microsoft-defender-offline-scan-windows-10-a.html" TargetMode="External"/><Relationship Id="rId77" Type="http://schemas.openxmlformats.org/officeDocument/2006/relationships/hyperlink" Target="https://www.tenforums.com/tutorials/5520-turn-off-smartscreen-microsoft-edge-windows-10-a.html" TargetMode="External"/><Relationship Id="rId260" Type="http://schemas.openxmlformats.org/officeDocument/2006/relationships/hyperlink" Target="https://www.tenforums.com/tutorials/156484-how-clear-recent-documents-history-wordpad-app-windows-10-a.html" TargetMode="External"/><Relationship Id="rId76" Type="http://schemas.openxmlformats.org/officeDocument/2006/relationships/hyperlink" Target="https://www.tenforums.com/tutorials/5593-turn-off-smartscreen-apps-files-web-windows-10-a.html" TargetMode="External"/><Relationship Id="rId79" Type="http://schemas.openxmlformats.org/officeDocument/2006/relationships/hyperlink" Target="https://www.tenforums.com/tutorials/161657-how-enable-disable-add-profile-microsoft-edge-chromium.html" TargetMode="External"/><Relationship Id="rId78" Type="http://schemas.openxmlformats.org/officeDocument/2006/relationships/hyperlink" Target="https://www.tenforums.com/tutorials/81139-turn-off-smartscreen-microsoft-store-apps-windows-10-a.html" TargetMode="External"/><Relationship Id="rId71" Type="http://schemas.openxmlformats.org/officeDocument/2006/relationships/hyperlink" Target="https://www.tenforums.com/tutorials/123792-turn-off-tamper-protection-microsoft-defender-antivirus.html" TargetMode="External"/><Relationship Id="rId70" Type="http://schemas.openxmlformats.org/officeDocument/2006/relationships/hyperlink" Target="https://www.tenforums.com/tutorials/142743-specify-microsoft-defender-antivirus-scheduled-scan-type-windows-10-a.html" TargetMode="External"/><Relationship Id="rId139" Type="http://schemas.openxmlformats.org/officeDocument/2006/relationships/hyperlink" Target="https://www.tenforums.com/tutorials/161680-enable-disable-tab-hover-card-images-microsoft-edge-chromium.html" TargetMode="External"/><Relationship Id="rId138" Type="http://schemas.openxmlformats.org/officeDocument/2006/relationships/hyperlink" Target="https://www.tenforums.com/tutorials/162256-how-enable-disable-surf-game-microsoft-edge-chromium.html" TargetMode="External"/><Relationship Id="rId259" Type="http://schemas.openxmlformats.org/officeDocument/2006/relationships/hyperlink" Target="https://www.tenforums.com/tutorials/157692-install-uninstall-connect-wireless-display-feature-windows-10-a.html" TargetMode="External"/><Relationship Id="rId137" Type="http://schemas.openxmlformats.org/officeDocument/2006/relationships/hyperlink" Target="https://www.tenforums.com/tutorials/159560-enable-disable-check-spelling-when-entering-text-microsoft-edge.html" TargetMode="External"/><Relationship Id="rId258" Type="http://schemas.openxmlformats.org/officeDocument/2006/relationships/hyperlink" Target="https://www.tenforums.com/tutorials/53814-connect-wireless-display-miracast-windows-10-a.html" TargetMode="External"/><Relationship Id="rId132" Type="http://schemas.openxmlformats.org/officeDocument/2006/relationships/hyperlink" Target="https://www.tenforums.com/tutorials/162032-how-enable-disable-force-sign-microsoft-edge-chromium.html" TargetMode="External"/><Relationship Id="rId253" Type="http://schemas.openxmlformats.org/officeDocument/2006/relationships/hyperlink" Target="https://www.tenforums.com/tutorials/5016-change-lock-screen-background-windows-10-a.html" TargetMode="External"/><Relationship Id="rId131" Type="http://schemas.openxmlformats.org/officeDocument/2006/relationships/hyperlink" Target="https://www.tenforums.com/tutorials/143917-how-sign-sign-out-profile-microsoft-edge-chromium.html" TargetMode="External"/><Relationship Id="rId252" Type="http://schemas.openxmlformats.org/officeDocument/2006/relationships/hyperlink" Target="https://www.tenforums.com/tutorials/104025-turn-off-core-isolation-memory-integrity-windows-10-a.html" TargetMode="External"/><Relationship Id="rId130" Type="http://schemas.openxmlformats.org/officeDocument/2006/relationships/hyperlink" Target="https://www.tenforums.com/tutorials/159694-how-search-bing-sidebar-microsoft-edge-chromium.html" TargetMode="External"/><Relationship Id="rId251" Type="http://schemas.openxmlformats.org/officeDocument/2006/relationships/hyperlink" Target="https://www.tenforums.com/tutorials/91909-add-windows-security-control-panel-windows-10-a.html" TargetMode="External"/><Relationship Id="rId250" Type="http://schemas.openxmlformats.org/officeDocument/2006/relationships/hyperlink" Target="https://www.tenforums.com/tutorials/159841-how-enable-disable-video-input-windows-sandbox-windows-10-a.html" TargetMode="External"/><Relationship Id="rId136" Type="http://schemas.openxmlformats.org/officeDocument/2006/relationships/hyperlink" Target="https://www.tenforums.com/tutorials/159556-turn-off-check-spelling-languages-microsoft-edge-chromium.html" TargetMode="External"/><Relationship Id="rId257" Type="http://schemas.openxmlformats.org/officeDocument/2006/relationships/hyperlink" Target="https://www.tenforums.com/tutorials/127060-enable-disable-windows-recovery-environment-windows-10-a.html" TargetMode="External"/><Relationship Id="rId135" Type="http://schemas.openxmlformats.org/officeDocument/2006/relationships/hyperlink" Target="https://www.tenforums.com/tutorials/159611-how-add-remove-words-spellcheck-dictionary-microsoft-edge.html" TargetMode="External"/><Relationship Id="rId256" Type="http://schemas.openxmlformats.org/officeDocument/2006/relationships/hyperlink" Target="https://www.tenforums.com/tutorials/159624-how-specify-target-feature-update-version-windows-10-a.html" TargetMode="External"/><Relationship Id="rId134" Type="http://schemas.openxmlformats.org/officeDocument/2006/relationships/hyperlink" Target="https://www.tenforums.com/tutorials/5520-turn-off-smartscreen-microsoft-edge-windows-10-a.html" TargetMode="External"/><Relationship Id="rId255" Type="http://schemas.openxmlformats.org/officeDocument/2006/relationships/hyperlink" Target="https://www.tenforums.com/tutorials/164301-how-update-wsl-wsl-2-windows-10-a.html" TargetMode="External"/><Relationship Id="rId133" Type="http://schemas.openxmlformats.org/officeDocument/2006/relationships/hyperlink" Target="https://www.tenforums.com/tutorials/165231-how-enable-disable-sleeping-tabs-microsoft-edge-chromium.html" TargetMode="External"/><Relationship Id="rId254" Type="http://schemas.openxmlformats.org/officeDocument/2006/relationships/hyperlink" Target="https://www.tenforums.com/tutorials/164318-how-set-linux-distribution-version-wsl-1-wsl-2-windows-10-a.html" TargetMode="External"/><Relationship Id="rId62" Type="http://schemas.openxmlformats.org/officeDocument/2006/relationships/hyperlink" Target="https://www.tenforums.com/tutorials/161274-enable-microsoft-defender-antivirus-updates-over-metered-connections.html" TargetMode="External"/><Relationship Id="rId61" Type="http://schemas.openxmlformats.org/officeDocument/2006/relationships/hyperlink" Target="https://www.tenforums.com/tutorials/31116-turn-off-lock-screen-notifications-windows-10-a.html" TargetMode="External"/><Relationship Id="rId64" Type="http://schemas.openxmlformats.org/officeDocument/2006/relationships/hyperlink" Target="https://www.tenforums.com/tutorials/6120-add-windows-defender-antivirus-context-menu-windows-10-a.html" TargetMode="External"/><Relationship Id="rId63" Type="http://schemas.openxmlformats.org/officeDocument/2006/relationships/hyperlink" Target="https://www.tenforums.com/tutorials/5426-add-remove-trusted-devices-microsoft-account.html" TargetMode="External"/><Relationship Id="rId66" Type="http://schemas.openxmlformats.org/officeDocument/2006/relationships/hyperlink" Target="https://www.tenforums.com/tutorials/123840-view-protection-history-windows-defender-antivirus-windows-10-a.html" TargetMode="External"/><Relationship Id="rId172" Type="http://schemas.openxmlformats.org/officeDocument/2006/relationships/hyperlink" Target="https://www.tenforums.com/tutorials/164857-how-fix-unable-add-use-pin-sign-option-windows-10-a.html" TargetMode="External"/><Relationship Id="rId65" Type="http://schemas.openxmlformats.org/officeDocument/2006/relationships/hyperlink" Target="https://www.tenforums.com/tutorials/32236-enable-disable-microsoft-defender-pua-protection-windows-10-a.html" TargetMode="External"/><Relationship Id="rId171" Type="http://schemas.openxmlformats.org/officeDocument/2006/relationships/hyperlink" Target="https://www.tenforums.com/tutorials/160065-enable-disable-indexing-network-locations-windows-10-photos-app.html" TargetMode="External"/><Relationship Id="rId68" Type="http://schemas.openxmlformats.org/officeDocument/2006/relationships/hyperlink" Target="https://www.tenforums.com/tutorials/18145-add-remove-scan-microsoft-defender-context-menu-windows-10-a.html" TargetMode="External"/><Relationship Id="rId170" Type="http://schemas.openxmlformats.org/officeDocument/2006/relationships/hyperlink" Target="https://www.tenforums.com/tutorials/156361-how-clear-recent-pictures-paint-mspaint-app-windows-10-a.html" TargetMode="External"/><Relationship Id="rId67" Type="http://schemas.openxmlformats.org/officeDocument/2006/relationships/hyperlink" Target="https://www.tenforums.com/tutorials/3569-turn-off-real-time-protection-microsoft-defender-antivirus.html" TargetMode="External"/><Relationship Id="rId60" Type="http://schemas.openxmlformats.org/officeDocument/2006/relationships/hyperlink" Target="https://www.tenforums.com/tutorials/5016-lock-screen-background-change-windows-10-a.html" TargetMode="External"/><Relationship Id="rId165" Type="http://schemas.openxmlformats.org/officeDocument/2006/relationships/hyperlink" Target="https://www.tenforums.com/tutorials/110724-backup-restore-news-app-settings-windows-10-a.html" TargetMode="External"/><Relationship Id="rId69" Type="http://schemas.openxmlformats.org/officeDocument/2006/relationships/hyperlink" Target="https://www.tenforums.com/tutorials/99576-how-schedule-scan-microsoft-defender-antivirus-windows-10-a.html" TargetMode="External"/><Relationship Id="rId164" Type="http://schemas.openxmlformats.org/officeDocument/2006/relationships/hyperlink" Target="https://www.tenforums.com/tutorials/157437-how-add-create-elevated-shortcut-new-context-menu-windows-10-a.html" TargetMode="External"/><Relationship Id="rId163" Type="http://schemas.openxmlformats.org/officeDocument/2006/relationships/hyperlink" Target="https://www.tenforums.com/tutorials/55961-how-add-remove-network-location-windows-10-a.html" TargetMode="External"/><Relationship Id="rId162" Type="http://schemas.openxmlformats.org/officeDocument/2006/relationships/hyperlink" Target="https://www.tenforums.com/tutorials/54708-map-network-drive-windows-10-a.html" TargetMode="External"/><Relationship Id="rId169" Type="http://schemas.openxmlformats.org/officeDocument/2006/relationships/hyperlink" Target="https://www.tenforums.com/tutorials/156270-view-restore-delete-previous-versions-files-onedrive.html" TargetMode="External"/><Relationship Id="rId168" Type="http://schemas.openxmlformats.org/officeDocument/2006/relationships/hyperlink" Target="https://www.tenforums.com/tutorials/165223-what-do-onedrive-icons-mean-windows-10-file-explorer.html" TargetMode="External"/><Relationship Id="rId167" Type="http://schemas.openxmlformats.org/officeDocument/2006/relationships/hyperlink" Target="https://www.tenforums.com/tutorials/163092-add-remove-offline-files-tab-network-properties-windows-10-a.html" TargetMode="External"/><Relationship Id="rId166" Type="http://schemas.openxmlformats.org/officeDocument/2006/relationships/hyperlink" Target="https://www.tenforums.com/tutorials/163151-how-add-remove-always-available-offline-context-menu-windows.html" TargetMode="External"/><Relationship Id="rId51" Type="http://schemas.openxmlformats.org/officeDocument/2006/relationships/hyperlink" Target="https://www.tenforums.com/tutorials/50865-how-change-windows-insider-program-channel-windows-10-a.html" TargetMode="External"/><Relationship Id="rId50" Type="http://schemas.openxmlformats.org/officeDocument/2006/relationships/hyperlink" Target="https://www.tenforums.com/tutorials/12316-how-start-stop-getting-insider-preview-builds-windows-10-pc.html" TargetMode="External"/><Relationship Id="rId53" Type="http://schemas.openxmlformats.org/officeDocument/2006/relationships/hyperlink" Target="https://www.tenforums.com/tutorials/157018-how-leave-windows-insider-program-unregister-account.html" TargetMode="External"/><Relationship Id="rId52" Type="http://schemas.openxmlformats.org/officeDocument/2006/relationships/hyperlink" Target="https://www.tenforums.com/tutorials/157028-how-join-windows-insider-program-register-account.html" TargetMode="External"/><Relationship Id="rId55" Type="http://schemas.openxmlformats.org/officeDocument/2006/relationships/hyperlink" Target="https://www.tenforums.com/tutorials/29588-see-full-details-about-windows-10-iso-file.html" TargetMode="External"/><Relationship Id="rId161" Type="http://schemas.openxmlformats.org/officeDocument/2006/relationships/hyperlink" Target="https://www.tenforums.com/tutorials/61391-mount-unmount-vhd-vhdx-file-windows-10-a.html" TargetMode="External"/><Relationship Id="rId54" Type="http://schemas.openxmlformats.org/officeDocument/2006/relationships/hyperlink" Target="https://www.tenforums.com/tutorials/163941-turn-off-let-internet-explorer-open-sites-microsoft-edge.html" TargetMode="External"/><Relationship Id="rId160" Type="http://schemas.openxmlformats.org/officeDocument/2006/relationships/hyperlink" Target="https://www.tenforums.com/tutorials/158668-how-mount-unmount-drive-volume-windows.html" TargetMode="External"/><Relationship Id="rId57" Type="http://schemas.openxmlformats.org/officeDocument/2006/relationships/hyperlink" Target="https://www.tenforums.com/tutorials/137645-turn-off-get-even-more-out-windows-suggestions-windows-10-a.html" TargetMode="External"/><Relationship Id="rId56" Type="http://schemas.openxmlformats.org/officeDocument/2006/relationships/hyperlink" Target="https://www.tenforums.com/tutorials/163377-adjust-left-right-audio-balance-sound-devices-windows-10-a.html" TargetMode="External"/><Relationship Id="rId159" Type="http://schemas.openxmlformats.org/officeDocument/2006/relationships/hyperlink" Target="https://www.tenforums.com/tutorials/59107-check-miracast-support-windows-10-pc.html" TargetMode="External"/><Relationship Id="rId59" Type="http://schemas.openxmlformats.org/officeDocument/2006/relationships/hyperlink" Target="https://www.tenforums.com/tutorials/163078-how-add-remove-location-tab-folder-properties-windows-10-a.html" TargetMode="External"/><Relationship Id="rId154" Type="http://schemas.openxmlformats.org/officeDocument/2006/relationships/hyperlink" Target="https://www.tenforums.com/tutorials/163509-turn-off-weather-card-microsoft-news-app-windows-10-a.html" TargetMode="External"/><Relationship Id="rId58" Type="http://schemas.openxmlformats.org/officeDocument/2006/relationships/hyperlink" Target="https://www.tenforums.com/tutorials/164318-how-set-linux-distribution-version-wsl-1-wsl-2-windows-10-a.html" TargetMode="External"/><Relationship Id="rId153" Type="http://schemas.openxmlformats.org/officeDocument/2006/relationships/hyperlink" Target="https://www.tenforums.com/tutorials/163548-switch-mini-player-mode-microsoft-news-video-hub-windows-10-a.html" TargetMode="External"/><Relationship Id="rId152" Type="http://schemas.openxmlformats.org/officeDocument/2006/relationships/hyperlink" Target="https://www.tenforums.com/tutorials/110724-backup-restore-news-app-settings-windows-10-a.html" TargetMode="External"/><Relationship Id="rId151" Type="http://schemas.openxmlformats.org/officeDocument/2006/relationships/hyperlink" Target="https://www.tenforums.com/tutorials/163504-turn-off-notifications-microsoft-news-app-windows-10-a.html" TargetMode="External"/><Relationship Id="rId158" Type="http://schemas.openxmlformats.org/officeDocument/2006/relationships/hyperlink" Target="https://www.tenforums.com/tutorials/157692-install-uninstall-connect-wireless-display-feature-windows-10-a.html" TargetMode="External"/><Relationship Id="rId157" Type="http://schemas.openxmlformats.org/officeDocument/2006/relationships/hyperlink" Target="https://www.tenforums.com/tutorials/53814-connect-wireless-display-miracast-windows-10-a.html" TargetMode="External"/><Relationship Id="rId156" Type="http://schemas.openxmlformats.org/officeDocument/2006/relationships/hyperlink" Target="https://www.tenforums.com/tutorials/159889-how-use-microsoft-support-recovery-assistant-sara-windows.html" TargetMode="External"/><Relationship Id="rId155" Type="http://schemas.openxmlformats.org/officeDocument/2006/relationships/hyperlink" Target="https://www.tenforums.com/tutorials/163505-how-pin-microsoft-news-topics-start-live-tiles-windows-10-a.html" TargetMode="External"/><Relationship Id="rId107" Type="http://schemas.openxmlformats.org/officeDocument/2006/relationships/hyperlink" Target="https://www.tenforums.com/tutorials/160149-enable-disable-preload-new-tab-page-microsoft-edge-chromium.html" TargetMode="External"/><Relationship Id="rId228" Type="http://schemas.openxmlformats.org/officeDocument/2006/relationships/hyperlink" Target="https://www.tenforums.com/tutorials/123840-view-protection-history-windows-defender-antivirus-windows-10-a.html" TargetMode="External"/><Relationship Id="rId106" Type="http://schemas.openxmlformats.org/officeDocument/2006/relationships/hyperlink" Target="https://www.tenforums.com/tutorials/5520-turn-off-smartscreen-microsoft-edge-windows-10-a.html" TargetMode="External"/><Relationship Id="rId227" Type="http://schemas.openxmlformats.org/officeDocument/2006/relationships/hyperlink" Target="https://www.tenforums.com/tutorials/32236-enable-disable-microsoft-defender-pua-protection-windows-10-a.html" TargetMode="External"/><Relationship Id="rId105" Type="http://schemas.openxmlformats.org/officeDocument/2006/relationships/hyperlink" Target="https://www.tenforums.com/tutorials/159100-how-enable-disable-media-autoplay-microsoft-edge-chromium.html" TargetMode="External"/><Relationship Id="rId226" Type="http://schemas.openxmlformats.org/officeDocument/2006/relationships/hyperlink" Target="https://www.tenforums.com/tutorials/6120-add-windows-defender-antivirus-context-menu-windows-10-a.html" TargetMode="External"/><Relationship Id="rId104" Type="http://schemas.openxmlformats.org/officeDocument/2006/relationships/hyperlink" Target="https://www.tenforums.com/tutorials/159294-how-add-remove-languages-microsoft-edge-chromium.html" TargetMode="External"/><Relationship Id="rId225" Type="http://schemas.openxmlformats.org/officeDocument/2006/relationships/hyperlink" Target="https://www.tenforums.com/tutorials/100916-set-data-limit-cellular-wi-fi-ethernet-networks-windows-10-a.html" TargetMode="External"/><Relationship Id="rId109" Type="http://schemas.openxmlformats.org/officeDocument/2006/relationships/hyperlink" Target="https://www.tenforums.com/tutorials/163495-how-turn-off-show-new-tab-tips-microsoft-edge-chromium.html" TargetMode="External"/><Relationship Id="rId108" Type="http://schemas.openxmlformats.org/officeDocument/2006/relationships/hyperlink" Target="https://www.tenforums.com/tutorials/161079-add-remove-quick-links-new-tab-page-microsoft-edge-chromium.html" TargetMode="External"/><Relationship Id="rId229" Type="http://schemas.openxmlformats.org/officeDocument/2006/relationships/hyperlink" Target="https://www.tenforums.com/tutorials/3569-turn-off-real-time-protection-microsoft-defender-antivirus.html" TargetMode="External"/><Relationship Id="rId220" Type="http://schemas.openxmlformats.org/officeDocument/2006/relationships/hyperlink" Target="https://www.tenforums.com/tutorials/100262-enable-detailed-status-messages-shut-down-sign-out-sign.html" TargetMode="External"/><Relationship Id="rId103" Type="http://schemas.openxmlformats.org/officeDocument/2006/relationships/hyperlink" Target="https://www.tenforums.com/tutorials/159443-how-change-language-microsoft-edge-chromium.html" TargetMode="External"/><Relationship Id="rId224" Type="http://schemas.openxmlformats.org/officeDocument/2006/relationships/hyperlink" Target="https://www.tenforums.com/tutorials/25016-turn-off-search-online-include-web-results-windows-10-a.html" TargetMode="External"/><Relationship Id="rId102" Type="http://schemas.openxmlformats.org/officeDocument/2006/relationships/hyperlink" Target="https://www.tenforums.com/tutorials/163941-turn-off-let-internet-explorer-open-sites-microsoft-edge.html" TargetMode="External"/><Relationship Id="rId223" Type="http://schemas.openxmlformats.org/officeDocument/2006/relationships/hyperlink" Target="https://www.tenforums.com/tutorials/157760-change-default-voice-activation-app-headset-button-windows-10-a.html" TargetMode="External"/><Relationship Id="rId101" Type="http://schemas.openxmlformats.org/officeDocument/2006/relationships/hyperlink" Target="https://www.tenforums.com/tutorials/160784-enable-disable-reload-internet-explorer-mode-microsoft-edge.html" TargetMode="External"/><Relationship Id="rId222" Type="http://schemas.openxmlformats.org/officeDocument/2006/relationships/hyperlink" Target="https://www.tenforums.com/tutorials/159382-create-one-click-toolbar-switch-virtual-desktops-windows-10-a.html" TargetMode="External"/><Relationship Id="rId100" Type="http://schemas.openxmlformats.org/officeDocument/2006/relationships/hyperlink" Target="https://www.tenforums.com/tutorials/161522-how-install-site-app-microsoft-edge-windows-10-a.html" TargetMode="External"/><Relationship Id="rId221" Type="http://schemas.openxmlformats.org/officeDocument/2006/relationships/hyperlink" Target="https://www.tenforums.com/tutorials/156864-how-run-vesa-certified-displayhdr-tests-display-windows-10-a.html" TargetMode="External"/><Relationship Id="rId217" Type="http://schemas.openxmlformats.org/officeDocument/2006/relationships/hyperlink" Target="https://www.tenforums.com/tutorials/156602-how-enable-disable-driver-signature-enforcement-windows-10-a.html" TargetMode="External"/><Relationship Id="rId216" Type="http://schemas.openxmlformats.org/officeDocument/2006/relationships/hyperlink" Target="https://www.tenforums.com/tutorials/158176-how-make-teamviewer-more-secure.html" TargetMode="External"/><Relationship Id="rId215" Type="http://schemas.openxmlformats.org/officeDocument/2006/relationships/hyperlink" Target="https://www.tenforums.com/tutorials/157992-how-install-use-teamviewer.html" TargetMode="External"/><Relationship Id="rId214" Type="http://schemas.openxmlformats.org/officeDocument/2006/relationships/hyperlink" Target="https://www.tenforums.com/tutorials/156811-how-download-recovery-image-surface-device.html" TargetMode="External"/><Relationship Id="rId219" Type="http://schemas.openxmlformats.org/officeDocument/2006/relationships/hyperlink" Target="https://www.tenforums.com/tutorials/29588-see-full-details-about-windows-10-iso-file.html" TargetMode="External"/><Relationship Id="rId218" Type="http://schemas.openxmlformats.org/officeDocument/2006/relationships/hyperlink" Target="https://www.tenforums.com/tutorials/163012-remove-general-tools-hardware-tabs-drive-properties-windows-10-a.html" TargetMode="External"/><Relationship Id="rId213" Type="http://schemas.openxmlformats.org/officeDocument/2006/relationships/hyperlink" Target="https://www.tenforums.com/tutorials/163377-adjust-left-right-audio-balance-sound-devices-windows-10-a.html" TargetMode="External"/><Relationship Id="rId212" Type="http://schemas.openxmlformats.org/officeDocument/2006/relationships/hyperlink" Target="https://www.tenforums.com/tutorials/5520-turn-off-smartscreen-microsoft-edge-windows-10-a.html" TargetMode="External"/><Relationship Id="rId211" Type="http://schemas.openxmlformats.org/officeDocument/2006/relationships/hyperlink" Target="https://www.tenforums.com/tutorials/5593-windows-smartscreen-settings-change-windows-10-a.html" TargetMode="External"/><Relationship Id="rId210" Type="http://schemas.openxmlformats.org/officeDocument/2006/relationships/hyperlink" Target="https://www.tenforums.com/tutorials/163843-how-check-drive-health-smart-status-windows-10-a.html" TargetMode="External"/><Relationship Id="rId129" Type="http://schemas.openxmlformats.org/officeDocument/2006/relationships/hyperlink" Target="https://www.tenforums.com/tutorials/162270-how-create-shortcut-open-microsoft-edge-chromium.html" TargetMode="External"/><Relationship Id="rId128" Type="http://schemas.openxmlformats.org/officeDocument/2006/relationships/hyperlink" Target="https://www.tenforums.com/tutorials/159378-enable-disable-search-suggestions-microsoft-edge-address-bar.html" TargetMode="External"/><Relationship Id="rId249" Type="http://schemas.openxmlformats.org/officeDocument/2006/relationships/hyperlink" Target="https://www.tenforums.com/tutorials/159840-enable-disable-vgpu-sharing-windows-sandbox-windows-10-a.html" TargetMode="External"/><Relationship Id="rId127" Type="http://schemas.openxmlformats.org/officeDocument/2006/relationships/hyperlink" Target="https://www.tenforums.com/tutorials/160605-how-view-saved-passwords-sites-microsoft-edge-chromium.html" TargetMode="External"/><Relationship Id="rId248" Type="http://schemas.openxmlformats.org/officeDocument/2006/relationships/hyperlink" Target="https://www.tenforums.com/tutorials/159835-enable-disable-printer-sharing-windows-sandbox-windows-10-a.html" TargetMode="External"/><Relationship Id="rId126" Type="http://schemas.openxmlformats.org/officeDocument/2006/relationships/hyperlink" Target="https://www.tenforums.com/tutorials/160415-how-export-saved-passwords-sites-microsoft-edge-chromium.html" TargetMode="External"/><Relationship Id="rId247" Type="http://schemas.openxmlformats.org/officeDocument/2006/relationships/hyperlink" Target="https://www.tenforums.com/tutorials/159828-how-enable-disable-networking-windows-sandbox-windows-10-a.html" TargetMode="External"/><Relationship Id="rId121" Type="http://schemas.openxmlformats.org/officeDocument/2006/relationships/hyperlink" Target="https://www.tenforums.com/tutorials/160784-enable-disable-reload-internet-explorer-mode-microsoft-edge.html" TargetMode="External"/><Relationship Id="rId242" Type="http://schemas.openxmlformats.org/officeDocument/2006/relationships/hyperlink" Target="https://www.tenforums.com/tutorials/157028-how-join-windows-insider-program-register-account.html" TargetMode="External"/><Relationship Id="rId120" Type="http://schemas.openxmlformats.org/officeDocument/2006/relationships/hyperlink" Target="https://www.tenforums.com/tutorials/161192-turn-off-quiet-notification-requests-microsoft-edge-chromium.html" TargetMode="External"/><Relationship Id="rId241" Type="http://schemas.openxmlformats.org/officeDocument/2006/relationships/hyperlink" Target="https://www.tenforums.com/tutorials/50865-how-change-windows-insider-program-channel-windows-10-a.html" TargetMode="External"/><Relationship Id="rId240" Type="http://schemas.openxmlformats.org/officeDocument/2006/relationships/hyperlink" Target="https://www.tenforums.com/tutorials/12316-how-start-stop-getting-insider-preview-builds-windows-10-pc.html" TargetMode="External"/><Relationship Id="rId125" Type="http://schemas.openxmlformats.org/officeDocument/2006/relationships/hyperlink" Target="https://www.tenforums.com/tutorials/160403-how-delete-saved-passwords-sites-microsoft-edge-chromium.html" TargetMode="External"/><Relationship Id="rId246" Type="http://schemas.openxmlformats.org/officeDocument/2006/relationships/hyperlink" Target="https://www.tenforums.com/tutorials/159821-enable-disable-clipboard-sharing-windows-sandbox-windows-10-a.html" TargetMode="External"/><Relationship Id="rId124" Type="http://schemas.openxmlformats.org/officeDocument/2006/relationships/hyperlink" Target="https://www.tenforums.com/tutorials/160895-how-enable-disable-save-fill-payment-info-microsoft-edge.html" TargetMode="External"/><Relationship Id="rId245" Type="http://schemas.openxmlformats.org/officeDocument/2006/relationships/hyperlink" Target="https://www.tenforums.com/tutorials/159825-how-enable-disable-audio-input-windows-sandbox-windows-10-a.html" TargetMode="External"/><Relationship Id="rId123" Type="http://schemas.openxmlformats.org/officeDocument/2006/relationships/hyperlink" Target="https://www.tenforums.com/tutorials/160845-enable-disable-save-fill-addresses-microsoft-edge-chromium.html" TargetMode="External"/><Relationship Id="rId244" Type="http://schemas.openxmlformats.org/officeDocument/2006/relationships/hyperlink" Target="https://www.tenforums.com/tutorials/127060-enable-disable-windows-recovery-environment-windows-10-a.html" TargetMode="External"/><Relationship Id="rId122" Type="http://schemas.openxmlformats.org/officeDocument/2006/relationships/hyperlink" Target="https://www.tenforums.com/tutorials/159010-how-completely-reset-microsoft-edge-chromium-default-windows.html" TargetMode="External"/><Relationship Id="rId243" Type="http://schemas.openxmlformats.org/officeDocument/2006/relationships/hyperlink" Target="https://www.tenforums.com/tutorials/157018-how-leave-windows-insider-program-unregister-account.html" TargetMode="External"/><Relationship Id="rId95" Type="http://schemas.openxmlformats.org/officeDocument/2006/relationships/hyperlink" Target="https://www.tenforums.com/tutorials/161903-how-browse-guest-mode-microsoft-edge-chromium.html" TargetMode="External"/><Relationship Id="rId94" Type="http://schemas.openxmlformats.org/officeDocument/2006/relationships/hyperlink" Target="https://www.tenforums.com/tutorials/165150-enable-disable-global-media-controls-toolbar-microsoft-edge.html" TargetMode="External"/><Relationship Id="rId97" Type="http://schemas.openxmlformats.org/officeDocument/2006/relationships/hyperlink" Target="https://www.tenforums.com/tutorials/162111-how-create-guest-mode-shortcut-microsoft-edge-chromium.html" TargetMode="External"/><Relationship Id="rId96" Type="http://schemas.openxmlformats.org/officeDocument/2006/relationships/hyperlink" Target="https://www.tenforums.com/tutorials/161966-how-enable-disable-guest-mode-microsoft-edge-chromium.html" TargetMode="External"/><Relationship Id="rId99" Type="http://schemas.openxmlformats.org/officeDocument/2006/relationships/hyperlink" Target="https://www.tenforums.com/tutorials/161967-enable-disable-force-inprivate-mode-microsoft-edge-chromium.html" TargetMode="External"/><Relationship Id="rId98" Type="http://schemas.openxmlformats.org/officeDocument/2006/relationships/hyperlink" Target="https://www.tenforums.com/tutorials/165149-how-enable-disable-hardware-media-key-handling-microsoft-edge.html" TargetMode="External"/><Relationship Id="rId91" Type="http://schemas.openxmlformats.org/officeDocument/2006/relationships/hyperlink" Target="https://www.tenforums.com/tutorials/164477-change-default-behavior-copy-paste-urls-microsoft-edge.html" TargetMode="External"/><Relationship Id="rId90" Type="http://schemas.openxmlformats.org/officeDocument/2006/relationships/hyperlink" Target="https://www.tenforums.com/tutorials/162463-how-delete-cookies-microsoft-edge-chromium.html" TargetMode="External"/><Relationship Id="rId93" Type="http://schemas.openxmlformats.org/officeDocument/2006/relationships/hyperlink" Target="https://www.tenforums.com/tutorials/162163-how-enable-disable-full-screen-mode-microsoft-edge-chromium.html" TargetMode="External"/><Relationship Id="rId92" Type="http://schemas.openxmlformats.org/officeDocument/2006/relationships/hyperlink" Target="https://www.tenforums.com/tutorials/162594-how-enable-disable-developer-tools-microsoft-edge-chromium.html" TargetMode="External"/><Relationship Id="rId118" Type="http://schemas.openxmlformats.org/officeDocument/2006/relationships/hyperlink" Target="https://www.tenforums.com/tutorials/162531-how-create-qr-code-image-microsoft-edge-chromium.html" TargetMode="External"/><Relationship Id="rId239" Type="http://schemas.openxmlformats.org/officeDocument/2006/relationships/hyperlink" Target="https://www.tenforums.com/tutorials/159492-how-recover-deleted-files-windows-file-recovery-windows-10-a.html" TargetMode="External"/><Relationship Id="rId117" Type="http://schemas.openxmlformats.org/officeDocument/2006/relationships/hyperlink" Target="https://www.tenforums.com/tutorials/161799-how-switch-between-profiles-microsoft-edge-chromium.html" TargetMode="External"/><Relationship Id="rId238" Type="http://schemas.openxmlformats.org/officeDocument/2006/relationships/hyperlink" Target="https://www.tenforums.com/tutorials/81139-turn-off-smartscreen-microsoft-store-apps-windows-10-a.html" TargetMode="External"/><Relationship Id="rId116" Type="http://schemas.openxmlformats.org/officeDocument/2006/relationships/hyperlink" Target="https://www.tenforums.com/tutorials/161657-how-enable-disable-add-profile-microsoft-edge-chromium.html" TargetMode="External"/><Relationship Id="rId237" Type="http://schemas.openxmlformats.org/officeDocument/2006/relationships/hyperlink" Target="https://www.tenforums.com/tutorials/5520-turn-off-smartscreen-microsoft-edge-windows-10-a.html" TargetMode="External"/><Relationship Id="rId115" Type="http://schemas.openxmlformats.org/officeDocument/2006/relationships/hyperlink" Target="https://www.tenforums.com/tutorials/162657-how-enable-disable-printing-microsoft-edge-chromium.html" TargetMode="External"/><Relationship Id="rId236" Type="http://schemas.openxmlformats.org/officeDocument/2006/relationships/hyperlink" Target="https://www.tenforums.com/tutorials/5593-turn-off-smartscreen-apps-files-web-windows-10-a.html" TargetMode="External"/><Relationship Id="rId119" Type="http://schemas.openxmlformats.org/officeDocument/2006/relationships/hyperlink" Target="https://www.tenforums.com/tutorials/161079-add-remove-quick-links-new-tab-page-microsoft-edge-chromium.html" TargetMode="External"/><Relationship Id="rId110" Type="http://schemas.openxmlformats.org/officeDocument/2006/relationships/hyperlink" Target="https://www.tenforums.com/tutorials/160365-enable-disable-offer-save-passwords-microsoft-edge-chromium.html" TargetMode="External"/><Relationship Id="rId231" Type="http://schemas.openxmlformats.org/officeDocument/2006/relationships/hyperlink" Target="https://www.tenforums.com/tutorials/99576-how-schedule-scan-microsoft-defender-antivirus-windows-10-a.html" TargetMode="External"/><Relationship Id="rId230" Type="http://schemas.openxmlformats.org/officeDocument/2006/relationships/hyperlink" Target="https://www.tenforums.com/tutorials/18145-add-remove-scan-microsoft-defender-context-menu-windows-10-a.html" TargetMode="External"/><Relationship Id="rId114" Type="http://schemas.openxmlformats.org/officeDocument/2006/relationships/hyperlink" Target="https://www.tenforums.com/tutorials/161455-how-pin-sites-taskbar-microsoft-edge-chromium.html" TargetMode="External"/><Relationship Id="rId235" Type="http://schemas.openxmlformats.org/officeDocument/2006/relationships/hyperlink" Target="https://www.tenforums.com/tutorials/42603-how-create-microsoft-defender-offline-scan-shortcut-windows-10-a.html" TargetMode="External"/><Relationship Id="rId113" Type="http://schemas.openxmlformats.org/officeDocument/2006/relationships/hyperlink" Target="https://www.tenforums.com/tutorials/160365-enable-disable-offer-save-passwords-microsoft-edge-chromium.html" TargetMode="External"/><Relationship Id="rId234" Type="http://schemas.openxmlformats.org/officeDocument/2006/relationships/hyperlink" Target="https://www.tenforums.com/tutorials/42305-how-run-microsoft-defender-offline-scan-windows-10-a.html" TargetMode="External"/><Relationship Id="rId112" Type="http://schemas.openxmlformats.org/officeDocument/2006/relationships/hyperlink" Target="https://www.tenforums.com/tutorials/159438-how-enable-disable-password-monitor-microsoft-edge-chromium.html" TargetMode="External"/><Relationship Id="rId233" Type="http://schemas.openxmlformats.org/officeDocument/2006/relationships/hyperlink" Target="https://www.tenforums.com/tutorials/5918-how-turn-off-microsoft-defender-antivirus-windows-10-a.html" TargetMode="External"/><Relationship Id="rId111" Type="http://schemas.openxmlformats.org/officeDocument/2006/relationships/hyperlink" Target="https://www.tenforums.com/tutorials/159502-turn-off-offer-translate-pages-microsoft-edge-chromium.html" TargetMode="External"/><Relationship Id="rId232" Type="http://schemas.openxmlformats.org/officeDocument/2006/relationships/hyperlink" Target="https://www.tenforums.com/tutorials/142743-specify-microsoft-defender-antivirus-scheduled-scan-type-windows-10-a.html" TargetMode="External"/><Relationship Id="rId206" Type="http://schemas.openxmlformats.org/officeDocument/2006/relationships/hyperlink" Target="https://www.tenforums.com/tutorials/133365-how-turn-off-device-search-history-windows-10-a.html" TargetMode="External"/><Relationship Id="rId205" Type="http://schemas.openxmlformats.org/officeDocument/2006/relationships/hyperlink" Target="https://www.tenforums.com/tutorials/133367-how-clear-your-device-search-history-windows-10-a.html" TargetMode="External"/><Relationship Id="rId204" Type="http://schemas.openxmlformats.org/officeDocument/2006/relationships/hyperlink" Target="https://www.tenforums.com/tutorials/163992-change-restore-default-location-screenshots-folder-windows-10-a.html" TargetMode="External"/><Relationship Id="rId203" Type="http://schemas.openxmlformats.org/officeDocument/2006/relationships/hyperlink" Target="https://www.tenforums.com/tutorials/18145-scan-windows-defender-context-menu-add-windows-10-a.html" TargetMode="External"/><Relationship Id="rId209" Type="http://schemas.openxmlformats.org/officeDocument/2006/relationships/hyperlink" Target="https://www.tenforums.com/tutorials/158493-how-change-computer-sleep-after-time-windows-10-a.html" TargetMode="External"/><Relationship Id="rId208" Type="http://schemas.openxmlformats.org/officeDocument/2006/relationships/hyperlink" Target="https://www.tenforums.com/tutorials/158033-change-time-require-sign-after-display-turns-off-windows-10-a.html" TargetMode="External"/><Relationship Id="rId207" Type="http://schemas.openxmlformats.org/officeDocument/2006/relationships/hyperlink" Target="https://www.tenforums.com/tutorials/164806-automatically-shut-down-computer-scheduled-time-windows-10-a.html" TargetMode="External"/><Relationship Id="rId202" Type="http://schemas.openxmlformats.org/officeDocument/2006/relationships/hyperlink" Target="https://www.tenforums.com/tutorials/164000-change-restore-default-location-saved-pictures-windows-10-a.html" TargetMode="External"/><Relationship Id="rId201" Type="http://schemas.openxmlformats.org/officeDocument/2006/relationships/hyperlink" Target="https://www.tenforums.com/tutorials/159841-how-enable-disable-video-input-windows-sandbox-windows-10-a.html" TargetMode="External"/><Relationship Id="rId200" Type="http://schemas.openxmlformats.org/officeDocument/2006/relationships/hyperlink" Target="https://www.tenforums.com/tutorials/159840-enable-disable-vgpu-sharing-windows-sandbox-windows-10-a.html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showGridLines="0"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min="1" max="1" width="118.29"/>
    <col customWidth="1" min="2" max="2" width="113.43"/>
    <col customWidth="1" hidden="1" min="3" max="3" width="3.86"/>
    <col customWidth="1" hidden="1" min="4" max="12" width="0.14"/>
    <col customWidth="1" hidden="1" min="13" max="22" width="8.71"/>
  </cols>
  <sheetData>
    <row r="1" ht="27.0" customHeight="1">
      <c r="A1" s="1" t="s">
        <v>0</v>
      </c>
      <c r="B1" s="2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2" ht="27.0" customHeight="1">
      <c r="A2" s="4" t="s">
        <v>2</v>
      </c>
      <c r="B2" s="5" t="s">
        <v>3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</row>
    <row r="3" ht="27.0" customHeight="1">
      <c r="A3" s="6" t="s">
        <v>4</v>
      </c>
      <c r="B3" s="6" t="s">
        <v>4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7.0" customHeight="1">
      <c r="A4" s="8" t="str">
        <f>HYPERLINK("https://www.tenforums.com/tutorials/3380-change-accent-color-windows-10-a.html","Accent Color - Change in Windows 10")</f>
        <v>Accent Color - Change in Windows 10</v>
      </c>
      <c r="B4" s="9" t="s">
        <v>5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</row>
    <row r="5" ht="27.0" customHeight="1">
      <c r="A5" s="8" t="str">
        <f>HYPERLINK("https://www.tenforums.com/tutorials/95462-clear-recent-colors-history-windows-10-a.html","Accent Colors History - Clear in Windows 10")</f>
        <v>Accent Colors History - Clear in Windows 10</v>
      </c>
      <c r="B5" s="9" t="s">
        <v>6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</row>
    <row r="6" ht="27.0" customHeight="1">
      <c r="A6" s="8" t="str">
        <f>HYPERLINK("https://www.tenforums.com/tutorials/97413-turn-off-underline-access-key-shortcuts-menus-windows-10-a.html","Access Key Shortcuts in Menus - Turn On or Off Underline in Windows 10")</f>
        <v>Access Key Shortcuts in Menus - Turn On or Off Underline in Windows 10</v>
      </c>
      <c r="B6" s="9" t="s">
        <v>7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</row>
    <row r="7" ht="27.0" customHeight="1">
      <c r="A7" s="8" t="str">
        <f>HYPERLINK("https://www.tenforums.com/tutorials/98959-change-accessibility-tool-launch-windows-8-10-a.html","Accessibility Tool to Launch - Change in Windows 8 and 10")</f>
        <v>Accessibility Tool to Launch - Change in Windows 8 and 10</v>
      </c>
      <c r="B7" s="9" t="s">
        <v>8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</row>
    <row r="8" ht="27.0" customHeight="1">
      <c r="A8" s="8" t="str">
        <f>HYPERLINK("https://www.tenforums.com/tutorials/5440-add-local-account-microsoft-account-windows-10-a.html","Account - Add in Windows 10")</f>
        <v>Account - Add in Windows 10</v>
      </c>
      <c r="B8" s="9" t="s">
        <v>9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</row>
    <row r="9" ht="27.0" customHeight="1">
      <c r="A9" s="8" t="str">
        <f>HYPERLINK("https://www.tenforums.com/tutorials/3539-sign-user-account-automatically-windows-10-startup.html","Account - Automatically Sign in to at Windows 10 Startup")</f>
        <v>Account - Automatically Sign in to at Windows 10 Startup</v>
      </c>
      <c r="B9" s="10" t="s">
        <v>10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</row>
    <row r="10" ht="27.0" customHeight="1">
      <c r="A10" s="8" t="str">
        <f>HYPERLINK("https://www.tenforums.com/tutorials/5464-delete-user-account-windows-10-a.html","Account - Delete in Windows 10")</f>
        <v>Account - Delete in Windows 10</v>
      </c>
      <c r="B10" s="9" t="s">
        <v>11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</row>
    <row r="11" ht="27.0" customHeight="1">
      <c r="A11" s="8" t="str">
        <f>HYPERLINK("https://www.tenforums.com/tutorials/3443-view-user-account-details-windows-10-a.html","Account Details - View in Windows 10")</f>
        <v>Account Details - View in Windows 10</v>
      </c>
      <c r="B11" s="9" t="s">
        <v>12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</row>
    <row r="12" ht="27.0" customHeight="1">
      <c r="A12" s="8" t="str">
        <f>HYPERLINK("https://www.tenforums.com/tutorials/51276-enable-disable-account-windows-10-a.html","Account - Enable or Disable in Windows 10")</f>
        <v>Account - Enable or Disable in Windows 10</v>
      </c>
      <c r="B12" s="9" t="s">
        <v>13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</row>
    <row r="13" ht="27.0" customHeight="1">
      <c r="A13" s="8" t="str">
        <f>HYPERLINK("https://www.tenforums.com/tutorials/9097-add-remove-fingerprint-account-windows-10-a.html","Account Fingerprint - Add or Remove in Windows 10")</f>
        <v>Account Fingerprint - Add or Remove in Windows 10</v>
      </c>
      <c r="B13" s="9" t="s">
        <v>14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</row>
    <row r="14" ht="27.0" customHeight="1">
      <c r="A14" s="8" t="str">
        <f>HYPERLINK("https://www.tenforums.com/tutorials/2411-user-first-sign-animation-turn-off-window-10-a.html","Account First Sign-in Animation - Turn On or Off in Windows 10")</f>
        <v>Account First Sign-in Animation - Turn On or Off in Windows 10</v>
      </c>
      <c r="B14" s="10" t="s">
        <v>15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</row>
    <row r="15" ht="27.0" customHeight="1">
      <c r="A15" s="8" t="str">
        <f>HYPERLINK("https://www.tenforums.com/tutorials/102723-allow-deny-os-apps-access-account-info-windows-10-a.html","Account Info - Allow or Deny OS and Apps Access in Windows 10")</f>
        <v>Account Info - Allow or Deny OS and Apps Access in Windows 10</v>
      </c>
      <c r="B15" s="9" t="s">
        <v>16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</row>
    <row r="16" ht="27.0" customHeight="1">
      <c r="A16" s="8" t="str">
        <f>HYPERLINK("https://www.tenforums.com/tutorials/87615-change-account-lockout-duration-local-accounts-windows-10-a.html","Account Lockout Duration - Change for Local Accounts in Windows 10")</f>
        <v>Account Lockout Duration - Change for Local Accounts in Windows 10</v>
      </c>
      <c r="B16" s="9" t="s">
        <v>17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</row>
    <row r="17" ht="27.0" customHeight="1">
      <c r="A17" s="8" t="str">
        <f>HYPERLINK("https://www.tenforums.com/tutorials/87620-change-reset-account-lockout-counter-local-accounts-windows-10-a.html","Account Lockout Reset Counter After - Change for Local Accounts in Windows 10")</f>
        <v>Account Lockout Reset Counter After - Change for Local Accounts in Windows 10</v>
      </c>
      <c r="B17" s="9" t="s">
        <v>18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</row>
    <row r="18" ht="27.0" customHeight="1">
      <c r="A18" s="8" t="str">
        <f>HYPERLINK("https://www.tenforums.com/tutorials/87609-change-account-lockout-threshold-local-accounts-windows-10-a.html","Account Lockout Threshold - Change for Local Accounts in Windows 10")</f>
        <v>Account Lockout Threshold - Change for Local Accounts in Windows 10</v>
      </c>
      <c r="B18" s="9" t="s">
        <v>19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</row>
    <row r="19" ht="27.0" customHeight="1">
      <c r="A19" s="8" t="str">
        <f>HYPERLINK("https://www.tenforums.com/tutorials/89021-change-user-name-account-windows-10-a.html","Account Name - Change in Windows 10")</f>
        <v>Account Name - Change in Windows 10</v>
      </c>
      <c r="B19" s="9" t="s">
        <v>20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</row>
    <row r="20" ht="27.0" customHeight="1">
      <c r="A20" s="8" t="str">
        <f>HYPERLINK("https://www.tenforums.com/tutorials/26633-add-password-local-account-windows-10-a.html","Account Password - Add to Local Account in Windows 10")</f>
        <v>Account Password - Add to Local Account in Windows 10</v>
      </c>
      <c r="B20" s="9" t="s">
        <v>21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</row>
    <row r="21" ht="27.0" customHeight="1">
      <c r="A21" s="8" t="str">
        <f>HYPERLINK("https://www.tenforums.com/tutorials/87274-allow-prevent-user-change-password-windows-10-a.html","Account Password - Allow or Prevent Change by User in Windows 10")</f>
        <v>Account Password - Allow or Prevent Change by User in Windows 10</v>
      </c>
      <c r="B21" s="9" t="s">
        <v>22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</row>
    <row r="22" ht="27.0" customHeight="1">
      <c r="A22" s="8" t="str">
        <f>HYPERLINK("https://www.tenforums.com/tutorials/5239-password-user-account-change-reset-windows-10-a.html","Account Password - Change in Windows 10")</f>
        <v>Account Password - Change in Windows 10</v>
      </c>
      <c r="B22" s="9" t="s">
        <v>23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</row>
    <row r="23" ht="27.0" customHeight="1">
      <c r="A23" s="8" t="str">
        <f>HYPERLINK("https://www.tenforums.com/tutorials/14776-password-user-account-remove-windows-10-a.html","Account Password - Remove in Windows 10")</f>
        <v>Account Password - Remove in Windows 10</v>
      </c>
      <c r="B23" s="9" t="s">
        <v>24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</row>
    <row r="24" ht="27.0" customHeight="1">
      <c r="A24" s="8" t="str">
        <f>HYPERLINK("https://www.tenforums.com/tutorials/14699-reset-password-user-account-windows-10-a.html","Account Password - Reset in Windows 10")</f>
        <v>Account Password - Reset in Windows 10</v>
      </c>
      <c r="B24" s="9" t="s">
        <v>25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</row>
    <row r="25" ht="27.0" customHeight="1">
      <c r="A25" s="8" t="str">
        <f>HYPERLINK("https://www.tenforums.com/tutorials/90191-apply-default-account-picture-all-users-windows-10-a.html","Account Picture - Apply Default Account Picture to All Users in Windows 10")</f>
        <v>Account Picture - Apply Default Account Picture to All Users in Windows 10</v>
      </c>
      <c r="B25" s="9" t="s">
        <v>26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</row>
    <row r="26" ht="27.0" customHeight="1">
      <c r="A26" s="8" t="str">
        <f>HYPERLINK("https://www.tenforums.com/tutorials/90186-change-default-account-picture-windows-10-a.html","Account Picture - Change Default Account Picture in Windows 10")</f>
        <v>Account Picture - Change Default Account Picture in Windows 10</v>
      </c>
      <c r="B26" s="9" t="s">
        <v>27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</row>
    <row r="27" ht="27.0" customHeight="1">
      <c r="A27" s="8" t="str">
        <f>HYPERLINK("https://www.tenforums.com/tutorials/6795-change-account-picture-windows-10-a.html","Account Picture - Change in Windows 10")</f>
        <v>Account Picture - Change in Windows 10</v>
      </c>
      <c r="B27" s="9" t="s">
        <v>28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</row>
    <row r="28" ht="27.0" customHeight="1">
      <c r="A28" s="8" t="str">
        <f>HYPERLINK("https://www.tenforums.com/tutorials/17659-delete-account-picture-history-windows-10-a.html","Account Picture History - Delete in Windows 10")</f>
        <v>Account Picture History - Delete in Windows 10</v>
      </c>
      <c r="B28" s="9" t="s">
        <v>29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</row>
    <row r="29" ht="27.0" customHeight="1">
      <c r="A29" s="8" t="str">
        <f>HYPERLINK("https://www.tenforums.com/tutorials/61721-add-remove-lock-account-picture-menu-windows-10-a.html","Account Picture Menu - Add or Remove Lock in Windows 10 ")</f>
        <v>Account Picture Menu - Add or Remove Lock in Windows 10 </v>
      </c>
      <c r="B29" s="9" t="s">
        <v>30</v>
      </c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</row>
    <row r="30" ht="27.0" customHeight="1">
      <c r="A30" s="8" t="str">
        <f>HYPERLINK("https://www.tenforums.com/tutorials/61861-add-picture-password-your-account-windows-10-a.html","Account Picture Password - Add in Windows 10 ")</f>
        <v>Account Picture Password - Add in Windows 10 </v>
      </c>
      <c r="B30" s="9" t="s">
        <v>31</v>
      </c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</row>
    <row r="31" ht="27.0" customHeight="1">
      <c r="A31" s="8" t="str">
        <f>HYPERLINK("https://www.tenforums.com/tutorials/61891-change-picture-password-your-account-windows-10-a.html","Account Picture Password - Change in Windows 10 ")</f>
        <v>Account Picture Password - Change in Windows 10 </v>
      </c>
      <c r="B31" s="9" t="s">
        <v>32</v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</row>
    <row r="32" ht="27.0" customHeight="1">
      <c r="A32" s="8" t="str">
        <f>HYPERLINK("https://www.tenforums.com/tutorials/61874-remove-picture-password-your-account-windows-10-a.html","Account Picture Password - Remove in Windows 10 ")</f>
        <v>Account Picture Password - Remove in Windows 10 </v>
      </c>
      <c r="B32" s="9" t="s">
        <v>33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</row>
    <row r="33" ht="27.0" customHeight="1">
      <c r="A33" s="8" t="str">
        <f>HYPERLINK("https://www.tenforums.com/tutorials/61870-picture-password-replay-windows-10-a.html","Account Picture Password - Replay in Windows 10 ")</f>
        <v>Account Picture Password - Replay in Windows 10 </v>
      </c>
      <c r="B33" s="9" t="s">
        <v>34</v>
      </c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</row>
    <row r="34" ht="27.0" customHeight="1">
      <c r="A34" s="8" t="str">
        <f>HYPERLINK("https://www.tenforums.com/tutorials/4485-account-picture-settings-shortcut-create-windows-10-a.html","Account Picture Settings Shortcut - Create in Windows 10")</f>
        <v>Account Picture Settings Shortcut - Create in Windows 10</v>
      </c>
      <c r="B34" s="9" t="s">
        <v>35</v>
      </c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</row>
    <row r="35" ht="27.0" customHeight="1">
      <c r="A35" s="8" t="str">
        <f>HYPERLINK("https://www.tenforums.com/tutorials/7308-pin-add-your-account-windows-10-a.html","Account PIN - Add in Windows 10")</f>
        <v>Account PIN - Add in Windows 10</v>
      </c>
      <c r="B35" s="9" t="s">
        <v>36</v>
      </c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</row>
    <row r="36" ht="27.0" customHeight="1">
      <c r="A36" s="11" t="s">
        <v>37</v>
      </c>
      <c r="B36" s="10" t="s">
        <v>38</v>
      </c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</row>
    <row r="37" ht="27.0" customHeight="1">
      <c r="A37" s="8" t="str">
        <f>HYPERLINK("https://www.tenforums.com/tutorials/7310-pin-change-your-account-windows-10-a.html","Account PIN - Change in Windows 10")</f>
        <v>Account PIN - Change in Windows 10</v>
      </c>
      <c r="B37" s="9" t="s">
        <v>39</v>
      </c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</row>
    <row r="38" ht="27.0" customHeight="1">
      <c r="A38" s="8" t="str">
        <f>HYPERLINK("https://www.tenforums.com/tutorials/6518-pin-remove-your-account-windows-10-a.html","Account PIN - Remove in Windows 10")</f>
        <v>Account PIN - Remove in Windows 10</v>
      </c>
      <c r="B38" s="9" t="s">
        <v>40</v>
      </c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  <row r="39" ht="27.0" customHeight="1">
      <c r="A39" s="8" t="str">
        <f>HYPERLINK("https://www.tenforums.com/tutorials/99183-enable-disable-pin-reset-sign-windows-10-a.html","Account PIN Reset at Sign-in - Enable or Disable in Windows 10")</f>
        <v>Account PIN Reset at Sign-in - Enable or Disable in Windows 10</v>
      </c>
      <c r="B39" s="9" t="s">
        <v>41</v>
      </c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</row>
    <row r="40" ht="27.0" customHeight="1">
      <c r="A40" s="8" t="str">
        <f>HYPERLINK("https://www.tenforums.com/tutorials/7312-pin-reset-your-account-windows-10-a.html","Account PIN - Reset in Windows 10")</f>
        <v>Account PIN - Reset in Windows 10</v>
      </c>
      <c r="B40" s="9" t="s">
        <v>42</v>
      </c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</row>
    <row r="41" ht="27.0" customHeight="1">
      <c r="A41" s="8" t="str">
        <f>HYPERLINK("https://www.tenforums.com/tutorials/89060-change-name-user-profile-folder-windows-10-a.html","Account Profile Folder - Change Name in Windows 10")</f>
        <v>Account Profile Folder - Change Name in Windows 10</v>
      </c>
      <c r="B41" s="9" t="s">
        <v>43</v>
      </c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</row>
    <row r="42" ht="27.0" customHeight="1">
      <c r="A42" s="8" t="str">
        <f>HYPERLINK("https://www.tenforums.com/tutorials/84467-find-security-identifier-sid-user-windows.html","Account SID - Find in Windows")</f>
        <v>Account SID - Find in Windows</v>
      </c>
      <c r="B42" s="10" t="s">
        <v>44</v>
      </c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</row>
    <row r="43" ht="27.0" customHeight="1">
      <c r="A43" s="8" t="str">
        <f>HYPERLINK("https://www.tenforums.com/tutorials/6917-account-type-change-windows-10-a.html","Account Type - Change in Windows 10")</f>
        <v>Account Type - Change in Windows 10</v>
      </c>
      <c r="B43" s="9" t="s">
        <v>45</v>
      </c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</row>
    <row r="44" ht="27.0" customHeight="1">
      <c r="A44" s="12" t="str">
        <f>HYPERLINK("https://www.tenforums.com/tutorials/21680-determine-account-type-windows-10-a.html","Account Type - Determine in Windows 10")</f>
        <v>Account Type - Determine in Windows 10</v>
      </c>
      <c r="B44" s="9" t="s">
        <v>46</v>
      </c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</row>
    <row r="45" ht="27.0" customHeight="1">
      <c r="A45" s="8" t="str">
        <f>HYPERLINK("https://www.tenforums.com/tutorials/5387-local-account-microsoft-account-how-tell-windows-10-a.html","Account Type - See if Local or Microsoft Account in Windows 10")</f>
        <v>Account Type - See if Local or Microsoft Account in Windows 10</v>
      </c>
      <c r="B45" s="9" t="s">
        <v>47</v>
      </c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</row>
    <row r="46" ht="27.0" customHeight="1">
      <c r="A46" s="8" t="str">
        <f>HYPERLINK("https://www.tenforums.com/tutorials/87665-unlock-local-account-windows-10-a.html","Account - Unlock in Windows 10")</f>
        <v>Account - Unlock in Windows 10</v>
      </c>
      <c r="B46" s="9" t="s">
        <v>48</v>
      </c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</row>
    <row r="47" ht="27.0" customHeight="1">
      <c r="A47" s="8" t="str">
        <f>HYPERLINK("https://www.tenforums.com/tutorials/59403-accounts-settings-context-menu-add-windows-10-a.html","Accounts Settings context menu - Add in Windows 10")</f>
        <v>Accounts Settings context menu - Add in Windows 10</v>
      </c>
      <c r="B47" s="9" t="s">
        <v>49</v>
      </c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</row>
    <row r="48" ht="27.0" customHeight="1">
      <c r="A48" s="11" t="str">
        <f>HYPERLINK("https://www.tenforums.com/tutorials/139527-add-remove-accounts-used-other-apps-windows-10-a.html","Accounts used by other apps - Add and Remove in Windows 10")</f>
        <v>Accounts used by other apps - Add and Remove in Windows 10</v>
      </c>
      <c r="B48" s="10" t="s">
        <v>50</v>
      </c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</row>
    <row r="49" ht="27.0" customHeight="1">
      <c r="A49" s="8" t="str">
        <f>HYPERLINK("https://www.tenforums.com/tutorials/68297-action-center-always-open-turn-off-windows-10-a.html","Action Center Always Open - Turn On or Off in Windows 10 ")</f>
        <v>Action Center Always Open - Turn On or Off in Windows 10 </v>
      </c>
      <c r="B49" s="9" t="s">
        <v>51</v>
      </c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</row>
    <row r="50" ht="27.0" customHeight="1">
      <c r="A50" s="8" t="str">
        <f>HYPERLINK("https://www.tenforums.com/tutorials/47439-action-center-app-notifications-priority-change-windows-10-mobile.html","Action Center App Notifications Priority - Change in Windows 10 Mobile")</f>
        <v>Action Center App Notifications Priority - Change in Windows 10 Mobile</v>
      </c>
      <c r="B50" s="9" t="s">
        <v>52</v>
      </c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</row>
    <row r="51" ht="27.0" customHeight="1">
      <c r="A51" s="11" t="str">
        <f>HYPERLINK("https://www.tenforums.com/tutorials/147054-how-add-remove-brightness-slider-action-center-windows-10-a.html","Action Center Brightness Slider - Add or Remove in Windows 10")</f>
        <v>Action Center Brightness Slider - Add or Remove in Windows 10</v>
      </c>
      <c r="B51" s="10" t="s">
        <v>53</v>
      </c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</row>
    <row r="52" ht="27.0" customHeight="1">
      <c r="A52" s="8" t="str">
        <f>HYPERLINK("https://www.tenforums.com/tutorials/46427-action-center-change-number-notifications-visible-per-app.html","Action Center - Change Number of Notifications are Visible per App ")</f>
        <v>Action Center - Change Number of Notifications are Visible per App </v>
      </c>
      <c r="B52" s="9" t="s">
        <v>54</v>
      </c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</row>
    <row r="53" ht="27.0" customHeight="1">
      <c r="A53" s="8" t="str">
        <f>HYPERLINK("https://www.tenforums.com/tutorials/3380-color-appearance-change-windows-10-a.html","Action Center Color - Change in Windows 10")</f>
        <v>Action Center Color - Change in Windows 10</v>
      </c>
      <c r="B53" s="9" t="s">
        <v>5</v>
      </c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</row>
    <row r="54" ht="27.0" customHeight="1">
      <c r="A54" s="8" t="str">
        <f>HYPERLINK("https://www.tenforums.com/tutorials/6004-action-center-enable-disable-windows-10-a.html","Action Center - Enable or Disable in Windows 10")</f>
        <v>Action Center - Enable or Disable in Windows 10</v>
      </c>
      <c r="B54" s="9" t="s">
        <v>55</v>
      </c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</row>
    <row r="55" ht="27.0" customHeight="1">
      <c r="A55" s="8" t="str">
        <f>HYPERLINK("https://www.tenforums.com/tutorials/61006-action-center-notifications-turn-off-windows-10-a.html","Action Center Notifications - Turn On or Off in Windows 10 ")</f>
        <v>Action Center Notifications - Turn On or Off in Windows 10 </v>
      </c>
      <c r="B55" s="9" t="s">
        <v>56</v>
      </c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</row>
    <row r="56" ht="27.0" customHeight="1">
      <c r="A56" s="8" t="str">
        <f>HYPERLINK("https://www.tenforums.com/tutorials/47489-action-center-notifications-visible-change-windows-10-mobile.html","Action Center Notifications Visible - Change in Windows 10 Mobile")</f>
        <v>Action Center Notifications Visible - Change in Windows 10 Mobile</v>
      </c>
      <c r="B56" s="9" t="s">
        <v>57</v>
      </c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</row>
    <row r="57" ht="27.0" customHeight="1">
      <c r="A57" s="8" t="str">
        <f>HYPERLINK("https://www.tenforums.com/tutorials/46424-app-notifications-priority-action-center-change-windows-10-a.html","Action Center Priority of App Notifications - Change in Windows 10 ")</f>
        <v>Action Center Priority of App Notifications - Change in Windows 10 </v>
      </c>
      <c r="B57" s="9" t="s">
        <v>58</v>
      </c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</row>
    <row r="58" ht="27.0" customHeight="1">
      <c r="A58" s="8" t="str">
        <f>HYPERLINK("https://www.tenforums.com/tutorials/3956-action-center-quick-actions-add-remove-windows-10-a.html","Action Center Quick Actions - Add or Remove in Windows 10")</f>
        <v>Action Center Quick Actions - Add or Remove in Windows 10</v>
      </c>
      <c r="B58" s="9" t="s">
        <v>59</v>
      </c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</row>
    <row r="59" ht="27.0" customHeight="1">
      <c r="A59" s="8" t="str">
        <f>HYPERLINK("https://www.tenforums.com/tutorials/47403-action-center-quick-actions-add-remove-windows-10-mobile.html","Action Center Quick Actions - Add or Remove in Windows 10 Mobile ")</f>
        <v>Action Center Quick Actions - Add or Remove in Windows 10 Mobile </v>
      </c>
      <c r="B59" s="9" t="s">
        <v>60</v>
      </c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</row>
    <row r="60" ht="27.0" customHeight="1">
      <c r="A60" s="8" t="str">
        <f>HYPERLINK("https://www.tenforums.com/tutorials/45158-action-center-quick-actions-backup-restore-windows-10-a.html","Action Center Quick Actions - Backup and Restore in Windows 10 ")</f>
        <v>Action Center Quick Actions - Backup and Restore in Windows 10 </v>
      </c>
      <c r="B60" s="9" t="s">
        <v>61</v>
      </c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</row>
    <row r="61" ht="27.0" customHeight="1">
      <c r="A61" s="8" t="str">
        <f>HYPERLINK("https://www.tenforums.com/tutorials/45074-action-center-quick-actions-change-number-show-windows-10-a.html","Action Center Quick Actions - Change Number to Show in Windows 10")</f>
        <v>Action Center Quick Actions - Change Number to Show in Windows 10</v>
      </c>
      <c r="B61" s="9" t="s">
        <v>62</v>
      </c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</row>
    <row r="62" ht="27.0" customHeight="1">
      <c r="A62" s="8" t="str">
        <f>HYPERLINK("https://www.tenforums.com/tutorials/48122-action-center-quick-actions-rearrange-windows-10-a.html","Action Center Quick Actions - Rearrange in Windows 10")</f>
        <v>Action Center Quick Actions - Rearrange in Windows 10</v>
      </c>
      <c r="B62" s="9" t="s">
        <v>63</v>
      </c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</row>
    <row r="63" ht="27.0" customHeight="1">
      <c r="A63" s="8" t="str">
        <f>HYPERLINK("https://www.tenforums.com/tutorials/47416-action-center-quick-actions-rearrange-windows-10-mobile.html","Action Center Quick Actions - Rearrange in Windows 10 Mobile ")</f>
        <v>Action Center Quick Actions - Rearrange in Windows 10 Mobile </v>
      </c>
      <c r="B63" s="9" t="s">
        <v>64</v>
      </c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</row>
    <row r="64" ht="27.0" customHeight="1">
      <c r="A64" s="8" t="str">
        <f>HYPERLINK("https://www.tenforums.com/tutorials/45143-action-center-quick-actions-reset-default-windows-10-a.html","Action Center Quick Actions - Reset to Default in Windows 10")</f>
        <v>Action Center Quick Actions - Reset to Default in Windows 10</v>
      </c>
      <c r="B64" s="9" t="s">
        <v>65</v>
      </c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</row>
    <row r="65" ht="27.0" customHeight="1">
      <c r="A65" s="8" t="str">
        <f>HYPERLINK("https://www.tenforums.com/tutorials/51138-action-center-show-hide-app-icons-windows-10-a.html","Action Center - Show or Hide App Icons in Windows 10 ")</f>
        <v>Action Center - Show or Hide App Icons in Windows 10 </v>
      </c>
      <c r="B65" s="9" t="s">
        <v>66</v>
      </c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</row>
    <row r="66" ht="27.0" customHeight="1">
      <c r="A66" s="8" t="str">
        <f>HYPERLINK("https://www.tenforums.com/tutorials/51086-action-center-show-hide-number-new-notifications-windows-10-a.html","Action Center - Show or Hide Number of New Notifications in Windows 10 ")</f>
        <v>Action Center - Show or Hide Number of New Notifications in Windows 10 </v>
      </c>
      <c r="B66" s="9" t="s">
        <v>67</v>
      </c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</row>
    <row r="67" ht="27.0" customHeight="1">
      <c r="A67" s="8" t="str">
        <f>HYPERLINK("https://www.tenforums.com/tutorials/5768-start-taskbar-action-center-color-turn-off-windows-10-a.html","Action Center, Start, and Taskbar Color - Turn On/Off in Windows 10")</f>
        <v>Action Center, Start, and Taskbar Color - Turn On/Off in Windows 10</v>
      </c>
      <c r="B67" s="9" t="s">
        <v>68</v>
      </c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</row>
    <row r="68" ht="27.0" customHeight="1">
      <c r="A68" s="8" t="str">
        <f>HYPERLINK("https://www.tenforums.com/tutorials/5556-turn-off-transparency-effects-windows-10-a.html","Action Center Transparency - Turn On or Off in Windows 10")</f>
        <v>Action Center Transparency - Turn On or Off in Windows 10</v>
      </c>
      <c r="B68" s="9" t="s">
        <v>69</v>
      </c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</row>
    <row r="69" ht="27.0" customHeight="1">
      <c r="A69" s="8" t="str">
        <f>HYPERLINK("https://www.tenforums.com/tutorials/2594-action-center-use-windows-10-a.html","Action Center - Use in Windows 10")</f>
        <v>Action Center - Use in Windows 10</v>
      </c>
      <c r="B69" s="9" t="s">
        <v>70</v>
      </c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</row>
    <row r="70" ht="27.0" customHeight="1">
      <c r="A70" s="12" t="str">
        <f>HYPERLINK("https://www.tenforums.com/tutorials/113268-change-time-activate-window-hovering-over-mouse-windows.html","Activate Window by Hovering Over with Mouse - Change Time in Windows")</f>
        <v>Activate Window by Hovering Over with Mouse - Change Time in Windows</v>
      </c>
      <c r="B70" s="9" t="s">
        <v>71</v>
      </c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</row>
    <row r="71" ht="27.0" customHeight="1">
      <c r="A71" s="12" t="str">
        <f>HYPERLINK("https://www.tenforums.com/tutorials/113260-turn-off-activate-window-hovering-over-mouse-windows.html","Activate Window by Hovering Over with Mouse - Turn On or Off in Windows")</f>
        <v>Activate Window by Hovering Over with Mouse - Turn On or Off in Windows</v>
      </c>
      <c r="B71" s="9" t="s">
        <v>72</v>
      </c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</row>
    <row r="72" ht="27.0" customHeight="1">
      <c r="A72" s="8" t="str">
        <f>HYPERLINK("https://www.tenforums.com/tutorials/5705-activate-windows-10-a.html","Activate Windows 10")</f>
        <v>Activate Windows 10</v>
      </c>
      <c r="B72" s="9" t="s">
        <v>73</v>
      </c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</row>
    <row r="73" ht="27.0" customHeight="1">
      <c r="A73" s="8" t="str">
        <f>HYPERLINK("https://www.tenforums.com/tutorials/55398-microsoft-account-link-digital-license-windows-10-pc.html","Activation Digital License - Link to Microsoft Account on Windows 10 PC ")</f>
        <v>Activation Digital License - Link to Microsoft Account on Windows 10 PC </v>
      </c>
      <c r="B73" s="9" t="s">
        <v>74</v>
      </c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</row>
    <row r="74" ht="27.0" customHeight="1">
      <c r="A74" s="8" t="str">
        <f>HYPERLINK("https://www.tenforums.com/tutorials/20779-activation-windows-10-check.html","Activation of Windows 10 - Check")</f>
        <v>Activation of Windows 10 - Check</v>
      </c>
      <c r="B74" s="9" t="s">
        <v>75</v>
      </c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</row>
    <row r="75" ht="27.0" customHeight="1">
      <c r="A75" s="8" t="str">
        <f>HYPERLINK("https://www.tenforums.com/tutorials/55383-activation-troubleshooter-use-windows-10-a.html","Activation Troubleshooter - Use in Windows 10 ")</f>
        <v>Activation Troubleshooter - Use in Windows 10 </v>
      </c>
      <c r="B75" s="9" t="s">
        <v>76</v>
      </c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</row>
    <row r="76" ht="27.0" customHeight="1">
      <c r="A76" s="8" t="str">
        <f>HYPERLINK("https://www.tenforums.com/tutorials/47542-active-hours-updates-change-windows-10-mobile-phone.html","Active Hours for Updates - Change in Windows 10 Mobile Phone")</f>
        <v>Active Hours for Updates - Change in Windows 10 Mobile Phone</v>
      </c>
      <c r="B76" s="9" t="s">
        <v>77</v>
      </c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</row>
    <row r="77" ht="27.0" customHeight="1">
      <c r="A77" s="8" t="str">
        <f>HYPERLINK("https://www.tenforums.com/tutorials/46468-windows-update-active-hours-change-windows-10-a.html","Active Hours for Windows Update - Change in Windows 10 ")</f>
        <v>Active Hours for Windows Update - Change in Windows 10 </v>
      </c>
      <c r="B77" s="9" t="s">
        <v>78</v>
      </c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</row>
    <row r="78" ht="27.0" customHeight="1">
      <c r="A78" s="12" t="str">
        <f>HYPERLINK("https://www.tenforums.com/tutorials/46557-enable-disable-active-hours-windows-update-windows-10-a.html","Active Hours for Windows Update - Enable or Disable in Windows 10 ")</f>
        <v>Active Hours for Windows Update - Enable or Disable in Windows 10 </v>
      </c>
      <c r="B78" s="9" t="s">
        <v>79</v>
      </c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</row>
    <row r="79" ht="27.0" customHeight="1">
      <c r="A79" s="8" t="str">
        <f>HYPERLINK("https://www.tenforums.com/tutorials/112037-specify-max-active-hours-range-auto-restarts-windows-10-a.html","Active Hours Range for Auto-restarts - Specify Max in Windows 10")</f>
        <v>Active Hours Range for Auto-restarts - Specify Max in Windows 10</v>
      </c>
      <c r="B79" s="9" t="s">
        <v>80</v>
      </c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</row>
    <row r="80" ht="27.0" customHeight="1">
      <c r="A80" s="8" t="str">
        <f>HYPERLINK("https://www.tenforums.com/tutorials/121699-turn-off-automatically-adjust-active-hours-windows-10-a.html","Active Hours - Turn On or Off Automatically Adjust in Windows 10")</f>
        <v>Active Hours - Turn On or Off Automatically Adjust in Windows 10</v>
      </c>
      <c r="B80" s="9" t="s">
        <v>81</v>
      </c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</row>
    <row r="81" ht="27.0" customHeight="1">
      <c r="A81" s="8" t="str">
        <f>HYPERLINK("https://www.tenforums.com/tutorials/112737-clear-activities-timeline-windows-10-a.html","Activities - Clear from Timeline in Windows 10")</f>
        <v>Activities - Clear from Timeline in Windows 10</v>
      </c>
      <c r="B81" s="9" t="s">
        <v>82</v>
      </c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</row>
    <row r="82" ht="27.0" customHeight="1">
      <c r="A82" s="8" t="str">
        <f>HYPERLINK("https://www.tenforums.com/tutorials/98194-clear-activity-history-windows-10-a.html","Activity History - Clear in Windows 10")</f>
        <v>Activity History - Clear in Windows 10</v>
      </c>
      <c r="B82" s="9" t="s">
        <v>83</v>
      </c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</row>
    <row r="83" ht="27.0" customHeight="1">
      <c r="A83" s="8" t="str">
        <f>HYPERLINK("https://www.tenforums.com/tutorials/100341-enable-disable-collect-activity-history-windows-10-a.html","Activity History - Enable or Disable Collecting in Windows 10")</f>
        <v>Activity History - Enable or Disable Collecting in Windows 10</v>
      </c>
      <c r="B83" s="9" t="s">
        <v>84</v>
      </c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</row>
    <row r="84" ht="27.0" customHeight="1">
      <c r="A84" s="8" t="str">
        <f>HYPERLINK("https://www.tenforums.com/tutorials/110063-enable-disable-sync-activities-pc-cloud-windows-10-a.html","Activity History - Enable or Disable Sync Activities from PC to Cloud in Windows 10")</f>
        <v>Activity History - Enable or Disable Sync Activities from PC to Cloud in Windows 10</v>
      </c>
      <c r="B84" s="9" t="s">
        <v>85</v>
      </c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</row>
    <row r="85" ht="27.0" customHeight="1">
      <c r="A85" s="8" t="str">
        <f>HYPERLINK("https://www.tenforums.com/tutorials/98192-turn-off-collect-activity-history-windows-10-a.html","Activity History - Turn On or Off Collecting in Windows 10")</f>
        <v>Activity History - Turn On or Off Collecting in Windows 10</v>
      </c>
      <c r="B85" s="9" t="s">
        <v>86</v>
      </c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</row>
    <row r="86" ht="27.0" customHeight="1">
      <c r="A86" s="8" t="str">
        <f>HYPERLINK("https://www.tenforums.com/tutorials/93866-see-os-store-update-bandwidth-usage-windows-10-activity-monitor.html","Activity Monitor - See OS and Store Update Bandwidth Usage in Windows 10")</f>
        <v>Activity Monitor - See OS and Store Update Bandwidth Usage in Windows 10</v>
      </c>
      <c r="B86" s="9" t="s">
        <v>87</v>
      </c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</row>
    <row r="87" ht="27.0" customHeight="1">
      <c r="A87" s="8" t="str">
        <f>HYPERLINK("https://www.tenforums.com/tutorials/70157-adaptive-brightness-enable-disable-windows-10-a.html","Adaptive Brightness - Enable or Disable in Windows 10 ")</f>
        <v>Adaptive Brightness - Enable or Disable in Windows 10 </v>
      </c>
      <c r="B87" s="9" t="s">
        <v>88</v>
      </c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</row>
    <row r="88" ht="27.0" customHeight="1">
      <c r="A88" s="8" t="str">
        <f>HYPERLINK("https://www.tenforums.com/tutorials/83163-remove-add-windows-media-player-list-context-menu-windows-10-a.html","""Add to Windows Media Player list"" Context Menu - Add or Remove in Windows 10")</f>
        <v>"Add to Windows Media Player list" Context Menu - Add or Remove in Windows 10</v>
      </c>
      <c r="B88" s="10" t="s">
        <v>89</v>
      </c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</row>
    <row r="89" ht="27.0" customHeight="1">
      <c r="A89" s="12" t="str">
        <f>HYPERLINK("https://www.tenforums.com/tutorials/27744-add-remove-additional-time-zone-clocks-taskbar-windows-10-a.html","Additional Clocks - Add or Remove for Different Time Zones on Taskbar in Windows 10")</f>
        <v>Additional Clocks - Add or Remove for Different Time Zones on Taskbar in Windows 10</v>
      </c>
      <c r="B89" s="10" t="s">
        <v>90</v>
      </c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</row>
    <row r="90" ht="27.0" customHeight="1">
      <c r="A90" s="8" t="str">
        <f>HYPERLINK("https://www.tenforums.com/tutorials/4751-taskbar-show-windows-open-desktops-windows-10-a.html","Additional Desktops Taskbar - Show Open Windows in Windows 10")</f>
        <v>Additional Desktops Taskbar - Show Open Windows in Windows 10</v>
      </c>
      <c r="B90" s="9" t="s">
        <v>91</v>
      </c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</row>
    <row r="91" ht="27.0" customHeight="1">
      <c r="A91" s="8" t="str">
        <f>HYPERLINK("https://www.tenforums.com/tutorials/34661-administrative-tools-open-windows-10-a.html","Administrative Tools - Open in Windows 10")</f>
        <v>Administrative Tools - Open in Windows 10</v>
      </c>
      <c r="B91" s="9" t="s">
        <v>92</v>
      </c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</row>
    <row r="92" ht="27.0" customHeight="1">
      <c r="A92" s="8" t="str">
        <f>HYPERLINK("https://www.tenforums.com/tutorials/69358-administrative-tools-restore-default-shortcuts-windows-10-a.html","Administrative Tools - Restore Default Shortcuts in Windows 10 ")</f>
        <v>Administrative Tools - Restore Default Shortcuts in Windows 10 </v>
      </c>
      <c r="B92" s="9" t="s">
        <v>93</v>
      </c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</row>
    <row r="93" ht="27.0" customHeight="1">
      <c r="A93" s="8" t="str">
        <f>HYPERLINK("https://www.tenforums.com/tutorials/2969-administrator-account-enable-disable-windows-10-a.html","Administrator account - Enable or Disable in Windows 10")</f>
        <v>Administrator account - Enable or Disable in Windows 10</v>
      </c>
      <c r="B93" s="9" t="s">
        <v>94</v>
      </c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</row>
    <row r="94" ht="27.0" customHeight="1">
      <c r="A94" s="8" t="str">
        <f>HYPERLINK("https://www.tenforums.com/tutorials/112612-enable-disable-uac-prompt-built-administrator-windows.html","Administrator account - Enable or Disable User Account Control (UAC) in Windows")</f>
        <v>Administrator account - Enable or Disable User Account Control (UAC) in Windows</v>
      </c>
      <c r="B94" s="9" t="s">
        <v>95</v>
      </c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</row>
    <row r="95" ht="27.0" customHeight="1">
      <c r="A95" s="8" t="str">
        <f>HYPERLINK("https://www.tenforums.com/tutorials/21680-account-type-determine-windows-10-a.html","Administrator or Standard User - Determine in Windows 10")</f>
        <v>Administrator or Standard User - Determine in Windows 10</v>
      </c>
      <c r="B95" s="9" t="s">
        <v>46</v>
      </c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</row>
    <row r="96" ht="27.0" customHeight="1">
      <c r="A96" s="8" t="str">
        <f>HYPERLINK("https://www.tenforums.com/tutorials/34821-adult-account-add-remove-your-family-windows-10-a.html","Adult Account - Add or Remove from Your Family in Windows 10")</f>
        <v>Adult Account - Add or Remove from Your Family in Windows 10</v>
      </c>
      <c r="B96" s="9" t="s">
        <v>96</v>
      </c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</row>
    <row r="97" ht="27.0" customHeight="1">
      <c r="A97" s="8" t="str">
        <f>HYPERLINK("https://www.tenforums.com/tutorials/22455-f8-advanced-boot-options-enable-disable-windows-10-a.html","Advanced Boot Options (F8) - Enable or Disable in Windows 10")</f>
        <v>Advanced Boot Options (F8) - Enable or Disable in Windows 10</v>
      </c>
      <c r="B97" s="9" t="s">
        <v>97</v>
      </c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</row>
    <row r="98" ht="27.0" customHeight="1">
      <c r="A98" s="8" t="str">
        <f>HYPERLINK("https://www.tenforums.com/tutorials/100785-view-detailed-display-information-windows-10-a.html","Advanced Display Settings - View in Windows 10")</f>
        <v>Advanced Display Settings - View in Windows 10</v>
      </c>
      <c r="B98" s="9" t="s">
        <v>98</v>
      </c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</row>
    <row r="99" ht="27.0" customHeight="1">
      <c r="A99" s="8" t="str">
        <f>HYPERLINK("https://www.tenforums.com/tutorials/22953-advanced-security-add-context-menu-windows-8-10-a.html","Advanced security - Add to Context Menu in Windows 8 and 10")</f>
        <v>Advanced security - Add to Context Menu in Windows 8 and 10</v>
      </c>
      <c r="B99" s="9" t="s">
        <v>99</v>
      </c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</row>
    <row r="100" ht="27.0" customHeight="1">
      <c r="A100" s="8" t="str">
        <f>HYPERLINK("https://www.tenforums.com/tutorials/2294-advanced-startup-options-boot-windows-10-a.html","Advanced Startup Options - Boot to in Windows 10")</f>
        <v>Advanced Startup Options - Boot to in Windows 10</v>
      </c>
      <c r="B100" s="9" t="s">
        <v>100</v>
      </c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</row>
    <row r="101" ht="27.0" customHeight="1">
      <c r="A101" s="11" t="str">
        <f>HYPERLINK("https://www.tenforums.com/tutorials/143140-add-boot-advanced-startup-options-context-menu-windows-10-a.html","Advanced Startup Options context menu - Add in Windows 10")</f>
        <v>Advanced Startup Options context menu - Add in Windows 10</v>
      </c>
      <c r="B101" s="10" t="s">
        <v>101</v>
      </c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</row>
    <row r="102" ht="27.0" customHeight="1">
      <c r="A102" s="8" t="str">
        <f>HYPERLINK("https://www.tenforums.com/tutorials/4157-advanced-startup-options-shortcut-create-windows-10-a.html","Advanced Startup Options Shortcut - Create in Windows 10")</f>
        <v>Advanced Startup Options Shortcut - Create in Windows 10</v>
      </c>
      <c r="B102" s="9" t="s">
        <v>102</v>
      </c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</row>
    <row r="103" ht="27.0" customHeight="1">
      <c r="A103" s="8" t="str">
        <f>HYPERLINK("https://www.tenforums.com/tutorials/43450-advanced-startup-settings-enable-disable-windows-10-a.html","Advanced Startup Settings - Enable or Disable in Windows 10")</f>
        <v>Advanced Startup Settings - Enable or Disable in Windows 10</v>
      </c>
      <c r="B103" s="9" t="s">
        <v>103</v>
      </c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</row>
    <row r="104" ht="27.0" customHeight="1">
      <c r="A104" s="11" t="str">
        <f>HYPERLINK("https://www.tenforums.com/tutorials/147578-add-advanced-user-accounts-control-panel-windows-7-8-10-a.html","Advanced User Accounts - Add to Control Panel in Windows 7, 8, and 10")</f>
        <v>Advanced User Accounts - Add to Control Panel in Windows 7, 8, and 10</v>
      </c>
      <c r="B104" s="10" t="s">
        <v>104</v>
      </c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</row>
    <row r="105" ht="27.0" customHeight="1">
      <c r="A105" s="8" t="str">
        <f>HYPERLINK("https://www.tenforums.com/tutorials/80413-disable-advertising-windows-10-a.html","Advertising - Disable in Windows 10")</f>
        <v>Advertising - Disable in Windows 10</v>
      </c>
      <c r="B105" s="10" t="s">
        <v>105</v>
      </c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</row>
    <row r="106" ht="27.0" customHeight="1">
      <c r="A106" s="8" t="str">
        <f>HYPERLINK("https://www.tenforums.com/tutorials/76453-advertising-id-relevant-ads-enable-disable-windows-10-a.html","Advertising ID for Relevant Ads - Enable or Disable in Windows 10")</f>
        <v>Advertising ID for Relevant Ads - Enable or Disable in Windows 10</v>
      </c>
      <c r="B106" s="10" t="s">
        <v>106</v>
      </c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</row>
    <row r="107" ht="27.0" customHeight="1">
      <c r="A107" s="8" t="str">
        <f>HYPERLINK("https://www.tenforums.com/tutorials/7935-aerolite-theme-install-windows-10-a.html","Aerolite Theme - Install in Windows 10")</f>
        <v>Aerolite Theme - Install in Windows 10</v>
      </c>
      <c r="B107" s="9" t="s">
        <v>107</v>
      </c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</row>
    <row r="108" ht="27.0" customHeight="1">
      <c r="A108" s="8" t="str">
        <f>HYPERLINK("https://www.tenforums.com/tutorials/47266-peek-desktop-turn-off-windows-10-a.html","Aero Peek - Turn On or Off in Windows 10 ")</f>
        <v>Aero Peek - Turn On or Off in Windows 10 </v>
      </c>
      <c r="B108" s="9" t="s">
        <v>108</v>
      </c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</row>
    <row r="109" ht="27.0" customHeight="1">
      <c r="A109" s="8" t="str">
        <f>HYPERLINK("https://www.tenforums.com/tutorials/4417-aero-shake-enable-disable-windows-10-a.html","Aero Shake - Enable or Disable in Windows 10")</f>
        <v>Aero Shake - Enable or Disable in Windows 10</v>
      </c>
      <c r="B109" s="9" t="s">
        <v>109</v>
      </c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</row>
    <row r="110" ht="27.0" customHeight="1">
      <c r="A110" s="8" t="str">
        <f>HYPERLINK("https://www.tenforums.com/tutorials/4343-aero-snap-turn-off-windows-10-a.html","Aero Snap - Turn On or Off in Windows 10")</f>
        <v>Aero Snap - Turn On or Off in Windows 10</v>
      </c>
      <c r="B110" s="9" t="s">
        <v>110</v>
      </c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</row>
    <row r="111" ht="27.0" customHeight="1">
      <c r="A111" s="8" t="str">
        <f>HYPERLINK("https://www.tenforums.com/tutorials/22631-ahci-enable-windows-8-windows-10-after-installation.html","AHCI - Enable in Windows 8 and Windows 10 after Installation")</f>
        <v>AHCI - Enable in Windows 8 and Windows 10 after Installation</v>
      </c>
      <c r="B111" s="9" t="s">
        <v>111</v>
      </c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</row>
    <row r="112" ht="27.0" customHeight="1">
      <c r="A112" s="8" t="str">
        <f>HYPERLINK("https://www.tenforums.com/tutorials/72971-power-options-add-ahci-link-power-management-windows-10-a.html","AHCI Link Power Management - Add to Power Options in Windows 10 ")</f>
        <v>AHCI Link Power Management - Add to Power Options in Windows 10 </v>
      </c>
      <c r="B112" s="9" t="s">
        <v>112</v>
      </c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</row>
    <row r="113" ht="27.0" customHeight="1">
      <c r="A113" s="8" t="str">
        <f>HYPERLINK("https://www.tenforums.com/tutorials/37787-airplane-mode-shortcut-create-windows-10-a.html","Airplane Mode shortcut - Create in Windows 10")</f>
        <v>Airplane Mode shortcut - Create in Windows 10</v>
      </c>
      <c r="B113" s="9" t="s">
        <v>113</v>
      </c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</row>
    <row r="114" ht="27.0" customHeight="1">
      <c r="A114" s="8" t="str">
        <f>HYPERLINK("https://www.tenforums.com/tutorials/15411-airplane-mode-turn-off-windows-10-a.html","Airplane Mode - Turn On or Off in Windows 10")</f>
        <v>Airplane Mode - Turn On or Off in Windows 10</v>
      </c>
      <c r="B114" s="9" t="s">
        <v>114</v>
      </c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</row>
    <row r="115" ht="27.0" customHeight="1">
      <c r="A115" s="8" t="str">
        <f>HYPERLINK("https://www.tenforums.com/tutorials/78081-airplane-mode-turn-off-windows-10-mobile-phone.html","Airplane Mode - Turn On or Off on Windows 10 Mobile Phone")</f>
        <v>Airplane Mode - Turn On or Off on Windows 10 Mobile Phone</v>
      </c>
      <c r="B115" s="10" t="s">
        <v>115</v>
      </c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</row>
    <row r="116" ht="27.0" customHeight="1">
      <c r="A116" s="8" t="str">
        <f>HYPERLINK("https://www.tenforums.com/tutorials/110668-backup-restore-alarms-clock-app-windows-10-a.html","Alarms &amp; Clock app - Backup and Restore in Windows 10")</f>
        <v>Alarms &amp; Clock app - Backup and Restore in Windows 10</v>
      </c>
      <c r="B116" s="9" t="s">
        <v>116</v>
      </c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</row>
    <row r="117" ht="27.0" customHeight="1">
      <c r="A117" s="8" t="str">
        <f>HYPERLINK("https://www.tenforums.com/tutorials/10529-all-apps-start-menu-add-remove-items-windows-10-a.html","All apps in Start menu - Add or Remove Items in Windows 10")</f>
        <v>All apps in Start menu - Add or Remove Items in Windows 10</v>
      </c>
      <c r="B117" s="9" t="s">
        <v>117</v>
      </c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</row>
    <row r="118" ht="27.0" customHeight="1">
      <c r="A118" s="8" t="str">
        <f>HYPERLINK("https://www.tenforums.com/tutorials/71662-internet-explorer-add-remove-site-apps-windows-10-a.html","All Apps in Start menu - Add or Remove Site for Internet Explorer in Windows 10")</f>
        <v>All Apps in Start menu - Add or Remove Site for Internet Explorer in Windows 10</v>
      </c>
      <c r="B118" s="9" t="s">
        <v>118</v>
      </c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</row>
    <row r="119" ht="27.0" customHeight="1">
      <c r="A119" s="8" t="str">
        <f>HYPERLINK("https://www.tenforums.com/tutorials/66248-start-menu-app-list-hide-show-windows-10-a.html","All Apps in Start Menu - Hide or Show in Windows 10 ")</f>
        <v>All Apps in Start Menu - Hide or Show in Windows 10 </v>
      </c>
      <c r="B119" s="9" t="s">
        <v>119</v>
      </c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</row>
    <row r="120" ht="27.0" customHeight="1">
      <c r="A120" s="8" t="str">
        <f>HYPERLINK("https://www.tenforums.com/tutorials/7008-all-apps-start-menu-open-use-windows-10-a.html","All apps in Start menu - Open and Use in Windows 10")</f>
        <v>All apps in Start menu - Open and Use in Windows 10</v>
      </c>
      <c r="B120" s="9" t="s">
        <v>120</v>
      </c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</row>
    <row r="121" ht="27.0" customHeight="1">
      <c r="A121" s="8" t="str">
        <f>HYPERLINK("https://www.tenforums.com/tutorials/110136-rename-items-all-apps-windows-10-start-menu.html","All Apps in Start Menu - Rename Items in Windows 10")</f>
        <v>All Apps in Start Menu - Rename Items in Windows 10</v>
      </c>
      <c r="B121" s="9" t="s">
        <v>121</v>
      </c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</row>
    <row r="122" ht="27.0" customHeight="1">
      <c r="A122" s="8" t="str">
        <f>HYPERLINK("https://www.tenforums.com/tutorials/105049-add-remove-all-apps-list-start-menu-windows-10-a.html","All Apps List - Add or Remove in Start Menu in Windows 10")</f>
        <v>All Apps List - Add or Remove in Start Menu in Windows 10</v>
      </c>
      <c r="B122" s="9" t="s">
        <v>122</v>
      </c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</row>
    <row r="123" ht="27.0" customHeight="1">
      <c r="A123" s="8" t="str">
        <f>HYPERLINK("https://www.tenforums.com/tutorials/6008-alt-key-codes-special-characters-list.html","ALT Key Codes for Special Characters List")</f>
        <v>ALT Key Codes for Special Characters List</v>
      </c>
      <c r="B123" s="9" t="s">
        <v>123</v>
      </c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</row>
    <row r="124" ht="27.0" customHeight="1">
      <c r="A124" s="8" t="str">
        <f>HYPERLINK("https://www.tenforums.com/tutorials/54372-alt-tab-background-windows-hide-show-windows-10-a.html","ALT+TAB Background Windows - Hide or Show in Windows 10 ")</f>
        <v>ALT+TAB Background Windows - Hide or Show in Windows 10 </v>
      </c>
      <c r="B124" s="9" t="s">
        <v>124</v>
      </c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</row>
    <row r="125" ht="27.0" customHeight="1">
      <c r="A125" s="11" t="s">
        <v>125</v>
      </c>
      <c r="B125" s="10" t="s">
        <v>126</v>
      </c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</row>
    <row r="126" ht="27.0" customHeight="1">
      <c r="A126" s="8" t="str">
        <f>HYPERLINK("https://www.tenforums.com/tutorials/54353-alt-tab-desktop-background-dimming-adjust-windows-10-a.html","ALT+TAB Desktop Background Dimming - Adjust in Windows 10 ")</f>
        <v>ALT+TAB Desktop Background Dimming - Adjust in Windows 10 </v>
      </c>
      <c r="B126" s="9" t="s">
        <v>127</v>
      </c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</row>
    <row r="127" ht="27.0" customHeight="1">
      <c r="A127" s="8" t="str">
        <f>HYPERLINK("https://www.tenforums.com/tutorials/54324-alt-tab-grid-background-transparency-adjust-windows-10-a.html","ALT+TAB Grid Background Transparency - Adjust in Windows 10 ")</f>
        <v>ALT+TAB Grid Background Transparency - Adjust in Windows 10 </v>
      </c>
      <c r="B127" s="9" t="s">
        <v>128</v>
      </c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</row>
    <row r="128" ht="27.0" customHeight="1">
      <c r="A128" s="8" t="str">
        <f>HYPERLINK("https://www.tenforums.com/tutorials/99205-set-alt-tab-use-classic-icons-thumbnails-windows.html","ALT+TAB - Set to Use Classic Icons or Thumbnails in Windows")</f>
        <v>ALT+TAB - Set to Use Classic Icons or Thumbnails in Windows</v>
      </c>
      <c r="B128" s="9" t="s">
        <v>129</v>
      </c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</row>
    <row r="129" ht="27.0" customHeight="1">
      <c r="A129" s="8" t="str">
        <f>HYPERLINK("https://www.tenforums.com/tutorials/4764-alt-tab-show-windows-open-desktops-windows-10-a.html","ALT+TAB - Show Windows Open on Desktops in Windows 10")</f>
        <v>ALT+TAB - Show Windows Open on Desktops in Windows 10</v>
      </c>
      <c r="B129" s="9" t="s">
        <v>130</v>
      </c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</row>
    <row r="130" ht="27.0" customHeight="1">
      <c r="A130" s="8" t="str">
        <f>HYPERLINK("https://www.tenforums.com/tutorials/6082-switch-between-open-apps-windows-10-a.html","ALT+TAB Switch Between Open Apps in Windows 10")</f>
        <v>ALT+TAB Switch Between Open Apps in Windows 10</v>
      </c>
      <c r="B130" s="9" t="s">
        <v>131</v>
      </c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</row>
    <row r="131" ht="27.0" customHeight="1">
      <c r="A131" s="8" t="str">
        <f>HYPERLINK("https://www.tenforums.com/tutorials/107462-turn-off-showing-tabs-sets-alt-tab-windows-10-a.html","Alt+Tab - Turn On or Off Showing Tabs for Sets in Windows 10")</f>
        <v>Alt+Tab - Turn On or Off Showing Tabs for Sets in Windows 10</v>
      </c>
      <c r="B131" s="9" t="s">
        <v>132</v>
      </c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</row>
    <row r="132" ht="27.0" customHeight="1">
      <c r="A132" s="11" t="s">
        <v>133</v>
      </c>
      <c r="B132" s="10" t="s">
        <v>134</v>
      </c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</row>
    <row r="133" ht="27.0" customHeight="1">
      <c r="A133" s="11" t="str">
        <f>HYPERLINK("https://www.tenforums.com/tutorials/156072-how-add-remove-open-always-use-app-windows-10-a.html","'Always use this app' in Open With - Add or Remove in Windows 10")</f>
        <v>'Always use this app' in Open With - Add or Remove in Windows 10</v>
      </c>
      <c r="B133" s="10" t="s">
        <v>135</v>
      </c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</row>
    <row r="134" ht="27.0" customHeight="1">
      <c r="A134" s="8" t="str">
        <f>HYPERLINK("https://www.tenforums.com/tutorials/45792-app-default-reset-fix-windows-10-a.html","An app default was reset - Fix in Windows 10 ")</f>
        <v>An app default was reset - Fix in Windows 10 </v>
      </c>
      <c r="B134" s="9" t="s">
        <v>136</v>
      </c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</row>
    <row r="135" ht="27.0" customHeight="1">
      <c r="A135" s="8" t="str">
        <f>HYPERLINK("https://www.tenforums.com/tutorials/119645-link-android-phone-windows-10-pc.html","Android Phone - Link to Windows 10 PC")</f>
        <v>Android Phone - Link to Windows 10 PC</v>
      </c>
      <c r="B135" s="9" t="s">
        <v>137</v>
      </c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</row>
    <row r="136" ht="27.0" customHeight="1">
      <c r="A136" s="8" t="str">
        <f>HYPERLINK("https://www.tenforums.com/tutorials/119785-get-android-phone-notifications-cortana-windows-10-pc.html","Android Phone Notifications - Get from Cortana on Windows 10 PC")</f>
        <v>Android Phone Notifications - Get from Cortana on Windows 10 PC</v>
      </c>
      <c r="B136" s="9" t="s">
        <v>138</v>
      </c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</row>
    <row r="137" ht="27.0" customHeight="1">
      <c r="A137" s="8" t="str">
        <f>HYPERLINK("https://www.tenforums.com/tutorials/119649-unlink-iphone-android-phone-windows-10-pc.html","Android Phone or iPhone - Unlink from Windows 10 PC")</f>
        <v>Android Phone or iPhone - Unlink from Windows 10 PC</v>
      </c>
      <c r="B137" s="9" t="s">
        <v>139</v>
      </c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</row>
    <row r="138" ht="27.0" customHeight="1">
      <c r="A138" s="8" t="str">
        <f>HYPERLINK("https://www.tenforums.com/tutorials/124509-project-android-phone-screen-windows-10-pc.html","Android Phone - Project to Screen on Windows 10 PC")</f>
        <v>Android Phone - Project to Screen on Windows 10 PC</v>
      </c>
      <c r="B138" s="9" t="s">
        <v>140</v>
      </c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</row>
    <row r="139" ht="27.0" customHeight="1">
      <c r="A139" s="8" t="str">
        <f>HYPERLINK("https://www.tenforums.com/tutorials/119908-see-photos-android-phone-your-phone-app-windows-10-pc.html","Android Phone - See Photos in Your Phone app on Windows 10 PC")</f>
        <v>Android Phone - See Photos in Your Phone app on Windows 10 PC</v>
      </c>
      <c r="B139" s="9" t="s">
        <v>141</v>
      </c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</row>
    <row r="140" ht="27.0" customHeight="1">
      <c r="A140" s="8" t="str">
        <f>HYPERLINK("https://www.tenforums.com/tutorials/119892-send-text-messages-android-phone-your-phone-app-windows-10-a.html","Android Phone - Send Text Messages in Your Phone app on Windows 10 PC")</f>
        <v>Android Phone - Send Text Messages in Your Phone app on Windows 10 PC</v>
      </c>
      <c r="B140" s="9" t="s">
        <v>142</v>
      </c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</row>
    <row r="141" ht="27.0" customHeight="1">
      <c r="A141" s="8" t="str">
        <f>HYPERLINK("https://www.tenforums.com/tutorials/119953-send-webpage-microsoft-edge-android-phone-windows-10-pc.html","Android Phone - Send Webpage in Microsoft Edge to Windows 10 PC")</f>
        <v>Android Phone - Send Webpage in Microsoft Edge to Windows 10 PC</v>
      </c>
      <c r="B141" s="9" t="s">
        <v>143</v>
      </c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</row>
    <row r="142" ht="27.0" customHeight="1">
      <c r="A142" s="8" t="str">
        <f>HYPERLINK("https://www.tenforums.com/tutorials/119899-view-text-messages-android-phone-your-phone-app-windows-10-a.html","Android Phone - View Text Messages in Your Phone app on Windows 10 PC")</f>
        <v>Android Phone - View Text Messages in Your Phone app on Windows 10 PC</v>
      </c>
      <c r="B142" s="9" t="s">
        <v>144</v>
      </c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</row>
    <row r="143" ht="27.0" customHeight="1">
      <c r="A143" s="8" t="str">
        <f>HYPERLINK("https://www.tenforums.com/tutorials/126844-enable-disable-animate-controls-elements-inside-windows.html","Animate Controls and Elements Inside Windows - Enable or Disable")</f>
        <v>Animate Controls and Elements Inside Windows - Enable or Disable</v>
      </c>
      <c r="B143" s="9" t="s">
        <v>145</v>
      </c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</row>
    <row r="144" ht="27.0" customHeight="1">
      <c r="A144" s="8" t="str">
        <f>HYPERLINK("https://www.tenforums.com/tutorials/126788-enable-disable-animate-windows-when-minimizing-maximizing.html","Animate Windows when Minimizing and Maximizing - Enable or Disable in Windows")</f>
        <v>Animate Windows when Minimizing and Maximizing - Enable or Disable in Windows</v>
      </c>
      <c r="B144" s="9" t="s">
        <v>146</v>
      </c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</row>
    <row r="145" ht="27.0" customHeight="1">
      <c r="A145" s="8" t="str">
        <f>HYPERLINK("https://www.tenforums.com/tutorials/6377-visual-effects-settings-change-windows-10-a.html","Animations - Turn off all unnecessary animations in Windows 10")</f>
        <v>Animations - Turn off all unnecessary animations in Windows 10</v>
      </c>
      <c r="B145" s="9" t="s">
        <v>147</v>
      </c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</row>
    <row r="146" ht="27.0" customHeight="1">
      <c r="A146" s="8" t="str">
        <f>HYPERLINK("https://www.tenforums.com/tutorials/88607-limit-bandwidth-windows-update-store-app-updates-windows-10-a.html","App and Windows Updates - Limit Bandwidth to Download and Upload in Windows 10")</f>
        <v>App and Windows Updates - Limit Bandwidth to Download and Upload in Windows 10</v>
      </c>
      <c r="B146" s="9" t="s">
        <v>148</v>
      </c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</row>
    <row r="147" ht="27.0" customHeight="1">
      <c r="A147" s="8" t="str">
        <f>HYPERLINK("https://www.tenforums.com/tutorials/78108-app-commands-list-windows-10-a.html","App Commands List for Windows 10")</f>
        <v>App Commands List for Windows 10</v>
      </c>
      <c r="B147" s="10" t="s">
        <v>149</v>
      </c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</row>
    <row r="148" ht="27.0" customHeight="1">
      <c r="A148" s="8" t="str">
        <f>HYPERLINK("https://www.tenforums.com/tutorials/15523-compatibility-mode-settings-apps-change-windows-10-a.html","App Compatibility Mode Settings - Change in Windows 10")</f>
        <v>App Compatibility Mode Settings - Change in Windows 10</v>
      </c>
      <c r="B148" s="9" t="s">
        <v>150</v>
      </c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</row>
    <row r="149" ht="27.0" customHeight="1">
      <c r="A149" s="8" t="str">
        <f>HYPERLINK("https://www.tenforums.com/tutorials/107290-enable-disable-moving-user-app-data-windows-10-a.html","App Data for Users - Enable or Disable Moving in Windows 10")</f>
        <v>App Data for Users - Enable or Disable Moving in Windows 10</v>
      </c>
      <c r="B149" s="9" t="s">
        <v>151</v>
      </c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</row>
    <row r="150" ht="27.0" customHeight="1">
      <c r="A150" s="8" t="str">
        <f>HYPERLINK("https://www.tenforums.com/tutorials/102096-manage-app-execution-aliases-windows-10-a.html","App Execution Aliases - Manage in Windows 10")</f>
        <v>App Execution Aliases - Manage in Windows 10</v>
      </c>
      <c r="B150" s="9" t="s">
        <v>152</v>
      </c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</row>
    <row r="151" ht="27.0" customHeight="1">
      <c r="A151" s="8" t="str">
        <f>HYPERLINK("https://www.tenforums.com/tutorials/48645-taskbar-app-icons-tablet-mode-hide-show-windows-10-a.html","App Icons on Taskbar in Tablet Mode - Hide or Show in Windows 10 ")</f>
        <v>App Icons on Taskbar in Tablet Mode - Hide or Show in Windows 10 </v>
      </c>
      <c r="B151" s="9" t="s">
        <v>153</v>
      </c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</row>
    <row r="152" ht="27.0" customHeight="1">
      <c r="A152" s="8" t="str">
        <f>HYPERLINK("https://www.tenforums.com/tutorials/128523-enable-disable-app-launch-tracking-windows-10-a.html","App Launch Tracking - Enable or Disable in Windows 10")</f>
        <v>App Launch Tracking - Enable or Disable in Windows 10</v>
      </c>
      <c r="B152" s="9" t="s">
        <v>154</v>
      </c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</row>
    <row r="153" ht="27.0" customHeight="1">
      <c r="A153" s="8" t="str">
        <f>HYPERLINK("https://www.tenforums.com/tutorials/82967-turn-off-app-launch-tracking-windows-10-a.html","App Launch Tracking - Turn On or Off in Windows 10")</f>
        <v>App Launch Tracking - Turn On or Off in Windows 10</v>
      </c>
      <c r="B153" s="10" t="s">
        <v>155</v>
      </c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</row>
    <row r="154" ht="27.0" customHeight="1">
      <c r="A154" s="8" t="str">
        <f>HYPERLINK("https://www.tenforums.com/tutorials/24038-change-app-mode-light-dark-theme-windows-10-a.html","App Mode - Change to Light or Dark Theme in Windows 10")</f>
        <v>App Mode - Change to Light or Dark Theme in Windows 10</v>
      </c>
      <c r="B154" s="10" t="s">
        <v>156</v>
      </c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</row>
    <row r="155" ht="27.0" customHeight="1">
      <c r="A155" s="8" t="str">
        <f>HYPERLINK("https://www.tenforums.com/tutorials/92740-add-app-mode-context-menu-light-dark-theme-windows-10-a.html","App Mode Context Menu for Light or Dark Theme - Add or Remove in Windows 10")</f>
        <v>App Mode Context Menu for Light or Dark Theme - Add or Remove in Windows 10</v>
      </c>
      <c r="B155" s="9" t="s">
        <v>157</v>
      </c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</row>
    <row r="156" ht="27.0" customHeight="1">
      <c r="A156" s="8" t="str">
        <f>HYPERLINK("https://www.tenforums.com/tutorials/31116-lock-screen-app-notifications-turn-off-windows-10-a.html","App Notifications on Lock Screen - Turn On or Off in Windows 10")</f>
        <v>App Notifications on Lock Screen - Turn On or Off in Windows 10</v>
      </c>
      <c r="B156" s="9" t="s">
        <v>158</v>
      </c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</row>
    <row r="157" ht="27.0" customHeight="1">
      <c r="A157" s="8" t="str">
        <f>HYPERLINK("https://www.tenforums.com/tutorials/46424-app-notifications-priority-action-center-change-windows-10-a.html","App Notifications Priority in Action Center - Change in Windows 10")</f>
        <v>App Notifications Priority in Action Center - Change in Windows 10</v>
      </c>
      <c r="B157" s="13" t="str">
        <f>HYPERLINK("https://www.tenforums.com/tutorials/46424-app-notifications-priority-action-center-change-windows-10-a.html","How to Change Priority of App Notifications in Action Center in Windows 10")</f>
        <v>How to Change Priority of App Notifications in Action Center in Windows 10</v>
      </c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</row>
    <row r="158" ht="27.0" customHeight="1">
      <c r="A158" s="8" t="str">
        <f>HYPERLINK("https://www.tenforums.com/tutorials/4111-turn-off-notifications-apps-senders-windows-10-a.html","App and Senders Notifications - Turn On or Off in Windows 10")</f>
        <v>App and Senders Notifications - Turn On or Off in Windows 10</v>
      </c>
      <c r="B158" s="10" t="s">
        <v>159</v>
      </c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</row>
    <row r="159" ht="27.0" customHeight="1">
      <c r="A159" s="8" t="str">
        <f>HYPERLINK("https://www.tenforums.com/tutorials/46427-action-center-change-number-notifications-visible-per-app.html","App Notifications Visible in Action Center - Change in Windows 10")</f>
        <v>App Notifications Visible in Action Center - Change in Windows 10</v>
      </c>
      <c r="B159" s="9" t="s">
        <v>54</v>
      </c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</row>
    <row r="160" ht="27.0" customHeight="1">
      <c r="A160" s="8" t="str">
        <f>HYPERLINK("https://www.tenforums.com/tutorials/100959-view-app-permissions-windows-10-a.html","App Permissions - View in Windows 10")</f>
        <v>App Permissions - View in Windows 10</v>
      </c>
      <c r="B160" s="9" t="s">
        <v>160</v>
      </c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</row>
    <row r="161" ht="27.0" customHeight="1">
      <c r="A161" s="8" t="str">
        <f>HYPERLINK("https://www.tenforums.com/tutorials/78213-choose-where-apps-can-installed-windows-10-a.html","App Recommendations - Turn On or Off in Windows 10")</f>
        <v>App Recommendations - Turn On or Off in Windows 10</v>
      </c>
      <c r="B161" s="9" t="s">
        <v>161</v>
      </c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</row>
    <row r="162" ht="27.0" customHeight="1">
      <c r="A162" s="8" t="str">
        <f>HYPERLINK("https://www.tenforums.com/tutorials/48107-reset-app-windows-10-a.html","App - Reset in Windows 10")</f>
        <v>App - Reset in Windows 10</v>
      </c>
      <c r="B162" s="9" t="s">
        <v>162</v>
      </c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</row>
    <row r="163" ht="27.0" customHeight="1">
      <c r="A163" s="8" t="str">
        <f>HYPERLINK("https://www.tenforums.com/tutorials/74706-app-reset-windows-10-mobile-phone.html","App - Reset on Windows 10 Mobile Phone")</f>
        <v>App - Reset on Windows 10 Mobile Phone</v>
      </c>
      <c r="B163" s="10" t="s">
        <v>163</v>
      </c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</row>
    <row r="164" ht="27.0" customHeight="1">
      <c r="A164" s="8" t="str">
        <f>HYPERLINK("https://www.tenforums.com/tutorials/26850-process-see-if-running-administrator-elevated.html","App - See if Running as Administrator (elevated)")</f>
        <v>App - See if Running as Administrator (elevated)</v>
      </c>
      <c r="B164" s="9" t="s">
        <v>164</v>
      </c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</row>
    <row r="165" ht="27.0" customHeight="1">
      <c r="A165" s="8" t="str">
        <f>HYPERLINK("https://www.tenforums.com/tutorials/2233-app-settings-open-change-windows-10-a.html","App Settings - Open and Change in Windows 10")</f>
        <v>App Settings - Open and Change in Windows 10</v>
      </c>
      <c r="B165" s="9" t="s">
        <v>165</v>
      </c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</row>
    <row r="166" ht="27.0" customHeight="1">
      <c r="A166" s="8" t="str">
        <f>HYPERLINK("https://www.tenforums.com/tutorials/68217-app-suggestions-automatic-installation-turn-off-windows-10-a.html","App Suggestions Automatic Installation - Turn On or Off in Windows 10 ")</f>
        <v>App Suggestions Automatic Installation - Turn On or Off in Windows 10 </v>
      </c>
      <c r="B166" s="9" t="s">
        <v>166</v>
      </c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</row>
    <row r="167" ht="27.0" customHeight="1">
      <c r="A167" s="8" t="str">
        <f>HYPERLINK("https://www.tenforums.com/tutorials/78547-share-flyout-app-suggestions-turn-off-windows-10-a.html","App Suggestions in Share flyout - Turn On or Off in Windows 10")</f>
        <v>App Suggestions in Share flyout - Turn On or Off in Windows 10</v>
      </c>
      <c r="B167" s="10" t="s">
        <v>167</v>
      </c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</row>
    <row r="168" ht="27.0" customHeight="1">
      <c r="A168" s="8" t="str">
        <f>HYPERLINK("https://www.tenforums.com/tutorials/38945-app-suggestions-start-enable-disable-windows-10-a.html#post769710","App Suggestions on Start - Enable or Disable in Windows 10")</f>
        <v>App Suggestions on Start - Enable or Disable in Windows 10</v>
      </c>
      <c r="B168" s="9" t="s">
        <v>168</v>
      </c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</row>
    <row r="169" ht="27.0" customHeight="1">
      <c r="A169" s="8" t="str">
        <f>HYPERLINK("https://www.tenforums.com/tutorials/24117-app-suggestions-start-turn-off-windows-10-a.html","App Suggestions on Start - Turn On or Off in Windows 10")</f>
        <v>App Suggestions on Start - Turn On or Off in Windows 10</v>
      </c>
      <c r="B169" s="9" t="s">
        <v>169</v>
      </c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</row>
    <row r="170" ht="27.0" customHeight="1">
      <c r="A170" s="8" t="str">
        <f>HYPERLINK("https://www.tenforums.com/tutorials/70947-app-synchronization-between-devices-turn-off-window-10-a.html","App Synchronization Between Devices - Turn On or Off in Window 10 ")</f>
        <v>App Synchronization Between Devices - Turn On or Off in Window 10 </v>
      </c>
      <c r="B170" s="9" t="s">
        <v>170</v>
      </c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</row>
    <row r="171" ht="27.0" customHeight="1">
      <c r="A171" s="8" t="str">
        <f>HYPERLINK("https://www.tenforums.com/tutorials/70995-app-sync-between-devices-turn-off-window-10-mobile.html","App Sync Between Devices - Turn On or Off in Window 10 Mobile ")</f>
        <v>App Sync Between Devices - Turn On or Off in Window 10 Mobile </v>
      </c>
      <c r="B171" s="9" t="s">
        <v>171</v>
      </c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</row>
    <row r="172" ht="27.0" customHeight="1">
      <c r="A172" s="8" t="str">
        <f>HYPERLINK("https://www.tenforums.com/tutorials/70951-app-sync-between-devices-using-bluetooth-turn-off-window-10-a.html","App Sync Between Devices using Bluetooth - Turn On or Off in Window 10 ")</f>
        <v>App Sync Between Devices using Bluetooth - Turn On or Off in Window 10 </v>
      </c>
      <c r="B172" s="9" t="s">
        <v>172</v>
      </c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</row>
    <row r="173" ht="27.0" customHeight="1">
      <c r="A173" s="8" t="str">
        <f>HYPERLINK("https://www.tenforums.com/tutorials/6317-store-check-app-updates-windows-10-a.html","App Updates - Check for in Store in Windows 10")</f>
        <v>App Updates - Check for in Store in Windows 10</v>
      </c>
      <c r="B173" s="9" t="s">
        <v>173</v>
      </c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</row>
    <row r="174" ht="27.0" customHeight="1">
      <c r="A174" s="8" t="str">
        <f>HYPERLINK("https://www.tenforums.com/tutorials/124092-use-applocker-allow-block-dll-files-running-windows-10-a.html","AppLocker - Allow or Block DLL Files from Running in Windows 10")</f>
        <v>AppLocker - Allow or Block DLL Files from Running in Windows 10</v>
      </c>
      <c r="B174" s="9" t="s">
        <v>174</v>
      </c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</row>
    <row r="175" ht="27.0" customHeight="1">
      <c r="A175" s="8" t="str">
        <f>HYPERLINK("https://www.tenforums.com/tutorials/124008-use-applocker-allow-block-executable-files-windows-10-a.html","AppLocker - Allow or Block Executable Files from Running in Windows 10")</f>
        <v>AppLocker - Allow or Block Executable Files from Running in Windows 10</v>
      </c>
      <c r="B175" s="9" t="s">
        <v>175</v>
      </c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</row>
    <row r="176" ht="27.0" customHeight="1">
      <c r="A176" s="8" t="str">
        <f>HYPERLINK("https://www.tenforums.com/tutorials/124016-use-applocker-allow-block-script-files-windows-10-a.html","AppLocker - Allow or Block Script Files from Running in Windows 10")</f>
        <v>AppLocker - Allow or Block Script Files from Running in Windows 10</v>
      </c>
      <c r="B176" s="9" t="s">
        <v>176</v>
      </c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</row>
    <row r="177" ht="27.0" customHeight="1">
      <c r="A177" s="8" t="str">
        <f>HYPERLINK("https://www.tenforums.com/tutorials/124053-use-applocker-allow-block-windows-installer-files-windows-10-a.html","AppLocker - Allow or Block Windows Installer Files in Windows 10")</f>
        <v>AppLocker - Allow or Block Windows Installer Files in Windows 10</v>
      </c>
      <c r="B177" s="9" t="s">
        <v>177</v>
      </c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</row>
    <row r="178" ht="27.0" customHeight="1">
      <c r="A178" s="8" t="str">
        <f>HYPERLINK("https://www.tenforums.com/tutorials/123970-use-applocker-block-microsoft-store-apps-windows-10-a.html","AppLocker - Block Microsoft Store Apps in Windows 10")</f>
        <v>AppLocker - Block Microsoft Store Apps in Windows 10</v>
      </c>
      <c r="B178" s="9" t="s">
        <v>178</v>
      </c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</row>
    <row r="179" ht="27.0" customHeight="1">
      <c r="A179" s="8" t="str">
        <f>HYPERLINK("https://www.tenforums.com/tutorials/124107-clear-applocker-policy-windows-10-a.html","AppLocker Policy - Clear in Windows 10")</f>
        <v>AppLocker Policy - Clear in Windows 10</v>
      </c>
      <c r="B179" s="9" t="s">
        <v>179</v>
      </c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</row>
    <row r="180" ht="27.0" customHeight="1">
      <c r="A180" s="8" t="str">
        <f>HYPERLINK("https://www.tenforums.com/tutorials/124103-export-import-applocker-policy-rules-windows-10-a.html","AppLocker Policy for Rules - Export and Import in Windows 10")</f>
        <v>AppLocker Policy for Rules - Export and Import in Windows 10</v>
      </c>
      <c r="B180" s="9" t="s">
        <v>180</v>
      </c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</row>
    <row r="181" ht="27.0" customHeight="1">
      <c r="A181" s="8" t="str">
        <f>HYPERLINK("https://www.tenforums.com/tutorials/124159-delete-applocker-rule-windows-10-a.html","AppLocker Rule - Delete in Windows 10")</f>
        <v>AppLocker Rule - Delete in Windows 10</v>
      </c>
      <c r="B181" s="9" t="s">
        <v>181</v>
      </c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</row>
    <row r="182" ht="27.0" customHeight="1">
      <c r="A182" s="8" t="str">
        <f>HYPERLINK("https://www.tenforums.com/tutorials/35093-folder-view-apply-folders-windows-10-a.html","'Apply to Folders' a Folder's View in Windows 10")</f>
        <v>'Apply to Folders' a Folder's View in Windows 10</v>
      </c>
      <c r="B182" s="9" t="s">
        <v>182</v>
      </c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</row>
    <row r="183" ht="27.0" customHeight="1">
      <c r="A183" s="11" t="str">
        <f>HYPERLINK("https://www.tenforums.com/tutorials/6317-check-app-updates-windows-10-store.html","Apps - Check for Updates in Microsoft Store app in Windows 10")</f>
        <v>Apps - Check for Updates in Microsoft Store app in Windows 10</v>
      </c>
      <c r="B183" s="10" t="s">
        <v>183</v>
      </c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</row>
    <row r="184" ht="27.0" customHeight="1">
      <c r="A184" s="8" t="str">
        <f>HYPERLINK("https://www.tenforums.com/tutorials/25884-store-check-app-updates-windows-10-mobile-phone.html","Apps - Check for Updates in Store in Windows 10 Mobile Phone")</f>
        <v>Apps - Check for Updates in Store in Windows 10 Mobile Phone</v>
      </c>
      <c r="B184" s="9" t="s">
        <v>184</v>
      </c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</row>
    <row r="185" ht="27.0" customHeight="1">
      <c r="A185" s="8" t="str">
        <f>HYPERLINK("https://www.tenforums.com/tutorials/5507-default-apps-choose-windows-10-a.html","Apps - Choose Default in Windows 10")</f>
        <v>Apps - Choose Default in Windows 10</v>
      </c>
      <c r="B185" s="9" t="s">
        <v>185</v>
      </c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</row>
    <row r="186" ht="27.0" customHeight="1">
      <c r="A186" s="8" t="str">
        <f>HYPERLINK("https://www.tenforums.com/tutorials/78213-apps-choose-where-can-installed-windows-10-a.html","Apps - Choose Where can be Installed from in Windows 10")</f>
        <v>Apps - Choose Where can be Installed from in Windows 10</v>
      </c>
      <c r="B186" s="10" t="s">
        <v>161</v>
      </c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</row>
    <row r="187" ht="27.0" customHeight="1">
      <c r="A187" s="8" t="str">
        <f>HYPERLINK("https://www.tenforums.com/tutorials/2435-apps-display-full-screen-view-windows-10-a.html","Apps - Display in Full Screen View in Windows 10")</f>
        <v>Apps - Display in Full Screen View in Windows 10</v>
      </c>
      <c r="B187" s="9" t="s">
        <v>186</v>
      </c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</row>
    <row r="188" ht="27.0" customHeight="1">
      <c r="A188" s="8" t="str">
        <f>HYPERLINK("https://www.tenforums.com/tutorials/74760-apps-websites-turn-off-windows-10-a.html","Apps for Websites - Turn On or Off in Windows 10")</f>
        <v>Apps for Websites - Turn On or Off in Windows 10</v>
      </c>
      <c r="B188" s="10" t="s">
        <v>187</v>
      </c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</row>
    <row r="189" ht="27.0" customHeight="1">
      <c r="A189" s="8" t="str">
        <f>HYPERLINK("https://www.tenforums.com/tutorials/20361-store-my-library-install-your-apps-windows-10-a.html","Apps - Install from My Library in Store in Windows 10")</f>
        <v>Apps - Install from My Library in Store in Windows 10</v>
      </c>
      <c r="B189" s="9" t="s">
        <v>188</v>
      </c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</row>
    <row r="190" ht="27.0" customHeight="1">
      <c r="A190" s="8" t="str">
        <f>HYPERLINK("https://www.tenforums.com/tutorials/104459-join-leave-windows-app-preview-program-apps-windows-10-a.html","Apps - Join or Leave Windows App Preview Program in Windows 10")</f>
        <v>Apps - Join or Leave Windows App Preview Program in Windows 10</v>
      </c>
      <c r="B190" s="9" t="s">
        <v>189</v>
      </c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</row>
    <row r="191" ht="27.0" customHeight="1">
      <c r="A191" s="8" t="str">
        <f>HYPERLINK("https://www.tenforums.com/tutorials/31840-keyboard-shortcuts-apps-windows-10-a.html","Apps Keyboard Shortcuts in Windows 10")</f>
        <v>Apps Keyboard Shortcuts in Windows 10</v>
      </c>
      <c r="B191" s="9" t="s">
        <v>190</v>
      </c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</row>
    <row r="192" ht="27.0" customHeight="1">
      <c r="A192" s="8" t="str">
        <f>HYPERLINK("https://www.tenforums.com/tutorials/24629-email-access-apps-turn-off-windows-10-a.html","Apps - Let Access and Send Email in Windows 10")</f>
        <v>Apps - Let Access and Send Email in Windows 10</v>
      </c>
      <c r="B192" s="9" t="s">
        <v>191</v>
      </c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</row>
    <row r="193" ht="27.0" customHeight="1">
      <c r="A193" s="8" t="str">
        <f>HYPERLINK("https://www.tenforums.com/tutorials/81680-move-apps-another-drive-windows-10-a.html","Apps - Move to another Drive in Windows 10")</f>
        <v>Apps - Move to another Drive in Windows 10</v>
      </c>
      <c r="B193" s="10" t="s">
        <v>192</v>
      </c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</row>
    <row r="194" ht="27.0" customHeight="1">
      <c r="A194" s="8" t="str">
        <f>HYPERLINK("https://www.tenforums.com/tutorials/3449-pin-taskbar-unpin-taskbar-apps-windows-10-a.html","Apps - 'Pin to taskbar' and 'Unpin from taskbar"" in Windows 10")</f>
        <v>Apps - 'Pin to taskbar' and 'Unpin from taskbar" in Windows 10</v>
      </c>
      <c r="B194" s="9" t="s">
        <v>193</v>
      </c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</row>
    <row r="195" ht="27.0" customHeight="1">
      <c r="A195" s="12" t="str">
        <f>HYPERLINK("https://www.tenforums.com/tutorials/3175-reinstall-re-register-apps-windows-10-a.html","Apps - Reinstall and Re-register in Windows 10")</f>
        <v>Apps - Reinstall and Re-register in Windows 10</v>
      </c>
      <c r="B195" s="10" t="s">
        <v>194</v>
      </c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</row>
    <row r="196" ht="27.0" customHeight="1">
      <c r="A196" s="8" t="str">
        <f>HYPERLINK("https://www.tenforums.com/tutorials/104440-run-microsoft-store-apps-startup-windows-10-a.html","Apps - Run at Startup in Windows 10")</f>
        <v>Apps - Run at Startup in Windows 10</v>
      </c>
      <c r="B196" s="9" t="s">
        <v>195</v>
      </c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</row>
    <row r="197" ht="27.0" customHeight="1">
      <c r="A197" s="8" t="str">
        <f>HYPERLINK("https://www.tenforums.com/tutorials/6422-apps-save-location-change-windows-10-a.html","Apps Save Location - Change for New Apps in Windows 10")</f>
        <v>Apps Save Location - Change for New Apps in Windows 10</v>
      </c>
      <c r="B197" s="9" t="s">
        <v>196</v>
      </c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</row>
    <row r="198" ht="27.0" customHeight="1">
      <c r="A198" s="8" t="str">
        <f>HYPERLINK("https://www.tenforums.com/tutorials/49050-enable-disable-changing-save-location-apps-windows-10-a.html","Apps Save Location - Enable or Disable Changing in Windows 10 ")</f>
        <v>Apps Save Location - Enable or Disable Changing in Windows 10 </v>
      </c>
      <c r="B198" s="9" t="s">
        <v>197</v>
      </c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</row>
    <row r="199" ht="27.0" customHeight="1">
      <c r="A199" s="8" t="str">
        <f>HYPERLINK("https://www.tenforums.com/tutorials/103965-set-preferred-gpu-apps-windows-10-a.html","Apps - Set Preferred GPU for Apps in Windows 10")</f>
        <v>Apps - Set Preferred GPU for Apps in Windows 10</v>
      </c>
      <c r="B199" s="9" t="s">
        <v>198</v>
      </c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</row>
    <row r="200" ht="27.0" customHeight="1">
      <c r="A200" s="8" t="str">
        <f>HYPERLINK("https://www.tenforums.com/tutorials/8200-switch-between-apps-windows-10-mobile-phones.html","Apps - Switch Between on Windows 10 Mobile Phones")</f>
        <v>Apps - Switch Between on Windows 10 Mobile Phones</v>
      </c>
      <c r="B200" s="9" t="s">
        <v>199</v>
      </c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</row>
    <row r="201" ht="27.0" customHeight="1">
      <c r="A201" s="8" t="str">
        <f>HYPERLINK("https://www.tenforums.com/tutorials/6082-switch-between-open-apps-windows-10-a.html","Apps - Switch Between Open Apps in Windows 10")</f>
        <v>Apps - Switch Between Open Apps in Windows 10</v>
      </c>
      <c r="B201" s="9" t="s">
        <v>131</v>
      </c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</row>
    <row r="202" ht="27.0" customHeight="1">
      <c r="A202" s="8" t="str">
        <f>HYPERLINK("https://www.tenforums.com/tutorials/85048-turn-off-let-apps-sync-wireless-devices-windows-10-a.html","Apps - Sync with Wireless Devices in Windows 10")</f>
        <v>Apps - Sync with Wireless Devices in Windows 10</v>
      </c>
      <c r="B202" s="9" t="s">
        <v>200</v>
      </c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</row>
    <row r="203" ht="27.0" customHeight="1">
      <c r="A203" s="8" t="str">
        <f>HYPERLINK("https://www.tenforums.com/tutorials/100964-terminate-microsoft-store-apps-windows-10-a.html","Apps - Terminate in Windows 10")</f>
        <v>Apps - Terminate in Windows 10</v>
      </c>
      <c r="B203" s="9" t="s">
        <v>201</v>
      </c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</row>
    <row r="204" ht="27.0" customHeight="1">
      <c r="A204" s="8" t="str">
        <f>HYPERLINK("https://www.tenforums.com/tutorials/45437-windows-store-apps-troubleshooter-run-windows-10-a.html","Apps Troubleshooter - Run in Windows 10 ")</f>
        <v>Apps Troubleshooter - Run in Windows 10 </v>
      </c>
      <c r="B204" s="9" t="s">
        <v>202</v>
      </c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</row>
    <row r="205" ht="27.0" customHeight="1">
      <c r="A205" s="8" t="str">
        <f>HYPERLINK("https://www.tenforums.com/tutorials/68704-turn-off-apps-share-windows-10-a.html","Apps - Turn On or Off to Share from in Windows 10 ")</f>
        <v>Apps - Turn On or Off to Share from in Windows 10 </v>
      </c>
      <c r="B205" s="9" t="s">
        <v>203</v>
      </c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</row>
    <row r="206" ht="27.0" customHeight="1">
      <c r="A206" s="8" t="str">
        <f>HYPERLINK("https://www.tenforums.com/tutorials/47723-uninstall-apps-start-enable-disable-windows-8-10-a.html","Apps Uninstall from Start - Enable or Disable in Windows 8 and 10")</f>
        <v>Apps Uninstall from Start - Enable or Disable in Windows 8 and 10</v>
      </c>
      <c r="B206" s="9" t="s">
        <v>204</v>
      </c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</row>
    <row r="207" ht="27.0" customHeight="1">
      <c r="A207" s="8" t="str">
        <f>HYPERLINK("https://www.tenforums.com/tutorials/4689-apps-uninstall-windows-10-a.html","Apps - Uninstall in Windows 10")</f>
        <v>Apps - Uninstall in Windows 10</v>
      </c>
      <c r="B207" s="9" t="s">
        <v>205</v>
      </c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</row>
    <row r="208" ht="27.0" customHeight="1">
      <c r="A208" s="8" t="str">
        <f>HYPERLINK("https://www.tenforums.com/tutorials/24038-apps-use-light-dark-theme-windows-10-a.html","Apps Use Light or Dark Theme in Windows 10")</f>
        <v>Apps Use Light or Dark Theme in Windows 10</v>
      </c>
      <c r="B208" s="9" t="s">
        <v>206</v>
      </c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</row>
    <row r="209" ht="27.0" customHeight="1">
      <c r="A209" s="8" t="str">
        <f>HYPERLINK("https://www.tenforums.com/tutorials/4399-system-type-32-bit-x86-64-bit-x64-windows-10-a.html","Architecture of Windows 10 - See if 32-bit (x86) or 64-bit (x64)")</f>
        <v>Architecture of Windows 10 - See if 32-bit (x86) or 64-bit (x64)</v>
      </c>
      <c r="B209" s="8" t="s">
        <v>207</v>
      </c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</row>
    <row r="210" ht="27.0" customHeight="1">
      <c r="A210" s="11" t="s">
        <v>208</v>
      </c>
      <c r="B210" s="10" t="s">
        <v>209</v>
      </c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</row>
    <row r="211" ht="27.0" customHeight="1">
      <c r="A211" s="8" t="str">
        <f>HYPERLINK("https://www.tenforums.com/tutorials/86148-setup-remove-kiosk-account-using-assigned-access-windows-10-a.html","Assigned Access (Kiosk Mode) - Setup in Windows 10")</f>
        <v>Assigned Access (Kiosk Mode) - Setup in Windows 10</v>
      </c>
      <c r="B211" s="9" t="s">
        <v>210</v>
      </c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</row>
    <row r="212" ht="27.0" customHeight="1">
      <c r="A212" s="8" t="str">
        <f>HYPERLINK("https://www.tenforums.com/tutorials/98949-change-assistive-technology-sign-settings-windows-8-10-a.html","Assistive Technology Sign-in Settings - Change in Windows 8 and 10")</f>
        <v>Assistive Technology Sign-in Settings - Change in Windows 8 and 10</v>
      </c>
      <c r="B212" s="9" t="s">
        <v>211</v>
      </c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</row>
    <row r="213" ht="27.0" customHeight="1">
      <c r="A213" s="8" t="str">
        <f>HYPERLINK("https://www.tenforums.com/tutorials/60751-attributes-context-menu-add-windows-10-a.html","Attributes context menu - Add in Windows 10 ")</f>
        <v>Attributes context menu - Add in Windows 10 </v>
      </c>
      <c r="B213" s="9" t="s">
        <v>212</v>
      </c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</row>
    <row r="214" ht="27.0" customHeight="1">
      <c r="A214" s="12" t="str">
        <f>HYPERLINK("https://www.tenforums.com/tutorials/84119-adjust-volume-level-individual-devices-apps-windows-10-a.html","Audio - Adjust Volume Level of Individual Devices and Apps in Windows 10")</f>
        <v>Audio - Adjust Volume Level of Individual Devices and Apps in Windows 10</v>
      </c>
      <c r="B214" s="10" t="s">
        <v>213</v>
      </c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</row>
    <row r="215" ht="27.0" customHeight="1">
      <c r="A215" s="11" t="s">
        <v>214</v>
      </c>
      <c r="B215" s="10" t="s">
        <v>215</v>
      </c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</row>
    <row r="216" ht="27.0" customHeight="1">
      <c r="A216" s="8" t="str">
        <f>HYPERLINK("https://www.tenforums.com/tutorials/111310-change-default-sound-input-device-windows-10-a.html","Audio Input Device - Change Default in Windows 10")</f>
        <v>Audio Input Device - Change Default in Windows 10</v>
      </c>
      <c r="B216" s="9" t="s">
        <v>216</v>
      </c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</row>
    <row r="217" ht="27.0" customHeight="1">
      <c r="A217" s="8" t="str">
        <f>HYPERLINK("https://www.tenforums.com/tutorials/102323-change-default-audio-playback-device-windows-10-a.html","Audio Playback Device - Change Default in Windows 10")</f>
        <v>Audio Playback Device - Change Default in Windows 10</v>
      </c>
      <c r="B217" s="9" t="s">
        <v>217</v>
      </c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</row>
    <row r="218" ht="27.0" customHeight="1">
      <c r="A218" s="8" t="str">
        <f>HYPERLINK("https://www.tenforums.com/tutorials/14856-auto-arrange-folders-enable-disable-windows-10-a.html","Auto Arrange in Folders - Enable or Disable in Windows 10")</f>
        <v>Auto Arrange in Folders - Enable or Disable in Windows 10</v>
      </c>
      <c r="B218" s="9" t="s">
        <v>218</v>
      </c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</row>
    <row r="219" ht="27.0" customHeight="1">
      <c r="A219" s="8" t="str">
        <f>HYPERLINK("https://www.tenforums.com/tutorials/40850-chkdsk-autochk-countdown-time-boot-change-windows-10-a.html","AutoChk Countdown Time at Boot - Change in Windows 10")</f>
        <v>AutoChk Countdown Time at Boot - Change in Windows 10</v>
      </c>
      <c r="B219" s="9" t="s">
        <v>219</v>
      </c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</row>
    <row r="220" ht="27.0" customHeight="1">
      <c r="A220" s="8" t="str">
        <f>HYPERLINK("https://www.tenforums.com/tutorials/98269-turn-off-autocorrect-hardware-keyboard-windows-10-a.html","Autocorrect for Hardware Keyboard - Turn On or Off in Windows 10")</f>
        <v>Autocorrect for Hardware Keyboard - Turn On or Off in Windows 10</v>
      </c>
      <c r="B220" s="9" t="s">
        <v>220</v>
      </c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</row>
    <row r="221" ht="27.0" customHeight="1">
      <c r="A221" s="8" t="str">
        <f>HYPERLINK("https://www.tenforums.com/tutorials/97821-turn-autoendtasks-restart-shut-down-sign-out-windows-10-a.html","AutoEndTasks at Restart, Shut down, or Sign out of Windows 10 - Turn On or Off")</f>
        <v>AutoEndTasks at Restart, Shut down, or Sign out of Windows 10 - Turn On or Off</v>
      </c>
      <c r="B221" s="9" t="s">
        <v>221</v>
      </c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</row>
    <row r="222" ht="27.0" customHeight="1">
      <c r="A222" s="8" t="str">
        <f>HYPERLINK("https://www.tenforums.com/tutorials/101977-allow-block-automatic-file-downloads-apps-windows-10-a.html","Automatic File Downloads for Apps - Allow or Block in Windows 10")</f>
        <v>Automatic File Downloads for Apps - Allow or Block in Windows 10</v>
      </c>
      <c r="B222" s="9" t="s">
        <v>222</v>
      </c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</row>
    <row r="223" ht="27.0" customHeight="1">
      <c r="A223" s="8" t="str">
        <f>HYPERLINK("https://www.tenforums.com/tutorials/7923-folder-template-change-windows-10-a.html#option3","Automatic Folder Type Discovery - Disable in Windows 10")</f>
        <v>Automatic Folder Type Discovery - Disable in Windows 10</v>
      </c>
      <c r="B223" s="9" t="s">
        <v>223</v>
      </c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</row>
    <row r="224" ht="27.0" customHeight="1">
      <c r="A224" s="8" t="str">
        <f>HYPERLINK("https://www.tenforums.com/tutorials/3090-automatic-maintenance-change-settings-windows-10-a.html","Automatic Maintenance - Change Settings in Windows 10")</f>
        <v>Automatic Maintenance - Change Settings in Windows 10</v>
      </c>
      <c r="B224" s="9" t="s">
        <v>224</v>
      </c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</row>
    <row r="225" ht="27.0" customHeight="1">
      <c r="A225" s="8" t="str">
        <f>HYPERLINK("https://www.tenforums.com/tutorials/40119-automatic-maintenance-enable-disable-windows-10-a.html","Automatic Maintenance - Enable or Disable in Windows 10")</f>
        <v>Automatic Maintenance - Enable or Disable in Windows 10</v>
      </c>
      <c r="B225" s="9" t="s">
        <v>225</v>
      </c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</row>
    <row r="226" ht="27.0" customHeight="1">
      <c r="A226" s="8" t="str">
        <f>HYPERLINK("https://www.tenforums.com/tutorials/40161-automatic-maintenance-manually-start-stop-windows-10-a.html","Automatic Maintenance - Manually Start or Stop in Windows 10 ")</f>
        <v>Automatic Maintenance - Manually Start or Stop in Windows 10 </v>
      </c>
      <c r="B226" s="9" t="s">
        <v>226</v>
      </c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</row>
    <row r="227" ht="27.0" customHeight="1">
      <c r="A227" s="8" t="str">
        <f>HYPERLINK("https://www.tenforums.com/tutorials/103762-prevent-windows-10-deleting-thumbnail-cache.html","Automatic Maintenance - Prevent Deleting Thumbnail Cache")</f>
        <v>Automatic Maintenance - Prevent Deleting Thumbnail Cache</v>
      </c>
      <c r="B227" s="9" t="s">
        <v>227</v>
      </c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</row>
    <row r="228" ht="27.0" customHeight="1">
      <c r="A228" s="8" t="str">
        <f>HYPERLINK("https://www.tenforums.com/tutorials/96367-view-all-automatic-maintenance-tasks-windows-10-a.html","Automatic Maintenance Tasks - View All in Windows 10")</f>
        <v>Automatic Maintenance Tasks - View All in Windows 10</v>
      </c>
      <c r="B228" s="9" t="s">
        <v>228</v>
      </c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</row>
    <row r="229" ht="27.0" customHeight="1">
      <c r="A229" s="8" t="str">
        <f>HYPERLINK("https://www.tenforums.com/tutorials/125655-specify-automatic-maintenance-time-run-windows-10-a.html","Automatic Maintenance Time to Run - Specify in Windows 10")</f>
        <v>Automatic Maintenance Time to Run - Specify in Windows 10</v>
      </c>
      <c r="B229" s="9" t="s">
        <v>229</v>
      </c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</row>
    <row r="230" ht="27.0" customHeight="1">
      <c r="A230" s="8" t="str">
        <f>HYPERLINK("https://www.tenforums.com/tutorials/125608-enable-disable-automatic-maintenance-wake-up-computer-windows-10-a.html","Automatic Maintenance Wake Up Computer - Enable or Disable in Windows 10")</f>
        <v>Automatic Maintenance Wake Up Computer - Enable or Disable in Windows 10</v>
      </c>
      <c r="B230" s="9" t="s">
        <v>230</v>
      </c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</row>
    <row r="231" ht="27.0" customHeight="1">
      <c r="A231" s="8" t="str">
        <f>HYPERLINK("https://www.tenforums.com/tutorials/90923-enable-disable-automatic-repair-windows-10-a.html","Automatic Repair - Enable or Disable in Windows 10")</f>
        <v>Automatic Repair - Enable or Disable in Windows 10</v>
      </c>
      <c r="B231" s="9" t="s">
        <v>231</v>
      </c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</row>
    <row r="232" ht="27.0" customHeight="1">
      <c r="A232" s="8" t="str">
        <f>HYPERLINK("https://www.tenforums.com/tutorials/6664-store-update-apps-automatically-turn-off-windows-10-a.html","Automatic Updates for Store Apps - Turn On or Off in Windows 10")</f>
        <v>Automatic Updates for Store Apps - Turn On or Off in Windows 10</v>
      </c>
      <c r="B232" s="9" t="s">
        <v>232</v>
      </c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</row>
    <row r="233" ht="27.0" customHeight="1">
      <c r="A233" s="8" t="str">
        <f>HYPERLINK("https://www.tenforums.com/tutorials/8013-windows-update-automatic-updates-enable-disable-windows-10-a.html","Automatic Updates for Windows Update - Enable or Disable in Windows 10")</f>
        <v>Automatic Updates for Windows Update - Enable or Disable in Windows 10</v>
      </c>
      <c r="B233" s="9" t="s">
        <v>233</v>
      </c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</row>
    <row r="234" ht="27.0" customHeight="1">
      <c r="A234" s="8" t="str">
        <f>HYPERLINK("https://www.tenforums.com/tutorials/75317-automatically-free-up-space-turn-off-windows-10-a.html","Automatically Free Up Space - Turn On or Off in Windows 10")</f>
        <v>Automatically Free Up Space - Turn On or Off in Windows 10</v>
      </c>
      <c r="B234" s="10" t="s">
        <v>234</v>
      </c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</row>
    <row r="235" ht="27.0" customHeight="1">
      <c r="A235" s="8" t="str">
        <f>HYPERLINK("https://www.tenforums.com/tutorials/3539-sign-user-account-automatically-windows-10-startup.html","Automatically Sign in to User Account at Windows 10 Startup")</f>
        <v>Automatically Sign in to User Account at Windows 10 Startup</v>
      </c>
      <c r="B235" s="9" t="s">
        <v>10</v>
      </c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</row>
    <row r="236" ht="27.0" customHeight="1">
      <c r="A236" s="8" t="str">
        <f>HYPERLINK("https://www.tenforums.com/tutorials/117336-enable-disable-automount-new-disks-drives-windows.html","Automount of New Disks and Drives - Enable or Disable in Windows")</f>
        <v>Automount of New Disks and Drives - Enable or Disable in Windows</v>
      </c>
      <c r="B236" s="9" t="s">
        <v>235</v>
      </c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</row>
    <row r="237" ht="27.0" customHeight="1">
      <c r="A237" s="8" t="str">
        <f>HYPERLINK("https://www.tenforums.com/tutorials/73746-autoplay-add-context-menu-windows-10-a.html","AutoPlay - Add to Context Menu in Windows 10 ")</f>
        <v>AutoPlay - Add to Context Menu in Windows 10 </v>
      </c>
      <c r="B237" s="9" t="s">
        <v>236</v>
      </c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</row>
    <row r="238" ht="27.0" customHeight="1">
      <c r="A238" s="8" t="str">
        <f>HYPERLINK("https://www.tenforums.com/tutorials/101962-enable-disable-autoplay-all-drives-windows.html","AutoPlay - Enable or Disable for All Drives in Windows")</f>
        <v>AutoPlay - Enable or Disable for All Drives in Windows</v>
      </c>
      <c r="B238" s="9" t="s">
        <v>237</v>
      </c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</row>
    <row r="239" ht="27.0" customHeight="1">
      <c r="A239" s="8" t="str">
        <f>HYPERLINK("https://www.tenforums.com/tutorials/101966-enable-disable-autoplay-non-volume-devices-windows.html","AutoPlay - Enable or Disable for Non-volume Devices in Windows")</f>
        <v>AutoPlay - Enable or Disable for Non-volume Devices in Windows</v>
      </c>
      <c r="B239" s="9" t="s">
        <v>238</v>
      </c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</row>
    <row r="240" ht="27.0" customHeight="1">
      <c r="A240" s="8" t="str">
        <f>HYPERLINK("https://www.tenforums.com/tutorials/111934-backup-restore-autoplay-settings-windows-10-a.html","AutoPlay Settings - Backup and Restore in Windows 10")</f>
        <v>AutoPlay Settings - Backup and Restore in Windows 10</v>
      </c>
      <c r="B240" s="9" t="s">
        <v>239</v>
      </c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</row>
    <row r="241" ht="27.0" customHeight="1">
      <c r="A241" s="8" t="str">
        <f>HYPERLINK("https://www.tenforums.com/tutorials/111949-reset-autoplay-settings-default-windows-10-a.html","AutoPlay Settings - Reset to Default in Windows 10")</f>
        <v>AutoPlay Settings - Reset to Default in Windows 10</v>
      </c>
      <c r="B241" s="9" t="s">
        <v>240</v>
      </c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</row>
    <row r="242" ht="27.0" customHeight="1">
      <c r="A242" s="8" t="str">
        <f>HYPERLINK("https://www.tenforums.com/tutorials/7119-autoplay-turn-off-windows-10-a.html","AutoPlay - Turn On or Off in Windows 10")</f>
        <v>AutoPlay - Turn On or Off in Windows 10</v>
      </c>
      <c r="B242" s="9" t="s">
        <v>241</v>
      </c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</row>
    <row r="243" ht="27.0" customHeight="1">
      <c r="A243" s="8" t="str">
        <f>HYPERLINK("https://www.tenforums.com/tutorials/119367-enable-disable-autosuggest-file-explorer-run-windows.html","AutoSuggest - Enable or Disable in File Explorer and Run in Windows")</f>
        <v>AutoSuggest - Enable or Disable in File Explorer and Run in Windows</v>
      </c>
      <c r="B243" s="9" t="s">
        <v>242</v>
      </c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</row>
    <row r="244" ht="27.0" customHeight="1">
      <c r="A244" s="8" t="str">
        <f>HYPERLINK("https://www.tenforums.com/tutorials/121440-add-av1-codec-support-windows-10-a.html","AV1 Codec Support - Add to Windows 10")</f>
        <v>AV1 Codec Support - Add to Windows 10</v>
      </c>
      <c r="B244" s="9" t="s">
        <v>243</v>
      </c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</row>
    <row r="245" ht="27.0" customHeight="1">
      <c r="A245" s="8" t="str">
        <f>HYPERLINK("https://www.tenforums.com/tutorials/81130-create-available-networks-shortcut-windows-10-a.html","Available Networks shortcut - Create in Windows 10")</f>
        <v>Available Networks shortcut - Create in Windows 10</v>
      </c>
      <c r="B245" s="10" t="s">
        <v>244</v>
      </c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</row>
    <row r="246" ht="27.0" customHeight="1">
      <c r="A246" s="8" t="str">
        <f>HYPERLINK("https://www.tenforums.com/tutorials/105509-disconnect-windows-10-pc-azure-ad.html","Azure AD - Disconnect a Windows 10 PC from")</f>
        <v>Azure AD - Disconnect a Windows 10 PC from</v>
      </c>
      <c r="B246" s="9" t="s">
        <v>245</v>
      </c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</row>
    <row r="247" ht="27.0" customHeight="1">
      <c r="A247" s="8" t="str">
        <f>HYPERLINK("https://www.tenforums.com/tutorials/105501-join-windows-10-pc-azure-ad.html","Azure AD - Join Windows 10 PC to")</f>
        <v>Azure AD - Join Windows 10 PC to</v>
      </c>
      <c r="B247" s="9" t="s">
        <v>246</v>
      </c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</row>
    <row r="248" ht="27.0" customHeight="1">
      <c r="A248" s="6" t="s">
        <v>247</v>
      </c>
      <c r="B248" s="6" t="s">
        <v>247</v>
      </c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</row>
    <row r="249" ht="27.0" customHeight="1">
      <c r="A249" s="8" t="str">
        <f>HYPERLINK("https://www.tenforums.com/tutorials/7225-background-apps-turn-off-windows-10-a.html","Background Apps - Turn On or Off in Windows 10")</f>
        <v>Background Apps - Turn On or Off in Windows 10</v>
      </c>
      <c r="B249" s="9" t="s">
        <v>248</v>
      </c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</row>
    <row r="250" ht="27.0" customHeight="1">
      <c r="A250" s="8" t="str">
        <f>HYPERLINK("https://www.tenforums.com/tutorials/100920-restrict-background-data-usage-wi-fi-ethernet-windows-10-a.html","Background Data Usage - Restrict for Wi-Fi and Ethernet in Windows 10")</f>
        <v>Background Data Usage - Restrict for Wi-Fi and Ethernet in Windows 10</v>
      </c>
      <c r="B250" s="9" t="s">
        <v>249</v>
      </c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</row>
    <row r="251" ht="27.0" customHeight="1">
      <c r="A251" s="8" t="str">
        <f>HYPERLINK("https://www.tenforums.com/tutorials/65381-windows-backup-restore-context-menu-add-windows-10-a.html","Backup and Restore context menu - Add in Windows 10 ")</f>
        <v>Backup and Restore context menu - Add in Windows 10 </v>
      </c>
      <c r="B251" s="9" t="s">
        <v>250</v>
      </c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</row>
    <row r="252" ht="27.0" customHeight="1">
      <c r="A252" s="8" t="str">
        <f>HYPERLINK("https://www.tenforums.com/tutorials/75584-windows-backup-change-settings-window-10-a.html","Backup and Restore (Windows 7) - Change Settings in Window 10")</f>
        <v>Backup and Restore (Windows 7) - Change Settings in Window 10</v>
      </c>
      <c r="B252" s="10" t="s">
        <v>251</v>
      </c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</row>
    <row r="253" ht="27.0" customHeight="1">
      <c r="A253" s="8" t="str">
        <f>HYPERLINK("https://www.tenforums.com/tutorials/75792-windows-backup-create-windows-10-a.html","Backup and Restore (Windows 7) - Create Backup in Windows 10")</f>
        <v>Backup and Restore (Windows 7) - Create Backup in Windows 10</v>
      </c>
      <c r="B253" s="10" t="s">
        <v>252</v>
      </c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</row>
    <row r="254" ht="27.0" customHeight="1">
      <c r="A254" s="8" t="str">
        <f>HYPERLINK("https://www.tenforums.com/tutorials/98709-enable-disable-user-files-backup-windows-backup-windows-10-a.html","Backup and Restore (Windows 7) - Enable or Disable User Files Backup in Windows 10")</f>
        <v>Backup and Restore (Windows 7) - Enable or Disable User Files Backup in Windows 10</v>
      </c>
      <c r="B254" s="9" t="s">
        <v>253</v>
      </c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</row>
    <row r="255" ht="27.0" customHeight="1">
      <c r="A255" s="8" t="str">
        <f>HYPERLINK("https://www.tenforums.com/tutorials/75607-windows-backup-manage-space-windows-10-a.html","Backup and Restore (Windows 7) - Manage Space in Windows 10")</f>
        <v>Backup and Restore (Windows 7) - Manage Space in Windows 10</v>
      </c>
      <c r="B255" s="10" t="s">
        <v>254</v>
      </c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</row>
    <row r="256" ht="27.0" customHeight="1">
      <c r="A256" s="8" t="str">
        <f>HYPERLINK("https://www.tenforums.com/tutorials/75528-windows-backup-reset-default-windows-10-a.html","Backup and Restore (Windows 7) - Reset to Default in Windows 10")</f>
        <v>Backup and Restore (Windows 7) - Reset to Default in Windows 10</v>
      </c>
      <c r="B256" s="10" t="s">
        <v>255</v>
      </c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</row>
    <row r="257" ht="27.0" customHeight="1">
      <c r="A257" s="8" t="str">
        <f>HYPERLINK("https://www.tenforums.com/tutorials/75675-windows-backup-restore-files-windows-10-a.html","Backup and Restore (Windows 7) - Restore Files in Windows 10")</f>
        <v>Backup and Restore (Windows 7) - Restore Files in Windows 10</v>
      </c>
      <c r="B257" s="10" t="s">
        <v>256</v>
      </c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</row>
    <row r="258" ht="27.0" customHeight="1">
      <c r="A258" s="8" t="str">
        <f>HYPERLINK("https://www.tenforums.com/tutorials/75591-windows-backup-schedule-turn-off-windows-10-a.html","Backup and Restore (Windows 7) Schedule - Turn On or Off in Window 10")</f>
        <v>Backup and Restore (Windows 7) Schedule - Turn On or Off in Window 10</v>
      </c>
      <c r="B258" s="10" t="s">
        <v>257</v>
      </c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</row>
    <row r="259" ht="27.0" customHeight="1">
      <c r="A259" s="8" t="str">
        <f>HYPERLINK("https://www.tenforums.com/tutorials/75517-windows-backup-set-up-windows-10-a.html","Backup and Restore (Windows 7) - Set Up in Windows 10")</f>
        <v>Backup and Restore (Windows 7) - Set Up in Windows 10</v>
      </c>
      <c r="B259" s="10" t="s">
        <v>258</v>
      </c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</row>
    <row r="260" ht="27.0" customHeight="1">
      <c r="A260" s="8" t="str">
        <f>HYPERLINK("https://www.tenforums.com/tutorials/7164-backup-windows-10-mobile-phones-create-manage.html","Backup Windows 10 Mobile Phones - Create and Manage")</f>
        <v>Backup Windows 10 Mobile Phones - Create and Manage</v>
      </c>
      <c r="B260" s="9" t="s">
        <v>259</v>
      </c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</row>
    <row r="261" ht="27.0" customHeight="1">
      <c r="A261" s="8" t="str">
        <f>HYPERLINK("https://www.tenforums.com/tutorials/88607-limit-bandwidth-windows-update-store-app-updates-windows-10-a.html","Bandwidth - Limit to Download and Upload Windows and App Updates in Windows 10")</f>
        <v>Bandwidth - Limit to Download and Upload Windows and App Updates in Windows 10</v>
      </c>
      <c r="B261" s="9" t="s">
        <v>148</v>
      </c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</row>
    <row r="262" ht="27.0" customHeight="1">
      <c r="A262" s="8" t="str">
        <f>HYPERLINK("https://www.tenforums.com/tutorials/46769-enable-disable-windows-subsystem-linux-windows-10-a.html","Bash on Ubuntu on Windows 10 - Enable or Disable ")</f>
        <v>Bash on Ubuntu on Windows 10 - Enable or Disable </v>
      </c>
      <c r="B262" s="9" t="s">
        <v>260</v>
      </c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</row>
    <row r="263" ht="27.0" customHeight="1">
      <c r="A263" s="8" t="str">
        <f>HYPERLINK("https://www.tenforums.com/tutorials/46796-bash-ubuntu-windows-10-shortcut-create.html","Bash on Ubuntu on Windows 10 shortcut - Create ")</f>
        <v>Bash on Ubuntu on Windows 10 shortcut - Create </v>
      </c>
      <c r="B263" s="9" t="s">
        <v>261</v>
      </c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</row>
    <row r="264" ht="27.0" customHeight="1">
      <c r="A264" s="8" t="str">
        <f>HYPERLINK("https://www.tenforums.com/tutorials/60125-open-bash-window-here-context-menu-add-windows-10-a.html","Bash open window here context menu - Add in Windows 10 ")</f>
        <v>Bash open window here context menu - Add in Windows 10 </v>
      </c>
      <c r="B264" s="9" t="s">
        <v>262</v>
      </c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</row>
    <row r="265" ht="27.0" customHeight="1">
      <c r="A265" s="8" t="str">
        <f>HYPERLINK("https://www.tenforums.com/tutorials/7968-bat-files-add-open-context-menu-windows-10-a.html","BAT files - Add Open with Context Menu in Windows 10")</f>
        <v>BAT files - Add Open with Context Menu in Windows 10</v>
      </c>
      <c r="B265" s="9" t="s">
        <v>263</v>
      </c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</row>
    <row r="266" ht="27.0" customHeight="1">
      <c r="A266" s="8" t="str">
        <f>HYPERLINK("https://www.tenforums.com/tutorials/7974-batch-file-add-new-context-menu-windows-10-a.html","Batch File - Add to New Context Menu in Windows 10")</f>
        <v>Batch File - Add to New Context Menu in Windows 10</v>
      </c>
      <c r="B266" s="9" t="s">
        <v>264</v>
      </c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</row>
    <row r="267" ht="27.0" customHeight="1">
      <c r="A267" s="8" t="str">
        <f>HYPERLINK("https://www.tenforums.com/tutorials/103834-change-battery-notification-level-action-settings-windows.html","Battery - Change Notification, Level, and Action Settings in Windows")</f>
        <v>Battery - Change Notification, Level, and Action Settings in Windows</v>
      </c>
      <c r="B267" s="9" t="s">
        <v>265</v>
      </c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</row>
    <row r="268" ht="27.0" customHeight="1">
      <c r="A268" s="8" t="str">
        <f>HYPERLINK("https://www.tenforums.com/tutorials/63430-battery-energy-estimation-report-generate-windows-10-a.html","Battery Energy Estimation Report - Generate in Windows 10 ")</f>
        <v>Battery Energy Estimation Report - Generate in Windows 10 </v>
      </c>
      <c r="B268" s="9" t="s">
        <v>266</v>
      </c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</row>
    <row r="269" ht="27.0" customHeight="1">
      <c r="A269" s="8" t="str">
        <f>HYPERLINK("https://www.tenforums.com/tutorials/129415-enable-disable-battery-life-estimated-time-remaining-windows-10-a.html","Battery Life Estimated Time Remaining - Enable or Disable in Windows 10")</f>
        <v>Battery Life Estimated Time Remaining - Enable or Disable in Windows 10</v>
      </c>
      <c r="B269" s="9" t="s">
        <v>267</v>
      </c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</row>
    <row r="270" ht="27.0" customHeight="1">
      <c r="A270" s="8" t="str">
        <f>HYPERLINK("https://www.tenforums.com/tutorials/120228-optimize-battery-life-windows-10-pc.html","Battery Life - Optimize on Windows 10 PC")</f>
        <v>Battery Life - Optimize on Windows 10 PC</v>
      </c>
      <c r="B270" s="9" t="s">
        <v>268</v>
      </c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</row>
    <row r="271" ht="27.0" customHeight="1">
      <c r="A271" s="8" t="str">
        <f>HYPERLINK("https://www.tenforums.com/tutorials/82552-optimize-battery-life-when-watching-movies-videos-windows-10-a.html","Battery Life - Optimize when Watching Movies and Videos in Windows 10")</f>
        <v>Battery Life - Optimize when Watching Movies and Videos in Windows 10</v>
      </c>
      <c r="B271" s="10" t="s">
        <v>269</v>
      </c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</row>
    <row r="272" ht="27.0" customHeight="1">
      <c r="A272" s="8" t="str">
        <f>HYPERLINK("https://www.tenforums.com/tutorials/15754-battery-power-indicator-use-old-new-windows-10-a.html","Battery Power Indicator - Use Old or New in Windows 10")</f>
        <v>Battery Power Indicator - Use Old or New in Windows 10</v>
      </c>
      <c r="B272" s="9" t="s">
        <v>270</v>
      </c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</row>
    <row r="273" ht="27.0" customHeight="1">
      <c r="A273" s="8" t="str">
        <f>HYPERLINK("https://www.tenforums.com/tutorials/5397-battery-saver-shortcut-create-windows-10-a.html","Battery Saver Shortcut - Create in Windows 10")</f>
        <v>Battery Saver Shortcut - Create in Windows 10</v>
      </c>
      <c r="B273" s="9" t="s">
        <v>271</v>
      </c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</row>
    <row r="274" ht="27.0" customHeight="1">
      <c r="A274" s="8" t="str">
        <f>HYPERLINK("https://www.tenforums.com/tutorials/2647-battery-saver-turn-off-windows-10-a.html","Battery Saver - Turn On or Off in Windows 10")</f>
        <v>Battery Saver - Turn On or Off in Windows 10</v>
      </c>
      <c r="B274" s="9" t="s">
        <v>272</v>
      </c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</row>
    <row r="275" ht="27.0" customHeight="1">
      <c r="A275" s="8" t="str">
        <f>HYPERLINK("https://www.tenforums.com/tutorials/82343-manage-battery-usage-app-windows-10-a.html","Battery Usage by App - Manage in Windows 10")</f>
        <v>Battery Usage by App - Manage in Windows 10</v>
      </c>
      <c r="B275" s="10" t="s">
        <v>273</v>
      </c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</row>
    <row r="276" ht="27.0" customHeight="1">
      <c r="A276" s="8" t="str">
        <f>HYPERLINK("https://www.tenforums.com/tutorials/3297-battery-usage-report-generate-windows-10-a.html","Battery Usage Report - Generate in Windows 10")</f>
        <v>Battery Usage Report - Generate in Windows 10</v>
      </c>
      <c r="B276" s="9" t="s">
        <v>274</v>
      </c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</row>
    <row r="277" ht="27.0" customHeight="1">
      <c r="A277" s="11" t="s">
        <v>275</v>
      </c>
      <c r="B277" s="10" t="s">
        <v>276</v>
      </c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</row>
    <row r="278" ht="27.0" customHeight="1">
      <c r="A278" s="8" t="str">
        <f>HYPERLINK("https://www.tenforums.com/tutorials/109878-search-bing-notepad-windows-10-a.html","Bing - Search with Bing from Notepad in Windows 10")</f>
        <v>Bing - Search with Bing from Notepad in Windows 10</v>
      </c>
      <c r="B278" s="9" t="s">
        <v>277</v>
      </c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</row>
    <row r="279" ht="27.0" customHeight="1">
      <c r="A279" s="11" t="str">
        <f>HYPERLINK("https://www.tenforums.com/tutorials/154569-how-use-bing-wallpaper-app-change-windows-10-desktop-background.html","Bing Wallpaper app - Change Desktop Background in Windows 10")</f>
        <v>Bing Wallpaper app - Change Desktop Background in Windows 10</v>
      </c>
      <c r="B279" s="10" t="s">
        <v>278</v>
      </c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</row>
    <row r="280" ht="27.0" customHeight="1">
      <c r="A280" s="11" t="s">
        <v>279</v>
      </c>
      <c r="B280" s="10" t="s">
        <v>280</v>
      </c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</row>
    <row r="281" ht="27.0" customHeight="1">
      <c r="A281" s="8" t="str">
        <f>HYPERLINK("https://www.tenforums.com/tutorials/107406-enable-disable-domain-users-sign-windows-10-using-biometrics.html","Biometrics - Enable or Disable Domain Users to Sign in to Windows 10")</f>
        <v>Biometrics - Enable or Disable Domain Users to Sign in to Windows 10</v>
      </c>
      <c r="B281" s="9" t="s">
        <v>281</v>
      </c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</row>
    <row r="282" ht="27.0" customHeight="1">
      <c r="A282" s="8" t="str">
        <f>HYPERLINK("https://www.tenforums.com/tutorials/117987-enable-disable-windows-hello-biometrics-windows-10-a.html","Biometrics - Enable or Disable Use of in Windows 10")</f>
        <v>Biometrics - Enable or Disable Use of in Windows 10</v>
      </c>
      <c r="B282" s="9" t="s">
        <v>282</v>
      </c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</row>
    <row r="283" ht="27.0" customHeight="1">
      <c r="A283" s="8" t="str">
        <f>HYPERLINK("https://www.tenforums.com/tutorials/107441-enable-disable-users-sign-windows-10-using-biometrics.html","Biometrics - Enable or Disable Users to Sign in to Windows 10")</f>
        <v>Biometrics - Enable or Disable Users to Sign in to Windows 10</v>
      </c>
      <c r="B283" s="9" t="s">
        <v>283</v>
      </c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</row>
    <row r="284" ht="27.0" customHeight="1">
      <c r="A284" s="8" t="str">
        <f>HYPERLINK("https://www.tenforums.com/tutorials/85252-check-bios-uefi-firmware-version-windows-10-a.html","BIOS and UEFI Firmware Version - Check in Windows 10")</f>
        <v>BIOS and UEFI Firmware Version - Check in Windows 10</v>
      </c>
      <c r="B284" s="9" t="s">
        <v>284</v>
      </c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</row>
    <row r="285" ht="27.0" customHeight="1">
      <c r="A285" s="11" t="str">
        <f>HYPERLINK("https://www.tenforums.com/tutorials/150025-how-see-last-bios-boot-time-windows-10-a.html","BIOS Boot Time - See in Windows 10")</f>
        <v>BIOS Boot Time - See in Windows 10</v>
      </c>
      <c r="B285" s="10" t="s">
        <v>285</v>
      </c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</row>
    <row r="286" ht="27.0" customHeight="1">
      <c r="A286" s="8" t="str">
        <f>HYPERLINK("https://www.tenforums.com/tutorials/85195-check-if-windows-10-using-uefi-legacy-bios.html","BIOS or UEFI - Check which one Windows 10 is using")</f>
        <v>BIOS or UEFI - Check which one Windows 10 is using</v>
      </c>
      <c r="B286" s="9" t="s">
        <v>286</v>
      </c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</row>
    <row r="287" ht="27.0" customHeight="1">
      <c r="A287" s="8" t="str">
        <f>HYPERLINK("https://www.tenforums.com/tutorials/37432-lock-drive-add-context-menu-bitlocker-drives-windows-10-a.html","BitLocker - Add Lock Drive to Context Menu of Drives in Windows 10")</f>
        <v>BitLocker - Add Lock Drive to Context Menu of Drives in Windows 10</v>
      </c>
      <c r="B287" s="9" t="s">
        <v>287</v>
      </c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</row>
    <row r="288" ht="27.0" customHeight="1">
      <c r="A288" s="8" t="str">
        <f>HYPERLINK("https://www.tenforums.com/tutorials/97066-add-remove-change-bitlocker-password-context-menu-windows-10-a.html","BitLocker - Add or Remove Change BitLocker Password Context Menu in Windows 10")</f>
        <v>BitLocker - Add or Remove Change BitLocker Password Context Menu in Windows 10</v>
      </c>
      <c r="B288" s="9" t="s">
        <v>288</v>
      </c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</row>
    <row r="289" ht="27.0" customHeight="1">
      <c r="A289" s="8" t="str">
        <f>HYPERLINK("https://www.tenforums.com/tutorials/97077-add-remove-change-bitlocker-pin-context-menu-windows-10-a.html","BitLocker - Add or Remove Change BitLocker PIN Context Menu in Windows 10")</f>
        <v>BitLocker - Add or Remove Change BitLocker PIN Context Menu in Windows 10</v>
      </c>
      <c r="B289" s="9" t="s">
        <v>289</v>
      </c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</row>
    <row r="290" ht="27.0" customHeight="1">
      <c r="A290" s="8" t="str">
        <f>HYPERLINK("https://www.tenforums.com/tutorials/38405-manage-bitlocker-context-menu-add-remove-windows.html","BitLocker - Add or Remove Manage BitLocker context menu in Windows")</f>
        <v>BitLocker - Add or Remove Manage BitLocker context menu in Windows</v>
      </c>
      <c r="B290" s="9" t="s">
        <v>290</v>
      </c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</row>
    <row r="291" ht="27.0" customHeight="1">
      <c r="A291" s="8" t="str">
        <f>HYPERLINK("https://www.tenforums.com/tutorials/97079-add-remove-resume-bitlocker-protection-context-menu-windows-10-a.html","BitLocker - Add or Remove Resume BitLocker Protection Context Menu in Windows 10")</f>
        <v>BitLocker - Add or Remove Resume BitLocker Protection Context Menu in Windows 10</v>
      </c>
      <c r="B291" s="9" t="s">
        <v>291</v>
      </c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</row>
    <row r="292" ht="27.0" customHeight="1">
      <c r="A292" s="8" t="str">
        <f>HYPERLINK("https://www.tenforums.com/tutorials/38313-turn-off-bitlocker-context-menu-add-remove-windows.html","BitLocker - Add or Remove Turn off BitLocker context menu in Windows")</f>
        <v>BitLocker - Add or Remove Turn off BitLocker context menu in Windows</v>
      </c>
      <c r="B292" s="9" t="s">
        <v>292</v>
      </c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</row>
    <row r="293" ht="27.0" customHeight="1">
      <c r="A293" s="8" t="str">
        <f>HYPERLINK("https://www.tenforums.com/tutorials/38157-turn-bitlocker-context-menu-add-remove-windows-10-a.html","BitLocker - Add or Remove Turn on BitLocker context menu in Windows 10")</f>
        <v>BitLocker - Add or Remove Turn on BitLocker context menu in Windows 10</v>
      </c>
      <c r="B293" s="9" t="s">
        <v>293</v>
      </c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</row>
    <row r="294" ht="27.0" customHeight="1">
      <c r="A294" s="8" t="str">
        <f>HYPERLINK("https://www.tenforums.com/tutorials/97160-add-remove-unlock-drive-context-menu-windows.html","BitLocker - Add or Remove Unlock Drive Context Menu in Windows")</f>
        <v>BitLocker - Add or Remove Unlock Drive Context Menu in Windows</v>
      </c>
      <c r="B294" s="9" t="s">
        <v>294</v>
      </c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</row>
    <row r="295" ht="27.0" customHeight="1">
      <c r="A295" s="8" t="str">
        <f>HYPERLINK("https://www.tenforums.com/tutorials/38259-suspend-bitlocker-protection-add-context-menu-windows.html","BitLocker - Add Suspend BitLocker protection to Context Menu in Windows")</f>
        <v>BitLocker - Add Suspend BitLocker protection to Context Menu in Windows</v>
      </c>
      <c r="B295" s="9" t="s">
        <v>295</v>
      </c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</row>
    <row r="296" ht="27.0" customHeight="1">
      <c r="A296" s="8" t="str">
        <f>HYPERLINK("https://www.tenforums.com/tutorials/37662-bitlocker-auto-unlock-turn-off-drive-windows-10-a.html","BitLocker Auto-unlock - Turn On or Off for Drive in Windows 10")</f>
        <v>BitLocker Auto-unlock - Turn On or Off for Drive in Windows 10</v>
      </c>
      <c r="B296" s="9" t="s">
        <v>296</v>
      </c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</row>
    <row r="297" ht="27.0" customHeight="1">
      <c r="A297" s="11" t="str">
        <f>HYPERLINK("https://www.tenforums.com/tutorials/138500-create-bitlocker-encrypted-container-file-vhd-vhdx-windows.html","BitLocker - Create Encrypted Container File with VHD or VHDX in Windows")</f>
        <v>BitLocker - Create Encrypted Container File with VHD or VHDX in Windows</v>
      </c>
      <c r="B297" s="10" t="s">
        <v>297</v>
      </c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</row>
    <row r="298" ht="27.0" customHeight="1">
      <c r="A298" s="8" t="str">
        <f>HYPERLINK("https://www.tenforums.com/tutorials/124456-deny-write-access-fixed-data-drives-not-protected-bitlocker.html","BitLocker - Deny Write Access to Fixed Data Drives not Protected by BitLocker")</f>
        <v>BitLocker - Deny Write Access to Fixed Data Drives not Protected by BitLocker</v>
      </c>
      <c r="B298" s="9" t="s">
        <v>298</v>
      </c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</row>
    <row r="299" ht="27.0" customHeight="1">
      <c r="A299" s="8" t="str">
        <f>HYPERLINK("https://www.tenforums.com/tutorials/96998-deny-write-access-removable-drives-not-protected-bitlocker.html","BitLocker - Deny Write Access to Removable Drives not Protected by BitLocker")</f>
        <v>BitLocker - Deny Write Access to Removable Drives not Protected by BitLocker</v>
      </c>
      <c r="B299" s="9" t="s">
        <v>299</v>
      </c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</row>
    <row r="300" ht="27.0" customHeight="1">
      <c r="A300" s="8" t="str">
        <f>HYPERLINK("https://www.tenforums.com/tutorials/37360-bitlocker-drive-encryption-shortcut-create-windows-10-a.html","BitLocker Drive Encryption Shortcut - Create in Windows 10")</f>
        <v>BitLocker Drive Encryption Shortcut - Create in Windows 10</v>
      </c>
      <c r="B300" s="9" t="s">
        <v>300</v>
      </c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</row>
    <row r="301" ht="27.0" customHeight="1">
      <c r="A301" s="8" t="str">
        <f>HYPERLINK("https://www.tenforums.com/tutorials/36901-bitlocker-drive-encryption-status-check-windows-10-a.html","BitLocker Drive Encryption Status - Check in Windows 10")</f>
        <v>BitLocker Drive Encryption Status - Check in Windows 10</v>
      </c>
      <c r="B301" s="9" t="s">
        <v>301</v>
      </c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</row>
    <row r="302" ht="27.0" customHeight="1">
      <c r="A302" s="8" t="str">
        <f>HYPERLINK("https://www.tenforums.com/tutorials/97087-lock-bitlocker-encrypted-drive-windows.html","BitLocker Encrypted Drive - Lock in Windows")</f>
        <v>BitLocker Encrypted Drive - Lock in Windows</v>
      </c>
      <c r="B302" s="9" t="s">
        <v>302</v>
      </c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</row>
    <row r="303" ht="27.0" customHeight="1">
      <c r="A303" s="8" t="str">
        <f>HYPERLINK("https://www.tenforums.com/tutorials/36827-bitlocker-encryption-method-cipher-strength-change-windows-10-a.html","BitLocker Encryption Method and Cipher Strength - Change in Windows 10")</f>
        <v>BitLocker Encryption Method and Cipher Strength - Change in Windows 10</v>
      </c>
      <c r="B303" s="9" t="s">
        <v>303</v>
      </c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</row>
    <row r="304" ht="27.0" customHeight="1">
      <c r="A304" s="8" t="str">
        <f>HYPERLINK("https://www.tenforums.com/tutorials/96833-enable-disable-enhanced-pins-bitlocker-startup-windows-10-a.html","BitLocker Enhanced PINs for Startup - Enable or Disable in Windows 10")</f>
        <v>BitLocker Enhanced PINs for Startup - Enable or Disable in Windows 10</v>
      </c>
      <c r="B304" s="9" t="s">
        <v>304</v>
      </c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</row>
    <row r="305" ht="27.0" customHeight="1">
      <c r="A305" s="8" t="str">
        <f>HYPERLINK("https://www.tenforums.com/tutorials/96957-change-bitlocker-password-windows-10-a.html","BitLocker Password - Change in Windows 10")</f>
        <v>BitLocker Password - Change in Windows 10</v>
      </c>
      <c r="B305" s="9" t="s">
        <v>305</v>
      </c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</row>
    <row r="306" ht="27.0" customHeight="1">
      <c r="A306" s="8" t="str">
        <f>HYPERLINK("https://www.tenforums.com/tutorials/96939-enable-disable-standard-users-changing-bitlocker-pin-password.html","BitLocker PIN or Password - Enable or Disable Standard Users from Changing")</f>
        <v>BitLocker PIN or Password - Enable or Disable Standard Users from Changing</v>
      </c>
      <c r="B306" s="9" t="s">
        <v>306</v>
      </c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</row>
    <row r="307" ht="27.0" customHeight="1">
      <c r="A307" s="8" t="str">
        <f>HYPERLINK("https://www.tenforums.com/tutorials/38508-bitlocker-protection-suspend-resume-drive-windows-10-a.html","BitLocker Protection - Suspend or Resume for Drive in Windows 10")</f>
        <v>BitLocker Protection - Suspend or Resume for Drive in Windows 10</v>
      </c>
      <c r="B307" s="9" t="s">
        <v>307</v>
      </c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</row>
    <row r="308" ht="27.0" customHeight="1">
      <c r="A308" s="8" t="str">
        <f>HYPERLINK("https://www.tenforums.com/tutorials/39732-bitlocker-recovery-key-back-up-windows-10-a.html","BitLocker Recovery Key - Back up in Windows 10")</f>
        <v>BitLocker Recovery Key - Back up in Windows 10</v>
      </c>
      <c r="B308" s="9" t="s">
        <v>308</v>
      </c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</row>
    <row r="309" ht="27.0" customHeight="1">
      <c r="A309" s="8" t="str">
        <f>HYPERLINK("https://www.tenforums.com/tutorials/130909-find-bitlocker-recovery-key-windows-10-a.html","BitLocker Recovery Key - Find in Windows 10")</f>
        <v>BitLocker Recovery Key - Find in Windows 10</v>
      </c>
      <c r="B309" s="9" t="s">
        <v>309</v>
      </c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</row>
    <row r="310" ht="27.0" customHeight="1">
      <c r="A310" s="8" t="str">
        <f>HYPERLINK("https://www.tenforums.com/tutorials/39888-bitlocker-recovery-key-delete-onedrive-microsoft-account.html","BitLocker Recovery Key - Delete from OneDrive of Microsoft Account")</f>
        <v>BitLocker Recovery Key - Delete from OneDrive of Microsoft Account</v>
      </c>
      <c r="B310" s="9" t="s">
        <v>310</v>
      </c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</row>
    <row r="311" ht="27.0" customHeight="1">
      <c r="A311" s="8" t="str">
        <f>HYPERLINK("https://www.tenforums.com/tutorials/97390-use-bitlocker-repair-tool-recover-encrypted-drive-windows.html","BitLocker Repair Tool - Use to Recover Encrypted Drive in Windows")</f>
        <v>BitLocker Repair Tool - Use to Recover Encrypted Drive in Windows</v>
      </c>
      <c r="B311" s="9" t="s">
        <v>311</v>
      </c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</row>
    <row r="312" ht="27.0" customHeight="1">
      <c r="A312" s="8" t="str">
        <f>HYPERLINK("https://www.tenforums.com/tutorials/96842-specify-minimum-pin-length-bitlocker-startup-windows-10-a.html","BitLocker - Specify Minimum PIN Length for Startup in Windows 10")</f>
        <v>BitLocker - Specify Minimum PIN Length for Startup in Windows 10</v>
      </c>
      <c r="B312" s="9" t="s">
        <v>312</v>
      </c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</row>
    <row r="313" ht="27.0" customHeight="1">
      <c r="A313" s="8" t="str">
        <f>HYPERLINK("https://www.tenforums.com/tutorials/97295-copy-startup-key-os-drive-encrypted-bitlocker-windows.html","BitLocker Startup Key of OS Drive - Copy in Windows")</f>
        <v>BitLocker Startup Key of OS Drive - Copy in Windows</v>
      </c>
      <c r="B313" s="9" t="s">
        <v>313</v>
      </c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</row>
    <row r="314" ht="27.0" customHeight="1">
      <c r="A314" s="8" t="str">
        <f>HYPERLINK("https://www.tenforums.com/tutorials/96861-change-bitlocker-startup-pin-windows-10-a.html","BitLocker Startup PIN - Change in Windows 10")</f>
        <v>BitLocker Startup PIN - Change in Windows 10</v>
      </c>
      <c r="B314" s="9" t="s">
        <v>314</v>
      </c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</row>
    <row r="315" ht="27.0" customHeight="1">
      <c r="A315" s="8" t="str">
        <f>HYPERLINK("https://www.tenforums.com/tutorials/37198-bitlocker-turn-off-fixed-data-drives-windows-10-a.html","BitLocker - Turn On or Off for Fixed Data Drives in Windows 10")</f>
        <v>BitLocker - Turn On or Off for Fixed Data Drives in Windows 10</v>
      </c>
      <c r="B315" s="9" t="s">
        <v>315</v>
      </c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</row>
    <row r="316" ht="27.0" customHeight="1">
      <c r="A316" s="8" t="str">
        <f>HYPERLINK("https://www.tenforums.com/tutorials/37060-bitlocker-turn-off-operating-system-drive-windows-10-a.html","BitLocker - Turn On or Off for Operating System Drive in Windows 10")</f>
        <v>BitLocker - Turn On or Off for Operating System Drive in Windows 10</v>
      </c>
      <c r="B316" s="9" t="s">
        <v>316</v>
      </c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</row>
    <row r="317" ht="27.0" customHeight="1">
      <c r="A317" s="8" t="str">
        <f>HYPERLINK("https://www.tenforums.com/tutorials/36701-bitlocker-turn-off-removable-data-drives-windows-10-a.html","BitLocker - Turn On or Off for Removable Data Drives in Windows 10 ")</f>
        <v>BitLocker - Turn On or Off for Removable Data Drives in Windows 10 </v>
      </c>
      <c r="B317" s="9" t="s">
        <v>317</v>
      </c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</row>
    <row r="318" ht="27.0" customHeight="1">
      <c r="A318" s="8" t="str">
        <f>HYPERLINK("https://www.tenforums.com/tutorials/97219-unlock-fixed-removable-bitlocker-drive-windows.html","BitLocker - Unlock Fixed or Removable Drive in Windows")</f>
        <v>BitLocker - Unlock Fixed or Removable Drive in Windows</v>
      </c>
      <c r="B318" s="9" t="s">
        <v>318</v>
      </c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</row>
    <row r="319" ht="27.0" customHeight="1">
      <c r="A319" s="8" t="str">
        <f>HYPERLINK("https://www.tenforums.com/tutorials/97242-unlock-os-drive-encrypted-bitlocker-windows-10-a.html","BitLocker - Unlock OS Drive in Windows 10")</f>
        <v>BitLocker - Unlock OS Drive in Windows 10</v>
      </c>
      <c r="B319" s="9" t="s">
        <v>319</v>
      </c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</row>
    <row r="320" ht="27.0" customHeight="1">
      <c r="A320" s="8" t="str">
        <f>HYPERLINK("https://www.tenforums.com/tutorials/85418-disable-downloaded-files-being-blocked-windows.html","Blocked Files - Disable Downloaded Files from being Blocked in Windows")</f>
        <v>Blocked Files - Disable Downloaded Files from being Blocked in Windows</v>
      </c>
      <c r="B320" s="9" t="s">
        <v>320</v>
      </c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</row>
    <row r="321" ht="27.0" customHeight="1">
      <c r="A321" s="8" t="str">
        <f>HYPERLINK("https://www.tenforums.com/tutorials/35552-compression-blue-arrows-icons-change-remove-windows-10-a.html","Blue Double Arrows on Icons - Change or Remove in Windows 10")</f>
        <v>Blue Double Arrows on Icons - Change or Remove in Windows 10</v>
      </c>
      <c r="B321" s="9" t="s">
        <v>321</v>
      </c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</row>
    <row r="322" ht="27.0" customHeight="1">
      <c r="A322" s="8" t="str">
        <f>HYPERLINK("https://www.tenforums.com/tutorials/73518-night-light-turn-off-windows-10-a.html","Blue Light Reduction - Turn On or Off in Windows 10 ")</f>
        <v>Blue Light Reduction - Turn On or Off in Windows 10 </v>
      </c>
      <c r="B322" s="10" t="s">
        <v>322</v>
      </c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</row>
    <row r="323" ht="27.0" customHeight="1">
      <c r="A323" s="11" t="str">
        <f>HYPERLINK("https://www.tenforums.com/tutorials/151957-how-enable-disable-bluetooth-absolute-volume-windows-10-a.html","Bluetooth Absolute Volume - Enable or Disable in Windows 10")</f>
        <v>Bluetooth Absolute Volume - Enable or Disable in Windows 10</v>
      </c>
      <c r="B323" s="10" t="s">
        <v>323</v>
      </c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</row>
    <row r="324" ht="27.0" customHeight="1">
      <c r="A324" s="8" t="str">
        <f>HYPERLINK("https://www.tenforums.com/tutorials/24451-bluetooth-context-menu-add-windows-10-a.html","Bluetooth context menu - Add in Windows 10")</f>
        <v>Bluetooth context menu - Add in Windows 10</v>
      </c>
      <c r="B324" s="9" t="s">
        <v>324</v>
      </c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</row>
    <row r="325" ht="27.0" customHeight="1">
      <c r="A325" s="8" t="str">
        <f>HYPERLINK("https://www.tenforums.com/tutorials/78077-bluetooth-device-unpair-windows-10-mobile-phone.html","Bluetooth Device - Unpair on Windows 10 Mobile Phone")</f>
        <v>Bluetooth Device - Unpair on Windows 10 Mobile Phone</v>
      </c>
      <c r="B325" s="10" t="s">
        <v>325</v>
      </c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</row>
    <row r="326" ht="27.0" customHeight="1">
      <c r="A326" s="8" t="str">
        <f>HYPERLINK("https://www.tenforums.com/tutorials/78072-bluetooth-device-unpair-windows-10-pc.html","Bluetooth Device - Unpair on Windows 10 PC")</f>
        <v>Bluetooth Device - Unpair on Windows 10 PC</v>
      </c>
      <c r="B326" s="10" t="s">
        <v>326</v>
      </c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</row>
    <row r="327" ht="27.0" customHeight="1">
      <c r="A327" s="8" t="str">
        <f>HYPERLINK("https://www.tenforums.com/tutorials/117255-check-battery-level-bluetooth-devices-windows-10-a.html","Bluetooth Devices Battery Level - Check in Windows 10")</f>
        <v>Bluetooth Devices Battery Level - Check in Windows 10</v>
      </c>
      <c r="B327" s="9" t="s">
        <v>327</v>
      </c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</row>
    <row r="328" ht="27.0" customHeight="1">
      <c r="A328" s="8" t="str">
        <f>HYPERLINK("https://www.tenforums.com/tutorials/95222-turn-off-bluetooth-notification-area-icon-windows-10-a.html","Bluetooth Notification Area Icon - Turn On or Off in Windows 10")</f>
        <v>Bluetooth Notification Area Icon - Turn On or Off in Windows 10</v>
      </c>
      <c r="B328" s="9" t="s">
        <v>328</v>
      </c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</row>
    <row r="329" ht="27.0" customHeight="1">
      <c r="A329" s="8" t="str">
        <f>HYPERLINK("https://www.tenforums.com/tutorials/78067-bluetooth-pair-windows-10-mobile-phone-windows-10-pc.html","Bluetooth - Pair Windows 10 Mobile Phone with Windows 10 PC")</f>
        <v>Bluetooth - Pair Windows 10 Mobile Phone with Windows 10 PC</v>
      </c>
      <c r="B329" s="10" t="s">
        <v>329</v>
      </c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</row>
    <row r="330" ht="27.0" customHeight="1">
      <c r="A330" s="8" t="str">
        <f>HYPERLINK("https://www.tenforums.com/tutorials/104340-turn-off-streamlined-pairing-bluetooth-peripherals-windows-10-a.html","Bluetooth Streamlined Pairing - Turn On or Off in Windows 10")</f>
        <v>Bluetooth Streamlined Pairing - Turn On or Off in Windows 10</v>
      </c>
      <c r="B330" s="9" t="s">
        <v>330</v>
      </c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</row>
    <row r="331" ht="27.0" customHeight="1">
      <c r="A331" s="8" t="str">
        <f>HYPERLINK("https://www.tenforums.com/tutorials/33807-bluetooth-turn-off-windows-10-a.html","Bluetooth - Turn On or Off in Windows 10")</f>
        <v>Bluetooth - Turn On or Off in Windows 10</v>
      </c>
      <c r="B331" s="9" t="s">
        <v>331</v>
      </c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</row>
    <row r="332" ht="27.0" customHeight="1">
      <c r="A332" s="8" t="str">
        <f>HYPERLINK("https://www.tenforums.com/tutorials/77945-bluetooth-turn-off-windows-10-mobile.html","Bluetooth - Turn On or Off in Windows 10 Mobile")</f>
        <v>Bluetooth - Turn On or Off in Windows 10 Mobile</v>
      </c>
      <c r="B332" s="10" t="s">
        <v>332</v>
      </c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</row>
    <row r="333" ht="27.0" customHeight="1">
      <c r="A333" s="8" t="str">
        <f>HYPERLINK("https://www.tenforums.com/tutorials/112075-find-bluetooth-version-windows.html","Bluetooth Version - Find in Windows")</f>
        <v>Bluetooth Version - Find in Windows</v>
      </c>
      <c r="B333" s="9" t="s">
        <v>333</v>
      </c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</row>
    <row r="334" ht="27.0" customHeight="1">
      <c r="A334" s="12" t="str">
        <f>HYPERLINK("https://www.tenforums.com/tutorials/124993-enable-disable-acrylic-blur-effect-sign-screen-windows-10-a.html","Blur Effect on Sign-in Screen - Enable or Disable in Windows 10")</f>
        <v>Blur Effect on Sign-in Screen - Enable or Disable in Windows 10</v>
      </c>
      <c r="B334" s="9" t="s">
        <v>334</v>
      </c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</row>
    <row r="335" ht="27.0" customHeight="1">
      <c r="A335" s="8" t="str">
        <f>HYPERLINK("https://www.tenforums.com/tutorials/28869-boot-check-if-hybrid-full-hibernate-windows-8-10-a.html","Boot - Check if from Hybrid, Full, or Hibernate in Windows 8 and 10")</f>
        <v>Boot - Check if from Hybrid, Full, or Hibernate in Windows 8 and 10</v>
      </c>
      <c r="B335" s="9" t="s">
        <v>335</v>
      </c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</row>
    <row r="336" ht="27.0" customHeight="1">
      <c r="A336" s="11" t="s">
        <v>336</v>
      </c>
      <c r="B336" s="10" t="s">
        <v>276</v>
      </c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</row>
    <row r="337" ht="27.0" customHeight="1">
      <c r="A337" s="8" t="str">
        <f>HYPERLINK("https://www.tenforums.com/tutorials/21756-usb-drive-boot-windows-10-a.html","Boot from USB Drive in Windows 10")</f>
        <v>Boot from USB Drive in Windows 10</v>
      </c>
      <c r="B337" s="9" t="s">
        <v>337</v>
      </c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</row>
    <row r="338" ht="27.0" customHeight="1">
      <c r="A338" s="8" t="str">
        <f>HYPERLINK("https://www.tenforums.com/tutorials/78150-boot-log-enable-disable-windows.html","Boot Log - Enable or Disable in Windows")</f>
        <v>Boot Log - Enable or Disable in Windows</v>
      </c>
      <c r="B338" s="10" t="s">
        <v>338</v>
      </c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</row>
    <row r="339" ht="27.0" customHeight="1">
      <c r="A339" s="8" t="str">
        <f>HYPERLINK("https://www.tenforums.com/tutorials/17159-safe-mode-add-boot-options-windows-10-a.html","Boot Options - Add Safe Mode in Windows 10")</f>
        <v>Boot Options - Add Safe Mode in Windows 10</v>
      </c>
      <c r="B339" s="9" t="s">
        <v>339</v>
      </c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</row>
    <row r="340" ht="27.0" customHeight="1">
      <c r="A340" s="11" t="str">
        <f>HYPERLINK("https://www.tenforums.com/tutorials/148743-change-boot-entry-display-order-boot-menu-startup-windows.html","Boot Options - Change Display Order of Boot Loader Entries at Startup in Windows")</f>
        <v>Boot Options - Change Display Order of Boot Loader Entries at Startup in Windows</v>
      </c>
      <c r="B340" s="10" t="s">
        <v>340</v>
      </c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</row>
    <row r="341" ht="27.0" customHeight="1">
      <c r="A341" s="8" t="str">
        <f>HYPERLINK("https://www.tenforums.com/tutorials/22540-operating-system-name-startup-change-windows-10-a.html","Boot Options - Change OS Name at Startup in Windows 10")</f>
        <v>Boot Options - Change OS Name at Startup in Windows 10</v>
      </c>
      <c r="B341" s="9" t="s">
        <v>341</v>
      </c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</row>
    <row r="342" ht="27.0" customHeight="1">
      <c r="A342" s="8" t="str">
        <f>HYPERLINK("https://www.tenforums.com/tutorials/21156-operating-systems-time-display-startup-change-windows-10-a.html","Boot Options  Change Time to Display OS at Startup in Windows 10")</f>
        <v>Boot Options  Change Time to Display OS at Startup in Windows 10</v>
      </c>
      <c r="B342" s="9" t="s">
        <v>342</v>
      </c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</row>
    <row r="343" ht="27.0" customHeight="1">
      <c r="A343" s="8" t="str">
        <f>HYPERLINK("https://www.tenforums.com/tutorials/21934-operating-system-run-startup-choose-default-windows-10-a.html","Boot Options - Choose Default OS to Run at Startup in Windows 10")</f>
        <v>Boot Options - Choose Default OS to Run at Startup in Windows 10</v>
      </c>
      <c r="B343" s="9" t="s">
        <v>343</v>
      </c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</row>
    <row r="344" ht="27.0" customHeight="1">
      <c r="A344" s="11" t="str">
        <f>HYPERLINK("https://www.tenforums.com/tutorials/148748-how-delete-boot-loader-entry-boot-menu-startup-windows.html","Boot Options - Delete Boot Loader Entry on Boot Menu at Startup in Windows")</f>
        <v>Boot Options - Delete Boot Loader Entry on Boot Menu at Startup in Windows</v>
      </c>
      <c r="B344" s="10" t="s">
        <v>344</v>
      </c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</row>
    <row r="345" ht="27.0" customHeight="1">
      <c r="A345" s="8" t="str">
        <f>HYPERLINK("https://www.tenforums.com/tutorials/2294-advanced-startup-options-boot-windows-10-a.html","Boot Options Menu - Open in Windows 10")</f>
        <v>Boot Options Menu - Open in Windows 10</v>
      </c>
      <c r="B345" s="9" t="s">
        <v>100</v>
      </c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</row>
    <row r="346" ht="27.0" customHeight="1">
      <c r="A346" s="11" t="str">
        <f>HYPERLINK("https://www.tenforums.com/tutorials/143140-add-boot-advanced-startup-options-context-menu-windows-10-a.html","Boot to Advanced Startup Options context menu - Add in Windows 10")</f>
        <v>Boot to Advanced Startup Options context menu - Add in Windows 10</v>
      </c>
      <c r="B346" s="10" t="s">
        <v>101</v>
      </c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</row>
    <row r="347" ht="27.0" customHeight="1">
      <c r="A347" s="8" t="str">
        <f>HYPERLINK("https://www.tenforums.com/tutorials/3380-color-appearance-change-windows-10-a.html","Border of Window Color - Change in Windows 10")</f>
        <v>Border of Window Color - Change in Windows 10</v>
      </c>
      <c r="B347" s="9" t="s">
        <v>5</v>
      </c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</row>
    <row r="348" ht="27.0" customHeight="1">
      <c r="A348" s="8" t="str">
        <f>HYPERLINK("https://www.tenforums.com/tutorials/24426-briefcase-add-new-context-menu-windows-10-a.html","Briefcase - Add to New Context Menu in Windows 10")</f>
        <v>Briefcase - Add to New Context Menu in Windows 10</v>
      </c>
      <c r="B348" s="9" t="s">
        <v>345</v>
      </c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</row>
    <row r="349" ht="27.0" customHeight="1">
      <c r="A349" s="12" t="str">
        <f>HYPERLINK("https://www.tenforums.com/tutorials/44213-adjust-screen-brightness-windows-10-a.html","Brightness of Screen - Adjust in Windows 10")</f>
        <v>Brightness of Screen - Adjust in Windows 10</v>
      </c>
      <c r="B349" s="9" t="s">
        <v>346</v>
      </c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</row>
    <row r="350" ht="27.0" customHeight="1">
      <c r="A350" s="11" t="str">
        <f>HYPERLINK("https://www.tenforums.com/tutorials/147054-how-add-remove-brightness-slider-action-center-windows-10-a.html","Brightness Slider on Action Center - Add or Remove in Windows 10")</f>
        <v>Brightness Slider on Action Center - Add or Remove in Windows 10</v>
      </c>
      <c r="B350" s="10" t="s">
        <v>53</v>
      </c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</row>
    <row r="351" ht="27.0" customHeight="1">
      <c r="A351" s="8" t="str">
        <f>HYPERLINK("https://www.tenforums.com/tutorials/69012-bsod-automatic-restart-enable-disable-windows-10-a.html","BSOD Automatic Restart - Enable or Disable in Windows 10 ")</f>
        <v>BSOD Automatic Restart - Enable or Disable in Windows 10 </v>
      </c>
      <c r="B351" s="9" t="s">
        <v>347</v>
      </c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</row>
    <row r="352" ht="27.0" customHeight="1">
      <c r="A352" s="8" t="str">
        <f>HYPERLINK("https://www.tenforums.com/tutorials/67869-bsod-crash-ctrl-scroll-lock-enable-disable-hyper-v.html","BSOD Crash on Ctrl+Scroll Lock - Enable or Disable in Hyper-V ")</f>
        <v>BSOD Crash on Ctrl+Scroll Lock - Enable or Disable in Hyper-V </v>
      </c>
      <c r="B352" s="9" t="s">
        <v>348</v>
      </c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</row>
    <row r="353" ht="27.0" customHeight="1">
      <c r="A353" s="8" t="str">
        <f>HYPERLINK("https://www.tenforums.com/tutorials/67856-bsod-crash-ctrl-scroll-lock-enable-disable-windows.html","BSOD Crash on Ctrl+Scroll Lock - Enable or Disable in Windows ")</f>
        <v>BSOD Crash on Ctrl+Scroll Lock - Enable or Disable in Windows </v>
      </c>
      <c r="B353" s="9" t="s">
        <v>349</v>
      </c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</row>
    <row r="354" ht="27.0" customHeight="1">
      <c r="A354" s="11" t="s">
        <v>350</v>
      </c>
      <c r="B354" s="10" t="s">
        <v>351</v>
      </c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</row>
    <row r="355" ht="27.0" customHeight="1">
      <c r="A355" s="8" t="str">
        <f>HYPERLINK("https://www.tenforums.com/tutorials/5560-bsod-minidump-configure-create-windows-10-a.html","BSOD Minidump - Configure to Create in Windows 10")</f>
        <v>BSOD Minidump - Configure to Create in Windows 10</v>
      </c>
      <c r="B355" s="9" t="s">
        <v>352</v>
      </c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</row>
    <row r="356" ht="27.0" customHeight="1">
      <c r="A356" s="8" t="str">
        <f>HYPERLINK("https://www.tenforums.com/tutorials/62704-bsod-troubleshooter-run-windows-10-a.html","BSOD Troubleshooter - Run in Windows 10 ")</f>
        <v>BSOD Troubleshooter - Run in Windows 10 </v>
      </c>
      <c r="B356" s="9" t="s">
        <v>353</v>
      </c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</row>
    <row r="357" ht="27.0" customHeight="1">
      <c r="A357" s="8" t="str">
        <f>HYPERLINK("https://www.tenforums.com/tutorials/29588-iso-see-what-language-edition-architecture-windows-10-a.html","Build Number of ISO File - Find in Windows 10")</f>
        <v>Build Number of ISO File - Find in Windows 10</v>
      </c>
      <c r="B357" s="9" t="s">
        <v>354</v>
      </c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</row>
    <row r="358" ht="27.0" customHeight="1">
      <c r="A358" s="8" t="str">
        <f>HYPERLINK("https://www.tenforums.com/tutorials/23975-windows-10-build-number-find.html","Build Number of Windows 10 - Find")</f>
        <v>Build Number of Windows 10 - Find</v>
      </c>
      <c r="B358" s="9" t="s">
        <v>355</v>
      </c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</row>
    <row r="359" ht="27.0" customHeight="1">
      <c r="A359" s="8" t="str">
        <f>HYPERLINK("https://www.tenforums.com/tutorials/39663-windows-10-mobile-phone-build-number-find.html","Build Number of Windows 10 Mobile Phone - Find")</f>
        <v>Build Number of Windows 10 Mobile Phone - Find</v>
      </c>
      <c r="B359" s="9" t="s">
        <v>356</v>
      </c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</row>
    <row r="360" ht="27.0" customHeight="1">
      <c r="A360" s="8" t="str">
        <f>HYPERLINK("https://www.tenforums.com/tutorials/2969-administrator-account-enable-disable-windows-10-a.html","Built-in Administrator account - Enable or Disable in Windows 10")</f>
        <v>Built-in Administrator account - Enable or Disable in Windows 10</v>
      </c>
      <c r="B360" s="9" t="s">
        <v>94</v>
      </c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</row>
    <row r="361" ht="27.0" customHeight="1">
      <c r="A361" s="8" t="str">
        <f>HYPERLINK("https://www.tenforums.com/tutorials/112612-enable-disable-uac-prompt-built-administrator-windows.html","Built-in Administrator account - Enable or Disable User Account Control (UAC) in Windows")</f>
        <v>Built-in Administrator account - Enable or Disable User Account Control (UAC) in Windows</v>
      </c>
      <c r="B361" s="9" t="s">
        <v>95</v>
      </c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</row>
    <row r="362" ht="27.0" customHeight="1">
      <c r="A362" s="8" t="str">
        <f>HYPERLINK("https://www.tenforums.com/tutorials/30244-burn-disc-image-context-menu-add-remove-windows-10-a.html","Burn disc image Context Menu - Add or Remove in Windows 10")</f>
        <v>Burn disc image Context Menu - Add or Remove in Windows 10</v>
      </c>
      <c r="B362" s="9" t="s">
        <v>357</v>
      </c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</row>
    <row r="363" ht="27.0" customHeight="1">
      <c r="A363" s="8" t="str">
        <f>HYPERLINK("https://www.tenforums.com/tutorials/76359-burn-disc-image-iso-img-file-windows-10-a.html","Burn Disc Image from ISO or IMG file in Windows 10")</f>
        <v>Burn Disc Image from ISO or IMG file in Windows 10</v>
      </c>
      <c r="B363" s="10" t="s">
        <v>358</v>
      </c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</row>
    <row r="364" ht="27.0" customHeight="1">
      <c r="A364" s="8" t="str">
        <f>HYPERLINK("https://www.tenforums.com/tutorials/133928-change-button-face-color-windows-10-a.html","Button Face Color - Change in Windows 10")</f>
        <v>Button Face Color - Change in Windows 10</v>
      </c>
      <c r="B364" s="9" t="s">
        <v>359</v>
      </c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</row>
    <row r="365" ht="27.0" customHeight="1">
      <c r="A365" s="6" t="s">
        <v>360</v>
      </c>
      <c r="B365" s="6" t="s">
        <v>360</v>
      </c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</row>
    <row r="366" ht="27.0" customHeight="1">
      <c r="A366" s="12" t="str">
        <f>HYPERLINK("https://www.tenforums.com/tutorials/66170-cab-file-add-install-context-menu-windows-10-a.html","CAB file - Add Install to Context Menu in Windows 10 ")</f>
        <v>CAB file - Add Install to Context Menu in Windows 10 </v>
      </c>
      <c r="B366" s="9" t="s">
        <v>361</v>
      </c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</row>
    <row r="367" ht="27.0" customHeight="1">
      <c r="A367" s="8" t="str">
        <f>HYPERLINK("https://www.tenforums.com/tutorials/66346-cab-file-install-windows-10-a.html","CAB file - Install in Windows 10 ")</f>
        <v>CAB file - Install in Windows 10 </v>
      </c>
      <c r="B367" s="9" t="s">
        <v>362</v>
      </c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</row>
    <row r="368" ht="27.0" customHeight="1">
      <c r="A368" s="11" t="str">
        <f>HYPERLINK("https://www.tenforums.com/tutorials/138429-turn-off-always-top-mode-calculator-app-windows-10-a.html","Calculator Always on Top mode - Turn On or Off in Windows 10")</f>
        <v>Calculator Always on Top mode - Turn On or Off in Windows 10</v>
      </c>
      <c r="B368" s="10" t="s">
        <v>363</v>
      </c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</row>
    <row r="369" ht="27.0" customHeight="1">
      <c r="A369" s="8" t="str">
        <f>HYPERLINK("https://www.tenforums.com/tutorials/31840-keyboard-shortcuts-apps-windows-10-a.html","Calculator Keyboard Shortcuts in Windows 10")</f>
        <v>Calculator Keyboard Shortcuts in Windows 10</v>
      </c>
      <c r="B369" s="9" t="s">
        <v>190</v>
      </c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</row>
    <row r="370" ht="27.0" customHeight="1">
      <c r="A370" s="12" t="str">
        <f>HYPERLINK("https://www.tenforums.com/tutorials/56625-hide-show-calendar-agenda-clock-taskbar-windows-10-a.html","Calendar Agenda - Hide or Show in Clock on Taskbar in Windows 10")</f>
        <v>Calendar Agenda - Hide or Show in Clock on Taskbar in Windows 10</v>
      </c>
      <c r="B370" s="10" t="s">
        <v>364</v>
      </c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</row>
    <row r="371" ht="27.0" customHeight="1">
      <c r="A371" s="12" t="str">
        <f>HYPERLINK("https://www.tenforums.com/tutorials/32588-change-accent-color-mail-calendar-app-windows-10-a.html","Calendar and Mail app Accent Color - Change in Windows 10")</f>
        <v>Calendar and Mail app Accent Color - Change in Windows 10</v>
      </c>
      <c r="B371" s="10" t="s">
        <v>365</v>
      </c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</row>
    <row r="372" ht="27.0" customHeight="1">
      <c r="A372" s="8" t="str">
        <f>HYPERLINK("https://www.tenforums.com/tutorials/5631-change-mail-calendar-app-background-picture-windows-10-a.html","Calendar and Mail app Background Picture - Change in Windows 10")</f>
        <v>Calendar and Mail app Background Picture - Change in Windows 10</v>
      </c>
      <c r="B372" s="9" t="s">
        <v>366</v>
      </c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</row>
    <row r="373" ht="27.0" customHeight="1">
      <c r="A373" s="12" t="str">
        <f>HYPERLINK("https://www.tenforums.com/tutorials/32376-change-light-dark-theme-mail-calendar-app-windows-10-a.html","Calendar and Mail app Theme - Change to Light or Dark in Windows 10")</f>
        <v>Calendar and Mail app Theme - Change to Light or Dark in Windows 10</v>
      </c>
      <c r="B373" s="10" t="s">
        <v>367</v>
      </c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</row>
    <row r="374" ht="27.0" customHeight="1">
      <c r="A374" s="8" t="str">
        <f>HYPERLINK("https://www.tenforums.com/tutorials/4429-enable-disable-new-clock-calendar-windows-10-a.html","Calendar and Clock New Experience - Enable or Disable in Windows 10")</f>
        <v>Calendar and Clock New Experience - Enable or Disable in Windows 10</v>
      </c>
      <c r="B374" s="10" t="s">
        <v>368</v>
      </c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</row>
    <row r="375" ht="27.0" customHeight="1">
      <c r="A375" s="11" t="str">
        <f>HYPERLINK("https://www.tenforums.com/tutorials/138257-enable-disable-alternate-calendars-calendar-app-windows-10-a.html","Calendar app Alternate Calendars - Enable or Disable in Windows 10")</f>
        <v>Calendar app Alternate Calendars - Enable or Disable in Windows 10</v>
      </c>
      <c r="B375" s="10" t="s">
        <v>369</v>
      </c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</row>
    <row r="376" ht="27.0" customHeight="1">
      <c r="A376" s="8" t="str">
        <f>HYPERLINK("https://www.tenforums.com/tutorials/103490-change-first-day-week-calendar-app-windows-10-a.html","Calendar app First Day of Week - Change in Windows 10")</f>
        <v>Calendar app First Day of Week - Change in Windows 10</v>
      </c>
      <c r="B376" s="9" t="s">
        <v>370</v>
      </c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</row>
    <row r="377" ht="27.0" customHeight="1">
      <c r="A377" s="11" t="str">
        <f>HYPERLINK("https://www.tenforums.com/tutorials/138331-specify-days-work-week-calendar-windows-10-a.html","Calendar app - Specify Days in Work Week in Windows 10")</f>
        <v>Calendar app - Specify Days in Work Week in Windows 10</v>
      </c>
      <c r="B377" s="10" t="s">
        <v>371</v>
      </c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</row>
    <row r="378" ht="27.0" customHeight="1">
      <c r="A378" s="11" t="str">
        <f>HYPERLINK("https://www.tenforums.com/tutorials/138297-change-view-calendar-windows-10-a.html","Calendar app View - Change in Windows 10")</f>
        <v>Calendar app View - Change in Windows 10</v>
      </c>
      <c r="B378" s="10" t="s">
        <v>372</v>
      </c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</row>
    <row r="379" ht="27.0" customHeight="1">
      <c r="A379" s="11" t="str">
        <f>HYPERLINK("https://www.tenforums.com/tutorials/138249-turn-off-week-numbers-calendar-app-windows-10-a.html","Calendar app Week Numbers - Turn On or Off in Windows 10")</f>
        <v>Calendar app Week Numbers - Turn On or Off in Windows 10</v>
      </c>
      <c r="B379" s="10" t="s">
        <v>373</v>
      </c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</row>
    <row r="380" ht="27.0" customHeight="1">
      <c r="A380" s="8" t="str">
        <f>HYPERLINK("https://www.tenforums.com/tutorials/102857-allow-deny-apps-access-calendar-windows-10-a.html","Calendar - Allow or Deny Apps Access in Windows 10")</f>
        <v>Calendar - Allow or Deny Apps Access in Windows 10</v>
      </c>
      <c r="B380" s="9" t="s">
        <v>374</v>
      </c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</row>
    <row r="381" ht="27.0" customHeight="1">
      <c r="A381" s="11" t="str">
        <f>HYPERLINK("https://www.tenforums.com/tutorials/137149-create-new-event-calendar-app-windows-10-a.html","Calendar Event - Create New Event in Windows 10")</f>
        <v>Calendar Event - Create New Event in Windows 10</v>
      </c>
      <c r="B381" s="10" t="s">
        <v>375</v>
      </c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</row>
    <row r="382" ht="27.0" customHeight="1">
      <c r="A382" s="8" t="str">
        <f>HYPERLINK("https://www.tenforums.com/tutorials/80712-calibrate-display-color-windows-10-a.html","Calibrate Display Color in Windows 10")</f>
        <v>Calibrate Display Color in Windows 10</v>
      </c>
      <c r="B382" s="9" t="s">
        <v>376</v>
      </c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</row>
    <row r="383" ht="27.0" customHeight="1">
      <c r="A383" s="8" t="str">
        <f>HYPERLINK("https://www.tenforums.com/tutorials/102152-calibrate-display-hdr-video-windows-10-a.html","Calibrate Display for HDR Video in Windows 10")</f>
        <v>Calibrate Display for HDR Video in Windows 10</v>
      </c>
      <c r="B383" s="9" t="s">
        <v>377</v>
      </c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</row>
    <row r="384" ht="27.0" customHeight="1">
      <c r="A384" s="8" t="str">
        <f>HYPERLINK("https://www.tenforums.com/tutorials/104691-allow-deny-os-apps-access-call-history-windows-10-a.html","Call History - Allow or Deny OS and Apps Access in Windows 10")</f>
        <v>Call History - Allow or Deny OS and Apps Access in Windows 10</v>
      </c>
      <c r="B384" s="9" t="s">
        <v>378</v>
      </c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</row>
    <row r="385" ht="27.0" customHeight="1">
      <c r="A385" s="8" t="str">
        <f>HYPERLINK("https://www.tenforums.com/tutorials/71414-allow-deny-os-apps-access-camera-windows-10-a.html","Camera - Allow or Deny OS and Apps Access in Windows 10")</f>
        <v>Camera - Allow or Deny OS and Apps Access in Windows 10</v>
      </c>
      <c r="B385" s="9" t="s">
        <v>379</v>
      </c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</row>
    <row r="386" ht="27.0" customHeight="1">
      <c r="A386" s="8" t="str">
        <f>HYPERLINK("https://www.tenforums.com/tutorials/110876-backup-restore-camera-app-settings-windows-10-a.html","Camera app Settings - Backup and Restore in Windows 10")</f>
        <v>Camera app Settings - Backup and Restore in Windows 10</v>
      </c>
      <c r="B386" s="9" t="s">
        <v>380</v>
      </c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</row>
    <row r="387" ht="27.0" customHeight="1">
      <c r="A387" s="8" t="str">
        <f>HYPERLINK("https://www.tenforums.com/tutorials/127426-disable-integrated-camera-webcam-windows.html","Camera - Disable in Windows")</f>
        <v>Camera - Disable in Windows</v>
      </c>
      <c r="B387" s="9" t="s">
        <v>381</v>
      </c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</row>
    <row r="388" ht="27.0" customHeight="1">
      <c r="A388" s="11" t="s">
        <v>382</v>
      </c>
      <c r="B388" s="10" t="s">
        <v>383</v>
      </c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</row>
    <row r="389" ht="27.0" customHeight="1">
      <c r="A389" s="8" t="str">
        <f>HYPERLINK("https://www.tenforums.com/tutorials/91991-add-remove-camera-roll-library-windows-10-a.html","Camera Roll Library - Add or Remove in Windows 10")</f>
        <v>Camera Roll Library - Add or Remove in Windows 10</v>
      </c>
      <c r="B389" s="9" t="s">
        <v>384</v>
      </c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</row>
    <row r="390" ht="27.0" customHeight="1">
      <c r="A390" s="8" t="str">
        <f>HYPERLINK("https://www.tenforums.com/tutorials/47206-caps-lock-key-enable-disable-windows-10-a.html","Caps Lock Key - Enable or Disable in Windows 10")</f>
        <v>Caps Lock Key - Enable or Disable in Windows 10</v>
      </c>
      <c r="B390" s="9" t="s">
        <v>385</v>
      </c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</row>
    <row r="391" ht="27.0" customHeight="1">
      <c r="A391" s="8" t="str">
        <f>HYPERLINK("https://www.tenforums.com/tutorials/79900-change-size-caption-buttons-windows-10-a.html","Caption Buttons Size - Change in Windows 10")</f>
        <v>Caption Buttons Size - Change in Windows 10</v>
      </c>
      <c r="B391" s="10" t="s">
        <v>386</v>
      </c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</row>
    <row r="392" ht="27.0" customHeight="1">
      <c r="A392" s="8" t="str">
        <f>HYPERLINK("https://www.tenforums.com/tutorials/87523-move-location-game-dvr-captures-folder-windows-10-a.html","Captures Folder for Game DVR - Move Location in Windows 10")</f>
        <v>Captures Folder for Game DVR - Move Location in Windows 10</v>
      </c>
      <c r="B392" s="9" t="s">
        <v>387</v>
      </c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</row>
    <row r="393" ht="27.0" customHeight="1">
      <c r="A393" s="8" t="str">
        <f>HYPERLINK("https://www.tenforums.com/tutorials/87525-restore-default-location-game-dvr-captures-folder-windows-10-a.html","Captures Folder for Game DVR - Restore Default Location in Windows 10")</f>
        <v>Captures Folder for Game DVR - Restore Default Location in Windows 10</v>
      </c>
      <c r="B393" s="9" t="s">
        <v>388</v>
      </c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</row>
    <row r="394" ht="27.0" customHeight="1">
      <c r="A394" s="8" t="str">
        <f>HYPERLINK("https://www.tenforums.com/tutorials/78477-cascade-windows-windows-10-a.html","Cascade Windows in Windows 10")</f>
        <v>Cascade Windows in Windows 10</v>
      </c>
      <c r="B394" s="10" t="s">
        <v>389</v>
      </c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</row>
    <row r="395" ht="27.0" customHeight="1">
      <c r="A395" s="8" t="str">
        <f>HYPERLINK("https://www.tenforums.com/tutorials/111293-enable-disable-case-sensitive-attribute-folders-windows-10-a.html","Case Sensitive Attribute of Folder - Enable or Disable in Windows 10")</f>
        <v>Case Sensitive Attribute of Folder - Enable or Disable in Windows 10</v>
      </c>
      <c r="B395" s="9" t="s">
        <v>390</v>
      </c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</row>
    <row r="396" ht="27.0" customHeight="1">
      <c r="A396" s="8" t="str">
        <f>HYPERLINK("https://www.tenforums.com/tutorials/111263-add-per-directory-case-sensitivity-context-menu-windows-10-a.html","Case Sensitivity Per-directory Context Menu - Add or Remove in Windows 10")</f>
        <v>Case Sensitivity Per-directory Context Menu - Add or Remove in Windows 10</v>
      </c>
      <c r="B396" s="9" t="s">
        <v>391</v>
      </c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</row>
    <row r="397" ht="27.0" customHeight="1">
      <c r="A397" s="8" t="str">
        <f>HYPERLINK("https://www.tenforums.com/tutorials/28189-microsoft-edge-cast-media-device-windows-10-a.html","Cast Media to Device from Microsoft Edge in Windows 10")</f>
        <v>Cast Media to Device from Microsoft Edge in Windows 10</v>
      </c>
      <c r="B397" s="9" t="s">
        <v>392</v>
      </c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</row>
    <row r="398" ht="27.0" customHeight="1">
      <c r="A398" s="8" t="str">
        <f>HYPERLINK("https://www.tenforums.com/tutorials/61525-cast-device-context-menu-add-remove-windows-10-a.html","Cast to Device context menu - Add or Remove in Windows 10")</f>
        <v>Cast to Device context menu - Add or Remove in Windows 10</v>
      </c>
      <c r="B398" s="9" t="s">
        <v>393</v>
      </c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</row>
    <row r="399" ht="27.0" customHeight="1">
      <c r="A399" s="8" t="str">
        <f>HYPERLINK("https://www.sevenforums.com/tutorials/234888-catalyst-control-center-add-remove-desktop-context-menu.html","Catalyst Control Center desktop context menu - Add or Remove")</f>
        <v>Catalyst Control Center desktop context menu - Add or Remove</v>
      </c>
      <c r="B399" s="9" t="s">
        <v>394</v>
      </c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</row>
    <row r="400" ht="27.0" customHeight="1">
      <c r="A400" s="11" t="str">
        <f>HYPERLINK("https://www.tenforums.com/tutorials/149276-change-when-use-cellular-instead-wi-fi-network-windows-10-a.html","Cellular - Change When to Use Cellular Instead of Wi-Fi Network in Windows 10")</f>
        <v>Cellular - Change When to Use Cellular Instead of Wi-Fi Network in Windows 10</v>
      </c>
      <c r="B400" s="10" t="s">
        <v>395</v>
      </c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</row>
    <row r="401" ht="27.0" customHeight="1">
      <c r="A401" s="11" t="str">
        <f>HYPERLINK("https://www.tenforums.com/tutorials/149554-how-allow-deny-let-apps-use-cellular-data-windows-10-a.html","Cellular Data - Allow or Deny Let Apps Use in Windows 10")</f>
        <v>Cellular Data - Allow or Deny Let Apps Use in Windows 10</v>
      </c>
      <c r="B401" s="10" t="s">
        <v>396</v>
      </c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</row>
    <row r="402" ht="27.0" customHeight="1">
      <c r="A402" s="11" t="s">
        <v>397</v>
      </c>
      <c r="B402" s="10" t="s">
        <v>398</v>
      </c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</row>
    <row r="403" ht="27.0" customHeight="1">
      <c r="A403" s="11" t="str">
        <f>HYPERLINK("https://www.tenforums.com/tutorials/149263-how-connect-disconnect-cellular-data-network-windows-10-a.html","Cellular Data Network - Connect to and Disconnect from in Windows 10")</f>
        <v>Cellular Data Network - Connect to and Disconnect from in Windows 10</v>
      </c>
      <c r="B403" s="10" t="s">
        <v>399</v>
      </c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</row>
    <row r="404" ht="27.0" customHeight="1">
      <c r="A404" s="8" t="str">
        <f>HYPERLINK("https://www.tenforums.com/tutorials/3162-wireless-network-metered-connection-set-windows-10-a.html","Cellular Data Network - Set as Metered Connection in Windows 10")</f>
        <v>Cellular Data Network - Set as Metered Connection in Windows 10</v>
      </c>
      <c r="B404" s="10" t="s">
        <v>400</v>
      </c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</row>
    <row r="405" ht="27.0" customHeight="1">
      <c r="A405" s="11" t="str">
        <f>HYPERLINK("https://www.tenforums.com/tutorials/149447-how-change-sim-pin-cellular-data-network-windows-10-a.html","Cellular Data Network SIM PIN - Change in Windows 10")</f>
        <v>Cellular Data Network SIM PIN - Change in Windows 10</v>
      </c>
      <c r="B405" s="10" t="s">
        <v>401</v>
      </c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</row>
    <row r="406" ht="27.0" customHeight="1">
      <c r="A406" s="11" t="str">
        <f>HYPERLINK("https://www.tenforums.com/tutorials/149458-how-remove-sim-pin-cellular-data-network-windows-10-a.html","Cellular Data Network SIM PIN - Remove in Windows 10")</f>
        <v>Cellular Data Network SIM PIN - Remove in Windows 10</v>
      </c>
      <c r="B406" s="10" t="s">
        <v>402</v>
      </c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</row>
    <row r="407" ht="27.0" customHeight="1">
      <c r="A407" s="11" t="str">
        <f>HYPERLINK("https://www.tenforums.com/tutorials/149401-how-set-up-use-sim-pin-cellular-data-network-windows-10-a.html","Cellular Data Network SIM PIN - Set Up and Use in Windows 10")</f>
        <v>Cellular Data Network SIM PIN - Set Up and Use in Windows 10</v>
      </c>
      <c r="B407" s="10" t="s">
        <v>403</v>
      </c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</row>
    <row r="408" ht="27.0" customHeight="1">
      <c r="A408" s="11" t="str">
        <f>HYPERLINK("https://www.tenforums.com/tutorials/149499-how-unblock-sim-pin-cellular-data-network-windows-10-a.html","Cellular Data Network SIM PIN - Unblock in Windows 10")</f>
        <v>Cellular Data Network SIM PIN - Unblock in Windows 10</v>
      </c>
      <c r="B408" s="10" t="s">
        <v>404</v>
      </c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</row>
    <row r="409" ht="27.0" customHeight="1">
      <c r="A409" s="11" t="str">
        <f>HYPERLINK("https://www.tenforums.com/tutorials/149319-how-enable-disable-cellular-data-roaming-windows-10-a.html","Cellular Data Roaming - Enable or Disable in Windows 10")</f>
        <v>Cellular Data Roaming - Enable or Disable in Windows 10</v>
      </c>
      <c r="B409" s="10" t="s">
        <v>405</v>
      </c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</row>
    <row r="410" ht="27.0" customHeight="1">
      <c r="A410" s="11" t="str">
        <f>HYPERLINK("https://www.tenforums.com/tutorials/149643-hide-show-choose-apps-can-use-your-cellular-data-windows-10-a.html","Cellular Settings - Hide or Show ""Choose apps that can use your cellular data"" Link in Windows 10")</f>
        <v>Cellular Settings - Hide or Show "Choose apps that can use your cellular data" Link in Windows 10</v>
      </c>
      <c r="B410" s="10" t="s">
        <v>406</v>
      </c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</row>
    <row r="411" ht="27.0" customHeight="1">
      <c r="A411" s="11" t="str">
        <f>HYPERLINK("https://www.tenforums.com/tutorials/149209-how-turn-off-cellular-communication-windows-10-a.html","Cellular - Turn On or Off in Windows 10")</f>
        <v>Cellular - Turn On or Off in Windows 10</v>
      </c>
      <c r="B411" s="10" t="s">
        <v>407</v>
      </c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</row>
    <row r="412" ht="27.0" customHeight="1">
      <c r="A412" s="8" t="str">
        <f>HYPERLINK("https://www.tenforums.com/tutorials/97066-add-remove-change-bitlocker-password-context-menu-windows-10-a.html","Change BitLocker Password Context Menu - Add or Remove in Windows 10")</f>
        <v>Change BitLocker Password Context Menu - Add or Remove in Windows 10</v>
      </c>
      <c r="B412" s="9" t="s">
        <v>288</v>
      </c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</row>
    <row r="413" ht="27.0" customHeight="1">
      <c r="A413" s="8" t="str">
        <f>HYPERLINK("https://www.tenforums.com/tutorials/97077-add-remove-change-bitlocker-pin-context-menu-windows-10-a.html","Change BitLocker PIN Context Menu - Add or Remove in Windows 10")</f>
        <v>Change BitLocker PIN Context Menu - Add or Remove in Windows 10</v>
      </c>
      <c r="B413" s="9" t="s">
        <v>289</v>
      </c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</row>
    <row r="414" ht="27.0" customHeight="1">
      <c r="A414" s="11" t="str">
        <f>HYPERLINK("https://www.tenforums.com/tutorials/152607-add-change-owner-context-menu-windows-10-a.html","Change Owner - Add to Context Menu in Windows 10")</f>
        <v>Change Owner - Add to Context Menu in Windows 10</v>
      </c>
      <c r="B414" s="10" t="s">
        <v>408</v>
      </c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</row>
    <row r="415" ht="27.0" customHeight="1">
      <c r="A415" s="8" t="str">
        <f>HYPERLINK("https://www.tenforums.com/tutorials/125184-open-use-character-map-windows.html","Character Map - Open and Use in Windows")</f>
        <v>Character Map - Open and Use in Windows</v>
      </c>
      <c r="B415" s="9" t="s">
        <v>409</v>
      </c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</row>
    <row r="416" ht="27.0" customHeight="1">
      <c r="A416" s="8" t="str">
        <f>HYPERLINK("https://www.tenforums.com/tutorials/3017-create-charms-bar-shortcut-windows-10-a.html","Charms Bar Shortcut - Create in Windows 10")</f>
        <v>Charms Bar Shortcut - Create in Windows 10</v>
      </c>
      <c r="B416" s="10" t="s">
        <v>410</v>
      </c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</row>
    <row r="417" ht="27.0" customHeight="1">
      <c r="A417" s="8" t="str">
        <f>HYPERLINK("https://www.tenforums.com/tutorials/2676-open-charms-windows-10-a.html","Charms - Open in Windows 10")</f>
        <v>Charms - Open in Windows 10</v>
      </c>
      <c r="B417" s="10" t="s">
        <v>411</v>
      </c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</row>
    <row r="418" ht="27.0" customHeight="1">
      <c r="A418" s="8" t="str">
        <f>HYPERLINK("https://www.tenforums.com/tutorials/75908-item-check-boxes-add-context-menu-windows-10-a.html","Check boxes for items - Add to Context Menu in Windows 10")</f>
        <v>Check boxes for items - Add to Context Menu in Windows 10</v>
      </c>
      <c r="B418" s="9" t="s">
        <v>412</v>
      </c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</row>
    <row r="419" ht="27.0" customHeight="1">
      <c r="A419" s="8" t="str">
        <f>HYPERLINK("https://www.tenforums.com/tutorials/20616-select-items-using-check-boxes-turn-off-windows-10-a.html","Check Boxes to Select Items - Turn On or Off in Windows 10")</f>
        <v>Check Boxes to Select Items - Turn On or Off in Windows 10</v>
      </c>
      <c r="B419" s="9" t="s">
        <v>413</v>
      </c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</row>
    <row r="420" ht="27.0" customHeight="1">
      <c r="A420" s="8" t="str">
        <f>HYPERLINK("https://www.tenforums.com/tutorials/69203-check-updates-windows-update-shortcut-create-windows-10-a.html","Check for updates in Windows Update shortcut - Create in Windows 10")</f>
        <v>Check for updates in Windows Update shortcut - Create in Windows 10</v>
      </c>
      <c r="B420" s="9" t="s">
        <v>414</v>
      </c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</row>
    <row r="421" ht="27.0" customHeight="1">
      <c r="A421" s="8" t="str">
        <f>HYPERLINK("https://www.tenforums.com/tutorials/34763-child-account-add-remove-your-family-windows-10-a.html","Child Account - Add or Remove from Your Family in Windows 10")</f>
        <v>Child Account - Add or Remove from Your Family in Windows 10</v>
      </c>
      <c r="B421" s="9" t="s">
        <v>415</v>
      </c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</row>
    <row r="422" ht="27.0" customHeight="1">
      <c r="A422" s="8" t="str">
        <f>HYPERLINK("https://www.tenforums.com/tutorials/40850-chkdsk-autochk-countdown-time-boot-change-windows-10-a.html","Chkdsk AutoChk Countdown Time at Boot - Change in Windows 10")</f>
        <v>Chkdsk AutoChk Countdown Time at Boot - Change in Windows 10</v>
      </c>
      <c r="B422" s="9" t="s">
        <v>219</v>
      </c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</row>
    <row r="423" ht="27.0" customHeight="1">
      <c r="A423" s="8" t="str">
        <f>HYPERLINK("https://www.tenforums.com/tutorials/40822-chkdsk-log-event-viewer-read-windows-10-a.html","Chkdsk Log in Event Viewer - Read in Windows 10")</f>
        <v>Chkdsk Log in Event Viewer - Read in Windows 10</v>
      </c>
      <c r="B423" s="9" t="s">
        <v>416</v>
      </c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</row>
    <row r="424" ht="27.0" customHeight="1">
      <c r="A424" s="8" t="str">
        <f>HYPERLINK("https://www.tenforums.com/tutorials/40734-drive-error-checking-windows-10-a.html","CHKDSK - Run for Drive in Windows 10")</f>
        <v>CHKDSK - Run for Drive in Windows 10</v>
      </c>
      <c r="B424" s="9" t="s">
        <v>417</v>
      </c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</row>
    <row r="425" ht="27.0" customHeight="1">
      <c r="A425" s="8" t="str">
        <f>HYPERLINK("https://www.tenforums.com/tutorials/40957-chkdsk-scheduled-boot-cancel-windows-10-a.html","Chkdsk Scheduled at boot - Cancel in Windows 10")</f>
        <v>Chkdsk Scheduled at boot - Cancel in Windows 10</v>
      </c>
      <c r="B425" s="9" t="s">
        <v>418</v>
      </c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</row>
    <row r="426" ht="27.0" customHeight="1">
      <c r="A426" s="8" t="str">
        <f>HYPERLINK("https://www.tenforums.com/tutorials/6039-choose-power-plan-context-menu-add-windows-10-a.html","Choose Power Plan context menu - Add in Windows 10")</f>
        <v>Choose Power Plan context menu - Add in Windows 10</v>
      </c>
      <c r="B426" s="9" t="s">
        <v>419</v>
      </c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</row>
    <row r="427" ht="27.0" customHeight="1">
      <c r="A427" s="11" t="s">
        <v>420</v>
      </c>
      <c r="B427" s="10" t="s">
        <v>421</v>
      </c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</row>
    <row r="428" ht="27.0" customHeight="1">
      <c r="A428" s="8" t="str">
        <f>HYPERLINK("https://www.tenforums.com/tutorials/116467-allow-block-sites-play-sound-google-chrome.html","Chrome - Allow or Block Sites to Play Sound in Windows")</f>
        <v>Chrome - Allow or Block Sites to Play Sound in Windows</v>
      </c>
      <c r="B428" s="9" t="s">
        <v>422</v>
      </c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</row>
    <row r="429" ht="27.0" customHeight="1">
      <c r="A429" s="8" t="str">
        <f>HYPERLINK("https://www.tenforums.com/tutorials/74054-google-chrome-ask-save-passwords-turn-off-windows.html","Chrome Ask to Save Passwords - Turn On or Off in Windows")</f>
        <v>Chrome Ask to Save Passwords - Turn On or Off in Windows</v>
      </c>
      <c r="B429" s="10" t="s">
        <v>423</v>
      </c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</row>
    <row r="430" ht="27.0" customHeight="1">
      <c r="A430" s="8" t="str">
        <f>HYPERLINK("https://www.tenforums.com/tutorials/74050-google-chrome-automatically-switch-new-tab-windows.html","Chrome - Automatically Switch to New Tab in Windows")</f>
        <v>Chrome - Automatically Switch to New Tab in Windows</v>
      </c>
      <c r="B430" s="10" t="s">
        <v>424</v>
      </c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</row>
    <row r="431" ht="27.0" customHeight="1">
      <c r="A431" s="8" t="str">
        <f>HYPERLINK("https://www.tenforums.com/tutorials/121446-enable-disable-av1-video-codec-support-google-chrome.html","Chrome AV1 Video Codec Support - Enable or Disable ")</f>
        <v>Chrome AV1 Video Codec Support - Enable or Disable </v>
      </c>
      <c r="B431" s="9" t="s">
        <v>425</v>
      </c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</row>
    <row r="432" ht="27.0" customHeight="1">
      <c r="A432" s="8" t="str">
        <f>HYPERLINK("https://www.tenforums.com/tutorials/80233-enable-disable-google-chrome-background-tab-throttling-windows.html","Chrome Background Tab Throttling - Enable or Disable in Windows")</f>
        <v>Chrome Background Tab Throttling - Enable or Disable in Windows</v>
      </c>
      <c r="B432" s="10" t="s">
        <v>426</v>
      </c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</row>
    <row r="433" ht="27.0" customHeight="1">
      <c r="A433" s="8" t="str">
        <f>HYPERLINK("https://www.tenforums.com/tutorials/77852-google-chrome-bookmarks-delete-all-windows.html","Chrome Bookmarks - Delete All in Windows")</f>
        <v>Chrome Bookmarks - Delete All in Windows</v>
      </c>
      <c r="B433" s="10" t="s">
        <v>427</v>
      </c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</row>
    <row r="434" ht="27.0" customHeight="1">
      <c r="A434" s="8" t="str">
        <f>HYPERLINK("https://www.tenforums.com/tutorials/77858-google-chrome-bookmarks-import-export-html-windows.html","Chrome Bookmarks - Import or Export as HTML in Windows")</f>
        <v>Chrome Bookmarks - Import or Export as HTML in Windows</v>
      </c>
      <c r="B434" s="10" t="s">
        <v>428</v>
      </c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</row>
    <row r="435" ht="27.0" customHeight="1">
      <c r="A435" s="8" t="str">
        <f>HYPERLINK("https://www.tenforums.com/tutorials/98336-import-bookmarks-chrome-firefox-windows.html","Chrome Bookmarks - Import to Firefox in Windows")</f>
        <v>Chrome Bookmarks - Import to Firefox in Windows</v>
      </c>
      <c r="B435" s="9" t="s">
        <v>429</v>
      </c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</row>
    <row r="436" ht="27.0" customHeight="1">
      <c r="A436" s="8" t="str">
        <f>HYPERLINK("https://www.tenforums.com/tutorials/117453-add-remove-close-buttons-inactive-tabs-google-chrome.html","Chrome Close Buttons on Inactive Tabs - Add or Remove ")</f>
        <v>Chrome Close Buttons on Inactive Tabs - Add or Remove </v>
      </c>
      <c r="B436" s="9" t="s">
        <v>430</v>
      </c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</row>
    <row r="437" ht="27.0" customHeight="1">
      <c r="A437" s="8" t="str">
        <f>HYPERLINK("https://www.tenforums.com/tutorials/76929-google-chrome-cookies-allow-block-windows.html","Chrome Cookies - Allow or Block in Windows")</f>
        <v>Chrome Cookies - Allow or Block in Windows</v>
      </c>
      <c r="B437" s="10" t="s">
        <v>431</v>
      </c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</row>
    <row r="438" ht="27.0" customHeight="1">
      <c r="A438" s="8" t="str">
        <f>HYPERLINK("https://www.tenforums.com/tutorials/77006-google-chrome-cookies-delete-windows.html","Chrome Cookies - Delete in Windows")</f>
        <v>Chrome Cookies - Delete in Windows</v>
      </c>
      <c r="B438" s="10" t="s">
        <v>432</v>
      </c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</row>
    <row r="439" ht="27.0" customHeight="1">
      <c r="A439" s="12" t="str">
        <f>HYPERLINK("https://www.tenforums.com/tutorials/74358-create-desktop-shortcut-website-google-chrome.html","Chrome Desktop Shortcut of Website - Create")</f>
        <v>Chrome Desktop Shortcut of Website - Create</v>
      </c>
      <c r="B439" s="10" t="s">
        <v>433</v>
      </c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</row>
    <row r="440" ht="27.0" customHeight="1">
      <c r="A440" s="8" t="str">
        <f>HYPERLINK("https://www.tenforums.com/tutorials/74372-google-chrome-download-folder-location-change-windows.html","Chrome Download Folder Location - Change in Windows")</f>
        <v>Chrome Download Folder Location - Change in Windows</v>
      </c>
      <c r="B440" s="10" t="s">
        <v>434</v>
      </c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</row>
    <row r="441" ht="27.0" customHeight="1">
      <c r="A441" s="8" t="str">
        <f>HYPERLINK("https://www.tenforums.com/tutorials/78565-google-chrome-download-history-view-windows.html","Chrome Download History - View in Windows")</f>
        <v>Chrome Download History - View in Windows</v>
      </c>
      <c r="B441" s="10" t="s">
        <v>435</v>
      </c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</row>
    <row r="442" ht="27.0" customHeight="1">
      <c r="A442" s="11" t="str">
        <f>HYPERLINK("https://www.tenforums.com/tutorials/145372-how-enable-disable-dns-over-https-doh-google-chrome.html","Chrome DNS over HTTPS (DoH) - Enable or Disable")</f>
        <v>Chrome DNS over HTTPS (DoH) - Enable or Disable</v>
      </c>
      <c r="B442" s="10" t="s">
        <v>436</v>
      </c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</row>
    <row r="443" ht="27.0" customHeight="1">
      <c r="A443" s="8" t="str">
        <f>HYPERLINK("https://www.tenforums.com/tutorials/115757-enable-disable-emoji-context-menu-google-chrome-windows.html","Chrome Emoji Context Menu - Enable or Disable in Windows")</f>
        <v>Chrome Emoji Context Menu - Enable or Disable in Windows</v>
      </c>
      <c r="B443" s="9" t="s">
        <v>437</v>
      </c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</row>
    <row r="444" ht="27.0" customHeight="1">
      <c r="A444" s="8" t="str">
        <f>HYPERLINK("https://www.tenforums.com/tutorials/108622-export-saved-passwords-google-chrome.html","Chrome - Export Saved Passwords")</f>
        <v>Chrome - Export Saved Passwords</v>
      </c>
      <c r="B444" s="9" t="s">
        <v>438</v>
      </c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</row>
    <row r="445" ht="27.0" customHeight="1">
      <c r="A445" s="8" t="str">
        <f>HYPERLINK("https://www.tenforums.com/tutorials/129032-enable-disable-extensions-google-chrome.html","Chrome Extensions - Enable or Disable")</f>
        <v>Chrome Extensions - Enable or Disable</v>
      </c>
      <c r="B445" s="9" t="s">
        <v>439</v>
      </c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</row>
    <row r="446" ht="27.0" customHeight="1">
      <c r="A446" s="8" t="str">
        <f>HYPERLINK("https://www.tenforums.com/tutorials/129040-enable-disable-extensions-incognito-mode-google-chrome.html","Chrome Extensions - Enable or Disable in Incognito Mode")</f>
        <v>Chrome Extensions - Enable or Disable in Incognito Mode</v>
      </c>
      <c r="B446" s="9" t="s">
        <v>440</v>
      </c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</row>
    <row r="447" ht="27.0" customHeight="1">
      <c r="A447" s="8" t="str">
        <f>HYPERLINK("https://www.tenforums.com/tutorials/129140-install-extensions-google-chrome.html","Chrome Extensions - Install")</f>
        <v>Chrome Extensions - Install</v>
      </c>
      <c r="B447" s="9" t="s">
        <v>441</v>
      </c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</row>
    <row r="448" ht="27.0" customHeight="1">
      <c r="A448" s="11" t="str">
        <f>HYPERLINK("https://www.tenforums.com/tutorials/153789-how-enable-disable-extensions-toolbar-menu-google-chrome.html","Chrome Extensions Toolbar Menu - Enable or Disable")</f>
        <v>Chrome Extensions Toolbar Menu - Enable or Disable</v>
      </c>
      <c r="B448" s="10" t="s">
        <v>442</v>
      </c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</row>
    <row r="449" ht="27.0" customHeight="1">
      <c r="A449" s="8" t="str">
        <f>HYPERLINK("https://www.tenforums.com/tutorials/129035-uninstall-extensions-google-chrome.html","Chrome Extensions - Uninstall")</f>
        <v>Chrome Extensions - Uninstall</v>
      </c>
      <c r="B449" s="9" t="s">
        <v>443</v>
      </c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</row>
    <row r="450" ht="27.0" customHeight="1">
      <c r="A450" s="8" t="str">
        <f>HYPERLINK("https://www.tenforums.com/tutorials/112856-enable-disable-fast-tab-window-close-google-chrome.html","Chrome Fast Tab/Window Close - Enable or Disable ")</f>
        <v>Chrome Fast Tab/Window Close - Enable or Disable </v>
      </c>
      <c r="B450" s="9" t="s">
        <v>444</v>
      </c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</row>
    <row r="451" ht="27.0" customHeight="1">
      <c r="A451" s="11" t="str">
        <f>HYPERLINK("https://www.tenforums.com/tutorials/140550-enable-disable-global-media-controls-google-chrome.html","Chrome Global Media Controls - Enable or Disable")</f>
        <v>Chrome Global Media Controls - Enable or Disable</v>
      </c>
      <c r="B451" s="10" t="s">
        <v>445</v>
      </c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</row>
    <row r="452" ht="27.0" customHeight="1">
      <c r="A452" s="11" t="str">
        <f>HYPERLINK("https://www.tenforums.com/tutorials/140483-enable-disable-always-force-guest-mode-google-chrome.html","Chrome Guest Mode - Enable or Disable Always Force")</f>
        <v>Chrome Guest Mode - Enable or Disable Always Force</v>
      </c>
      <c r="B452" s="10" t="s">
        <v>446</v>
      </c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</row>
    <row r="453" ht="27.0" customHeight="1">
      <c r="A453" s="11" t="str">
        <f>HYPERLINK("https://www.tenforums.com/tutorials/140479-open-close-guest-mode-window-google-chrome.html","Chrome Guest Mode - Open and Close window")</f>
        <v>Chrome Guest Mode - Open and Close window</v>
      </c>
      <c r="B453" s="10" t="s">
        <v>447</v>
      </c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</row>
    <row r="454" ht="27.0" customHeight="1">
      <c r="A454" s="11" t="str">
        <f>HYPERLINK("https://www.tenforums.com/tutorials/140494-create-google-chrome-guest-mode-shortcut-windows.html","Chrome Guest Mode Shortcut - Create in Windows")</f>
        <v>Chrome Guest Mode Shortcut - Create in Windows</v>
      </c>
      <c r="B454" s="10" t="s">
        <v>448</v>
      </c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</row>
    <row r="455" ht="27.0" customHeight="1">
      <c r="A455" s="8" t="str">
        <f>HYPERLINK("https://www.tenforums.com/tutorials/73858-google-chrome-home-button-hide-show-windows.html","Chrome Home Button - Hide or Show in Windows")</f>
        <v>Chrome Home Button - Hide or Show in Windows</v>
      </c>
      <c r="B455" s="9" t="s">
        <v>449</v>
      </c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</row>
    <row r="456" ht="27.0" customHeight="1">
      <c r="A456" s="8" t="str">
        <f>HYPERLINK("https://www.tenforums.com/tutorials/73864-google-chrome-homepage-change-windows.html","Chrome Homepage - Change in Windows")</f>
        <v>Chrome Homepage - Change in Windows</v>
      </c>
      <c r="B456" s="9" t="s">
        <v>450</v>
      </c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</row>
    <row r="457" ht="27.0" customHeight="1">
      <c r="A457" s="8" t="str">
        <f>HYPERLINK("https://www.tenforums.com/tutorials/92967-import-bookmarks-firefox-chrome-windows.html","Chrome - Import Bookmarks from Firefox in Windows")</f>
        <v>Chrome - Import Bookmarks from Firefox in Windows</v>
      </c>
      <c r="B457" s="9" t="s">
        <v>451</v>
      </c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</row>
    <row r="458" ht="27.0" customHeight="1">
      <c r="A458" s="8" t="str">
        <f>HYPERLINK("https://www.tenforums.com/tutorials/19307-microsoft-edge-import-bookmarks-chrome-windows-10-a.html","Chrome - Import Bookmarks to Microsoft Edge in Windows 10")</f>
        <v>Chrome - Import Bookmarks to Microsoft Edge in Windows 10</v>
      </c>
      <c r="B458" s="9" t="s">
        <v>452</v>
      </c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</row>
    <row r="459" ht="27.0" customHeight="1">
      <c r="A459" s="8" t="str">
        <f>HYPERLINK("https://www.tenforums.com/tutorials/19317-chrome-import-favorites-internet-explorer-windows-10-a.html","Chrome - Import Favorites from Internet Explorer in Windows 10")</f>
        <v>Chrome - Import Favorites from Internet Explorer in Windows 10</v>
      </c>
      <c r="B459" s="9" t="s">
        <v>453</v>
      </c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</row>
    <row r="460" ht="27.0" customHeight="1">
      <c r="A460" s="8" t="str">
        <f>HYPERLINK("https://www.tenforums.com/tutorials/19336-chrome-import-favorites-microsoft-edge-windows-10-a.html","Chrome - Import Favorites from Microsoft Edge in Windows 10")</f>
        <v>Chrome - Import Favorites from Microsoft Edge in Windows 10</v>
      </c>
      <c r="B460" s="9" t="s">
        <v>454</v>
      </c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</row>
    <row r="461" ht="27.0" customHeight="1">
      <c r="A461" s="8" t="str">
        <f>HYPERLINK("https://www.tenforums.com/tutorials/115665-enable-disable-incognito-mode-google-chrome-windows.html","Chrome Incognito Mode - Enable or Disable in Windows")</f>
        <v>Chrome Incognito Mode - Enable or Disable in Windows</v>
      </c>
      <c r="B461" s="9" t="s">
        <v>455</v>
      </c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</row>
    <row r="462" ht="27.0" customHeight="1">
      <c r="A462" s="11" t="str">
        <f>HYPERLINK("https://www.tenforums.com/tutorials/140542-create-google-chrome-incognito-mode-shortcut-windows.html","Chrome Incognito Mode Shortcut - Create in Windows")</f>
        <v>Chrome Incognito Mode Shortcut - Create in Windows</v>
      </c>
      <c r="B462" s="10" t="s">
        <v>456</v>
      </c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</row>
    <row r="463" ht="27.0" customHeight="1">
      <c r="A463" s="8" t="str">
        <f>HYPERLINK("https://www.tenforums.com/tutorials/112811-manage-audio-focus-across-tabs-google-chrome-windows.html","Chrome - Manage Audio Focus Across Tabs in Windows")</f>
        <v>Chrome - Manage Audio Focus Across Tabs in Windows</v>
      </c>
      <c r="B463" s="9" t="s">
        <v>457</v>
      </c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</row>
    <row r="464" ht="27.0" customHeight="1">
      <c r="A464" s="8" t="str">
        <f>HYPERLINK("https://www.tenforums.com/tutorials/74122-google-chrome-manage-saved-passwords.html","Chrome - Manage Saved Passwords")</f>
        <v>Chrome - Manage Saved Passwords</v>
      </c>
      <c r="B464" s="10" t="s">
        <v>458</v>
      </c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</row>
    <row r="465" ht="27.0" customHeight="1">
      <c r="A465" s="8" t="str">
        <f>HYPERLINK("https://www.tenforums.com/tutorials/115018-enable-material-design-ui-layout-top-google-chrome-windows.html","Chrome Material Design UI Layout for Top - Enable in Windows")</f>
        <v>Chrome Material Design UI Layout for Top - Enable in Windows</v>
      </c>
      <c r="B465" s="9" t="s">
        <v>459</v>
      </c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</row>
    <row r="466" ht="27.0" customHeight="1">
      <c r="A466" s="8" t="str">
        <f>HYPERLINK("https://www.tenforums.com/tutorials/115752-enable-disable-native-notifications-google-chrome-windows-10-a.html","Chrome Native Notifications - Enable or Disable in Windows 10")</f>
        <v>Chrome Native Notifications - Enable or Disable in Windows 10</v>
      </c>
      <c r="B466" s="9" t="s">
        <v>460</v>
      </c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</row>
    <row r="467" ht="27.0" customHeight="1">
      <c r="A467" s="8" t="str">
        <f>HYPERLINK("https://www.tenforums.com/tutorials/117462-change-new-tab-button-position-google-chrome.html","Chrome New Tab Button Position - Change")</f>
        <v>Chrome New Tab Button Position - Change</v>
      </c>
      <c r="B467" s="9" t="s">
        <v>461</v>
      </c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</row>
    <row r="468" ht="27.0" customHeight="1">
      <c r="A468" s="8" t="str">
        <f>HYPERLINK("https://www.tenforums.com/tutorials/114790-enable-disable-changing-new-tab-page-background-google-chrome.html","Chrome New Tab Page Background - Enable or Disable Changing in Windows")</f>
        <v>Chrome New Tab Page Background - Enable or Disable Changing in Windows</v>
      </c>
      <c r="B468" s="9" t="s">
        <v>462</v>
      </c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</row>
    <row r="469" ht="27.0" customHeight="1">
      <c r="A469" s="11" t="str">
        <f>HYPERLINK("https://www.tenforums.com/tutorials/140559-enable-disable-color-theme-new-tab-page-google-chrome.html","Chrome New Tab Page Customize Menu - Enable or Disable Color and Theme")</f>
        <v>Chrome New Tab Page Customize Menu - Enable or Disable Color and Theme</v>
      </c>
      <c r="B469" s="10" t="s">
        <v>463</v>
      </c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</row>
    <row r="470" ht="27.0" customHeight="1">
      <c r="A470" s="11" t="str">
        <f>HYPERLINK("https://www.tenforums.com/tutorials/140595-enable-disable-new-tab-page-customization-menu-google-chrome.html","Chrome New Tab Page Customization Menu version 2 - Enable or Disable")</f>
        <v>Chrome New Tab Page Customization Menu version 2 - Enable or Disable</v>
      </c>
      <c r="B470" s="10" t="s">
        <v>464</v>
      </c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</row>
    <row r="471" ht="27.0" customHeight="1">
      <c r="A471" s="11" t="str">
        <f>HYPERLINK("https://www.tenforums.com/tutorials/147893-how-enable-real-search-box-new-tab-page-google-chrome.html","Chrome New Tab Page - Enable Real Search Box")</f>
        <v>Chrome New Tab Page - Enable Real Search Box</v>
      </c>
      <c r="B471" s="10" t="s">
        <v>465</v>
      </c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</row>
    <row r="472" ht="27.0" customHeight="1">
      <c r="A472" s="8" t="str">
        <f>HYPERLINK("https://www.tenforums.com/tutorials/117571-enable-disable-new-tab-page-material-design-ui-google-chrome.html","Chrome New Tab Page Material Design UI - Enable or Disable ")</f>
        <v>Chrome New Tab Page Material Design UI - Enable or Disable </v>
      </c>
      <c r="B472" s="9" t="s">
        <v>466</v>
      </c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</row>
    <row r="473" ht="27.0" customHeight="1">
      <c r="A473" s="11" t="str">
        <f>HYPERLINK("https://www.tenforums.com/tutorials/140600-hide-show-shortcuts-new-tab-page-google-chrome.html","Chrome New Tab Page Shortcuts - Hide or Show")</f>
        <v>Chrome New Tab Page Shortcuts - Hide or Show</v>
      </c>
      <c r="B473" s="10" t="s">
        <v>467</v>
      </c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</row>
    <row r="474" ht="27.0" customHeight="1">
      <c r="A474" s="8" t="str">
        <f>HYPERLINK("https://www.tenforums.com/tutorials/76829-google-chrome-page-prediction-turn-off-windows.html","Chrome Page Prediction - Turn On or Off in Windows")</f>
        <v>Chrome Page Prediction - Turn On or Off in Windows</v>
      </c>
      <c r="B474" s="10" t="s">
        <v>468</v>
      </c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</row>
    <row r="475" ht="27.0" customHeight="1">
      <c r="A475" s="11" t="str">
        <f>HYPERLINK("https://www.tenforums.com/tutorials/155134-how-generate-qr-code-page-url-google-chrome.html","Chrome QR Code - Generate for Page URL")</f>
        <v>Chrome QR Code - Generate for Page URL</v>
      </c>
      <c r="B475" s="10" t="s">
        <v>469</v>
      </c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</row>
    <row r="476" ht="27.0" customHeight="1">
      <c r="A476" s="11" t="str">
        <f>HYPERLINK("https://www.tenforums.com/tutorials/155133-how-enable-disable-qr-code-generator-google-chrome.html","Chrome QR Code Generator - Enable or Disable")</f>
        <v>Chrome QR Code Generator - Enable or Disable</v>
      </c>
      <c r="B476" s="10" t="s">
        <v>470</v>
      </c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</row>
    <row r="477" ht="27.0" customHeight="1">
      <c r="A477" s="8" t="str">
        <f>HYPERLINK("https://www.tenforums.com/tutorials/134235-enable-reader-mode-distill-page-google-chrome.html","Chrome Reader Mode - Enable to Distill page")</f>
        <v>Chrome Reader Mode - Enable to Distill page</v>
      </c>
      <c r="B477" s="9" t="s">
        <v>471</v>
      </c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</row>
    <row r="478" ht="27.0" customHeight="1">
      <c r="A478" s="8" t="str">
        <f>HYPERLINK("https://www.tenforums.com/tutorials/134239-enable-disable-rich-entity-search-suggestions-google-chrome.html","Chrome Rich Entity Search Suggestions - Enable or Disable")</f>
        <v>Chrome Rich Entity Search Suggestions - Enable or Disable</v>
      </c>
      <c r="B478" s="9" t="s">
        <v>472</v>
      </c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</row>
    <row r="479" ht="27.0" customHeight="1">
      <c r="A479" s="8" t="str">
        <f>HYPERLINK("https://www.tenforums.com/tutorials/71570-chrome-reset-default-windows.html","Chrome - Reset to Default in Windows")</f>
        <v>Chrome - Reset to Default in Windows</v>
      </c>
      <c r="B479" s="9" t="s">
        <v>473</v>
      </c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</row>
    <row r="480" ht="27.0" customHeight="1">
      <c r="A480" s="8" t="str">
        <f>HYPERLINK("https://www.tenforums.com/tutorials/115669-enable-disable-saving-passwords-google-chrome-windows.html","Chrome Saving Passwords - Enable or Disable in Windows")</f>
        <v>Chrome Saving Passwords - Enable or Disable in Windows</v>
      </c>
      <c r="B480" s="9" t="s">
        <v>474</v>
      </c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</row>
    <row r="481" ht="27.0" customHeight="1">
      <c r="A481" s="8" t="str">
        <f>HYPERLINK("https://www.tenforums.com/tutorials/117616-hide-show-www-subdomains-urls-address-bar-google-chrome.html","Chrome Scheme and WWW Subdomains of URLs in Address Bar - Hide or Show")</f>
        <v>Chrome Scheme and WWW Subdomains of URLs in Address Bar - Hide or Show</v>
      </c>
      <c r="B481" s="9" t="s">
        <v>475</v>
      </c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</row>
    <row r="482" ht="27.0" customHeight="1">
      <c r="A482" s="8" t="str">
        <f>HYPERLINK("https://www.tenforums.com/tutorials/114780-change-default-search-engine-google-chrome-windows.html","Chrome Search Engine - Change Default in Windows")</f>
        <v>Chrome Search Engine - Change Default in Windows</v>
      </c>
      <c r="B482" s="9" t="s">
        <v>476</v>
      </c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</row>
    <row r="483" ht="27.0" customHeight="1">
      <c r="A483" s="8" t="str">
        <f>HYPERLINK("https://www.tenforums.com/tutorials/117396-add-remove-security-indicator-text-https-pages-google-chrome.html","Chrome Security Indicator Text for HTTPS Pages - Add or Remove in Windows")</f>
        <v>Chrome Security Indicator Text for HTTPS Pages - Add or Remove in Windows</v>
      </c>
      <c r="B483" s="9" t="s">
        <v>477</v>
      </c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</row>
    <row r="484" ht="27.0" customHeight="1">
      <c r="A484" s="8" t="str">
        <f>HYPERLINK("https://www.tenforums.com/tutorials/117521-enable-disable-single-tab-mode-google-chrome.html","Chrome Single Tab Mode - Enable or Disable")</f>
        <v>Chrome Single Tab Mode - Enable or Disable</v>
      </c>
      <c r="B484" s="9" t="s">
        <v>478</v>
      </c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</row>
    <row r="485" ht="27.0" customHeight="1">
      <c r="A485" s="8" t="str">
        <f>HYPERLINK("https://www.tenforums.com/tutorials/112915-enable-disable-smooth-scrolling-google-chrome.html","Chrome Smooth Scrolling - Enable or Disable")</f>
        <v>Chrome Smooth Scrolling - Enable or Disable</v>
      </c>
      <c r="B485" s="9" t="s">
        <v>479</v>
      </c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</row>
    <row r="486" ht="27.0" customHeight="1">
      <c r="A486" s="8" t="str">
        <f>HYPERLINK("https://www.tenforums.com/tutorials/73875-google-chrome-startup-page-change-windows.html","Chrome Startup Page - Change in Windows")</f>
        <v>Chrome Startup Page - Change in Windows</v>
      </c>
      <c r="B486" s="9" t="s">
        <v>480</v>
      </c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</row>
    <row r="487" ht="27.0" customHeight="1">
      <c r="A487" s="8" t="str">
        <f>HYPERLINK("https://www.tenforums.com/tutorials/112920-enable-disable-tab-audio-muting-google-chrome.html","Chrome Tab Audio Muting - Enable or Disable in Windows")</f>
        <v>Chrome Tab Audio Muting - Enable or Disable in Windows</v>
      </c>
      <c r="B487" s="9" t="s">
        <v>481</v>
      </c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</row>
    <row r="488" ht="27.0" customHeight="1">
      <c r="A488" s="11" t="str">
        <f>HYPERLINK("https://www.tenforums.com/tutorials/146276-how-enable-disable-tab-freezing-google-chrome.html","Chrome Tab Freezing - Enable or Disable")</f>
        <v>Chrome Tab Freezing - Enable or Disable</v>
      </c>
      <c r="B488" s="10" t="s">
        <v>482</v>
      </c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</row>
    <row r="489" ht="27.0" customHeight="1">
      <c r="A489" s="11" t="str">
        <f>HYPERLINK("https://www.tenforums.com/tutorials/149978-how-enable-disable-tab-groups-google-chrome.html","Chrome Tab Groups - Enable or Disable")</f>
        <v>Chrome Tab Groups - Enable or Disable</v>
      </c>
      <c r="B489" s="10" t="s">
        <v>483</v>
      </c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</row>
    <row r="490" ht="27.0" customHeight="1">
      <c r="A490" s="11" t="str">
        <f>HYPERLINK("https://www.tenforums.com/tutorials/143215-enable-disable-tab-hover-cards-card-images-google-chrome.html","Chrome Tab Hover Cards and Card Images - Enable or Disable")</f>
        <v>Chrome Tab Hover Cards and Card Images - Enable or Disable</v>
      </c>
      <c r="B490" s="10" t="s">
        <v>484</v>
      </c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</row>
    <row r="491" ht="27.0" customHeight="1">
      <c r="A491" s="8" t="str">
        <f>HYPERLINK("https://www.tenforums.com/tutorials/125366-change-theme-google-chrome.html","Chrome Theme - Change")</f>
        <v>Chrome Theme - Change</v>
      </c>
      <c r="B491" s="9" t="s">
        <v>485</v>
      </c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</row>
    <row r="492" ht="27.0" customHeight="1">
      <c r="A492" s="8" t="str">
        <f>HYPERLINK("https://www.tenforums.com/tutorials/134484-enable-disable-chrome-exe-volume-control-media-key-handling.html","chrome.exe Volume Control and Media Key Handling - Enable or Disable in Google Chrome")</f>
        <v>chrome.exe Volume Control and Media Key Handling - Enable or Disable in Google Chrome</v>
      </c>
      <c r="B492" s="9" t="s">
        <v>486</v>
      </c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</row>
    <row r="493" ht="27.0" customHeight="1">
      <c r="A493" s="8" t="str">
        <f>HYPERLINK("https://www.tenforums.com/tutorials/104700-allow-block-website-notifications-google-chrome-windows.html","Chrome Website Notifications - Allow or Block in Windows")</f>
        <v>Chrome Website Notifications - Allow or Block in Windows</v>
      </c>
      <c r="B493" s="9" t="s">
        <v>487</v>
      </c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</row>
    <row r="494" ht="27.0" customHeight="1">
      <c r="A494" s="11" t="str">
        <f>HYPERLINK("https://www.tenforums.com/tutorials/141981-how-use-cipher-command-overwrite-deleted-data-windows.html","Cipher Command - Use to Overwrite Deleted Data in Windows")</f>
        <v>Cipher Command - Use to Overwrite Deleted Data in Windows</v>
      </c>
      <c r="B494" s="10" t="s">
        <v>488</v>
      </c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</row>
    <row r="495" ht="27.0" customHeight="1">
      <c r="A495" s="8" t="str">
        <f>HYPERLINK("https://www.tenforums.com/tutorials/41804-clean-boot-perform-windows-10-troubleshoot-software-conflicts.html","Clean Boot - Perform in Windows 10 to Troubleshoot Software Conflicts")</f>
        <v>Clean Boot - Perform in Windows 10 to Troubleshoot Software Conflicts</v>
      </c>
      <c r="B495" s="9" t="s">
        <v>489</v>
      </c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</row>
    <row r="496" ht="27.0" customHeight="1">
      <c r="A496" s="8" t="str">
        <f>HYPERLINK("https://www.tenforums.com/tutorials/85819-erase-disk-using-diskpart-clean-command-windows-10-a.html","Clean Diskpart Command - Erase Disk in Windows 10")</f>
        <v>Clean Diskpart Command - Erase Disk in Windows 10</v>
      </c>
      <c r="B496" s="9" t="s">
        <v>490</v>
      </c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</row>
    <row r="497" ht="27.0" customHeight="1">
      <c r="A497" s="8" t="str">
        <f>HYPERLINK("https://www.tenforums.com/tutorials/96555-windows-insider-clean-install-latest-fast-ring-build.html","Clean install latest Windows Insider Fast Ring build of Windows 10")</f>
        <v>Clean install latest Windows Insider Fast Ring build of Windows 10</v>
      </c>
      <c r="B497" s="9" t="s">
        <v>491</v>
      </c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</row>
    <row r="498" ht="27.0" customHeight="1">
      <c r="A498" s="8" t="str">
        <f>HYPERLINK("https://www.tenforums.com/tutorials/1950-clean-install-windows-10-a.html","Clean Install Windows 10")</f>
        <v>Clean Install Windows 10</v>
      </c>
      <c r="B498" s="9" t="s">
        <v>492</v>
      </c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</row>
    <row r="499" ht="27.0" customHeight="1">
      <c r="A499" s="8" t="str">
        <f>HYPERLINK("https://www.tenforums.com/tutorials/23354-clean-install-windows-10-directly-without-having-upgrade-first.html","Clean Install Windows 10 Directly without having to Upgrade First")</f>
        <v>Clean Install Windows 10 Directly without having to Upgrade First</v>
      </c>
      <c r="B499" s="9" t="s">
        <v>493</v>
      </c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</row>
    <row r="500" ht="27.0" customHeight="1">
      <c r="A500" s="8" t="str">
        <f>HYPERLINK("https://www.tenforums.com/tutorials/94479-clean-install-windows-10-without-dvd-usb-flash-drive.html","Clean Install Windows 10 without DVD or USB Flash Drive")</f>
        <v>Clean Install Windows 10 without DVD or USB Flash Drive</v>
      </c>
      <c r="B500" s="9" t="s">
        <v>494</v>
      </c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</row>
    <row r="501" ht="27.0" customHeight="1">
      <c r="A501" s="8" t="str">
        <f>HYPERLINK("https://www.tenforums.com/tutorials/126544-windows-insider-build-alternative-method-clean-install.html","Clean Install Windows Insider Build - Alternative Method")</f>
        <v>Clean Install Windows Insider Build - Alternative Method</v>
      </c>
      <c r="B501" s="9" t="s">
        <v>495</v>
      </c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</row>
    <row r="502" ht="27.0" customHeight="1">
      <c r="A502" s="8" t="str">
        <f>HYPERLINK("https://www.tenforums.com/tutorials/73739-cleanup-add-context-menu-windows-10-a.html","Cleanup - Add to Context Menu in Windows 10 ")</f>
        <v>Cleanup - Add to Context Menu in Windows 10 </v>
      </c>
      <c r="B502" s="9" t="s">
        <v>496</v>
      </c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</row>
    <row r="503" ht="27.0" customHeight="1">
      <c r="A503" s="8" t="str">
        <f>HYPERLINK("https://www.tenforums.com/tutorials/4326-clear-clipboard-shortcut-create-windows-10-a.html","Clear Clipboard shortcut - Create in Windows 10")</f>
        <v>Clear Clipboard shortcut - Create in Windows 10</v>
      </c>
      <c r="B503" s="9" t="s">
        <v>497</v>
      </c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</row>
    <row r="504" ht="27.0" customHeight="1">
      <c r="A504" s="8" t="str">
        <f>HYPERLINK("https://www.tenforums.com/tutorials/80598-turn-off-cleartype-windows-10-a.html","ClearType - Turn On or Off in Windows 10")</f>
        <v>ClearType - Turn On or Off in Windows 10</v>
      </c>
      <c r="B504" s="10" t="s">
        <v>498</v>
      </c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</row>
    <row r="505" ht="27.0" customHeight="1">
      <c r="A505" s="8" t="str">
        <f>HYPERLINK("https://www.tenforums.com/tutorials/37536-click-here-enter-your-most-recent-credential-fix-windows-10-a.html","Click here to enter your most recent credential - Fix in Windows 10")</f>
        <v>Click here to enter your most recent credential - Fix in Windows 10</v>
      </c>
      <c r="B505" s="9" t="s">
        <v>499</v>
      </c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</row>
    <row r="506" ht="27.0" customHeight="1">
      <c r="A506" s="8" t="str">
        <f>HYPERLINK("https://www.tenforums.com/tutorials/106624-turn-off-mouse-clicklock-windows.html","ClickLock - Turn On or Off in Windows")</f>
        <v>ClickLock - Turn On or Off in Windows</v>
      </c>
      <c r="B506" s="9" t="s">
        <v>500</v>
      </c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</row>
    <row r="507" ht="27.0" customHeight="1">
      <c r="A507" s="8" t="str">
        <f>HYPERLINK("https://www.tenforums.com/tutorials/109854-clear-clipboard-data-windows-10-a.html","Clipboard Data - Clear in Windows 10")</f>
        <v>Clipboard Data - Clear in Windows 10</v>
      </c>
      <c r="B507" s="9" t="s">
        <v>501</v>
      </c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</row>
    <row r="508" ht="27.0" customHeight="1">
      <c r="A508" s="8" t="str">
        <f>HYPERLINK("https://www.tenforums.com/tutorials/111252-add-turn-off-clipboard-history-context-menu-windows-10-a.html","Clipboard History Context Menu - Add or Remove in Windows 10")</f>
        <v>Clipboard History Context Menu - Add or Remove in Windows 10</v>
      </c>
      <c r="B508" s="9" t="s">
        <v>502</v>
      </c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</row>
    <row r="509" ht="27.0" customHeight="1">
      <c r="A509" s="8" t="str">
        <f>HYPERLINK("https://www.tenforums.com/tutorials/110039-enable-disable-clipboard-history-windows-10-a.html","Clipboard History - Enable or Disable in Windows 10")</f>
        <v>Clipboard History - Enable or Disable in Windows 10</v>
      </c>
      <c r="B509" s="9" t="s">
        <v>503</v>
      </c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</row>
    <row r="510" ht="27.0" customHeight="1">
      <c r="A510" s="8" t="str">
        <f>HYPERLINK("https://www.tenforums.com/tutorials/109868-pin-unpin-items-clipboard-history-windows-10-a.html","Clipboard History - Pin or Unpin Items in Windows 10")</f>
        <v>Clipboard History - Pin or Unpin Items in Windows 10</v>
      </c>
      <c r="B510" s="9" t="s">
        <v>504</v>
      </c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</row>
    <row r="511" ht="27.0" customHeight="1">
      <c r="A511" s="8" t="str">
        <f>HYPERLINK("https://www.tenforums.com/tutorials/109799-turn-off-clipboard-history-windows-10-a.html","Clipboard History - Turn On or Off in Windows 10")</f>
        <v>Clipboard History - Turn On or Off in Windows 10</v>
      </c>
      <c r="B511" s="9" t="s">
        <v>505</v>
      </c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</row>
    <row r="512" ht="27.0" customHeight="1">
      <c r="A512" s="8" t="str">
        <f>HYPERLINK("https://www.tenforums.com/tutorials/110048-enable-disable-clipboard-sync-across-devices-windows-10-a.html","Clipboard Sync Across Devices - Enable or Disable in Windows 10")</f>
        <v>Clipboard Sync Across Devices - Enable or Disable in Windows 10</v>
      </c>
      <c r="B512" s="9" t="s">
        <v>506</v>
      </c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</row>
    <row r="513" ht="27.0" customHeight="1">
      <c r="A513" s="8" t="str">
        <f>HYPERLINK("https://www.tenforums.com/tutorials/109803-turn-off-clipboard-sync-across-devices-windows-10-a.html","Clipboard Sync Across Devices - Turn On or Off in Windows 10")</f>
        <v>Clipboard Sync Across Devices - Turn On or Off in Windows 10</v>
      </c>
      <c r="B513" s="9" t="s">
        <v>507</v>
      </c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</row>
    <row r="514" ht="27.0" customHeight="1">
      <c r="A514" s="11" t="str">
        <f>HYPERLINK("https://www.tenforums.com/tutorials/56625-hide-show-calendar-agenda-clock-taskbar-windows-10-a.html","Clock Agenda - Hide or Show in Windows 10")</f>
        <v>Clock Agenda - Hide or Show in Windows 10</v>
      </c>
      <c r="B514" s="10" t="s">
        <v>364</v>
      </c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</row>
    <row r="515" ht="27.0" customHeight="1">
      <c r="A515" s="8" t="str">
        <f>HYPERLINK("https://www.tenforums.com/tutorials/4429-enable-disable-new-clock-calendar-windows-10-a.html","Clock and Calendar New Experience - Enable or Disable in Windows 10")</f>
        <v>Clock and Calendar New Experience - Enable or Disable in Windows 10</v>
      </c>
      <c r="B515" s="10" t="s">
        <v>368</v>
      </c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</row>
    <row r="516" ht="27.0" customHeight="1">
      <c r="A516" s="8" t="str">
        <f>HYPERLINK("https://www.tenforums.com/tutorials/6408-time-change-windows-10-a.html","Clock - Change Time in Windows 10")</f>
        <v>Clock - Change Time in Windows 10</v>
      </c>
      <c r="B516" s="9" t="s">
        <v>508</v>
      </c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</row>
    <row r="517" ht="27.0" customHeight="1">
      <c r="A517" s="11" t="str">
        <f>HYPERLINK("https://www.tenforums.com/tutorials/152682-turn-off-adjust-daylight-saving-time-windows-10-a.html","Clock Daylight Saving Time - Turn On or Off in Windows 10")</f>
        <v>Clock Daylight Saving Time - Turn On or Off in Windows 10</v>
      </c>
      <c r="B517" s="10" t="s">
        <v>509</v>
      </c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</row>
    <row r="518" ht="27.0" customHeight="1">
      <c r="A518" s="8" t="str">
        <f>HYPERLINK("https://www.tenforums.com/tutorials/73416-lock-screen-clock-change-12-hour-24-hour-format-windows-10-a.html","Clock on Lock Screen - Change to 12 hour or 24 hour Format in Windows 10 ")</f>
        <v>Clock on Lock Screen - Change to 12 hour or 24 hour Format in Windows 10 </v>
      </c>
      <c r="B518" s="9" t="s">
        <v>510</v>
      </c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</row>
    <row r="519" ht="27.0" customHeight="1">
      <c r="A519" s="8" t="str">
        <f>HYPERLINK("https://www.tenforums.com/tutorials/73388-clock-taskbar-change-12-hour-24-hour-format-windows-10-a.html","Clock on Taskbar - Change to 12 hour or 24 hour Format in Windows 10 ")</f>
        <v>Clock on Taskbar - Change to 12 hour or 24 hour Format in Windows 10 </v>
      </c>
      <c r="B519" s="9" t="s">
        <v>511</v>
      </c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</row>
    <row r="520" ht="27.0" customHeight="1">
      <c r="A520" s="8" t="str">
        <f>HYPERLINK("https://www.tenforums.com/tutorials/73967-hide-show-seconds-taskbar-clock-windows-10-a.html","Clock on Taskbar - Hide or Show Seconds in Windows 10 ")</f>
        <v>Clock on Taskbar - Hide or Show Seconds in Windows 10 </v>
      </c>
      <c r="B520" s="9" t="s">
        <v>512</v>
      </c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</row>
    <row r="521" ht="27.0" customHeight="1">
      <c r="A521" s="8" t="str">
        <f>HYPERLINK("https://www.tenforums.com/tutorials/6410-clock-synchronize-internet-time-server-windows-10-a.html","Clock - Synchronize with Internet Time Server in Windows 10")</f>
        <v>Clock - Synchronize with Internet Time Server in Windows 10</v>
      </c>
      <c r="B521" s="9" t="s">
        <v>513</v>
      </c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</row>
    <row r="522" ht="27.0" customHeight="1">
      <c r="A522" s="12" t="str">
        <f>HYPERLINK("https://www.tenforums.com/tutorials/27744-add-remove-additional-time-zone-clocks-taskbar-windows-10-a.html","Clocks - Add or Remove Additional Clocks for Different Time Zones on Taskbar in Windows 10")</f>
        <v>Clocks - Add or Remove Additional Clocks for Different Time Zones on Taskbar in Windows 10</v>
      </c>
      <c r="B522" s="10" t="s">
        <v>90</v>
      </c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</row>
    <row r="523" ht="27.0" customHeight="1">
      <c r="A523" s="8" t="str">
        <f>HYPERLINK("https://www.tenforums.com/tutorials/69762-lid-close-default-action-change-windows-10-a.html","Close Lid Default Action - Change in Windows 10 ")</f>
        <v>Close Lid Default Action - Change in Windows 10 </v>
      </c>
      <c r="B523" s="9" t="s">
        <v>514</v>
      </c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</row>
    <row r="524" ht="27.0" customHeight="1">
      <c r="A524" s="11" t="str">
        <f>HYPERLINK("https://www.tenforums.com/tutorials/147283-how-close-open-app-window-windows-10-a.html","Close Open App or Window in Windows 10")</f>
        <v>Close Open App or Window in Windows 10</v>
      </c>
      <c r="B524" s="10" t="s">
        <v>515</v>
      </c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</row>
    <row r="525" ht="27.0" customHeight="1">
      <c r="A525" s="8" t="str">
        <f>HYPERLINK("https://www.tenforums.com/tutorials/97636-change-closed-caption-settings-windows-10-a.html","Closed Caption Settings - Change in Windows 10")</f>
        <v>Closed Caption Settings - Change in Windows 10</v>
      </c>
      <c r="B525" s="9" t="s">
        <v>516</v>
      </c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</row>
    <row r="526" ht="27.0" customHeight="1">
      <c r="A526" s="8" t="str">
        <f>HYPERLINK("https://www.tenforums.com/tutorials/88731-enable-disable-show-cloud-content-search-results-windows-10-a.html","Cloud Content in Search Results - Enable or Disable in Windows 10")</f>
        <v>Cloud Content in Search Results - Enable or Disable in Windows 10</v>
      </c>
      <c r="B526" s="9" t="s">
        <v>517</v>
      </c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</row>
    <row r="527" ht="27.0" customHeight="1">
      <c r="A527" s="8" t="str">
        <f>HYPERLINK("https://www.tenforums.com/tutorials/3123-clsid-key-guid-shortcuts-list-windows-10-a.html","CLSID Key (GUID) Shortcuts List for Windows 10")</f>
        <v>CLSID Key (GUID) Shortcuts List for Windows 10</v>
      </c>
      <c r="B527" s="9" t="s">
        <v>518</v>
      </c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</row>
    <row r="528" ht="27.0" customHeight="1">
      <c r="A528" s="11" t="str">
        <f>HYPERLINK("https://www.tenforums.com/tutorials/154267-how-add-color-appearance-control-panel-windows.html","Color and Appearance - Add to Control Panel in Windows")</f>
        <v>Color and Appearance - Add to Control Panel in Windows</v>
      </c>
      <c r="B528" s="10" t="s">
        <v>519</v>
      </c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</row>
    <row r="529" ht="27.0" customHeight="1">
      <c r="A529" s="8" t="str">
        <f>HYPERLINK("https://www.tenforums.com/tutorials/90683-allow-prevent-changing-color-appearance-windows-10-a.html","Color and Appearance - Allow or Prevent Changing in Windows 10")</f>
        <v>Color and Appearance - Allow or Prevent Changing in Windows 10</v>
      </c>
      <c r="B529" s="9" t="s">
        <v>520</v>
      </c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</row>
    <row r="530" ht="27.0" customHeight="1">
      <c r="A530" s="8" t="str">
        <f>HYPERLINK("https://www.tenforums.com/tutorials/3380-color-appearance-change-windows-10-a.html","Color and Appearance - Change in Windows 10")</f>
        <v>Color and Appearance - Change in Windows 10</v>
      </c>
      <c r="B530" s="9" t="s">
        <v>5</v>
      </c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</row>
    <row r="531" ht="27.0" customHeight="1">
      <c r="A531" s="8" t="str">
        <f>HYPERLINK("https://www.tenforums.com/tutorials/5848-color-appearance-shortcut-create-windows-10-a.html","Color and Appearance shortcut - Create in Windows 10")</f>
        <v>Color and Appearance shortcut - Create in Windows 10</v>
      </c>
      <c r="B531" s="9" t="s">
        <v>521</v>
      </c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</row>
    <row r="532" ht="27.0" customHeight="1">
      <c r="A532" s="8" t="str">
        <f>HYPERLINK("https://www.tenforums.com/tutorials/103066-enable-disable-color-filters-hotkey-windows-10-a.html","Color Filters Hotkey - Enable or Disable in Windows 10")</f>
        <v>Color Filters Hotkey - Enable or Disable in Windows 10</v>
      </c>
      <c r="B532" s="9" t="s">
        <v>522</v>
      </c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</row>
    <row r="533" ht="27.0" customHeight="1">
      <c r="A533" s="8" t="str">
        <f>HYPERLINK("https://www.tenforums.com/tutorials/86376-turn-off-color-filters-screen-windows-10-a.html","Color Filters - Turn On or Off in Windows 10")</f>
        <v>Color Filters - Turn On or Off in Windows 10</v>
      </c>
      <c r="B533" s="9" t="s">
        <v>523</v>
      </c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</row>
    <row r="534" ht="27.0" customHeight="1">
      <c r="A534" s="8" t="str">
        <f>HYPERLINK("https://www.tenforums.com/tutorials/32118-inactive-title-bar-color-change-windows-10-a.html","Color of Inactive Title Bar - Change in Windows 10")</f>
        <v>Color of Inactive Title Bar - Change in Windows 10</v>
      </c>
      <c r="B534" s="9" t="s">
        <v>524</v>
      </c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</row>
    <row r="535" ht="27.0" customHeight="1">
      <c r="A535" s="8" t="str">
        <f>HYPERLINK("https://www.tenforums.com/tutorials/5768-start-menu-taskbar-color-turn-off-windows-10-a.html","Color on Taskbar and Start Menu - Turn On or Off in Windows 10")</f>
        <v>Color on Taskbar and Start Menu - Turn On or Off in Windows 10</v>
      </c>
      <c r="B535" s="9" t="s">
        <v>525</v>
      </c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</row>
    <row r="536" ht="27.0" customHeight="1">
      <c r="A536" s="8" t="str">
        <f>HYPERLINK("https://www.tenforums.com/tutorials/32181-taskbar-color-turn-off-show-color-only-windows-10-a.html","Color on Taskbar - Turn On or Off Show Color Only On in Windows 10")</f>
        <v>Color on Taskbar - Turn On or Off Show Color Only On in Windows 10</v>
      </c>
      <c r="B536" s="9" t="s">
        <v>526</v>
      </c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</row>
    <row r="537" ht="27.0" customHeight="1">
      <c r="A537" s="8" t="str">
        <f>HYPERLINK("https://www.tenforums.com/tutorials/95462-clear-recent-colors-history-windows-10-a.html","Colors History - Clear in Windows 10")</f>
        <v>Colors History - Clear in Windows 10</v>
      </c>
      <c r="B537" s="9" t="s">
        <v>6</v>
      </c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</row>
    <row r="538" ht="27.0" customHeight="1">
      <c r="A538" s="8" t="str">
        <f>HYPERLINK("https://www.tenforums.com/tutorials/35200-folder-view-size-all-columns-fit-windows-10-a.html","Column Width in Folder - Size All Columns to Fit in Windows 10")</f>
        <v>Column Width in Folder - Size All Columns to Fit in Windows 10</v>
      </c>
      <c r="B538" s="9" t="s">
        <v>527</v>
      </c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</row>
    <row r="539" ht="27.0" customHeight="1">
      <c r="A539" s="8" t="str">
        <f>HYPERLINK("https://www.tenforums.com/tutorials/2880-command-prompt-boot-open-windows-10-a.html","Command Prompt at Boot - Open in Windows 10")</f>
        <v>Command Prompt at Boot - Open in Windows 10</v>
      </c>
      <c r="B539" s="9" t="s">
        <v>528</v>
      </c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</row>
    <row r="540" ht="27.0" customHeight="1">
      <c r="A540" s="8" t="str">
        <f>HYPERLINK("https://www.tenforums.com/tutorials/94004-customize-command-prompt-colors-windows.html","Command Prompt Colors - Customize in Windows")</f>
        <v>Command Prompt Colors - Customize in Windows</v>
      </c>
      <c r="B540" s="9" t="s">
        <v>529</v>
      </c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</row>
    <row r="541" ht="27.0" customHeight="1">
      <c r="A541" s="8" t="str">
        <f>HYPERLINK("https://www.tenforums.com/tutorials/2790-elevated-command-prompt-open-windows-10-a.html","Command Prompt Elevated - Open in Windows 10")</f>
        <v>Command Prompt Elevated - Open in Windows 10</v>
      </c>
      <c r="B541" s="9" t="s">
        <v>530</v>
      </c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</row>
    <row r="542" ht="27.0" customHeight="1">
      <c r="A542" s="11" t="str">
        <f>HYPERLINK("https://www.tenforums.com/tutorials/143733-disable-command-prompt-windows-7-windows-8-windows-10-a.html","Command Prompt - Enable or Disable in Windows 7, Windows 8, and Windows 10")</f>
        <v>Command Prompt - Enable or Disable in Windows 7, Windows 8, and Windows 10</v>
      </c>
      <c r="B542" s="10" t="s">
        <v>531</v>
      </c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</row>
    <row r="543" ht="27.0" customHeight="1">
      <c r="A543" s="8" t="str">
        <f>HYPERLINK("https://www.tenforums.com/tutorials/93961-change-command-prompt-font-font-size-windows.html","Command Prompt Font and Font Size - Change in Windows")</f>
        <v>Command Prompt Font and Font Size - Change in Windows</v>
      </c>
      <c r="B543" s="9" t="s">
        <v>532</v>
      </c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</row>
    <row r="544" ht="27.0" customHeight="1">
      <c r="A544" s="8" t="str">
        <f>HYPERLINK("https://www.tenforums.com/tutorials/94146-enable-disable-legacy-console-cmd-powershell-windows-10-a.html","Command Prompt Legacy Console - Enable or Disable in Windows 10")</f>
        <v>Command Prompt Legacy Console - Enable or Disable in Windows 10</v>
      </c>
      <c r="B544" s="9" t="s">
        <v>533</v>
      </c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</row>
    <row r="545" ht="27.0" customHeight="1">
      <c r="A545" s="8" t="str">
        <f>HYPERLINK("https://www.tenforums.com/tutorials/3288-command-prompt-open-windows-10-a.html","Command Prompt - Open in Windows 10")</f>
        <v>Command Prompt - Open in Windows 10</v>
      </c>
      <c r="B545" s="9" t="s">
        <v>534</v>
      </c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</row>
    <row r="546" ht="27.0" customHeight="1">
      <c r="A546" s="11" t="s">
        <v>535</v>
      </c>
      <c r="B546" s="10" t="s">
        <v>536</v>
      </c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</row>
    <row r="547" ht="27.0" customHeight="1">
      <c r="A547" s="11" t="s">
        <v>537</v>
      </c>
      <c r="B547" s="10" t="s">
        <v>538</v>
      </c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</row>
    <row r="548" ht="27.0" customHeight="1">
      <c r="A548" s="11" t="s">
        <v>539</v>
      </c>
      <c r="B548" s="9" t="s">
        <v>540</v>
      </c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</row>
    <row r="549" ht="27.0" customHeight="1">
      <c r="A549" s="8" t="str">
        <f>HYPERLINK("https://www.tenforums.com/tutorials/22882-win-x-menu-show-command-prompt-powershell-windows-10-a.html","Command Prompt or PowerShell on Win+X menu in Windows 10 ")</f>
        <v>Command Prompt or PowerShell on Win+X menu in Windows 10 </v>
      </c>
      <c r="B549" s="9" t="s">
        <v>541</v>
      </c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</row>
    <row r="550" ht="27.0" customHeight="1">
      <c r="A550" s="8" t="str">
        <f>HYPERLINK("https://www.sevenforums.com/tutorials/401170-command-prompt-restore-default-personalization-settings.html","Command Prompt - Restore Default Personalization Settings ")</f>
        <v>Command Prompt - Restore Default Personalization Settings </v>
      </c>
      <c r="B550" s="9" t="s">
        <v>542</v>
      </c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</row>
    <row r="551" ht="27.0" customHeight="1">
      <c r="A551" s="11" t="s">
        <v>543</v>
      </c>
      <c r="B551" s="10" t="s">
        <v>544</v>
      </c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</row>
    <row r="552" ht="27.0" customHeight="1">
      <c r="A552" s="8" t="str">
        <f>HYPERLINK("https://www.tenforums.com/tutorials/94089-change-command-prompt-screen-buffer-size-windows.html","Command Prompt Screen Buffer Size - Change in Windows")</f>
        <v>Command Prompt Screen Buffer Size - Change in Windows</v>
      </c>
      <c r="B552" s="9" t="s">
        <v>545</v>
      </c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</row>
    <row r="553" ht="27.0" customHeight="1">
      <c r="A553" s="8" t="str">
        <f>HYPERLINK("https://www.tenforums.com/tutorials/94016-change-command-prompt-transparency-level-windows-10-a.html","Command Prompt Transparency Level - Change in Windows 10")</f>
        <v>Command Prompt Transparency Level - Change in Windows 10</v>
      </c>
      <c r="B553" s="9" t="s">
        <v>546</v>
      </c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</row>
    <row r="554" ht="27.0" customHeight="1">
      <c r="A554" s="8" t="str">
        <f>HYPERLINK("https://www.tenforums.com/tutorials/94092-turn-off-wrap-text-output-resize-command-prompt-windows.html","Command Prompt - Turn On or Off Wrap Text Output on Resize in Windows")</f>
        <v>Command Prompt - Turn On or Off Wrap Text Output on Resize in Windows</v>
      </c>
      <c r="B554" s="9" t="s">
        <v>547</v>
      </c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</row>
    <row r="555" ht="27.0" customHeight="1">
      <c r="A555" s="8" t="str">
        <f>HYPERLINK("https://www.tenforums.com/tutorials/93950-customize-command-prompt-window-position-windows.html","Command Prompt Window Position - Customize in Windows")</f>
        <v>Command Prompt Window Position - Customize in Windows</v>
      </c>
      <c r="B555" s="9" t="s">
        <v>548</v>
      </c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</row>
    <row r="556" ht="27.0" customHeight="1">
      <c r="A556" s="8" t="str">
        <f>HYPERLINK("https://www.tenforums.com/tutorials/94076-change-command-prompt-default-window-size-windows.html","Command Prompt Window Size - Change in Windows")</f>
        <v>Command Prompt Window Size - Change in Windows</v>
      </c>
      <c r="B556" s="9" t="s">
        <v>549</v>
      </c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</row>
    <row r="557" ht="27.0" customHeight="1">
      <c r="A557" s="8" t="str">
        <f>HYPERLINK("https://www.tenforums.com/tutorials/126160-add-remove-back-button-common-dialog-box-windows.html","Common Dialog Box Back Button - Add or Remove in Windows")</f>
        <v>Common Dialog Box Back Button - Add or Remove in Windows</v>
      </c>
      <c r="B557" s="9" t="s">
        <v>550</v>
      </c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</row>
    <row r="558" ht="27.0" customHeight="1">
      <c r="A558" s="8" t="str">
        <f>HYPERLINK("https://www.tenforums.com/tutorials/126098-enable-disable-dropdown-list-recent-files-common-dialog-box.html","Common Dialog Box Dropdown List of Recent Files - Enable or Disable in Windows")</f>
        <v>Common Dialog Box Dropdown List of Recent Files - Enable or Disable in Windows</v>
      </c>
      <c r="B558" s="9" t="s">
        <v>551</v>
      </c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</row>
    <row r="559" ht="27.0" customHeight="1">
      <c r="A559" s="8" t="str">
        <f>HYPERLINK("https://www.tenforums.com/tutorials/126153-change-places-bar-items-common-dialog-box-windows.html","Common Dialog Box Places Bar - Change Items in Windows")</f>
        <v>Common Dialog Box Places Bar - Change Items in Windows</v>
      </c>
      <c r="B559" s="9" t="s">
        <v>552</v>
      </c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</row>
    <row r="560" ht="27.0" customHeight="1">
      <c r="A560" s="8" t="str">
        <f>HYPERLINK("https://www.tenforums.com/tutorials/126103-enable-disable-places-bar-common-dialog-box-windows.html","Common Dialog Box Places Bar - Enable or Disable in Windows")</f>
        <v>Common Dialog Box Places Bar - Enable or Disable in Windows</v>
      </c>
      <c r="B560" s="9" t="s">
        <v>553</v>
      </c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</row>
    <row r="561" ht="27.0" customHeight="1">
      <c r="A561" s="8" t="str">
        <f>HYPERLINK("https://www.tenforums.com/tutorials/52655-open-save-common-item-dialog-boxes-reset-windows.html","Common Item Dialog Boxes for Open and Save As - Reset in Windows ")</f>
        <v>Common Item Dialog Boxes for Open and Save As - Reset in Windows </v>
      </c>
      <c r="B561" s="9" t="s">
        <v>554</v>
      </c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</row>
    <row r="562" ht="27.0" customHeight="1">
      <c r="A562" s="8" t="str">
        <f>HYPERLINK("https://www.tenforums.com/tutorials/22088-compact-os-compress-uncompress-windows-10-a.html","Compact OS - Compress or Uncompress Windows 10")</f>
        <v>Compact OS - Compress or Uncompress Windows 10</v>
      </c>
      <c r="B562" s="9" t="s">
        <v>555</v>
      </c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</row>
    <row r="563" ht="27.0" customHeight="1">
      <c r="A563" s="8" t="str">
        <f>HYPERLINK("https://www.tenforums.com/tutorials/130377-add-compact-os-context-menu-windows-10-a.html","Compact OS Context Menu - Add in Windows 10")</f>
        <v>Compact OS Context Menu - Add in Windows 10</v>
      </c>
      <c r="B563" s="9" t="s">
        <v>556</v>
      </c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</row>
    <row r="564" ht="27.0" customHeight="1">
      <c r="A564" s="8" t="str">
        <f>HYPERLINK("https://www.tenforums.com/tutorials/107347-enable-disable-sign-windows-10-using-companion-device.html","Companion Device Sign in - Enable or Disable in Windows 10")</f>
        <v>Companion Device Sign in - Enable or Disable in Windows 10</v>
      </c>
      <c r="B564" s="9" t="s">
        <v>557</v>
      </c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</row>
    <row r="565" ht="27.0" customHeight="1">
      <c r="A565" s="8" t="str">
        <f>HYPERLINK("https://www.tenforums.com/tutorials/7764-compare-windows-10-editions.html","Compare Windows 10 Editions")</f>
        <v>Compare Windows 10 Editions</v>
      </c>
      <c r="B565" s="9" t="s">
        <v>558</v>
      </c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</row>
    <row r="566" ht="27.0" customHeight="1">
      <c r="A566" s="8" t="str">
        <f>HYPERLINK("https://www.tenforums.com/tutorials/15523-compatibility-mode-settings-apps-change-windows-10-a.html","Compatibility Mode Settings for Apps - Change in Windows 10")</f>
        <v>Compatibility Mode Settings for Apps - Change in Windows 10</v>
      </c>
      <c r="B566" s="9" t="s">
        <v>150</v>
      </c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</row>
    <row r="567" ht="27.0" customHeight="1">
      <c r="A567" s="8" t="str">
        <f>HYPERLINK("https://www.tenforums.com/tutorials/106509-add-remove-compatibility-tab-properties-page-windows.html","Compatibility Tab on Properties Page - Add or Remove in Windows")</f>
        <v>Compatibility Tab on Properties Page - Add or Remove in Windows</v>
      </c>
      <c r="B567" s="9" t="s">
        <v>559</v>
      </c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</row>
    <row r="568" ht="27.0" customHeight="1">
      <c r="A568" s="12" t="str">
        <f>HYPERLINK("https://www.tenforums.com/tutorials/82638-analyze-component-store-winsxs-folder-windows-10-a.html","Component Store (WinSxS folder) - Analyze in Windows 10")</f>
        <v>Component Store (WinSxS folder) - Analyze in Windows 10</v>
      </c>
      <c r="B568" s="10" t="s">
        <v>560</v>
      </c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</row>
    <row r="569" ht="27.0" customHeight="1">
      <c r="A569" s="12" t="str">
        <f>HYPERLINK("https://www.tenforums.com/tutorials/82643-clean-up-component-store-winsxs-folder-windows-10-a.html","Component Store (WinSxS folder) - Clean Up in Windows 10")</f>
        <v>Component Store (WinSxS folder) - Clean Up in Windows 10</v>
      </c>
      <c r="B569" s="10" t="s">
        <v>561</v>
      </c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</row>
    <row r="570" ht="27.0" customHeight="1">
      <c r="A570" s="8" t="str">
        <f>HYPERLINK("https://www.tenforums.com/tutorials/26340-compress-uncompress-files-folders-windows-10-a.html","Compress or Uncompress Files and Folders in Windows 10")</f>
        <v>Compress or Uncompress Files and Folders in Windows 10</v>
      </c>
      <c r="B570" s="9" t="s">
        <v>562</v>
      </c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</row>
    <row r="571" ht="27.0" customHeight="1">
      <c r="A571" s="8" t="str">
        <f>HYPERLINK("https://www.tenforums.com/tutorials/130339-find-list-compressed-files-folders-windows-10-a.html","Compressed Files and Folders - Find and List in Windows 10")</f>
        <v>Compressed Files and Folders - Find and List in Windows 10</v>
      </c>
      <c r="B571" s="17" t="s">
        <v>563</v>
      </c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</row>
    <row r="572" ht="27.0" customHeight="1">
      <c r="A572" s="8" t="str">
        <f>HYPERLINK("https://www.tenforums.com/tutorials/89204-show-encrypted-compressed-ntfs-files-color-windows-10-a.html","Compressed NTFS or Encrypted files Show in Color in Windows 10")</f>
        <v>Compressed NTFS or Encrypted files Show in Color in Windows 10</v>
      </c>
      <c r="B572" s="18" t="s">
        <v>564</v>
      </c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</row>
    <row r="573" ht="27.0" customHeight="1">
      <c r="A573" s="8" t="str">
        <f>HYPERLINK("https://www.tenforums.com/tutorials/35552-compression-blue-arrows-icons-change-remove-windows-10-a.html","Compression Blue Arrows on Icons - Change or Remove in Windows 10")</f>
        <v>Compression Blue Arrows on Icons - Change or Remove in Windows 10</v>
      </c>
      <c r="B573" s="9" t="s">
        <v>321</v>
      </c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</row>
    <row r="574" ht="27.0" customHeight="1">
      <c r="A574" s="8" t="str">
        <f>HYPERLINK("https://www.tenforums.com/tutorials/5174-computer-name-change-windows-10-a.html","Computer Name - Change in Windows 10")</f>
        <v>Computer Name - Change in Windows 10</v>
      </c>
      <c r="B574" s="9" t="s">
        <v>565</v>
      </c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</row>
    <row r="575" ht="27.0" customHeight="1">
      <c r="A575" s="8" t="str">
        <f>HYPERLINK("https://www.tenforums.com/tutorials/85048-turn-off-apps-communicate-unpaired-devices-windows-10-a.html","Communicate with Unpaired Devices - Turn On or Off Let Apps in Windows 10")</f>
        <v>Communicate with Unpaired Devices - Turn On or Off Let Apps in Windows 10</v>
      </c>
      <c r="B575" s="9" t="s">
        <v>566</v>
      </c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</row>
    <row r="576" ht="27.0" customHeight="1">
      <c r="A576" s="8" t="str">
        <f>HYPERLINK("https://www.tenforums.com/tutorials/81126-create-connect-shortcut-windows-10-a.html","Connect shortcut - Create in Windows 10")</f>
        <v>Connect shortcut - Create in Windows 10</v>
      </c>
      <c r="B576" s="10" t="s">
        <v>567</v>
      </c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</row>
    <row r="577" ht="27.0" customHeight="1">
      <c r="A577" s="8" t="str">
        <f>HYPERLINK("https://www.tenforums.com/tutorials/53814-connect-wireless-display-miracast-windows-10-a.html","Connect to Wireless Display with Miracast in Windows 10 ")</f>
        <v>Connect to Wireless Display with Miracast in Windows 10 </v>
      </c>
      <c r="B577" s="9" t="s">
        <v>568</v>
      </c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</row>
    <row r="578" ht="27.0" customHeight="1">
      <c r="A578" s="8" t="str">
        <f>HYPERLINK("https://www.tenforums.com/tutorials/53895-connect-wireless-display-miracast-windows-10-mobile-phone.html","Connect to Wireless Display with Miracast on Windows 10 Mobile Phone")</f>
        <v>Connect to Wireless Display with Miracast on Windows 10 Mobile Phone</v>
      </c>
      <c r="B578" s="9" t="s">
        <v>569</v>
      </c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</row>
    <row r="579" ht="27.0" customHeight="1">
      <c r="A579" s="8" t="str">
        <f>HYPERLINK("https://www.tenforums.com/tutorials/65586-power-options-add-console-lock-display-off-timeout-windows-10-a.html","Console lock display off timeout - Add to Power Options in Windows 10 ")</f>
        <v>Console lock display off timeout - Add to Power Options in Windows 10 </v>
      </c>
      <c r="B579" s="9" t="s">
        <v>570</v>
      </c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</row>
    <row r="580" ht="27.0" customHeight="1">
      <c r="A580" s="8" t="str">
        <f>HYPERLINK("https://www.tenforums.com/tutorials/65592-lock-screen-display-off-timeout-change-windows-10-a.html","Console lock display off timeout - Change in Windows 10")</f>
        <v>Console lock display off timeout - Change in Windows 10</v>
      </c>
      <c r="B580" s="9" t="s">
        <v>571</v>
      </c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</row>
    <row r="581" ht="27.0" customHeight="1">
      <c r="A581" s="8" t="str">
        <f>HYPERLINK("https://www.tenforums.com/tutorials/60089-console-mode-sign-enable-disable-windows-10-a.html","Console Mode Sign-in - Enable or Disable in Windows 10")</f>
        <v>Console Mode Sign-in - Enable or Disable in Windows 10</v>
      </c>
      <c r="B581" s="9" t="s">
        <v>572</v>
      </c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</row>
    <row r="582" ht="27.0" customHeight="1">
      <c r="A582" s="8" t="str">
        <f>HYPERLINK("https://www.tenforums.com/tutorials/104644-allow-deny-apps-access-contacts-windows-10-a.html","Contacts - Allow or Deny Apps Access in Windows 10")</f>
        <v>Contacts - Allow or Deny Apps Access in Windows 10</v>
      </c>
      <c r="B582" s="9" t="s">
        <v>573</v>
      </c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</row>
    <row r="583" ht="27.0" customHeight="1">
      <c r="A583" s="8" t="str">
        <f>HYPERLINK("https://www.tenforums.com/tutorials/94004-customize-colors-console-window-windows.html","Console Window Colors - Customize in Windows")</f>
        <v>Console Window Colors - Customize in Windows</v>
      </c>
      <c r="B583" s="9" t="s">
        <v>574</v>
      </c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</row>
    <row r="584" ht="27.0" customHeight="1">
      <c r="A584" s="8" t="str">
        <f>HYPERLINK("https://www.tenforums.com/tutorials/123489-change-cursor-color-console-window-windows-10-a.html","Console Window Cursor Color - Change in Windows 10")</f>
        <v>Console Window Cursor Color - Change in Windows 10</v>
      </c>
      <c r="B584" s="9" t="s">
        <v>575</v>
      </c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</row>
    <row r="585" ht="27.0" customHeight="1">
      <c r="A585" s="8" t="str">
        <f>HYPERLINK("https://www.tenforums.com/tutorials/123420-change-cursor-shape-console-window-windows-10-a.html","Console Window Cursor Shape - Change in Windows 10")</f>
        <v>Console Window Cursor Shape - Change in Windows 10</v>
      </c>
      <c r="B585" s="9" t="s">
        <v>576</v>
      </c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</row>
    <row r="586" ht="27.0" customHeight="1">
      <c r="A586" s="8" t="str">
        <f>HYPERLINK("https://www.tenforums.com/tutorials/123588-change-cursor-size-console-window-windows.html","Console Window Cursor Size - Change in Windows")</f>
        <v>Console Window Cursor Size - Change in Windows</v>
      </c>
      <c r="B586" s="9" t="s">
        <v>577</v>
      </c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</row>
    <row r="587" ht="27.0" customHeight="1">
      <c r="A587" s="8" t="str">
        <f>HYPERLINK("https://www.tenforums.com/tutorials/93961-change-console-window-font-font-size-windows.html","Console Window Font and Font Size - Change in Windows")</f>
        <v>Console Window Font and Font Size - Change in Windows</v>
      </c>
      <c r="B587" s="9" t="s">
        <v>578</v>
      </c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</row>
    <row r="588" ht="27.0" customHeight="1">
      <c r="A588" s="8" t="str">
        <f>HYPERLINK("https://www.tenforums.com/tutorials/94146-enable-disable-legacy-console-mode-all-consoles-windows-10-a.html","Console Window Legacy Console Mode - Enable or Disable in Windows 10")</f>
        <v>Console Window Legacy Console Mode - Enable or Disable in Windows 10</v>
      </c>
      <c r="B588" s="9" t="s">
        <v>579</v>
      </c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</row>
    <row r="589" ht="27.0" customHeight="1">
      <c r="A589" s="8" t="str">
        <f>HYPERLINK("https://www.tenforums.com/tutorials/123959-enable-disable-line-wrapping-selection-console-windows-10-a.html","Console Window Line Wrapping Selection - Enable or Disable in Windows 10")</f>
        <v>Console Window Line Wrapping Selection - Enable or Disable in Windows 10</v>
      </c>
      <c r="B589" s="9" t="s">
        <v>580</v>
      </c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</row>
    <row r="590" ht="27.0" customHeight="1">
      <c r="A590" s="8" t="str">
        <f>HYPERLINK("https://www.tenforums.com/tutorials/93950-customize-console-window-position-windows.html","Console Window Position - Customize in Windows")</f>
        <v>Console Window Position - Customize in Windows</v>
      </c>
      <c r="B590" s="9" t="s">
        <v>581</v>
      </c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</row>
    <row r="591" ht="27.0" customHeight="1">
      <c r="A591" s="8" t="str">
        <f>HYPERLINK("https://www.tenforums.com/tutorials/94089-change-screen-buffer-size-console-window-windows.html","Console Window Screen Buffer Size - Change in Windows")</f>
        <v>Console Window Screen Buffer Size - Change in Windows</v>
      </c>
      <c r="B591" s="9" t="s">
        <v>582</v>
      </c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</row>
    <row r="592" ht="27.0" customHeight="1">
      <c r="A592" s="8" t="str">
        <f>HYPERLINK("https://www.tenforums.com/tutorials/123428-enable-disable-scroll-forward-console-window-windows-10-a.html","Console Window Scroll Forward - Enable or Disable in Windows 10")</f>
        <v>Console Window Scroll Forward - Enable or Disable in Windows 10</v>
      </c>
      <c r="B592" s="9" t="s">
        <v>583</v>
      </c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</row>
    <row r="593" ht="27.0" customHeight="1">
      <c r="A593" s="8" t="str">
        <f>HYPERLINK("https://www.tenforums.com/tutorials/94076-change-default-console-window-size-windows.html","Console Window Size - Change in Windows")</f>
        <v>Console Window Size - Change in Windows</v>
      </c>
      <c r="B593" s="9" t="s">
        <v>584</v>
      </c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</row>
    <row r="594" ht="27.0" customHeight="1">
      <c r="A594" s="8" t="str">
        <f>HYPERLINK("https://www.tenforums.com/tutorials/123499-change-terminal-colors-console-window-windows-10-a.html","Console Window Terminal Colors - Change in Windows 10")</f>
        <v>Console Window Terminal Colors - Change in Windows 10</v>
      </c>
      <c r="B594" s="9" t="s">
        <v>585</v>
      </c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</row>
    <row r="595" ht="27.0" customHeight="1">
      <c r="A595" s="8" t="str">
        <f>HYPERLINK("https://www.tenforums.com/tutorials/94016-change-transparency-level-console-window-windows-10-a.html","Console Window Transparency Level - Change in Windows 10")</f>
        <v>Console Window Transparency Level - Change in Windows 10</v>
      </c>
      <c r="B595" s="9" t="s">
        <v>586</v>
      </c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</row>
    <row r="596" ht="27.0" customHeight="1">
      <c r="A596" s="8" t="str">
        <f>HYPERLINK("https://www.tenforums.com/tutorials/94092-turn-off-wrap-text-output-resize-console-window-windows.html","Console Window Wrap Text Output on Resize - Turn On or Off in Windows")</f>
        <v>Console Window Wrap Text Output on Resize - Turn On or Off in Windows</v>
      </c>
      <c r="B596" s="9" t="s">
        <v>587</v>
      </c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</row>
    <row r="597" ht="27.0" customHeight="1">
      <c r="A597" s="8" t="str">
        <f>HYPERLINK("https://www.tenforums.com/tutorials/97914-change-how-many-people-contacts-can-pinned-taskbar-windows-10-a.html","Contacts - Change how many can be Pinned to Taskbar in Windows 10")</f>
        <v>Contacts - Change how many can be Pinned to Taskbar in Windows 10</v>
      </c>
      <c r="B597" s="9" t="s">
        <v>588</v>
      </c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</row>
    <row r="598" ht="27.0" customHeight="1">
      <c r="A598" s="8" t="str">
        <f>HYPERLINK("https://www.tenforums.com/tutorials/94513-fix-context-menu-items-missing-when-more-than-15-selected-windows.html","Context Menu Items Missing when more than 15 Selected in Windows")</f>
        <v>Context Menu Items Missing when more than 15 Selected in Windows</v>
      </c>
      <c r="B598" s="9" t="s">
        <v>589</v>
      </c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</row>
    <row r="599" ht="27.0" customHeight="1">
      <c r="A599" s="8" t="str">
        <f>HYPERLINK("https://www.tenforums.com/tutorials/89717-open-context-menu-taskbar-icons-windows-10-a.html","Context Menu for Taskbar Icons - Open in Windows 10")</f>
        <v>Context Menu for Taskbar Icons - Open in Windows 10</v>
      </c>
      <c r="B599" s="9" t="s">
        <v>590</v>
      </c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</row>
    <row r="600" ht="27.0" customHeight="1">
      <c r="A600" s="11" t="str">
        <f>HYPERLINK("https://www.tenforums.com/tutorials/143627-fix-slow-freezing-right-click-context-menu-windows.html","Context Menu Slow or Freezing - Fix in Windows 7, Windows 8, and Windows 10")</f>
        <v>Context Menu Slow or Freezing - Fix in Windows 7, Windows 8, and Windows 10</v>
      </c>
      <c r="B600" s="10" t="s">
        <v>591</v>
      </c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</row>
    <row r="601" ht="27.0" customHeight="1">
      <c r="A601" s="8" t="str">
        <f>HYPERLINK("https://www.tenforums.com/tutorials/89738-enable-disable-wide-context-menus-windows-10-a.html","Context Menus - Enable or Disable Wide Context Menus in Windows 10")</f>
        <v>Context Menus - Enable or Disable Wide Context Menus in Windows 10</v>
      </c>
      <c r="B601" s="9" t="s">
        <v>592</v>
      </c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</row>
    <row r="602" ht="27.0" customHeight="1">
      <c r="A602" s="8" t="str">
        <f>HYPERLINK("https://www.tenforums.com/tutorials/70947-app-synchronization-between-devices-turn-off-window-10-a.html","Continue App Experiences - Turn On or Off in Windows 10")</f>
        <v>Continue App Experiences - Turn On or Off in Windows 10</v>
      </c>
      <c r="B602" s="9" t="s">
        <v>593</v>
      </c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</row>
    <row r="603" ht="27.0" customHeight="1">
      <c r="A603" s="8" t="str">
        <f>HYPERLINK("https://www.tenforums.com/tutorials/70995-app-sync-between-devices-turn-off-window-10-mobile.html","Continue App Experiences - Turn On or Off in Windows 10 Mobile")</f>
        <v>Continue App Experiences - Turn On or Off in Windows 10 Mobile</v>
      </c>
      <c r="B603" s="9" t="s">
        <v>594</v>
      </c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</row>
    <row r="604" ht="27.0" customHeight="1">
      <c r="A604" s="8" t="str">
        <f>HYPERLINK("https://www.tenforums.com/tutorials/70951-app-sync-between-devices-using-bluetooth-turn-off-window-10-a.html","Continue App Experiences using Bluetooth - Turn On or Off in Windows 10")</f>
        <v>Continue App Experiences using Bluetooth - Turn On or Off in Windows 10</v>
      </c>
      <c r="B604" s="9" t="s">
        <v>172</v>
      </c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</row>
    <row r="605" ht="27.0" customHeight="1">
      <c r="A605" s="8" t="str">
        <f>HYPERLINK("https://www.tenforums.com/tutorials/31779-keyboard-shortcuts-continuum-windows-10-mobile-phones.html","Continuum for Windows 10 Mobile Phones Keyboard Shortcuts")</f>
        <v>Continuum for Windows 10 Mobile Phones Keyboard Shortcuts</v>
      </c>
      <c r="B605" s="9" t="s">
        <v>595</v>
      </c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</row>
    <row r="606" ht="27.0" customHeight="1">
      <c r="A606" s="11" t="str">
        <f>HYPERLINK("https://www.tenforums.com/tutorials/147578-add-advanced-user-accounts-control-panel-windows-7-8-10-a.html","Control Panel - Add Advanced User Accounts in Windows 7, 8, and 10")</f>
        <v>Control Panel - Add Advanced User Accounts in Windows 7, 8, and 10</v>
      </c>
      <c r="B606" s="10" t="s">
        <v>104</v>
      </c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</row>
    <row r="607" ht="27.0" customHeight="1">
      <c r="A607" s="11" t="str">
        <f>HYPERLINK("https://www.tenforums.com/tutorials/147565-how-add-all-tasks-control-panel-windows-7-8-10-a.html","Control Panel - Add All Tasks in Windows 7, 8, and 10")</f>
        <v>Control Panel - Add All Tasks in Windows 7, 8, and 10</v>
      </c>
      <c r="B607" s="10" t="s">
        <v>596</v>
      </c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</row>
    <row r="608" ht="27.0" customHeight="1">
      <c r="A608" s="11" t="str">
        <f>HYPERLINK("https://www.tenforums.com/tutorials/154267-how-add-color-appearance-control-panel-windows.html","Control Panel - Add Color and Appearance applet in Windows")</f>
        <v>Control Panel - Add Color and Appearance applet in Windows</v>
      </c>
      <c r="B608" s="10" t="s">
        <v>519</v>
      </c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</row>
    <row r="609" ht="27.0" customHeight="1">
      <c r="A609" s="11" t="str">
        <f>HYPERLINK("https://www.tenforums.com/tutorials/154265-how-add-desktop-background-control-panel-windows.html","Control Panel - Add Desktop Background applet in Windows")</f>
        <v>Control Panel - Add Desktop Background applet in Windows</v>
      </c>
      <c r="B609" s="10" t="s">
        <v>597</v>
      </c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</row>
    <row r="610" ht="27.0" customHeight="1">
      <c r="A610" s="11" t="str">
        <f>HYPERLINK("https://www.tenforums.com/tutorials/147559-how-add-disk-management-control-panel-windows-7-8-10-a.html","Control Panel - Add Disk Management in Windows 7, 8, and 10")</f>
        <v>Control Panel - Add Disk Management in Windows 7, 8, and 10</v>
      </c>
      <c r="B610" s="10" t="s">
        <v>598</v>
      </c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</row>
    <row r="611" ht="27.0" customHeight="1">
      <c r="A611" s="11" t="str">
        <f>HYPERLINK("https://www.tenforums.com/tutorials/154648-how-add-hyper-v-manager-control-panel-windows-10-a.html","Control Panel - Add Hyper-V Manager in Windows 10")</f>
        <v>Control Panel - Add Hyper-V Manager in Windows 10</v>
      </c>
      <c r="B611" s="10" t="s">
        <v>599</v>
      </c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</row>
    <row r="612" ht="27.0" customHeight="1">
      <c r="A612" s="11" t="str">
        <f>HYPERLINK("https://www.tenforums.com/tutorials/154427-how-add-local-group-policy-editor-control-panel-windows.html","Control Panel - Add Local Group Policy Editor in Windows")</f>
        <v>Control Panel - Add Local Group Policy Editor in Windows</v>
      </c>
      <c r="B612" s="10" t="s">
        <v>600</v>
      </c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</row>
    <row r="613" ht="27.0" customHeight="1">
      <c r="A613" s="8" t="str">
        <f>HYPERLINK("https://www.tenforums.com/tutorials/91883-add-personalization-control-panel-windows-10-a.html","Control Panel - Add Personalization in Windows 10")</f>
        <v>Control Panel - Add Personalization in Windows 10</v>
      </c>
      <c r="B613" s="9" t="s">
        <v>601</v>
      </c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</row>
    <row r="614" ht="27.0" customHeight="1">
      <c r="A614" s="11" t="str">
        <f>HYPERLINK("https://www.tenforums.com/tutorials/154454-how-add-registry-editor-control-panel-windows.html","Control Panel - Add Registry Editor in Windows")</f>
        <v>Control Panel - Add Registry Editor in Windows</v>
      </c>
      <c r="B614" s="10" t="s">
        <v>602</v>
      </c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</row>
    <row r="615" ht="27.0" customHeight="1">
      <c r="A615" s="11" t="str">
        <f>HYPERLINK("https://www.tenforums.com/tutorials/147897-how-add-services-control-panel-windows-7-8-10-a.html","Control Panel - Add Services in Windows 7, 8, and 10")</f>
        <v>Control Panel - Add Services in Windows 7, 8, and 10</v>
      </c>
      <c r="B615" s="10" t="s">
        <v>603</v>
      </c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</row>
    <row r="616" ht="27.0" customHeight="1">
      <c r="A616" s="11" t="str">
        <f>HYPERLINK("https://www.tenforums.com/tutorials/154531-how-add-settings-control-panel-windows-10-a.html","Control Panel - Add Settings in Windows 10")</f>
        <v>Control Panel - Add Settings in Windows 10</v>
      </c>
      <c r="B616" s="10" t="s">
        <v>604</v>
      </c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</row>
    <row r="617" ht="27.0" customHeight="1">
      <c r="A617" s="11" t="str">
        <f>HYPERLINK("https://www.tenforums.com/tutorials/154501-how-add-system-configuration-msconfig-control-panel-windows.html","Control Panel - Add System Configuration (msconfig) in Windows")</f>
        <v>Control Panel - Add System Configuration (msconfig) in Windows</v>
      </c>
      <c r="B617" s="10" t="s">
        <v>605</v>
      </c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</row>
    <row r="618" ht="27.0" customHeight="1">
      <c r="A618" s="11" t="s">
        <v>606</v>
      </c>
      <c r="B618" s="10" t="s">
        <v>607</v>
      </c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</row>
    <row r="619" ht="27.0" customHeight="1">
      <c r="A619" s="12" t="str">
        <f>HYPERLINK("https://www.tenforums.com/tutorials/3974-add-windows-update-control-panel-windows-10-a.html","Control Panel - Add Windows Update in Windows 10")</f>
        <v>Control Panel - Add Windows Update in Windows 10</v>
      </c>
      <c r="B619" s="9" t="s">
        <v>608</v>
      </c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</row>
    <row r="620" ht="27.0" customHeight="1">
      <c r="A620" s="8" t="str">
        <f>HYPERLINK("https://www.tenforums.com/tutorials/19717-control-panel-add-remove-pc-windows-10-a.html","Control Panel - Add or Remove from This PC in Windows 10")</f>
        <v>Control Panel - Add or Remove from This PC in Windows 10</v>
      </c>
      <c r="B620" s="9" t="s">
        <v>609</v>
      </c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</row>
    <row r="621" ht="27.0" customHeight="1">
      <c r="A621" s="12" t="str">
        <f>HYPERLINK("https://www.tenforums.com/tutorials/66491-how-add-remove-control-panel-win-x-menu-windows-10-a.html","Control Panel - Add or Remove on Win+X Menu in Windows 10 ")</f>
        <v>Control Panel - Add or Remove on Win+X Menu in Windows 10 </v>
      </c>
      <c r="B621" s="10" t="s">
        <v>610</v>
      </c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</row>
    <row r="622" ht="27.0" customHeight="1">
      <c r="A622" s="8" t="str">
        <f>HYPERLINK("https://www.tenforums.com/tutorials/4053-control-panel-all-tasks-shortcut-create-windows-10-a.html","Control Panel All Tasks Shortcut - Create in Windows 10")</f>
        <v>Control Panel All Tasks Shortcut - Create in Windows 10</v>
      </c>
      <c r="B622" s="9" t="s">
        <v>611</v>
      </c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</row>
    <row r="623" ht="27.0" customHeight="1">
      <c r="A623" s="8" t="str">
        <f>HYPERLINK("https://www.tenforums.com/tutorials/103190-add-remove-control-panel-all-tasks-toolbar-windows-10-a.html","Control Panel All Tasks Toolbar - Add or Remove in Windows 10")</f>
        <v>Control Panel All Tasks Toolbar - Add or Remove in Windows 10</v>
      </c>
      <c r="B623" s="9" t="s">
        <v>612</v>
      </c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</row>
    <row r="624" ht="27.0" customHeight="1">
      <c r="A624" s="8" t="str">
        <f>HYPERLINK("https://www.tenforums.com/tutorials/70002-control-panel-settings-enable-disable-windows-10-a.html","Control Panel and Settings - Enable or Disable in Windows 10 ")</f>
        <v>Control Panel and Settings - Enable or Disable in Windows 10 </v>
      </c>
      <c r="B624" s="9" t="s">
        <v>613</v>
      </c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</row>
    <row r="625" ht="27.0" customHeight="1">
      <c r="A625" s="8" t="str">
        <f>HYPERLINK("https://www.tenforums.com/tutorials/31976-control-panel-context-menu-add-remove-windows-10-a.html","Control Panel context menu - Add or Remove in Windows 10")</f>
        <v>Control Panel context menu - Add or Remove in Windows 10</v>
      </c>
      <c r="B625" s="9" t="s">
        <v>614</v>
      </c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</row>
    <row r="626" ht="27.0" customHeight="1">
      <c r="A626" s="8" t="str">
        <f>HYPERLINK("https://www.tenforums.com/tutorials/117144-change-default-control-panel-icons-windows-10-a.html","Control Panel Default Icons - Change in Windows 10")</f>
        <v>Control Panel Default Icons - Change in Windows 10</v>
      </c>
      <c r="B626" s="9" t="s">
        <v>615</v>
      </c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</row>
    <row r="627" ht="27.0" customHeight="1">
      <c r="A627" s="8" t="str">
        <f>HYPERLINK("https://www.tenforums.com/tutorials/91856-hide-specified-control-panel-items-windows.html","Control Panel - Hide Specified Items in Windows")</f>
        <v>Control Panel - Hide Specified Items in Windows</v>
      </c>
      <c r="B627" s="9" t="s">
        <v>616</v>
      </c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</row>
    <row r="628" ht="27.0" customHeight="1">
      <c r="A628" s="8" t="str">
        <f>HYPERLINK("https://www.tenforums.com/tutorials/116656-change-control-panel-icon-file-explorer-windows.html","Control Panel Icon - Change in File Explorer in Windows")</f>
        <v>Control Panel Icon - Change in File Explorer in Windows</v>
      </c>
      <c r="B628" s="9" t="s">
        <v>617</v>
      </c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</row>
    <row r="629" ht="27.0" customHeight="1">
      <c r="A629" s="8" t="str">
        <f>HYPERLINK("https://www.tenforums.com/tutorials/86339-list-commands-open-control-panel-items-windows-10-a.html","Control Panel Items Commands List in Windows 10")</f>
        <v>Control Panel Items Commands List in Windows 10</v>
      </c>
      <c r="B629" s="9" t="s">
        <v>618</v>
      </c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</row>
    <row r="630" ht="27.0" customHeight="1">
      <c r="A630" s="8" t="str">
        <f>HYPERLINK("https://www.tenforums.com/tutorials/2691-control-panel-open-windows-10-a.html","Control Panel - Open in Windows 10")</f>
        <v>Control Panel - Open in Windows 10</v>
      </c>
      <c r="B630" s="9" t="s">
        <v>619</v>
      </c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</row>
    <row r="631" ht="27.0" customHeight="1">
      <c r="A631" s="8" t="str">
        <f>HYPERLINK("https://www.tenforums.com/tutorials/71740-control-panel-shortcut-create-windows-10-a.html","Control Panel Shortcut - Create in Windows 10 ")</f>
        <v>Control Panel Shortcut - Create in Windows 10 </v>
      </c>
      <c r="B631" s="9" t="s">
        <v>620</v>
      </c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</row>
    <row r="632" ht="27.0" customHeight="1">
      <c r="A632" s="8" t="str">
        <f>HYPERLINK("https://www.tenforums.com/tutorials/91862-show-only-specified-control-panel-items-windows.html","Control Panel - Show Only Specified Items in Windows")</f>
        <v>Control Panel - Show Only Specified Items in Windows</v>
      </c>
      <c r="B632" s="9" t="s">
        <v>621</v>
      </c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</row>
    <row r="633" ht="27.0" customHeight="1">
      <c r="A633" s="8" t="str">
        <f>HYPERLINK("https://www.tenforums.com/tutorials/113430-add-remove-allowed-apps-controlled-folder-access-windows-10-a.html","Controlled Folder Access - Add or Remove Allowed Apps in Windows 10")</f>
        <v>Controlled Folder Access - Add or Remove Allowed Apps in Windows 10</v>
      </c>
      <c r="B633" s="9" t="s">
        <v>622</v>
      </c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</row>
    <row r="634" ht="27.0" customHeight="1">
      <c r="A634" s="8" t="str">
        <f>HYPERLINK("https://www.tenforums.com/tutorials/87858-add-protected-folders-controlled-folder-access-windows-10-a.html","Controlled Folder Access - Add or Remove Protected Folders in Windows 10")</f>
        <v>Controlled Folder Access - Add or Remove Protected Folders in Windows 10</v>
      </c>
      <c r="B634" s="9" t="s">
        <v>623</v>
      </c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</row>
    <row r="635" ht="27.0" customHeight="1">
      <c r="A635" s="8" t="str">
        <f>HYPERLINK("https://www.tenforums.com/tutorials/114379-add-allow-app-through-controlled-folder-access-context-menu-windows-10-a.html","Controlled Folder Access - Add Allow App through Controlled Folder Access context menu Windows 10")</f>
        <v>Controlled Folder Access - Add Allow App through Controlled Folder Access context menu Windows 10</v>
      </c>
      <c r="B635" s="9" t="s">
        <v>624</v>
      </c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</row>
    <row r="636" ht="27.0" customHeight="1">
      <c r="A636" s="8" t="str">
        <f>HYPERLINK("https://www.tenforums.com/tutorials/114389-add-turn-off-controlled-folder-access-context-menu-windows-10-a.html","Controlled Folder Access - Add Turn On or Off Controlled Folder Access context menu Windows 10")</f>
        <v>Controlled Folder Access - Add Turn On or Off Controlled Folder Access context menu Windows 10</v>
      </c>
      <c r="B636" s="9" t="s">
        <v>625</v>
      </c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</row>
    <row r="637" ht="27.0" customHeight="1">
      <c r="A637" s="8" t="str">
        <f>HYPERLINK("https://www.tenforums.com/tutorials/113380-enable-disable-controlled-folder-access-windows-10-a.html","Controlled Folder Access - Enable or Disable in Windows 10")</f>
        <v>Controlled Folder Access - Enable or Disable in Windows 10</v>
      </c>
      <c r="B637" s="9" t="s">
        <v>626</v>
      </c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</row>
    <row r="638" ht="27.0" customHeight="1">
      <c r="A638" s="8" t="str">
        <f>HYPERLINK("https://www.tenforums.com/tutorials/81502-convert-windows-10-legacy-bios-uefi-without-data-loss.html","Convert Windows 10 from Legacy BIOS to UEFI without Data Loss")</f>
        <v>Convert Windows 10 from Legacy BIOS to UEFI without Data Loss</v>
      </c>
      <c r="B638" s="10" t="s">
        <v>627</v>
      </c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</row>
    <row r="639" ht="27.0" customHeight="1">
      <c r="A639" s="8" t="str">
        <f>HYPERLINK("https://www.tenforums.com/tutorials/91801-add-copy-contents-clipboard-context-menu-windows-10-a.html","Copy Contents to Clipboard - Add to Context Menu in Windows 10")</f>
        <v>Copy Contents to Clipboard - Add to Context Menu in Windows 10</v>
      </c>
      <c r="B639" s="9" t="s">
        <v>628</v>
      </c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</row>
    <row r="640" ht="27.0" customHeight="1">
      <c r="A640" s="8" t="str">
        <f>HYPERLINK("https://www.tenforums.com/tutorials/86503-copy-link-microsoft-edge-windows-10-a.html","Copy Link in Microsoft Edge in Windows 10")</f>
        <v>Copy Link in Microsoft Edge in Windows 10</v>
      </c>
      <c r="B640" s="9" t="s">
        <v>629</v>
      </c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</row>
    <row r="641" ht="27.0" customHeight="1">
      <c r="A641" s="8" t="str">
        <f>HYPERLINK("https://www.tenforums.com/tutorials/35493-copy-name-extension-template-change-windows.html","Copy Name Extension Template - Change in Windows")</f>
        <v>Copy Name Extension Template - Change in Windows</v>
      </c>
      <c r="B641" s="9" t="s">
        <v>630</v>
      </c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</row>
    <row r="642" ht="27.0" customHeight="1">
      <c r="A642" s="8" t="str">
        <f>HYPERLINK("https://www.tenforums.com/tutorials/73649-copy-path-add-context-menu-windows-10-a.html","Copy path - Add to Context Menu in Windows 10 ")</f>
        <v>Copy path - Add to Context Menu in Windows 10 </v>
      </c>
      <c r="B642" s="9" t="s">
        <v>631</v>
      </c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</row>
    <row r="643" ht="27.0" customHeight="1">
      <c r="A643" s="8" t="str">
        <f>HYPERLINK("https://www.tenforums.com/tutorials/131557-copy-path-file-explorer-windows-10-a.html","Copy Path in File Explorer in Windows 10")</f>
        <v>Copy Path in File Explorer in Windows 10</v>
      </c>
      <c r="B643" s="9" t="s">
        <v>632</v>
      </c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</row>
    <row r="644" ht="27.0" customHeight="1">
      <c r="A644" s="8" t="str">
        <f>HYPERLINK("https://www.tenforums.com/tutorials/29141-copy-folder-move-folder-context-menu-add-windows-10-a.html","'Copy To folder' and 'Move To folder' Context Menu - Add in Windows 10")</f>
        <v>'Copy To folder' and 'Move To folder' Context Menu - Add in Windows 10</v>
      </c>
      <c r="B644" s="9" t="s">
        <v>633</v>
      </c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</row>
    <row r="645" ht="27.0" customHeight="1">
      <c r="A645" s="11" t="s">
        <v>634</v>
      </c>
      <c r="B645" s="10" t="s">
        <v>635</v>
      </c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</row>
    <row r="646" ht="27.0" customHeight="1">
      <c r="A646" s="11" t="str">
        <f>HYPERLINK("https://www.tenforums.com/tutorials/145678-fix-user-profile-service-failed-sign-error-windows-10-a.html","Corrupted User Profile - Fix in Windows 10")</f>
        <v>Corrupted User Profile - Fix in Windows 10</v>
      </c>
      <c r="B646" s="10" t="s">
        <v>636</v>
      </c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</row>
    <row r="647" ht="27.0" customHeight="1">
      <c r="A647" s="8" t="str">
        <f>HYPERLINK("https://www.tenforums.com/tutorials/81383-turn-off-cortana-browsing-history-permissions-windows-10-a.html","Cortana Browsing History Permissions - Turn On or Off in Windows 10")</f>
        <v>Cortana Browsing History Permissions - Turn On or Off in Windows 10</v>
      </c>
      <c r="B647" s="10" t="s">
        <v>637</v>
      </c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</row>
    <row r="648" ht="27.0" customHeight="1">
      <c r="A648" s="8" t="str">
        <f>HYPERLINK("https://www.tenforums.com/tutorials/124150-hide-show-cortana-button-taskbar-windows-10-a.html","Cortana Button on Taskbar - Hide or Show in Windows 10")</f>
        <v>Cortana Button on Taskbar - Hide or Show in Windows 10</v>
      </c>
      <c r="B648" s="9" t="s">
        <v>638</v>
      </c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</row>
    <row r="649" ht="27.0" customHeight="1">
      <c r="A649" s="8" t="str">
        <f>HYPERLINK("https://www.tenforums.com/tutorials/18642-cortana-change-name-cortana-uses-you-windows-10-a.html","Cortana - Change Name Cortana Uses for You in Windows 10")</f>
        <v>Cortana - Change Name Cortana Uses for You in Windows 10</v>
      </c>
      <c r="B649" s="9" t="s">
        <v>639</v>
      </c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</row>
    <row r="650" ht="27.0" customHeight="1">
      <c r="A650" s="8" t="str">
        <f>HYPERLINK("https://www.tenforums.com/tutorials/24514-cortana-clear-your-personal-information.html","Cortana - Clear Your Personal Information")</f>
        <v>Cortana - Clear Your Personal Information</v>
      </c>
      <c r="B650" s="9" t="s">
        <v>640</v>
      </c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</row>
    <row r="651" ht="27.0" customHeight="1">
      <c r="A651" s="8" t="str">
        <f>HYPERLINK("https://www.tenforums.com/tutorials/100320-connect-cortana-gmail-account-windows-10-a.html","Cortana - Connect Gmail Account in Windows 10")</f>
        <v>Cortana - Connect Gmail Account in Windows 10</v>
      </c>
      <c r="B651" s="9" t="s">
        <v>641</v>
      </c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</row>
    <row r="652" ht="27.0" customHeight="1">
      <c r="A652" s="8" t="str">
        <f>HYPERLINK("https://www.tenforums.com/tutorials/35442-xbox-live-account-connect-cortana-windows-10-a.html","Cortana - Connect Xbox Live Account in Windows 10")</f>
        <v>Cortana - Connect Xbox Live Account in Windows 10</v>
      </c>
      <c r="B652" s="9" t="s">
        <v>642</v>
      </c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</row>
    <row r="653" ht="27.0" customHeight="1">
      <c r="A653" s="8" t="str">
        <f>HYPERLINK("https://www.tenforums.com/tutorials/81392-turn-off-cortana-contacts-email-calendar-permissions-windows-10-a.html","Cortana Contacts, Email, Calendar, and Communication Permissions - Turn On or Off in Windows 10")</f>
        <v>Cortana Contacts, Email, Calendar, and Communication Permissions - Turn On or Off in Windows 10</v>
      </c>
      <c r="B653" s="10" t="s">
        <v>643</v>
      </c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</row>
    <row r="654" ht="27.0" customHeight="1">
      <c r="A654" s="8" t="str">
        <f>HYPERLINK("https://www.tenforums.com/tutorials/46494-hey-cortana-enable-disable-lock-screen-windows-10-a.html","Cortana - Enable or Disable Hey Cortana on Lock Screen in Windows 10 ")</f>
        <v>Cortana - Enable or Disable Hey Cortana on Lock Screen in Windows 10 </v>
      </c>
      <c r="B654" s="9" t="s">
        <v>644</v>
      </c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</row>
    <row r="655" ht="27.0" customHeight="1">
      <c r="A655" s="8" t="str">
        <f>HYPERLINK("https://www.tenforums.com/tutorials/25118-cortana-enable-disable-windows-10-a.html","Cortana - Enable or Disable in Windows 10")</f>
        <v>Cortana - Enable or Disable in Windows 10</v>
      </c>
      <c r="B655" s="9" t="s">
        <v>645</v>
      </c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</row>
    <row r="656" ht="27.0" customHeight="1">
      <c r="A656" s="8" t="str">
        <f>HYPERLINK("https://www.tenforums.com/tutorials/119785-get-android-phone-notifications-cortana-windows-10-pc.html","Cortana - Get Android Phone Notifications on Windows 10 PC")</f>
        <v>Cortana - Get Android Phone Notifications on Windows 10 PC</v>
      </c>
      <c r="B656" s="9" t="s">
        <v>138</v>
      </c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</row>
    <row r="657" ht="27.0" customHeight="1">
      <c r="A657" s="8" t="str">
        <f>HYPERLINK("https://www.tenforums.com/tutorials/119796-get-windows-10-mobile-phone-notifications-cortana-pc.html","Cortana - Get Windows 10 Mobile Phone Notifications on Windows 10 PC")</f>
        <v>Cortana - Get Windows 10 Mobile Phone Notifications on Windows 10 PC</v>
      </c>
      <c r="B657" s="9" t="s">
        <v>646</v>
      </c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</row>
    <row r="658" ht="27.0" customHeight="1">
      <c r="A658" s="8" t="str">
        <f>HYPERLINK("https://www.tenforums.com/tutorials/6899-microsoft-edge-cortana-turn-off-windows-10-a.html","Cortana in Microsoft Edge - Turn On or Off in Windows 10")</f>
        <v>Cortana in Microsoft Edge - Turn On or Off in Windows 10</v>
      </c>
      <c r="B658" s="9" t="s">
        <v>647</v>
      </c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</row>
    <row r="659" ht="27.0" customHeight="1">
      <c r="A659" s="11" t="s">
        <v>648</v>
      </c>
      <c r="B659" s="10" t="s">
        <v>649</v>
      </c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</row>
    <row r="660" ht="27.0" customHeight="1">
      <c r="A660" s="11" t="s">
        <v>650</v>
      </c>
      <c r="B660" s="10" t="s">
        <v>651</v>
      </c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</row>
    <row r="661" ht="27.0" customHeight="1">
      <c r="A661" s="8" t="str">
        <f>HYPERLINK("https://www.tenforums.com/tutorials/81434-change-cortana-language-windows-10-a.html","Cortana Language - Change in Windows 10")</f>
        <v>Cortana Language - Change in Windows 10</v>
      </c>
      <c r="B661" s="10" t="s">
        <v>652</v>
      </c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</row>
    <row r="662" ht="27.0" customHeight="1">
      <c r="A662" s="8" t="str">
        <f>HYPERLINK("https://www.tenforums.com/tutorials/18618-cortana-learn-my-voice-windows-10-a.html","Cortana - Learn My Voice in Windows 10")</f>
        <v>Cortana - Learn My Voice in Windows 10</v>
      </c>
      <c r="B662" s="9" t="s">
        <v>653</v>
      </c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</row>
    <row r="663" ht="27.0" customHeight="1">
      <c r="A663" s="8" t="str">
        <f>HYPERLINK("https://www.tenforums.com/tutorials/74284-cortana-listen-keyboard-shortcut-turn-off-windows-10-a.html","Cortana Listen Keyboard Shortcut - Turn On or Off in Windows 10")</f>
        <v>Cortana Listen Keyboard Shortcut - Turn On or Off in Windows 10</v>
      </c>
      <c r="B663" s="10" t="s">
        <v>654</v>
      </c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</row>
    <row r="664" ht="27.0" customHeight="1">
      <c r="A664" s="8" t="str">
        <f>HYPERLINK("https://www.tenforums.com/tutorials/81395-turn-off-cortana-location-permissions-windows-10-a.html","Cortana Location Permissions in Windows 10")</f>
        <v>Cortana Location Permissions in Windows 10</v>
      </c>
      <c r="B664" s="10" t="s">
        <v>655</v>
      </c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</row>
    <row r="665" ht="27.0" customHeight="1">
      <c r="A665" s="8" t="str">
        <f>HYPERLINK("https://www.tenforums.com/tutorials/82752-turn-off-cortana-pick-up-where-i-left-off-windows-10-a.html","Cortana Pick up where I left off - Turn On or Off in Windows 10")</f>
        <v>Cortana Pick up where I left off - Turn On or Off in Windows 10</v>
      </c>
      <c r="B665" s="10" t="s">
        <v>656</v>
      </c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</row>
    <row r="666" ht="27.0" customHeight="1">
      <c r="A666" s="8" t="str">
        <f>HYPERLINK("https://www.tenforums.com/tutorials/31107-turn-off-lock-screen-reminders-voip-calls-windows-10-a.html","Cortana Reminders on Lock Screen - Turn On or Off in Windows 10")</f>
        <v>Cortana Reminders on Lock Screen - Turn On or Off in Windows 10</v>
      </c>
      <c r="B666" s="10" t="s">
        <v>657</v>
      </c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</row>
    <row r="667" ht="27.0" customHeight="1">
      <c r="A667" s="8" t="str">
        <f>HYPERLINK("https://www.tenforums.com/tutorials/96116-reinstall-re-register-cortana-windows-10-a.html","Cortana - Reinstall and Re-register in Windows 10")</f>
        <v>Cortana - Reinstall and Re-register in Windows 10</v>
      </c>
      <c r="B667" s="9" t="s">
        <v>658</v>
      </c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</row>
    <row r="668" ht="27.0" customHeight="1">
      <c r="A668" s="11" t="s">
        <v>659</v>
      </c>
      <c r="B668" s="10" t="s">
        <v>660</v>
      </c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</row>
    <row r="669" ht="27.0" customHeight="1">
      <c r="A669" s="8" t="str">
        <f>HYPERLINK("https://www.tenforums.com/tutorials/75390-cortana-search-box-background-transparency-change-windows-10-a.html","Cortana Search Box Background Transparency - Change in Windows 10")</f>
        <v>Cortana Search Box Background Transparency - Change in Windows 10</v>
      </c>
      <c r="B669" s="10" t="s">
        <v>661</v>
      </c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</row>
    <row r="670" ht="27.0" customHeight="1">
      <c r="A670" s="8" t="str">
        <f>HYPERLINK("https://www.tenforums.com/tutorials/67109-cortana-search-box-color-change-white-windows-10-a.html","Cortana Search Box Color - Change to White in Windows 10 ")</f>
        <v>Cortana Search Box Color - Change to White in Windows 10 </v>
      </c>
      <c r="B670" s="9" t="s">
        <v>662</v>
      </c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</row>
    <row r="671" ht="27.0" customHeight="1">
      <c r="A671" s="8" t="str">
        <f>HYPERLINK("https://www.tenforums.com/tutorials/75400-cortana-search-box-highlight-transparency-change-windows-10-a.html","Cortana Search Box Highlight Transparency - Change in Windows 10")</f>
        <v>Cortana Search Box Highlight Transparency - Change in Windows 10</v>
      </c>
      <c r="B671" s="10" t="s">
        <v>663</v>
      </c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</row>
    <row r="672" ht="27.0" customHeight="1">
      <c r="A672" s="8" t="str">
        <f>HYPERLINK("https://www.tenforums.com/tutorials/75385-cortana-search-box-text-color-change-windows-10-a.html","Cortana Search Box Text Color - Change in Windows 10")</f>
        <v>Cortana Search Box Text Color - Change in Windows 10</v>
      </c>
      <c r="B672" s="10" t="s">
        <v>664</v>
      </c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</row>
    <row r="673" ht="27.0" customHeight="1">
      <c r="A673" s="8" t="str">
        <f>HYPERLINK("https://www.tenforums.com/tutorials/75407-cortana-search-box-text-transparency-change-windows-10-a.html","Cortana Search Box Text Transparency - Change in Windows 10")</f>
        <v>Cortana Search Box Text Transparency - Change in Windows 10</v>
      </c>
      <c r="B673" s="10" t="s">
        <v>665</v>
      </c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</row>
    <row r="674" ht="27.0" customHeight="1">
      <c r="A674" s="8" t="str">
        <f>HYPERLINK("https://www.tenforums.com/tutorials/81486-cortana-send-notifications-info-between-devices-windows-10-a.html","Cortana Send Notifications and Information between Devices - Turn On or Off in Windows 10")</f>
        <v>Cortana Send Notifications and Information between Devices - Turn On or Off in Windows 10</v>
      </c>
      <c r="B674" s="10" t="s">
        <v>666</v>
      </c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</row>
    <row r="675" ht="27.0" customHeight="1">
      <c r="A675" s="8" t="str">
        <f>HYPERLINK("https://www.tenforums.com/tutorials/15390-cortana-settings-shortcut-create-windows-10-a.html","Cortana Settings Shortcut - Create in Windows 10")</f>
        <v>Cortana Settings Shortcut - Create in Windows 10</v>
      </c>
      <c r="B675" s="9" t="s">
        <v>667</v>
      </c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</row>
    <row r="676" ht="27.0" customHeight="1">
      <c r="A676" s="11" t="s">
        <v>668</v>
      </c>
      <c r="B676" s="9" t="s">
        <v>669</v>
      </c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</row>
    <row r="677" ht="27.0" customHeight="1">
      <c r="A677" s="8" t="str">
        <f>HYPERLINK("https://www.tenforums.com/tutorials/81657-turn-off-cortana-suggested-reminders-windows-10-a.html","Cortana Suggested Reminders - Turn On or Off in Windows 10")</f>
        <v>Cortana Suggested Reminders - Turn On or Off in Windows 10</v>
      </c>
      <c r="B677" s="10" t="s">
        <v>670</v>
      </c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</row>
    <row r="678" ht="27.0" customHeight="1">
      <c r="A678" s="8" t="str">
        <f>HYPERLINK("https://www.tenforums.com/tutorials/35428-turn-off-cortana-tips-windows-10-a.html","Cortana Tips - Turn On or Off in Windows 10")</f>
        <v>Cortana Tips - Turn On or Off in Windows 10</v>
      </c>
      <c r="B678" s="9" t="s">
        <v>671</v>
      </c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</row>
    <row r="679" ht="27.0" customHeight="1">
      <c r="A679" s="11" t="s">
        <v>672</v>
      </c>
      <c r="B679" s="10" t="s">
        <v>673</v>
      </c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</row>
    <row r="680" ht="27.0" customHeight="1">
      <c r="A680" s="8" t="str">
        <f>HYPERLINK("https://www.tenforums.com/tutorials/66002-cortana-web-search-results-show-ms-edge-internet-explorer.html","Cortana Web Search Results - Show in MS Edge or Internet Explorer ")</f>
        <v>Cortana Web Search Results - Show in MS Edge or Internet Explorer </v>
      </c>
      <c r="B680" s="9" t="s">
        <v>674</v>
      </c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</row>
    <row r="681" ht="27.0" customHeight="1">
      <c r="A681" s="11" t="str">
        <f>HYPERLINK("https://www.tenforums.com/tutorials/145379-disable-could-not-reconnect-all-network-drives-notification-windows.html","Could not reconnect all network drives notification - Disable in Windows 10")</f>
        <v>Could not reconnect all network drives notification - Disable in Windows 10</v>
      </c>
      <c r="B681" s="10" t="s">
        <v>675</v>
      </c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</row>
    <row r="682" ht="27.0" customHeight="1">
      <c r="A682" s="8" t="str">
        <f>HYPERLINK("https://www.tenforums.com/tutorials/68106-country-region-home-location-change-windows-10-a.html","Country or Region Home Location - Change in Windows 10 ")</f>
        <v>Country or Region Home Location - Change in Windows 10 </v>
      </c>
      <c r="B682" s="9" t="s">
        <v>676</v>
      </c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</row>
    <row r="683" ht="27.0" customHeight="1">
      <c r="A683" s="8" t="str">
        <f>HYPERLINK("https://www.tenforums.com/tutorials/95574-change-maximum-processor-frequency-windows-10-a.html","CPU - Change Maximum Frequency in Windows 10")</f>
        <v>CPU - Change Maximum Frequency in Windows 10</v>
      </c>
      <c r="B683" s="9" t="s">
        <v>677</v>
      </c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</row>
    <row r="684" ht="27.0" customHeight="1">
      <c r="A684" s="8" t="str">
        <f>HYPERLINK("https://www.tenforums.com/tutorials/132836-check-what-processor-cpu-windows-pc.html","CPU or Processor - Check What is in Windows PC")</f>
        <v>CPU or Processor - Check What is in Windows PC</v>
      </c>
      <c r="B684" s="9" t="s">
        <v>678</v>
      </c>
      <c r="C684" s="19"/>
      <c r="D684" s="19"/>
      <c r="E684" s="19"/>
      <c r="F684" s="19"/>
      <c r="G684" s="19"/>
      <c r="H684" s="1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  <c r="U684" s="19"/>
      <c r="V684" s="19"/>
    </row>
    <row r="685" ht="27.0" customHeight="1">
      <c r="A685" s="8" t="str">
        <f>HYPERLINK("https://www.tenforums.com/tutorials/89548-set-cpu-process-priority-applications-windows-10-a.html","CPU Process Priority - Set for Applications in Windows 10")</f>
        <v>CPU Process Priority - Set for Applications in Windows 10</v>
      </c>
      <c r="B685" s="9" t="s">
        <v>679</v>
      </c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</row>
    <row r="686" ht="27.0" customHeight="1">
      <c r="A686" s="8" t="str">
        <f>HYPERLINK("https://www.tenforums.com/tutorials/16474-prime95-stress-test-your-cpu.html","CPU - Stress Test with Prime95")</f>
        <v>CPU - Stress Test with Prime95</v>
      </c>
      <c r="B686" s="9" t="s">
        <v>680</v>
      </c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</row>
    <row r="687" ht="27.0" customHeight="1">
      <c r="A687" s="8" t="str">
        <f>HYPERLINK("https://www.tenforums.com/tutorials/119154-add-remove-create-new-video-context-menu-windows-10-a.html","Create a New Video context menu - Add or Remove in Windows 10")</f>
        <v>Create a New Video context menu - Add or Remove in Windows 10</v>
      </c>
      <c r="B687" s="9" t="s">
        <v>681</v>
      </c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</row>
    <row r="688" ht="27.0" customHeight="1">
      <c r="A688" s="8" t="str">
        <f>HYPERLINK("https://www.tenforums.com/tutorials/85124-make-create-system-image-shortcut-windows-10-a.html","Create a System Image shortcut - Make in Windows 10")</f>
        <v>Create a System Image shortcut - Make in Windows 10</v>
      </c>
      <c r="B688" s="9" t="s">
        <v>682</v>
      </c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</row>
    <row r="689" ht="27.0" customHeight="1">
      <c r="A689" s="8" t="str">
        <f>HYPERLINK("https://www.tenforums.com/tutorials/68935-credential-guard-enable-disable-windows-10-a.html","Credential Guard - Enable or Disable in Windows 10 ")</f>
        <v>Credential Guard - Enable or Disable in Windows 10 </v>
      </c>
      <c r="B689" s="9" t="s">
        <v>683</v>
      </c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</row>
    <row r="690" ht="27.0" customHeight="1">
      <c r="A690" s="8" t="str">
        <f>HYPERLINK("https://www.tenforums.com/tutorials/68942-credential-guard-verify-if-enabled-disabled-windows-10-a.html","Credential Guard - Verify if Enabled or Disabled in Windows 10 ")</f>
        <v>Credential Guard - Verify if Enabled or Disabled in Windows 10 </v>
      </c>
      <c r="B690" s="9" t="s">
        <v>684</v>
      </c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</row>
    <row r="691" ht="27.0" customHeight="1">
      <c r="A691" s="8" t="str">
        <f>HYPERLINK("https://www.tenforums.com/tutorials/70947-app-synchronization-between-devices-turn-off-window-10-a.html","Cross-device experiences - Turn On or Off Share apps across devices in Windows 10")</f>
        <v>Cross-device experiences - Turn On or Off Share apps across devices in Windows 10</v>
      </c>
      <c r="B691" s="9" t="s">
        <v>170</v>
      </c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</row>
    <row r="692" ht="27.0" customHeight="1">
      <c r="A692" s="8" t="str">
        <f>HYPERLINK("https://www.tenforums.com/tutorials/15697-secure-sign-ctrl-alt-delete-enable-disable-windows-10-a.html","Ctrl+Alt+Delete Secure Sign-in - Enable or Disable in Windows 10")</f>
        <v>Ctrl+Alt+Delete Secure Sign-in - Enable or Disable in Windows 10</v>
      </c>
      <c r="B692" s="9" t="s">
        <v>685</v>
      </c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</row>
    <row r="693" ht="27.0" customHeight="1">
      <c r="A693" s="12" t="str">
        <f>HYPERLINK("https://www.tenforums.com/tutorials/95372-change-text-cursor-blink-rate-windows.html","Cursor Blink Rate - Change in Windows")</f>
        <v>Cursor Blink Rate - Change in Windows</v>
      </c>
      <c r="B693" s="10" t="s">
        <v>686</v>
      </c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</row>
    <row r="694" ht="27.0" customHeight="1">
      <c r="A694" s="12" t="str">
        <f>HYPERLINK("https://www.tenforums.com/tutorials/95305-change-text-cursor-thickness-windows-10-a.html","Cursor Thickness - Change in Windows 10")</f>
        <v>Cursor Thickness - Change in Windows 10</v>
      </c>
      <c r="B694" s="10" t="s">
        <v>687</v>
      </c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</row>
    <row r="695" ht="27.0" customHeight="1">
      <c r="A695" s="8" t="str">
        <f>HYPERLINK("https://www.tenforums.com/tutorials/5901-change-mouse-pointers-windows-10-a.html","Cursors - Change in Windows 10")</f>
        <v>Cursors - Change in Windows 10</v>
      </c>
      <c r="B695" s="9" t="s">
        <v>688</v>
      </c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</row>
    <row r="696" ht="27.0" customHeight="1">
      <c r="A696" s="8" t="str">
        <f>HYPERLINK("https://www.tenforums.com/tutorials/120352-custom-install-windows-10-a.html","Custom Install Windows 10")</f>
        <v>Custom Install Windows 10</v>
      </c>
      <c r="B696" s="9" t="s">
        <v>689</v>
      </c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</row>
    <row r="697" ht="27.0" customHeight="1">
      <c r="A697" s="8" t="str">
        <f>HYPERLINK("https://www.tenforums.com/tutorials/116327-add-remove-customize-tab-desktop-folder-properties-windows.html","Customize tab in Desktop Folder Properties - Add or Remove in Windows")</f>
        <v>Customize tab in Desktop Folder Properties - Add or Remove in Windows</v>
      </c>
      <c r="B697" s="9" t="s">
        <v>690</v>
      </c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</row>
    <row r="698" ht="27.0" customHeight="1">
      <c r="A698" s="8" t="str">
        <f>HYPERLINK("https://www.tenforums.com/tutorials/116273-add-remove-customize-tab-folder-properties-windows.html","Customize tab in Folder Properties - Add or Remove in Windows")</f>
        <v>Customize tab in Folder Properties - Add or Remove in Windows</v>
      </c>
      <c r="B698" s="9" t="s">
        <v>691</v>
      </c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</row>
    <row r="699" ht="27.0" customHeight="1">
      <c r="A699" s="6" t="s">
        <v>692</v>
      </c>
      <c r="B699" s="6" t="s">
        <v>692</v>
      </c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</row>
    <row r="700" ht="27.0" customHeight="1">
      <c r="A700" s="8" t="str">
        <f>HYPERLINK("https://www.tenforums.com/tutorials/24038-change-default-app-windows-mode-light-dark-theme-windows-10-a.html","Dark or Light Theme for App and Windows Mode in Windows 10 ")</f>
        <v>Dark or Light Theme for App and Windows Mode in Windows 10 </v>
      </c>
      <c r="B700" s="9" t="s">
        <v>693</v>
      </c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</row>
    <row r="701" ht="27.0" customHeight="1">
      <c r="A701" s="12" t="str">
        <f>HYPERLINK("https://www.tenforums.com/tutorials/100916-set-data-limit-cellular-wi-fi-ethernet-networks-windows-10-a.html","Data Limit - Set for Cellular, Wi-Fi, and Ethernet in Windows 10")</f>
        <v>Data Limit - Set for Cellular, Wi-Fi, and Ethernet in Windows 10</v>
      </c>
      <c r="B701" s="10" t="s">
        <v>694</v>
      </c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</row>
    <row r="702" ht="27.0" customHeight="1">
      <c r="A702" s="8" t="str">
        <f>HYPERLINK("https://www.tenforums.com/tutorials/62695-network-data-usage-details-view-windows-10-mobile-phone.html","Data Usage Details - View on Windows 10 Mobile Phone ")</f>
        <v>Data Usage Details - View on Windows 10 Mobile Phone </v>
      </c>
      <c r="B702" s="9" t="s">
        <v>695</v>
      </c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</row>
    <row r="703" ht="27.0" customHeight="1">
      <c r="A703" s="8" t="str">
        <f>HYPERLINK("https://www.tenforums.com/tutorials/26225-reset-network-data-usage-windows-10-a.html","Data Usage of Networks - Reset in Windows 10")</f>
        <v>Data Usage of Networks - Reset in Windows 10</v>
      </c>
      <c r="B703" s="9" t="s">
        <v>696</v>
      </c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</row>
    <row r="704" ht="27.0" customHeight="1">
      <c r="A704" s="8" t="str">
        <f>HYPERLINK("https://www.tenforums.com/tutorials/2660-network-data-usage-view-windows-10-a.html","Data Usage of Networks - View in Windows 10")</f>
        <v>Data Usage of Networks - View in Windows 10</v>
      </c>
      <c r="B704" s="9" t="s">
        <v>697</v>
      </c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</row>
    <row r="705" ht="27.0" customHeight="1">
      <c r="A705" s="8" t="str">
        <f>HYPERLINK("https://www.tenforums.com/tutorials/62536-data-usage-limit-set-windows-10-mobile-phone.html","Data Usage Limit - Set on Windows 10 Mobile Phone ")</f>
        <v>Data Usage Limit - Set on Windows 10 Mobile Phone </v>
      </c>
      <c r="B705" s="9" t="s">
        <v>698</v>
      </c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</row>
    <row r="706" ht="27.0" customHeight="1">
      <c r="A706" s="8" t="str">
        <f>HYPERLINK("https://www.tenforums.com/tutorials/100925-add-data-usage-live-tile-start-windows-10-a.html","Data Usage Live Tile - Add to Start in Windows 10")</f>
        <v>Data Usage Live Tile - Add to Start in Windows 10</v>
      </c>
      <c r="B706" s="9" t="s">
        <v>699</v>
      </c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</row>
    <row r="707" ht="27.0" customHeight="1">
      <c r="A707" s="8" t="str">
        <f>HYPERLINK("https://www.tenforums.com/tutorials/73360-date-time-formats-change-windows-10-a.html","Date and Time Formats - Change in Windows 10 ")</f>
        <v>Date and Time Formats - Change in Windows 10 </v>
      </c>
      <c r="B707" s="9" t="s">
        <v>700</v>
      </c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</row>
    <row r="708" ht="27.0" customHeight="1">
      <c r="A708" s="8" t="str">
        <f>HYPERLINK("https://www.tenforums.com/tutorials/105864-enable-disable-changing-date-time-formats-windows.html","Date and Time Formats - Enable or Disable Changing in Windows")</f>
        <v>Date and Time Formats - Enable or Disable Changing in Windows</v>
      </c>
      <c r="B708" s="9" t="s">
        <v>701</v>
      </c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</row>
    <row r="709" ht="27.0" customHeight="1">
      <c r="A709" s="8" t="str">
        <f>HYPERLINK("https://www.tenforums.com/tutorials/85536-create-date-time-shortcut-windows-10-a.html","Date and Time Shortcut - Create in Windows 10")</f>
        <v>Date and Time Shortcut - Create in Windows 10</v>
      </c>
      <c r="B709" s="9" t="s">
        <v>702</v>
      </c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</row>
    <row r="710" ht="27.0" customHeight="1">
      <c r="A710" s="8" t="str">
        <f>HYPERLINK("https://www.tenforums.com/tutorials/6406-date-change-windows-10-a.html","Date - Change in Windows 10")</f>
        <v>Date - Change in Windows 10</v>
      </c>
      <c r="B710" s="9" t="s">
        <v>703</v>
      </c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</row>
    <row r="711" ht="27.0" customHeight="1">
      <c r="A711" s="11" t="str">
        <f>HYPERLINK("https://www.tenforums.com/tutorials/152682-turn-off-adjust-daylight-saving-time-windows-10-a.html","Daylight Saving Time - Turn On or Off in Windows 10")</f>
        <v>Daylight Saving Time - Turn On or Off in Windows 10</v>
      </c>
      <c r="B711" s="10" t="s">
        <v>509</v>
      </c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</row>
    <row r="712" ht="27.0" customHeight="1">
      <c r="A712" s="8" t="str">
        <f>HYPERLINK("https://www.tenforums.com/tutorials/77174-decrypt-files-folders-efs-windows-10-a.html","Decrypt Files and Folders with EFS in Windows 10")</f>
        <v>Decrypt Files and Folders with EFS in Windows 10</v>
      </c>
      <c r="B712" s="10" t="s">
        <v>704</v>
      </c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</row>
    <row r="713" ht="27.0" customHeight="1">
      <c r="A713" s="8" t="str">
        <f>HYPERLINK("https://www.tenforums.com/tutorials/8744-default-app-associations-export-import-new-users-windows.html","Default App Associations - Export and Import for New Users in Windows")</f>
        <v>Default App Associations - Export and Import for New Users in Windows</v>
      </c>
      <c r="B713" s="9" t="s">
        <v>705</v>
      </c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</row>
    <row r="714" ht="27.0" customHeight="1">
      <c r="A714" s="8" t="str">
        <f>HYPERLINK("https://www.tenforums.com/tutorials/5507-default-apps-choose-windows-10-a.html","Default Apps - Choose in Windows 10")</f>
        <v>Default Apps - Choose in Windows 10</v>
      </c>
      <c r="B714" s="9" t="s">
        <v>185</v>
      </c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</row>
    <row r="715" ht="27.0" customHeight="1">
      <c r="A715" s="11" t="str">
        <f>HYPERLINK("https://www.tenforums.com/tutorials/156167-how-add-default-apps-desktop-context-menu-windows-10-a.html","Default Apps Desktop Context Menu - Add or Remove in Windows 10")</f>
        <v>Default Apps Desktop Context Menu - Add or Remove in Windows 10</v>
      </c>
      <c r="B715" s="10" t="s">
        <v>706</v>
      </c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</row>
    <row r="716" ht="27.0" customHeight="1">
      <c r="A716" s="8" t="str">
        <f>HYPERLINK("https://www.tenforums.com/tutorials/8703-default-file-type-associations-restore-windows-10-a.html","Default File Type Associations - Restore in Windows 10")</f>
        <v>Default File Type Associations - Restore in Windows 10</v>
      </c>
      <c r="B716" s="9" t="s">
        <v>707</v>
      </c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</row>
    <row r="717" ht="27.0" customHeight="1">
      <c r="A717" s="8" t="str">
        <f>HYPERLINK("https://www.tenforums.com/tutorials/95922-generic-product-keys-install-windows-10-editions.html","Default Product Keys to Install Windows 10 Editions")</f>
        <v>Default Product Keys to Install Windows 10 Editions</v>
      </c>
      <c r="B717" s="9" t="s">
        <v>708</v>
      </c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</row>
    <row r="718" ht="27.0" customHeight="1">
      <c r="A718" s="8" t="str">
        <f>HYPERLINK("https://www.tenforums.com/tutorials/2110-default-user-profile-customize-windows-10-a.html","Default User Profile - Customize in Windows 10")</f>
        <v>Default User Profile - Customize in Windows 10</v>
      </c>
      <c r="B718" s="9" t="s">
        <v>709</v>
      </c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</row>
    <row r="719" ht="27.0" customHeight="1">
      <c r="A719" s="8" t="str">
        <f>HYPERLINK("https://www.tenforums.com/tutorials/24157-windows-update-defer-upgrades-windows-10-a.html","Defer Upgrades in Windows 10")</f>
        <v>Defer Upgrades in Windows 10</v>
      </c>
      <c r="B719" s="9" t="s">
        <v>710</v>
      </c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</row>
    <row r="720" ht="27.0" customHeight="1">
      <c r="A720" s="8" t="str">
        <f>HYPERLINK("https://www.tenforums.com/tutorials/8933-optimize-defrag-drives-windows-10-a.html","Defrag and Optimize Drives in Windows 10")</f>
        <v>Defrag and Optimize Drives in Windows 10</v>
      </c>
      <c r="B720" s="9" t="s">
        <v>711</v>
      </c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</row>
    <row r="721" ht="27.0" customHeight="1">
      <c r="A721" s="8" t="str">
        <f>HYPERLINK("https://www.tenforums.com/tutorials/8963-optimize-drives-schedule-settings-change-windows-10-a.html","Defrag and Optimize Drives Schedule Settings - Change in Windows 10")</f>
        <v>Defrag and Optimize Drives Schedule Settings - Change in Windows 10</v>
      </c>
      <c r="B721" s="9" t="s">
        <v>712</v>
      </c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</row>
    <row r="722" ht="27.0" customHeight="1">
      <c r="A722" s="8" t="str">
        <f>HYPERLINK("https://www.tenforums.com/tutorials/32404-optimize-drives-context-menu-add-remove-windows-10-a.html","Defrag context menu - Add or Remove in Windows 10")</f>
        <v>Defrag context menu - Add or Remove in Windows 10</v>
      </c>
      <c r="B722" s="9" t="s">
        <v>713</v>
      </c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</row>
    <row r="723" ht="27.0" customHeight="1">
      <c r="A723" s="8" t="str">
        <f>HYPERLINK("https://www.tenforums.com/tutorials/36358-delete-confirmation-dialog-prompt-details-customize-windows.html","Delete Confirmation Dialog Prompt Details - Customize in Windows")</f>
        <v>Delete Confirmation Dialog Prompt Details - Customize in Windows</v>
      </c>
      <c r="B723" s="9" t="s">
        <v>714</v>
      </c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</row>
    <row r="724" ht="27.0" customHeight="1">
      <c r="A724" s="8" t="str">
        <f>HYPERLINK("https://www.tenforums.com/tutorials/124784-delete-file-windows-10-a.html","Delete File in Windows 10")</f>
        <v>Delete File in Windows 10</v>
      </c>
      <c r="B724" s="9" t="s">
        <v>715</v>
      </c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</row>
    <row r="725" ht="27.0" customHeight="1">
      <c r="A725" s="8" t="str">
        <f>HYPERLINK("https://www.tenforums.com/tutorials/124750-delete-folder-windows-10-a.html","Delete Folder in Windows 10")</f>
        <v>Delete Folder in Windows 10</v>
      </c>
      <c r="B725" s="9" t="s">
        <v>716</v>
      </c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</row>
    <row r="726" ht="27.0" customHeight="1">
      <c r="A726" s="8" t="str">
        <f>HYPERLINK("https://www.tenforums.com/tutorials/96684-delete-volume-partition-windows-10-a.html","Delete Volume or Partition in Windows 10")</f>
        <v>Delete Volume or Partition in Windows 10</v>
      </c>
      <c r="B726" s="9" t="s">
        <v>717</v>
      </c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</row>
    <row r="727" ht="27.0" customHeight="1">
      <c r="A727" s="11" t="str">
        <f>HYPERLINK("https://www.tenforums.com/tutorials/93866-see-os-store-update-bandwidth-usage-windows-10-activity-monitor.html","Delivery Optimization Activity Monitor - View in Windows 10")</f>
        <v>Delivery Optimization Activity Monitor - View in Windows 10</v>
      </c>
      <c r="B727" s="10" t="s">
        <v>718</v>
      </c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</row>
    <row r="728" ht="27.0" customHeight="1">
      <c r="A728" s="11" t="str">
        <f>HYPERLINK("https://www.tenforums.com/tutorials/4742-choose-how-windows-store-app-updates-downloaded-windows-10-a.html","Delivery Optimization Allow Downloads from other PCs - Turn On or Off")</f>
        <v>Delivery Optimization Allow Downloads from other PCs - Turn On or Off</v>
      </c>
      <c r="B728" s="10" t="s">
        <v>719</v>
      </c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</row>
    <row r="729" ht="27.0" customHeight="1">
      <c r="A729" s="8" t="str">
        <f>HYPERLINK("https://www.tenforums.com/tutorials/105373-change-delivery-optimization-cache-drive-updates-windows-10-a.html","Delivery Optimization Cache Location for Updates - Change in Windows 10")</f>
        <v>Delivery Optimization Cache Location for Updates - Change in Windows 10</v>
      </c>
      <c r="B729" s="9" t="s">
        <v>720</v>
      </c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</row>
    <row r="730" ht="27.0" customHeight="1">
      <c r="A730" s="11" t="str">
        <f>HYPERLINK("https://www.tenforums.com/tutorials/88607-limit-bandwidth-windows-update-store-app-updates-windows-10-a.html","Delivery Optimization Download and Upload Bandwidth - Limit in Windows 10")</f>
        <v>Delivery Optimization Download and Upload Bandwidth - Limit in Windows 10</v>
      </c>
      <c r="B730" s="10" t="s">
        <v>721</v>
      </c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</row>
    <row r="731" ht="27.0" customHeight="1">
      <c r="A731" s="8" t="str">
        <f>HYPERLINK("https://www.tenforums.com/tutorials/105396-change-delivery-optimization-max-cache-age-updates-windows-10-a.html","Delivery Optimization Max Cache Age for Updates - Change in Windows 10")</f>
        <v>Delivery Optimization Max Cache Age for Updates - Change in Windows 10</v>
      </c>
      <c r="B731" s="9" t="s">
        <v>722</v>
      </c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</row>
    <row r="732" ht="27.0" customHeight="1">
      <c r="A732" s="8" t="str">
        <f>HYPERLINK("https://www.tenforums.com/tutorials/105439-change-delivery-optimization-max-cache-size-updates-windows-10-a.html","Delivery Optimization Max Cache Size for Updates - Change in Windows 10")</f>
        <v>Delivery Optimization Max Cache Size for Updates - Change in Windows 10</v>
      </c>
      <c r="B732" s="9" t="s">
        <v>723</v>
      </c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</row>
    <row r="733" ht="27.0" customHeight="1">
      <c r="A733" s="8" t="str">
        <f>HYPERLINK("https://www.tenforums.com/tutorials/101421-auto-save-desktop-onedrive-pc-windows-10-a.html","Desktop - Auto Save to OneDrive or This PC in Windows 10")</f>
        <v>Desktop - Auto Save to OneDrive or This PC in Windows 10</v>
      </c>
      <c r="B733" s="9" t="s">
        <v>724</v>
      </c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</row>
    <row r="734" ht="27.0" customHeight="1">
      <c r="A734" s="11" t="str">
        <f>HYPERLINK("https://www.tenforums.com/tutorials/154265-how-add-desktop-background-control-panel-windows.html","Desktop Background - Add to Control Panel in Windows")</f>
        <v>Desktop Background - Add to Control Panel in Windows</v>
      </c>
      <c r="B734" s="10" t="s">
        <v>597</v>
      </c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</row>
    <row r="735" ht="27.0" customHeight="1">
      <c r="A735" s="8" t="str">
        <f>HYPERLINK("https://www.tenforums.com/tutorials/90680-allow-prevent-changing-desktop-background-windows-10-a.html","Desktop Background - Allow or Prevent Changing in Windows 10")</f>
        <v>Desktop Background - Allow or Prevent Changing in Windows 10</v>
      </c>
      <c r="B735" s="9" t="s">
        <v>725</v>
      </c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</row>
    <row r="736" ht="27.0" customHeight="1">
      <c r="A736" s="8" t="str">
        <f>HYPERLINK("https://www.tenforums.com/tutorials/4966-change-desktop-background-windows-10-a.html","Desktop Background - Change in Windows 10")</f>
        <v>Desktop Background - Change in Windows 10</v>
      </c>
      <c r="B736" s="9" t="s">
        <v>726</v>
      </c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</row>
    <row r="737" ht="27.0" customHeight="1">
      <c r="A737" s="11" t="str">
        <f>HYPERLINK("https://www.tenforums.com/tutorials/154569-how-use-bing-wallpaper-app-change-windows-10-desktop-background.html","Desktop Background - Change with Bing Wallpaper app in Windows 10")</f>
        <v>Desktop Background - Change with Bing Wallpaper app in Windows 10</v>
      </c>
      <c r="B737" s="10" t="s">
        <v>278</v>
      </c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</row>
    <row r="738" ht="27.0" customHeight="1">
      <c r="A738" s="8" t="str">
        <f>HYPERLINK("https://www.tenforums.com/tutorials/92251-reset-desktop-background-choose-your-picture-history-windows-10-a.html","Desktop Background Choose Your Picture History - Reset in Windows 10")</f>
        <v>Desktop Background Choose Your Picture History - Reset in Windows 10</v>
      </c>
      <c r="B738" s="9" t="s">
        <v>727</v>
      </c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</row>
    <row r="739" ht="27.0" customHeight="1">
      <c r="A739" s="8" t="str">
        <f>HYPERLINK("https://www.tenforums.com/tutorials/39548-desktop-background-file-location-context-menu-add-windows-8-10-a.html","Desktop Background File Location context menu - Add in Windows 8 &amp; 10 ")</f>
        <v>Desktop Background File Location context menu - Add in Windows 8 &amp; 10 </v>
      </c>
      <c r="B739" s="9" t="s">
        <v>728</v>
      </c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</row>
    <row r="740" ht="27.0" customHeight="1">
      <c r="A740" s="8" t="str">
        <f>HYPERLINK("https://www.tenforums.com/tutorials/5877-desktop-background-shortcut-create-windows-10-a.html","Desktop Background shortcut - Create in Windows 10")</f>
        <v>Desktop Background shortcut - Create in Windows 10</v>
      </c>
      <c r="B740" s="9" t="s">
        <v>729</v>
      </c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</row>
    <row r="741" ht="27.0" customHeight="1">
      <c r="A741" s="8" t="str">
        <f>HYPERLINK("https://www.tenforums.com/tutorials/91437-specify-default-desktop-background-windows-10-a.html","Desktop Background - Specify Default in Windows 10")</f>
        <v>Desktop Background - Specify Default in Windows 10</v>
      </c>
      <c r="B741" s="9" t="s">
        <v>730</v>
      </c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</row>
    <row r="742" ht="27.0" customHeight="1">
      <c r="A742" s="8" t="str">
        <f>HYPERLINK("https://www.tenforums.com/tutorials/17397-desktop-background-turn-off-windows-10-a.html","Desktop Background - Turn On or Off in Windows 10")</f>
        <v>Desktop Background - Turn On or Off in Windows 10</v>
      </c>
      <c r="B742" s="9" t="s">
        <v>731</v>
      </c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</row>
    <row r="743" ht="27.0" customHeight="1">
      <c r="A743" s="8" t="str">
        <f>HYPERLINK("https://www.tenforums.com/tutorials/116327-add-remove-customize-tab-desktop-folder-properties-windows.html","Desktop Folder - Add or Remove Customize tab in Folder Properties in Windows")</f>
        <v>Desktop Folder - Add or Remove Customize tab in Folder Properties in Windows</v>
      </c>
      <c r="B743" s="9" t="s">
        <v>690</v>
      </c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</row>
    <row r="744" ht="27.0" customHeight="1">
      <c r="A744" s="8" t="str">
        <f>HYPERLINK("https://www.tenforums.com/tutorials/116393-change-restore-desktop-folder-icon-windows.html","Desktop Folder Icon - Change or Restore in Windows")</f>
        <v>Desktop Folder Icon - Change or Restore in Windows</v>
      </c>
      <c r="B744" s="9" t="s">
        <v>732</v>
      </c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</row>
    <row r="745" ht="27.0" customHeight="1">
      <c r="A745" s="8" t="str">
        <f>HYPERLINK("https://www.tenforums.com/tutorials/74971-desktop-folder-move-location-windows-10-a.html","Desktop Folder - Move Location in Windows 10")</f>
        <v>Desktop Folder - Move Location in Windows 10</v>
      </c>
      <c r="B745" s="10" t="s">
        <v>733</v>
      </c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</row>
    <row r="746" ht="27.0" customHeight="1">
      <c r="A746" s="8" t="str">
        <f>HYPERLINK("https://www.tenforums.com/tutorials/80901-create-desktop-icon-settings-shortcut-windows-10-a.html","Desktop Icon Settings Shortcut - Create in Windows 10")</f>
        <v>Desktop Icon Settings Shortcut - Create in Windows 10</v>
      </c>
      <c r="B746" s="10" t="s">
        <v>734</v>
      </c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</row>
    <row r="747" ht="27.0" customHeight="1">
      <c r="A747" s="8" t="str">
        <f>HYPERLINK("https://www.tenforums.com/tutorials/16941-desktop-icon-spacing-change-windows-10-a.html","Desktop Icon Spacing - Change in Windows 10")</f>
        <v>Desktop Icon Spacing - Change in Windows 10</v>
      </c>
      <c r="B747" s="9" t="s">
        <v>735</v>
      </c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</row>
    <row r="748" ht="27.0" customHeight="1">
      <c r="A748" s="8" t="str">
        <f>HYPERLINK("https://www.tenforums.com/tutorials/20486-internet-explorer-desktop-icon-add-windows-10-a.html","Desktop Icon for Internet Explorer - Add in Windows 10")</f>
        <v>Desktop Icon for Internet Explorer - Add in Windows 10</v>
      </c>
      <c r="B748" s="9" t="s">
        <v>736</v>
      </c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</row>
    <row r="749" ht="27.0" customHeight="1">
      <c r="A749" s="8" t="str">
        <f>HYPERLINK("https://www.tenforums.com/tutorials/6942-desktop-icons-add-remove-windows-10-a.html","Desktop Icons - Add or Remove in Windows 10")</f>
        <v>Desktop Icons - Add or Remove in Windows 10</v>
      </c>
      <c r="B749" s="9" t="s">
        <v>737</v>
      </c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</row>
    <row r="750" ht="27.0" customHeight="1">
      <c r="A750" s="8" t="str">
        <f>HYPERLINK("https://www.tenforums.com/tutorials/57521-desktop-icons-align-grid-turn-off-windows-10-a.html","Desktop Icons Align to Grid - Turn On or Off in Windows 10")</f>
        <v>Desktop Icons Align to Grid - Turn On or Off in Windows 10</v>
      </c>
      <c r="B750" s="9" t="s">
        <v>738</v>
      </c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</row>
    <row r="751" ht="27.0" customHeight="1">
      <c r="A751" s="8" t="str">
        <f>HYPERLINK("https://www.tenforums.com/tutorials/91251-allow-prevent-themes-change-desktop-icons-windows-10-a.html","Desktop Icons - Allow or Prevent Themes to Change in Windows 10")</f>
        <v>Desktop Icons - Allow or Prevent Themes to Change in Windows 10</v>
      </c>
      <c r="B751" s="9" t="s">
        <v>739</v>
      </c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</row>
    <row r="752" ht="27.0" customHeight="1">
      <c r="A752" s="8" t="str">
        <f>HYPERLINK("https://www.tenforums.com/tutorials/57518-desktop-icons-auto-arrange-turn-off-windows-10-a.html","Desktop Icons Auto Arrange - Turn On or Off in Windows 10")</f>
        <v>Desktop Icons Auto Arrange - Turn On or Off in Windows 10</v>
      </c>
      <c r="B752" s="9" t="s">
        <v>740</v>
      </c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</row>
    <row r="753" ht="27.0" customHeight="1">
      <c r="A753" s="8" t="str">
        <f>HYPERLINK("https://www.tenforums.com/tutorials/126714-add-remove-drop-shadows-icon-labels-desktop-windows.html","Desktop Icons Drop Shadows - Add or Remove in Windows")</f>
        <v>Desktop Icons Drop Shadows - Add or Remove in Windows</v>
      </c>
      <c r="B753" s="9" t="s">
        <v>741</v>
      </c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</row>
    <row r="754" ht="27.0" customHeight="1">
      <c r="A754" s="8" t="str">
        <f>HYPERLINK("https://www.tenforums.com/tutorials/104597-enable-disable-changing-desktop-icons-windows.html","Desktop Icons - Enable or Disable Changing in Windows")</f>
        <v>Desktop Icons - Enable or Disable Changing in Windows</v>
      </c>
      <c r="B754" s="9" t="s">
        <v>742</v>
      </c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</row>
    <row r="755" ht="27.0" customHeight="1">
      <c r="A755" s="8" t="str">
        <f>HYPERLINK("https://www.tenforums.com/tutorials/6994-desktop-icons-hide-show-windows-10-a.html","Desktop Icons - Hide or Show in Windows 10")</f>
        <v>Desktop Icons - Hide or Show in Windows 10</v>
      </c>
      <c r="B755" s="9" t="s">
        <v>743</v>
      </c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</row>
    <row r="756" ht="27.0" customHeight="1">
      <c r="A756" s="8" t="str">
        <f>HYPERLINK("https://www.tenforums.com/tutorials/62393-desktop-icons-size-change-windows-10-a.html","Desktop Icons Size - Change in Windows 10 ")</f>
        <v>Desktop Icons Size - Change in Windows 10 </v>
      </c>
      <c r="B756" s="9" t="s">
        <v>744</v>
      </c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</row>
    <row r="757" ht="27.0" customHeight="1">
      <c r="A757" s="8" t="str">
        <f>HYPERLINK("https://www.tenforums.com/tutorials/20805-desktop-keyboard-shortcuts-list-windows-10-a.html","Desktop Keyboard Shortcuts List in Windows 10")</f>
        <v>Desktop Keyboard Shortcuts List in Windows 10</v>
      </c>
      <c r="B757" s="9" t="s">
        <v>745</v>
      </c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</row>
    <row r="758" ht="27.0" customHeight="1">
      <c r="A758" s="8" t="str">
        <f>HYPERLINK("https://www.tenforums.com/tutorials/4966-change-desktop-background-windows-10-a.html","Desktop Slideshow - Change in Windows 10")</f>
        <v>Desktop Slideshow - Change in Windows 10</v>
      </c>
      <c r="B758" s="9" t="s">
        <v>726</v>
      </c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</row>
    <row r="759" ht="27.0" customHeight="1">
      <c r="A759" s="8" t="str">
        <f>HYPERLINK("https://www.tenforums.com/tutorials/65668-desktop-wallpaper-jpeg-quality-reduction-disable-windows-10-a.html","Desktop Wallpaper JPEG Quality Reduction - Disable in Windows 10 ")</f>
        <v>Desktop Wallpaper JPEG Quality Reduction - Disable in Windows 10 </v>
      </c>
      <c r="B759" s="9" t="s">
        <v>746</v>
      </c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</row>
    <row r="760" ht="27.0" customHeight="1">
      <c r="A760" s="11" t="s">
        <v>747</v>
      </c>
      <c r="B760" s="9" t="s">
        <v>748</v>
      </c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</row>
    <row r="761" ht="27.0" customHeight="1">
      <c r="A761" s="8" t="str">
        <f>HYPERLINK("https://www.tenforums.com/tutorials/41687-details-preview-pane-width-size-reset-windows-8-10-a.html","Details and Preview Pane Width Size - Reset in Windows 8 and 10")</f>
        <v>Details and Preview Pane Width Size - Reset in Windows 8 and 10</v>
      </c>
      <c r="B761" s="9" t="s">
        <v>749</v>
      </c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</row>
    <row r="762" ht="27.0" customHeight="1">
      <c r="A762" s="8" t="str">
        <f>HYPERLINK("https://www.tenforums.com/tutorials/87756-customize-preview-details-details-pane-file-explorer-windows.html","Details Pane in File Explorer - Customize Preview Details in Windows")</f>
        <v>Details Pane in File Explorer - Customize Preview Details in Windows</v>
      </c>
      <c r="B762" s="9" t="s">
        <v>750</v>
      </c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</row>
    <row r="763" ht="27.0" customHeight="1">
      <c r="A763" s="8" t="str">
        <f>HYPERLINK("https://www.tenforums.com/tutorials/35302-details-pane-file-explorer-show-hide-windows-10-a.html","Details Pane in File Explorer - Show or Hide in Windows 10")</f>
        <v>Details Pane in File Explorer - Show or Hide in Windows 10</v>
      </c>
      <c r="B763" s="9" t="s">
        <v>751</v>
      </c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</row>
    <row r="764" ht="27.0" customHeight="1">
      <c r="A764" s="8" t="str">
        <f>HYPERLINK("https://www.tenforums.com/tutorials/72962-details-tab-file-properties-add-remove-windows-10-a.html","Details tab in File Properties - Add or Remove in Windows 10 ")</f>
        <v>Details tab in File Properties - Add or Remove in Windows 10 </v>
      </c>
      <c r="B764" s="9" t="s">
        <v>752</v>
      </c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</row>
    <row r="765" ht="27.0" customHeight="1">
      <c r="A765" s="8" t="str">
        <f>HYPERLINK("https://www.tenforums.com/tutorials/30136-developer-mode-turn-off-windows-10-a.html#post466670","Developer Mode - Turn On or Off in Windows 10")</f>
        <v>Developer Mode - Turn On or Off in Windows 10</v>
      </c>
      <c r="B765" s="9" t="s">
        <v>753</v>
      </c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</row>
    <row r="766" ht="27.0" customHeight="1">
      <c r="A766" s="8" t="str">
        <f>HYPERLINK("https://www.tenforums.com/tutorials/133365-turn-off-device-search-history-windows-10-a.html","Device and Search History - Turn On or Off for On-device Searches in Windows 10")</f>
        <v>Device and Search History - Turn On or Off for On-device Searches in Windows 10</v>
      </c>
      <c r="B766" s="9" t="s">
        <v>754</v>
      </c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</row>
    <row r="767" ht="27.0" customHeight="1">
      <c r="A767" s="8" t="str">
        <f>HYPERLINK("https://www.tenforums.com/tutorials/15989-device-driver-automatic-installation-turn-off-windows-10-a.html","Device Driver Automatic Installation - Turn On or Off in Windows 10")</f>
        <v>Device Driver Automatic Installation - Turn On or Off in Windows 10</v>
      </c>
      <c r="B767" s="9" t="s">
        <v>755</v>
      </c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</row>
    <row r="768" ht="27.0" customHeight="1">
      <c r="A768" s="11" t="str">
        <f>HYPERLINK("https://www.tenforums.com/tutorials/145880-how-check-if-device-encryption-supported-windows-10-a.html","Device Encryption - Check if Supported in Windows 10")</f>
        <v>Device Encryption - Check if Supported in Windows 10</v>
      </c>
      <c r="B768" s="10" t="s">
        <v>756</v>
      </c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</row>
    <row r="769" ht="27.0" customHeight="1">
      <c r="A769" s="8" t="str">
        <f>HYPERLINK("https://www.tenforums.com/tutorials/8205-device-encryption-turn-off-windows-10-mobile-phone.html","Device Encryption - Turn On or Off for Windows 10 Mobile Phone")</f>
        <v>Device Encryption - Turn On or Off for Windows 10 Mobile Phone</v>
      </c>
      <c r="B769" s="9" t="s">
        <v>757</v>
      </c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</row>
    <row r="770" ht="27.0" customHeight="1">
      <c r="A770" s="11" t="str">
        <f>HYPERLINK("https://www.tenforums.com/tutorials/145803-how-turn-off-device-encryption-windows-10-a.html","Device Encryption - Turn On or Off in Windows 10")</f>
        <v>Device Encryption - Turn On or Off in Windows 10</v>
      </c>
      <c r="B770" s="10" t="s">
        <v>758</v>
      </c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</row>
    <row r="771" ht="27.0" customHeight="1">
      <c r="A771" s="8" t="str">
        <f>HYPERLINK("https://www.tenforums.com/tutorials/68913-device-guard-enable-disable-windows-10-a.html","Device Guard - Enable or Disable in Windows 10 ")</f>
        <v>Device Guard - Enable or Disable in Windows 10 </v>
      </c>
      <c r="B771" s="9" t="s">
        <v>759</v>
      </c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</row>
    <row r="772" ht="27.0" customHeight="1">
      <c r="A772" s="8" t="str">
        <f>HYPERLINK("https://www.tenforums.com/tutorials/68926-device-guard-verify-if-enabled-disabled-windows-10-a.html","Device Guard - Verify if Enabled or Disabled in Windows 10 ")</f>
        <v>Device Guard - Verify if Enabled or Disabled in Windows 10 </v>
      </c>
      <c r="B772" s="9" t="s">
        <v>760</v>
      </c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</row>
    <row r="773" ht="27.0" customHeight="1">
      <c r="A773" s="8" t="str">
        <f>HYPERLINK("https://www.tenforums.com/tutorials/133367-clear-your-device-history-device-searches-windows-10-a.html","Device History - Clear for On-device Searches in Windows 10")</f>
        <v>Device History - Clear for On-device Searches in Windows 10</v>
      </c>
      <c r="B773" s="9" t="s">
        <v>761</v>
      </c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</row>
    <row r="774" ht="27.0" customHeight="1">
      <c r="A774" s="8" t="str">
        <f>HYPERLINK("https://www.tenforums.com/tutorials/127336-device-manager-error-codes-solutions-windows.html","Device Manager Error Codes and Solutions in Windows")</f>
        <v>Device Manager Error Codes and Solutions in Windows</v>
      </c>
      <c r="B774" s="9" t="s">
        <v>762</v>
      </c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</row>
    <row r="775" ht="27.0" customHeight="1">
      <c r="A775" s="8" t="str">
        <f>HYPERLINK("https://www.tenforums.com/tutorials/128588-open-device-manager-windows-10-a.html","Device Manager - Open in Windows 10")</f>
        <v>Device Manager - Open in Windows 10</v>
      </c>
      <c r="B775" s="9" t="s">
        <v>763</v>
      </c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</row>
    <row r="776" ht="27.0" customHeight="1">
      <c r="A776" s="8" t="str">
        <f>HYPERLINK("https://www.tenforums.com/tutorials/5546-device-name-change-windows-10-mobile-phones.html","Device Name - Change in Windows 10 Mobile Phones")</f>
        <v>Device Name - Change in Windows 10 Mobile Phones</v>
      </c>
      <c r="B776" s="9" t="s">
        <v>764</v>
      </c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</row>
    <row r="777" ht="27.0" customHeight="1">
      <c r="A777" s="8" t="str">
        <f>HYPERLINK("https://www.tenforums.com/tutorials/72764-device-portal-connect-windows-10-mobile-phone.html","Device Portal - Connect to for Windows 10 Mobile Phone ")</f>
        <v>Device Portal - Connect to for Windows 10 Mobile Phone </v>
      </c>
      <c r="B777" s="9" t="s">
        <v>765</v>
      </c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</row>
    <row r="778" ht="27.0" customHeight="1">
      <c r="A778" s="8" t="str">
        <f>HYPERLINK("https://www.tenforums.com/tutorials/72714-device-portal-connect-windows-10-pc.html","Device Portal - Connect to for Windows 10 PC ")</f>
        <v>Device Portal - Connect to for Windows 10 PC </v>
      </c>
      <c r="B778" s="9" t="s">
        <v>766</v>
      </c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</row>
    <row r="779" ht="27.0" customHeight="1">
      <c r="A779" s="8" t="str">
        <f>HYPERLINK("https://www.tenforums.com/tutorials/72621-device-portal-desktop-turn-off-windows-10-pc.html","Device Portal for Desktop - Turn On or Off on Windows 10 PC ")</f>
        <v>Device Portal for Desktop - Turn On or Off on Windows 10 PC </v>
      </c>
      <c r="B779" s="9" t="s">
        <v>767</v>
      </c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</row>
    <row r="780" ht="27.0" customHeight="1">
      <c r="A780" s="8" t="str">
        <f>HYPERLINK("https://www.tenforums.com/tutorials/72735-device-portal-mobile-turn-off-windows-10-mobile-phone.html","Device Portal for Mobile - Turn On or Off on Windows 10 Mobile Phone ")</f>
        <v>Device Portal for Mobile - Turn On or Off on Windows 10 Mobile Phone </v>
      </c>
      <c r="B780" s="9" t="s">
        <v>768</v>
      </c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</row>
    <row r="781" ht="27.0" customHeight="1">
      <c r="A781" s="11" t="s">
        <v>769</v>
      </c>
      <c r="B781" s="10" t="s">
        <v>770</v>
      </c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</row>
    <row r="782" ht="27.0" customHeight="1">
      <c r="A782" s="11" t="s">
        <v>771</v>
      </c>
      <c r="B782" s="10" t="s">
        <v>772</v>
      </c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</row>
    <row r="783" ht="27.0" customHeight="1">
      <c r="A783" s="8" t="str">
        <f>HYPERLINK("https://www.tenforums.com/tutorials/35734-device-software-over-metered-connection-turn-off-windows-10-a.html","Device Software over Metered Connection - Turn On or Off in Windows 10")</f>
        <v>Device Software over Metered Connection - Turn On or Off in Windows 10</v>
      </c>
      <c r="B783" s="9" t="s">
        <v>773</v>
      </c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</row>
    <row r="784" ht="27.0" customHeight="1">
      <c r="A784" s="8" t="str">
        <f>HYPERLINK("https://www.tenforums.com/tutorials/63142-devices-able-wake-computer-see-windows-10-a.html","Devices able to Wake Computer - See in Windows 10")</f>
        <v>Devices able to Wake Computer - See in Windows 10</v>
      </c>
      <c r="B784" s="9" t="s">
        <v>774</v>
      </c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</row>
    <row r="785" ht="27.0" customHeight="1">
      <c r="A785" s="8" t="str">
        <f>HYPERLINK("https://www.tenforums.com/tutorials/63148-devices-allow-prevent-wake-computer-windows-10-a.html","Devices - Allow or Prevent to Wake Computer in Windows 10 ")</f>
        <v>Devices - Allow or Prevent to Wake Computer in Windows 10 </v>
      </c>
      <c r="B785" s="9" t="s">
        <v>775</v>
      </c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</row>
    <row r="786" ht="27.0" customHeight="1">
      <c r="A786" s="8" t="str">
        <f>HYPERLINK("https://www.tenforums.com/tutorials/22697-devices-printers-add-remove-pc-windows-10-a.html","Devices and Printers - Add or Remove from This PC in Windows 10")</f>
        <v>Devices and Printers - Add or Remove from This PC in Windows 10</v>
      </c>
      <c r="B786" s="9" t="s">
        <v>776</v>
      </c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</row>
    <row r="787" ht="27.0" customHeight="1">
      <c r="A787" s="8" t="str">
        <f>HYPERLINK("https://www.tenforums.com/tutorials/101276-create-devices-printers-shortcut-windows.html","Devices and Printers Shortcut - Create in Windows")</f>
        <v>Devices and Printers Shortcut - Create in Windows</v>
      </c>
      <c r="B787" s="9" t="s">
        <v>777</v>
      </c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</row>
    <row r="788" ht="27.0" customHeight="1">
      <c r="A788" s="8" t="str">
        <f>HYPERLINK("https://www.tenforums.com/tutorials/51663-microsoft-account-remove-devices.html","Devices - Remove from your Microsoft Account")</f>
        <v>Devices - Remove from your Microsoft Account</v>
      </c>
      <c r="B788" s="9" t="s">
        <v>778</v>
      </c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</row>
    <row r="789" ht="27.0" customHeight="1">
      <c r="A789" s="8" t="str">
        <f>HYPERLINK("https://www.tenforums.com/tutorials/103954-delete-diagnostic-data-windows-10-a.html","Diagnostic Data - Delete in Windows 10")</f>
        <v>Diagnostic Data - Delete in Windows 10</v>
      </c>
      <c r="B789" s="9" t="s">
        <v>779</v>
      </c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</row>
    <row r="790" ht="27.0" customHeight="1">
      <c r="A790" s="8" t="str">
        <f>HYPERLINK("https://www.tenforums.com/tutorials/118019-enable-disable-delete-diagnostic-data-windows-10-a.html","Diagnostic Data Enable or Disable Delete in Windows 10")</f>
        <v>Diagnostic Data Enable or Disable Delete in Windows 10</v>
      </c>
      <c r="B790" s="9" t="s">
        <v>780</v>
      </c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</row>
    <row r="791" ht="27.0" customHeight="1">
      <c r="A791" s="12" t="str">
        <f>HYPERLINK("https://www.tenforums.com/tutorials/7032-change-diagnostic-data-settings-windows-10-a.html","Diagnostic Data Settings - Change in Windows 10")</f>
        <v>Diagnostic Data Settings - Change in Windows 10</v>
      </c>
      <c r="B791" s="10" t="s">
        <v>781</v>
      </c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</row>
    <row r="792" ht="27.0" customHeight="1">
      <c r="A792" s="8" t="str">
        <f>HYPERLINK("https://www.tenforums.com/tutorials/103059-enable-disable-diagnostic-data-viewer-windows-10-a.html","Diagnostic Data Viewer - Enable or Disable in Windows 10")</f>
        <v>Diagnostic Data Viewer - Enable or Disable in Windows 10</v>
      </c>
      <c r="B792" s="9" t="s">
        <v>782</v>
      </c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</row>
    <row r="793" ht="27.0" customHeight="1">
      <c r="A793" s="8" t="str">
        <f>HYPERLINK("https://www.tenforums.com/tutorials/86424-use-dictation-desktop-touch-keyboard-windows-10-a.html","Dictation on Desktop - Use from Touch Keyboard in Windows 10")</f>
        <v>Dictation on Desktop - Use from Touch Keyboard in Windows 10</v>
      </c>
      <c r="B793" s="9" t="s">
        <v>783</v>
      </c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</row>
    <row r="794" ht="27.0" customHeight="1">
      <c r="A794" s="8" t="str">
        <f>HYPERLINK("https://www.tenforums.com/tutorials/108910-how-use-dictation-windows-10-a.html","Dictation - Use in Windows 10")</f>
        <v>Dictation - Use in Windows 10</v>
      </c>
      <c r="B794" s="9" t="s">
        <v>784</v>
      </c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</row>
    <row r="795" ht="27.0" customHeight="1">
      <c r="A795" s="8" t="str">
        <f>HYPERLINK("https://www.tenforums.com/tutorials/25994-add-remove-words-spell-checking-dictionary-windows-10-a.html","Dictionary - Add or Remove Words in Windows 10")</f>
        <v>Dictionary - Add or Remove Words in Windows 10</v>
      </c>
      <c r="B795" s="9" t="s">
        <v>785</v>
      </c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</row>
    <row r="796" ht="27.0" customHeight="1">
      <c r="A796" s="8" t="str">
        <f>HYPERLINK("https://www.tenforums.com/tutorials/55398-microsoft-account-link-digital-license-windows-10-pc.html","Digital License - Link to Micosoft Account on Windows 10 PC ")</f>
        <v>Digital License - Link to Micosoft Account on Windows 10 PC </v>
      </c>
      <c r="B796" s="9" t="s">
        <v>74</v>
      </c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</row>
    <row r="797" ht="27.0" customHeight="1">
      <c r="A797" s="8" t="str">
        <f>HYPERLINK("https://www.tenforums.com/tutorials/111293-enable-disable-case-sensitive-attribute-folders-windows-10-a.html","Directory Case Sensitive Attribute - Enable or Disable in Windows 10")</f>
        <v>Directory Case Sensitive Attribute - Enable or Disable in Windows 10</v>
      </c>
      <c r="B797" s="9" t="s">
        <v>390</v>
      </c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</row>
    <row r="798" ht="27.0" customHeight="1">
      <c r="A798" s="8" t="str">
        <f>HYPERLINK("https://www.tenforums.com/tutorials/29258-graphics-tools-install-uninstall-windows-10-a.html","DirectX Graphics Tools - Install and Uninstall in Windows 10")</f>
        <v>DirectX Graphics Tools - Install and Uninstall in Windows 10</v>
      </c>
      <c r="B798" s="9" t="s">
        <v>786</v>
      </c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</row>
    <row r="799" ht="27.0" customHeight="1">
      <c r="A799" s="11" t="s">
        <v>787</v>
      </c>
      <c r="B799" s="10" t="s">
        <v>788</v>
      </c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</row>
    <row r="800" ht="27.0" customHeight="1">
      <c r="A800" s="8" t="str">
        <f>HYPERLINK("https://www.tenforums.com/tutorials/76359-burn-disc-image-iso-img-file-windows-10-a.html","Disc Image - Burn from ISO or IMG file in Windows 10")</f>
        <v>Disc Image - Burn from ISO or IMG file in Windows 10</v>
      </c>
      <c r="B800" s="10" t="s">
        <v>358</v>
      </c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</row>
    <row r="801" ht="27.0" customHeight="1">
      <c r="A801" s="8" t="str">
        <f>HYPERLINK("https://www.tenforums.com/tutorials/84888-check-if-disk-mbr-gpt-windows.html","Disk - Check if MBR or GPT in Windows")</f>
        <v>Disk - Check if MBR or GPT in Windows</v>
      </c>
      <c r="B801" s="9" t="s">
        <v>789</v>
      </c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</row>
    <row r="802" ht="27.0" customHeight="1">
      <c r="A802" s="8" t="str">
        <f>HYPERLINK("https://www.tenforums.com/tutorials/40957-chkdsk-scheduled-boot-cancel-windows-10-a.html","Disk Checking at Boot - Cancel in Windows 10")</f>
        <v>Disk Checking at Boot - Cancel in Windows 10</v>
      </c>
      <c r="B802" s="9" t="s">
        <v>418</v>
      </c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</row>
    <row r="803" ht="27.0" customHeight="1">
      <c r="A803" s="8" t="str">
        <f>HYPERLINK("https://www.tenforums.com/tutorials/73739-cleanup-add-context-menu-windows-10-a.html","Disk Cleanup - Add to Context Menu in Windows 10 ")</f>
        <v>Disk Cleanup - Add to Context Menu in Windows 10 </v>
      </c>
      <c r="B803" s="9" t="s">
        <v>496</v>
      </c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</row>
    <row r="804" ht="27.0" customHeight="1">
      <c r="A804" s="11" t="str">
        <f>HYPERLINK("https://www.tenforums.com/tutorials/141072-create-disk-cleanup-all-items-checked-shortcut-windows-10-a.html","Disk Cleanup All Items Checked Shortcut - Create in Windows 10")</f>
        <v>Disk Cleanup All Items Checked Shortcut - Create in Windows 10</v>
      </c>
      <c r="B804" s="10" t="s">
        <v>790</v>
      </c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</row>
    <row r="805" ht="27.0" customHeight="1">
      <c r="A805" s="8" t="str">
        <f>HYPERLINK("https://www.tenforums.com/tutorials/102375-check-uncheck-all-items-disk-cleanup-default-windows-10-a.html","Disk Cleanup - Check or Uncheck All Items by Default in Windows 10")</f>
        <v>Disk Cleanup - Check or Uncheck All Items by Default in Windows 10</v>
      </c>
      <c r="B805" s="9" t="s">
        <v>791</v>
      </c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</row>
    <row r="806" ht="27.0" customHeight="1">
      <c r="A806" s="8" t="str">
        <f>HYPERLINK("https://www.tenforums.com/tutorials/3012-disk-cleanup-open-use-windows-10-a.html","Disk Cleanup - Open and Use in Windows 10")</f>
        <v>Disk Cleanup - Open and Use in Windows 10</v>
      </c>
      <c r="B806" s="9" t="s">
        <v>792</v>
      </c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</row>
    <row r="807" ht="27.0" customHeight="1">
      <c r="A807" s="8" t="str">
        <f>HYPERLINK("https://www.tenforums.com/tutorials/85750-convert-mbr-disk-gpt-disk-windows-10-a.html","Disk - Convert MBR Disk to GPT Disk in Windows 10")</f>
        <v>Disk - Convert MBR Disk to GPT Disk in Windows 10</v>
      </c>
      <c r="B807" s="9" t="s">
        <v>793</v>
      </c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</row>
    <row r="808" ht="27.0" customHeight="1">
      <c r="A808" s="8" t="str">
        <f>HYPERLINK("https://www.tenforums.com/tutorials/85757-convert-gpt-disk-mbr-disk-windows-10-a.html","Disk - Convert GPT Disk to MBR Disk in Windows 10")</f>
        <v>Disk - Convert GPT Disk to MBR Disk in Windows 10</v>
      </c>
      <c r="B808" s="9" t="s">
        <v>794</v>
      </c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</row>
    <row r="809" ht="27.0" customHeight="1">
      <c r="A809" s="8" t="str">
        <f>HYPERLINK("https://www.tenforums.com/tutorials/85819-erase-disk-using-diskpart-clean-command-windows-10-a.html","Disk - Erase using Diskpart Clean Command in Windows 10")</f>
        <v>Disk - Erase using Diskpart Clean Command in Windows 10</v>
      </c>
      <c r="B809" s="9" t="s">
        <v>490</v>
      </c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</row>
    <row r="810" ht="27.0" customHeight="1">
      <c r="A810" s="11" t="str">
        <f>HYPERLINK("https://www.tenforums.com/tutorials/147559-how-add-disk-management-control-panel-windows-7-8-10-a.html","Disk Management Add to Control Panel in Windows 7, 8, and 10")</f>
        <v>Disk Management Add to Control Panel in Windows 7, 8, and 10</v>
      </c>
      <c r="B810" s="10" t="s">
        <v>598</v>
      </c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</row>
    <row r="811" ht="27.0" customHeight="1">
      <c r="A811" s="8" t="str">
        <f>HYPERLINK("https://www.tenforums.com/tutorials/2503-disk-management-how-post-screenshot.html","Disk Management - How to Post a Screenshot of")</f>
        <v>Disk Management - How to Post a Screenshot of</v>
      </c>
      <c r="B811" s="9" t="s">
        <v>795</v>
      </c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</row>
    <row r="812" ht="27.0" customHeight="1">
      <c r="A812" s="8" t="str">
        <f>HYPERLINK("https://www.tenforums.com/tutorials/96205-format-disk-drive-windows-10-a.html","Disk or Drive - Format in Windows 10")</f>
        <v>Disk or Drive - Format in Windows 10</v>
      </c>
      <c r="B812" s="9" t="s">
        <v>796</v>
      </c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</row>
    <row r="813" ht="27.0" customHeight="1">
      <c r="A813" s="8" t="str">
        <f>HYPERLINK("https://www.tenforums.com/tutorials/99888-enable-disable-disk-quotas-windows.html","Disk Quotas - Enable or Disable in Windows")</f>
        <v>Disk Quotas - Enable or Disable in Windows</v>
      </c>
      <c r="B813" s="9" t="s">
        <v>797</v>
      </c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</row>
    <row r="814" ht="27.0" customHeight="1">
      <c r="A814" s="8" t="str">
        <f>HYPERLINK("https://www.tenforums.com/tutorials/100017-enable-disable-log-event-when-disk-quota-limit-exceeded-windows.html","Disk Quota - Enable or Disable Log Event when Quota Limit Exceeded in Windows")</f>
        <v>Disk Quota - Enable or Disable Log Event when Quota Limit Exceeded in Windows</v>
      </c>
      <c r="B814" s="9" t="s">
        <v>798</v>
      </c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</row>
    <row r="815" ht="27.0" customHeight="1">
      <c r="A815" s="8" t="str">
        <f>HYPERLINK("https://www.tenforums.com/tutorials/100022-enable-log-event-when-disk-quota-warning-level-exceeded-windows.html","Disk Quota - Enable or Disable Log Event when Quota Warning Level Exceeded in Windows")</f>
        <v>Disk Quota - Enable or Disable Log Event when Quota Warning Level Exceeded in Windows</v>
      </c>
      <c r="B815" s="9" t="s">
        <v>799</v>
      </c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</row>
    <row r="816" ht="27.0" customHeight="1">
      <c r="A816" s="8" t="str">
        <f>HYPERLINK("https://www.tenforums.com/tutorials/99959-set-disk-quota-limit-warning-level-new-users-windows.html","Disk Quota Limit and Warning Level for New Users - Set in Windows")</f>
        <v>Disk Quota Limit and Warning Level for New Users - Set in Windows</v>
      </c>
      <c r="B816" s="9" t="s">
        <v>800</v>
      </c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</row>
    <row r="817" ht="27.0" customHeight="1">
      <c r="A817" s="8" t="str">
        <f>HYPERLINK("https://www.tenforums.com/tutorials/99951-set-disk-quota-limit-warning-level-specific-users-windows.html","Disk Quota Limit and Warning Level for Specific Users - Set in Windows")</f>
        <v>Disk Quota Limit and Warning Level for Specific Users - Set in Windows</v>
      </c>
      <c r="B817" s="9" t="s">
        <v>801</v>
      </c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</row>
    <row r="818" ht="27.0" customHeight="1">
      <c r="A818" s="8" t="str">
        <f>HYPERLINK("https://www.tenforums.com/tutorials/99903-enable-disable-enforce-disk-quota-limits-windows.html","Disk Quota Limits - Enable or Disable Enforcing in Windows")</f>
        <v>Disk Quota Limits - Enable or Disable Enforcing in Windows</v>
      </c>
      <c r="B818" s="9" t="s">
        <v>802</v>
      </c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</row>
    <row r="819" ht="27.0" customHeight="1">
      <c r="A819" s="8" t="str">
        <f>HYPERLINK("https://www.tenforums.com/tutorials/21454-hard-disk-turn-off-after-idle-windows-10-a.html","Disk - Turn Off After Idle in Windows 10")</f>
        <v>Disk - Turn Off After Idle in Windows 10</v>
      </c>
      <c r="B819" s="9" t="s">
        <v>803</v>
      </c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</row>
    <row r="820" ht="27.0" customHeight="1">
      <c r="A820" s="8" t="str">
        <f>HYPERLINK("https://www.tenforums.com/tutorials/132718-see-if-disk-type-ssd-hdd-windows-10-a.html","Disk Type - See if is SSD or HDD in Windows 10")</f>
        <v>Disk Type - See if is SSD or HDD in Windows 10</v>
      </c>
      <c r="B820" s="9" t="s">
        <v>804</v>
      </c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</row>
    <row r="821" ht="27.0" customHeight="1">
      <c r="A821" s="8" t="str">
        <f>HYPERLINK("https://www.tenforums.com/tutorials/21904-disk-write-caching-enable-disable-windows-10-a.html","Disk Write Caching - Enable or Disable in Windows 10")</f>
        <v>Disk Write Caching - Enable or Disable in Windows 10</v>
      </c>
      <c r="B821" s="9" t="s">
        <v>805</v>
      </c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</row>
    <row r="822" ht="27.0" customHeight="1">
      <c r="A822" s="8" t="str">
        <f>HYPERLINK("https://www.tenforums.com/tutorials/3548-disk-write-protection-enable-disable-windows.html","Disk Write Protection - Enable or Disable in Windows")</f>
        <v>Disk Write Protection - Enable or Disable in Windows</v>
      </c>
      <c r="B822" s="9" t="s">
        <v>806</v>
      </c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</row>
    <row r="823" ht="27.0" customHeight="1">
      <c r="A823" s="8" t="str">
        <f>HYPERLINK("https://www.tenforums.com/tutorials/117336-enable-disable-automount-new-disks-drives-windows.html","Disks and Drives Automount - Enable or Disable in Windows")</f>
        <v>Disks and Drives Automount - Enable or Disable in Windows</v>
      </c>
      <c r="B823" s="9" t="s">
        <v>235</v>
      </c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</row>
    <row r="824" ht="27.0" customHeight="1">
      <c r="A824" s="8" t="str">
        <f>HYPERLINK("https://www.tenforums.com/tutorials/95008-dism-add-remove-drivers-offline-image.html","DISM - Add or Remove Drivers on an Offline Image")</f>
        <v>DISM - Add or Remove Drivers on an Offline Image</v>
      </c>
      <c r="B824" s="9" t="s">
        <v>807</v>
      </c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</row>
    <row r="825" ht="27.0" customHeight="1">
      <c r="A825" s="12" t="str">
        <f>HYPERLINK("https://www.tenforums.com/tutorials/82638-analyze-component-store-winsxs-folder-windows-10-a.html","DISM Component Store (WinSxS folder) - Analyze in Windows 10")</f>
        <v>DISM Component Store (WinSxS folder) - Analyze in Windows 10</v>
      </c>
      <c r="B825" s="10" t="s">
        <v>560</v>
      </c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</row>
    <row r="826" ht="27.0" customHeight="1">
      <c r="A826" s="12" t="str">
        <f>HYPERLINK("https://www.tenforums.com/tutorials/82643-clean-up-component-store-winsxs-folder-windows-10-a.html","DISM Component Store (WinSxS folder) - Clean Up in Windows 10")</f>
        <v>DISM Component Store (WinSxS folder) - Clean Up in Windows 10</v>
      </c>
      <c r="B826" s="10" t="s">
        <v>561</v>
      </c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</row>
    <row r="827" ht="27.0" customHeight="1">
      <c r="A827" s="8" t="str">
        <f>HYPERLINK("https://www.tenforums.com/tutorials/133098-dism-create-bootable-iso-multiple-windows-10-images.html","DISM - Create Bootable ISO with Multiple Windows 10 Images")</f>
        <v>DISM - Create Bootable ISO with Multiple Windows 10 Images</v>
      </c>
      <c r="B827" s="9" t="s">
        <v>808</v>
      </c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</row>
    <row r="828" ht="27.0" customHeight="1">
      <c r="A828" s="8" t="str">
        <f>HYPERLINK("https://www.tenforums.com/tutorials/95002-dism-edit-registry-offline-image.html","DISM - Edit Registry on an Offline Image")</f>
        <v>DISM - Edit Registry on an Offline Image</v>
      </c>
      <c r="B828" s="9" t="s">
        <v>809</v>
      </c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</row>
    <row r="829" ht="27.0" customHeight="1">
      <c r="A829" s="8" t="str">
        <f>HYPERLINK("https://www.tenforums.com/tutorials/7808-dism-repair-windows-10-image.html","DISM - Repair Windows 10 Image")</f>
        <v>DISM - Repair Windows 10 Image</v>
      </c>
      <c r="B829" s="9" t="s">
        <v>810</v>
      </c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</row>
    <row r="830" ht="27.0" customHeight="1">
      <c r="A830" s="8" t="str">
        <f>HYPERLINK("https://www.tenforums.com/tutorials/103340-dism-split-install-wim-file.html","DISM - Split install.wim file")</f>
        <v>DISM - Split install.wim file</v>
      </c>
      <c r="B830" s="9" t="s">
        <v>811</v>
      </c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</row>
    <row r="831" ht="27.0" customHeight="1">
      <c r="A831" s="12" t="str">
        <f>HYPERLINK("https://www.tenforums.com/tutorials/44213-adjust-screen-brightness-windows-10-a.html","Display Brightness - Adjust in Windows 10 ")</f>
        <v>Display Brightness - Adjust in Windows 10 </v>
      </c>
      <c r="B831" s="9" t="s">
        <v>346</v>
      </c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</row>
    <row r="832" ht="27.0" customHeight="1">
      <c r="A832" s="11" t="str">
        <f>HYPERLINK("https://www.tenforums.com/tutorials/137225-clear-reset-external-display-cache-windows-10-a.html","Display Cache - Clear and Reset in Windows 10")</f>
        <v>Display Cache - Clear and Reset in Windows 10</v>
      </c>
      <c r="B832" s="10" t="s">
        <v>812</v>
      </c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</row>
    <row r="833" ht="27.0" customHeight="1">
      <c r="A833" s="8" t="str">
        <f>HYPERLINK("https://www.tenforums.com/tutorials/22691-display-change-turn-off-after-time-windows-10-a.html","Display - Change Turn off after Time in Windows 10")</f>
        <v>Display - Change Turn off after Time in Windows 10</v>
      </c>
      <c r="B833" s="9" t="s">
        <v>813</v>
      </c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</row>
    <row r="834" ht="27.0" customHeight="1">
      <c r="A834" s="8" t="str">
        <f>HYPERLINK("https://www.tenforums.com/tutorials/80712-calibrate-display-color-windows-10-a.html","Display - Calibrate Color in Windows 10")</f>
        <v>Display - Calibrate Color in Windows 10</v>
      </c>
      <c r="B834" s="9" t="s">
        <v>376</v>
      </c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</row>
    <row r="835" ht="27.0" customHeight="1">
      <c r="A835" s="8" t="str">
        <f>HYPERLINK("https://www.tenforums.com/tutorials/102152-calibrate-built-display-hdr-video-windows-10-a.html","Display - Calibrate for HDR Video in Windows 10")</f>
        <v>Display - Calibrate for HDR Video in Windows 10</v>
      </c>
      <c r="B835" s="9" t="s">
        <v>814</v>
      </c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</row>
    <row r="836" ht="27.0" customHeight="1">
      <c r="A836" s="8" t="str">
        <f>HYPERLINK("https://www.tenforums.com/tutorials/80719-create-display-color-calibration-shortcut-windows-10-a.html","Display Color Calibration shortcut - Create in Windows 10")</f>
        <v>Display Color Calibration shortcut - Create in Windows 10</v>
      </c>
      <c r="B836" s="10" t="s">
        <v>815</v>
      </c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</row>
    <row r="837" ht="27.0" customHeight="1">
      <c r="A837" s="8" t="str">
        <f>HYPERLINK("https://www.tenforums.com/tutorials/100785-view-detailed-display-information-windows-10-a.html","Display Information - View in Windows 10")</f>
        <v>Display Information - View in Windows 10</v>
      </c>
      <c r="B837" s="9" t="s">
        <v>98</v>
      </c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</row>
    <row r="838" ht="27.0" customHeight="1">
      <c r="A838" s="8" t="str">
        <f>HYPERLINK("https://www.tenforums.com/tutorials/3813-add-remove-change-display-language-windows-10-a.html","Display Language - Add, Remove, and Change in Windows 10")</f>
        <v>Display Language - Add, Remove, and Change in Windows 10</v>
      </c>
      <c r="B838" s="9" t="s">
        <v>816</v>
      </c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</row>
    <row r="839" ht="27.0" customHeight="1">
      <c r="A839" s="11" t="str">
        <f>HYPERLINK("https://www.tenforums.com/tutorials/136792-change-display-language-windows-10-a.html","Display Language - Change in Windows 10")</f>
        <v>Display Language - Change in Windows 10</v>
      </c>
      <c r="B839" s="10" t="s">
        <v>817</v>
      </c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</row>
    <row r="840" ht="27.0" customHeight="1">
      <c r="A840" s="8" t="str">
        <f>HYPERLINK("https://www.tenforums.com/tutorials/118787-force-system-ui-language-display-language-windows.html","Display Language - Force to use System UI Language in Windows")</f>
        <v>Display Language - Force to use System UI Language in Windows</v>
      </c>
      <c r="B840" s="9" t="s">
        <v>818</v>
      </c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</row>
    <row r="841" ht="27.0" customHeight="1">
      <c r="A841" s="11" t="str">
        <f>HYPERLINK("https://www.tenforums.com/tutorials/151053-how-change-display-orientation-windows-10-a.html","Display Orientation - Change in Windows 10")</f>
        <v>Display Orientation - Change in Windows 10</v>
      </c>
      <c r="B841" s="10" t="s">
        <v>819</v>
      </c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</row>
    <row r="842" ht="27.0" customHeight="1">
      <c r="A842" s="11" t="str">
        <f>HYPERLINK("https://www.tenforums.com/tutorials/154973-how-remove-display-desktop-windows-10-a.html","Display - Remove from Desktop in Windows 10")</f>
        <v>Display - Remove from Desktop in Windows 10</v>
      </c>
      <c r="B842" s="10" t="s">
        <v>820</v>
      </c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</row>
    <row r="843" ht="27.0" customHeight="1">
      <c r="A843" s="12" t="str">
        <f>HYPERLINK("https://www.tenforums.com/tutorials/104641-turn-off-screen-rotation-lock-windows-10-a.html","Display Rotation Lock - Turn On or Off in Windows 10")</f>
        <v>Display Rotation Lock - Turn On or Off in Windows 10</v>
      </c>
      <c r="B843" s="9" t="s">
        <v>821</v>
      </c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</row>
    <row r="844" ht="27.0" customHeight="1">
      <c r="A844" s="12" t="str">
        <f>HYPERLINK("https://www.tenforums.com/tutorials/44213-adjust-screen-brightness-windows-10-a.html","Display Screen Brightness - Adjust in Windows 10 ")</f>
        <v>Display Screen Brightness - Adjust in Windows 10 </v>
      </c>
      <c r="B844" s="9" t="s">
        <v>346</v>
      </c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</row>
    <row r="845" ht="27.0" customHeight="1">
      <c r="A845" s="8" t="str">
        <f>HYPERLINK("https://www.tenforums.com/tutorials/104543-change-screen-refresh-rate-display-windows-10-a.html","Display Screen Refresh Rate - Change in Windows 10")</f>
        <v>Display Screen Refresh Rate - Change in Windows 10</v>
      </c>
      <c r="B845" s="9" t="s">
        <v>822</v>
      </c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</row>
    <row r="846" ht="27.0" customHeight="1">
      <c r="A846" s="8" t="str">
        <f>HYPERLINK("https://www.tenforums.com/tutorials/4910-screen-resolution-display-change-windows-10-a.html","Display Screen Resolution - Change in Windows 10")</f>
        <v>Display Screen Resolution - Change in Windows 10</v>
      </c>
      <c r="B846" s="9" t="s">
        <v>823</v>
      </c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</row>
    <row r="847" ht="27.0" customHeight="1">
      <c r="A847" s="8" t="str">
        <f>HYPERLINK("https://www.tenforums.com/tutorials/3871-main-display-change-windows-10-a.html","Display - Set as Main Display in Windows 10")</f>
        <v>Display - Set as Main Display in Windows 10</v>
      </c>
      <c r="B847" s="9" t="s">
        <v>824</v>
      </c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</row>
    <row r="848" ht="27.0" customHeight="1">
      <c r="A848" s="8" t="str">
        <f>HYPERLINK("https://www.tenforums.com/tutorials/24936-remove-display-settings-desktop-context-menu-windows-10-a.html","Display settings Desktop Context Menu - Add or Remove in Windows 10")</f>
        <v>Display settings Desktop Context Menu - Add or Remove in Windows 10</v>
      </c>
      <c r="B848" s="9" t="s">
        <v>825</v>
      </c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</row>
    <row r="849" ht="27.0" customHeight="1">
      <c r="A849" s="8" t="str">
        <f>HYPERLINK("https://www.tenforums.com/tutorials/53922-display-switch-change-presentation-mode-project-windows-10-a.html","Display Switch - Change Presentation Mode to Project in Windows 10 ")</f>
        <v>Display Switch - Change Presentation Mode to Project in Windows 10 </v>
      </c>
      <c r="B849" s="9" t="s">
        <v>826</v>
      </c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</row>
    <row r="850" ht="27.0" customHeight="1">
      <c r="A850" s="8" t="str">
        <f>HYPERLINK("https://www.tenforums.com/tutorials/4608-display-switch-shortcut-create-windows-10-a.html","Display Switch shortcut - Create in Windows 10")</f>
        <v>Display Switch shortcut - Create in Windows 10</v>
      </c>
      <c r="B850" s="9" t="s">
        <v>827</v>
      </c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</row>
    <row r="851" ht="27.0" customHeight="1">
      <c r="A851" s="11" t="str">
        <f>HYPERLINK("https://www.tenforums.com/tutorials/22691-change-turn-off-display-after-time-windows-10-a.html","Display Turn Off After Time - Change in Windows 10 ")</f>
        <v>Display Turn Off After Time - Change in Windows 10 </v>
      </c>
      <c r="B851" s="10" t="s">
        <v>813</v>
      </c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</row>
    <row r="852" ht="27.0" customHeight="1">
      <c r="A852" s="8" t="str">
        <f>HYPERLINK("https://www.tenforums.com/tutorials/68512-turn-off-display-cascading-context-menu-add-windows.html","Display - Turn Off Display cascading context menu - Add in Windows ")</f>
        <v>Display - Turn Off Display cascading context menu - Add in Windows </v>
      </c>
      <c r="B852" s="9" t="s">
        <v>828</v>
      </c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</row>
    <row r="853" ht="27.0" customHeight="1">
      <c r="A853" s="11" t="s">
        <v>829</v>
      </c>
      <c r="B853" s="10" t="s">
        <v>830</v>
      </c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</row>
    <row r="854" ht="27.0" customHeight="1">
      <c r="A854" s="8" t="str">
        <f>HYPERLINK("https://www.tenforums.com/tutorials/21084-multiple-displays-change-settings-layout-windows-10-a.html","Displays - Change Settings and Layout in Windows 10")</f>
        <v>Displays - Change Settings and Layout in Windows 10</v>
      </c>
      <c r="B854" s="9" t="s">
        <v>831</v>
      </c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</row>
    <row r="855" ht="27.0" customHeight="1">
      <c r="A855" s="11" t="str">
        <f>HYPERLINK("https://www.tenforums.com/tutorials/145387-how-enable-disable-dns-over-https-doh-firefox.html","DNS over HTTPS (DoH) in Firefox - Enable or Disable")</f>
        <v>DNS over HTTPS (DoH) in Firefox - Enable or Disable</v>
      </c>
      <c r="B855" s="10" t="s">
        <v>832</v>
      </c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</row>
    <row r="856" ht="27.0" customHeight="1">
      <c r="A856" s="11" t="str">
        <f>HYPERLINK("https://www.tenforums.com/tutorials/145372-how-enable-disable-dns-over-https-doh-google-chrome.html","DNS over HTTPS (DoH) in Google Chrome - Enable or Disable")</f>
        <v>DNS over HTTPS (DoH) in Google Chrome - Enable or Disable</v>
      </c>
      <c r="B856" s="10" t="s">
        <v>436</v>
      </c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</row>
    <row r="857" ht="27.0" customHeight="1">
      <c r="A857" s="11" t="s">
        <v>833</v>
      </c>
      <c r="B857" s="10" t="s">
        <v>834</v>
      </c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</row>
    <row r="858" ht="27.0" customHeight="1">
      <c r="A858" s="8" t="str">
        <f>HYPERLINK("https://www.tenforums.com/tutorials/69648-dns-resolver-cache-display-windows-10-a.html","DNS Resolver Cache - Display in Windows 10 ")</f>
        <v>DNS Resolver Cache - Display in Windows 10 </v>
      </c>
      <c r="B858" s="9" t="s">
        <v>835</v>
      </c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</row>
    <row r="859" ht="27.0" customHeight="1">
      <c r="A859" s="8" t="str">
        <f>HYPERLINK("https://www.tenforums.com/tutorials/69623-dns-resolver-cache-flush-windows-10-a.html","DNS Resolver Cache - Flush in Windows 10 ")</f>
        <v>DNS Resolver Cache - Flush in Windows 10 </v>
      </c>
      <c r="B859" s="9" t="s">
        <v>836</v>
      </c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</row>
    <row r="860" ht="27.0" customHeight="1">
      <c r="A860" s="8" t="str">
        <f>HYPERLINK("https://www.tenforums.com/tutorials/77444-dns-server-address-change-windows-10-pc.html","DNS Server Address - Change on Windows 10 PC")</f>
        <v>DNS Server Address - Change on Windows 10 PC</v>
      </c>
      <c r="B860" s="10" t="s">
        <v>837</v>
      </c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</row>
    <row r="861" ht="27.0" customHeight="1">
      <c r="A861" s="8" t="str">
        <f>HYPERLINK("https://www.tenforums.com/tutorials/103425-check-uncheck-do-all-dialog-checkbox-default-windows-10-a.html","Do For All Dialog Checkbox - Check or Uncheck by Default in Windows 10")</f>
        <v>Do For All Dialog Checkbox - Check or Uncheck by Default in Windows 10</v>
      </c>
      <c r="B861" s="9" t="s">
        <v>838</v>
      </c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</row>
    <row r="862" ht="27.0" customHeight="1">
      <c r="A862" s="8" t="str">
        <f>HYPERLINK("https://www.tenforums.com/tutorials/30052-auto-save-documents-onedrive-pc-windows-10-a.html","Documents - Auto Save to OneDrive or This PC in Windows 10")</f>
        <v>Documents - Auto Save to OneDrive or This PC in Windows 10</v>
      </c>
      <c r="B862" s="9" t="s">
        <v>839</v>
      </c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</row>
    <row r="863" ht="27.0" customHeight="1">
      <c r="A863" s="8" t="str">
        <f>HYPERLINK("https://www.tenforums.com/tutorials/116445-change-restore-documents-folder-icon-windows.html","Documents Folder Icon - Change or Restore in Windows")</f>
        <v>Documents Folder Icon - Change or Restore in Windows</v>
      </c>
      <c r="B863" s="9" t="s">
        <v>840</v>
      </c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</row>
    <row r="864" ht="27.0" customHeight="1">
      <c r="A864" s="8" t="str">
        <f>HYPERLINK("https://www.tenforums.com/tutorials/74952-documents-folder-move-location-windows-10-a.html","Documents Folder - Move Location in Windows 10")</f>
        <v>Documents Folder - Move Location in Windows 10</v>
      </c>
      <c r="B864" s="10" t="s">
        <v>841</v>
      </c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</row>
    <row r="865" ht="27.0" customHeight="1">
      <c r="A865" s="8" t="str">
        <f>HYPERLINK("https://www.tenforums.com/tutorials/91997-add-remove-documents-library-windows-10-a.html","Documents Library - Add or Remove in Windows 10")</f>
        <v>Documents Library - Add or Remove in Windows 10</v>
      </c>
      <c r="B865" s="9" t="s">
        <v>842</v>
      </c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</row>
    <row r="866" ht="27.0" customHeight="1">
      <c r="A866" s="8" t="str">
        <f>HYPERLINK("https://www.tenforums.com/tutorials/102595-allow-deny-os-apps-access-documents-library-windows-10-a.html","Documents Library - Allow or Deny OS and Apps Access in Windows 10")</f>
        <v>Documents Library - Allow or Deny OS and Apps Access in Windows 10</v>
      </c>
      <c r="B866" s="9" t="s">
        <v>843</v>
      </c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</row>
    <row r="867" ht="27.0" customHeight="1">
      <c r="A867" s="11" t="str">
        <f>HYPERLINK("https://www.tenforums.com/tutorials/149838-disable-simultaneous-connection-non-domain-domain-windows-10-a.html","Domain and Non-domain Network Connections - Enable or Disable Simultaneous Connections in Windows 10")</f>
        <v>Domain and Non-domain Network Connections - Enable or Disable Simultaneous Connections in Windows 10</v>
      </c>
      <c r="B867" s="10" t="s">
        <v>844</v>
      </c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</row>
    <row r="868" ht="27.0" customHeight="1">
      <c r="A868" s="8" t="str">
        <f>HYPERLINK("https://www.tenforums.com/tutorials/51456-windows-server-2016-setup-local-domain-controller.html","Domain Controller - Setup in Windows Server 2016")</f>
        <v>Domain Controller - Setup in Windows Server 2016</v>
      </c>
      <c r="B868" s="9" t="s">
        <v>845</v>
      </c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</row>
    <row r="869" ht="27.0" customHeight="1">
      <c r="A869" s="8" t="str">
        <f>HYPERLINK("https://www.tenforums.com/tutorials/129632-enable-show-local-users-sign-screen-domain-joined-windows-10-a.html","Domain - Enable or Disable Show Local Users on Sign-in Screen in Windows 10")</f>
        <v>Domain - Enable or Disable Show Local Users on Sign-in Screen in Windows 10</v>
      </c>
      <c r="B869" s="9" t="s">
        <v>846</v>
      </c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</row>
    <row r="870" ht="27.0" customHeight="1">
      <c r="A870" s="8" t="str">
        <f>HYPERLINK("https://www.tenforums.com/tutorials/90045-join-windows-10-pc-domain.html","Domain - Join Windows 10 PC to")</f>
        <v>Domain - Join Windows 10 PC to</v>
      </c>
      <c r="B870" s="9" t="s">
        <v>847</v>
      </c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</row>
    <row r="871" ht="27.0" customHeight="1">
      <c r="A871" s="11" t="str">
        <f>HYPERLINK("https://www.tenforums.com/tutorials/148230-minimize-number-connections-internet-domain-windows-10-a.html","Domain - Minimize Number of Simultaneous Connections in Windows 10")</f>
        <v>Domain - Minimize Number of Simultaneous Connections in Windows 10</v>
      </c>
      <c r="B871" s="10" t="s">
        <v>848</v>
      </c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</row>
    <row r="872" ht="27.0" customHeight="1">
      <c r="A872" s="8" t="str">
        <f>HYPERLINK("https://www.tenforums.com/tutorials/90107-remove-windows-10-pc-domain.html","Domain - Remove Windows 10 PC from")</f>
        <v>Domain - Remove Windows 10 PC from</v>
      </c>
      <c r="B872" s="9" t="s">
        <v>849</v>
      </c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</row>
    <row r="873" ht="27.0" customHeight="1">
      <c r="A873" s="8" t="str">
        <f>HYPERLINK("https://www.tenforums.com/tutorials/107406-enable-disable-domain-users-sign-windows-10-using-biometrics.html","Domain Users - Enable or Disable Sign in using Biometrics")</f>
        <v>Domain Users - Enable or Disable Sign in using Biometrics</v>
      </c>
      <c r="B873" s="9" t="s">
        <v>281</v>
      </c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</row>
    <row r="874" ht="27.0" customHeight="1">
      <c r="A874" s="8" t="str">
        <f>HYPERLINK("https://www.tenforums.com/tutorials/35552-compression-blue-arrows-icons-change-remove-windows-10-a.html","Double Blue Arrows on Icons - Change or Remove in Windows 10")</f>
        <v>Double Blue Arrows on Icons - Change or Remove in Windows 10</v>
      </c>
      <c r="B874" s="9" t="s">
        <v>321</v>
      </c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</row>
    <row r="875" ht="27.0" customHeight="1">
      <c r="A875" s="8" t="str">
        <f>HYPERLINK("https://www.tenforums.com/tutorials/40271-open-items-single-click-double-click-windows-10-a.html","Double-Click or Single-Click to Open Items in Windows 10")</f>
        <v>Double-Click or Single-Click to Open Items in Windows 10</v>
      </c>
      <c r="B875" s="9" t="s">
        <v>850</v>
      </c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</row>
    <row r="876" ht="27.0" customHeight="1">
      <c r="A876" s="8" t="str">
        <f>HYPERLINK("https://www.tenforums.com/tutorials/51220-double-tap-wake-up-windows-10-mobile-phone-turn-off.html","Double Tap to Wake Up Windows 10 Mobile Phone - Turn On or Off")</f>
        <v>Double Tap to Wake Up Windows 10 Mobile Phone - Turn On or Off</v>
      </c>
      <c r="B876" s="9" t="s">
        <v>851</v>
      </c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</row>
    <row r="877" ht="27.0" customHeight="1">
      <c r="A877" s="8" t="str">
        <f>HYPERLINK("https://www.tenforums.com/tutorials/51564-downgrade-windows-10-enterprise-windows-10-pro.html","Downgrade Windows 10 Enterprise to Windows 10 Pro ")</f>
        <v>Downgrade Windows 10 Enterprise to Windows 10 Pro </v>
      </c>
      <c r="B877" s="9" t="s">
        <v>852</v>
      </c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</row>
    <row r="878" ht="27.0" customHeight="1">
      <c r="A878" s="8" t="str">
        <f>HYPERLINK("https://www.tenforums.com/tutorials/95939-downgrade-windows-10-pro-workstations-windows-10-pro.html","Downgrade Windows 10 Pro for Workstations to Windows 10 Pro")</f>
        <v>Downgrade Windows 10 Pro for Workstations to Windows 10 Pro</v>
      </c>
      <c r="B878" s="9" t="s">
        <v>853</v>
      </c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</row>
    <row r="879" ht="27.0" customHeight="1">
      <c r="A879" s="11" t="str">
        <f>HYPERLINK("https://www.tenforums.com/tutorials/146977-how-allow-deny-apps-access-downloads-folder-windows-10-a.html","Downloads Folder - Allow or Deny Apps Access in Windows 10")</f>
        <v>Downloads Folder - Allow or Deny Apps Access in Windows 10</v>
      </c>
      <c r="B879" s="10" t="s">
        <v>854</v>
      </c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</row>
    <row r="880" ht="27.0" customHeight="1">
      <c r="A880" s="8" t="str">
        <f>HYPERLINK("https://www.tenforums.com/tutorials/116534-change-restore-downloads-folder-icon-windows.html","Downloads Folder Icon - Change or Restore in Windows")</f>
        <v>Downloads Folder Icon - Change or Restore in Windows</v>
      </c>
      <c r="B880" s="9" t="s">
        <v>855</v>
      </c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</row>
    <row r="881" ht="27.0" customHeight="1">
      <c r="A881" s="8" t="str">
        <f>HYPERLINK("https://www.tenforums.com/tutorials/74949-downloads-folder-move-location-windows-10-a.html","Downloads Folder - Move Location in Windows 10")</f>
        <v>Downloads Folder - Move Location in Windows 10</v>
      </c>
      <c r="B881" s="10" t="s">
        <v>856</v>
      </c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</row>
    <row r="882" ht="27.0" customHeight="1">
      <c r="A882" s="8" t="str">
        <f>HYPERLINK("https://www.tenforums.com/tutorials/120082-see-dpi-awareness-running-apps-task-manager-windows-10-a.html","DPI Awareness of Running Apps - See in Task Manager in Windows 10")</f>
        <v>DPI Awareness of Running Apps - See in Task Manager in Windows 10</v>
      </c>
      <c r="B882" s="9" t="s">
        <v>857</v>
      </c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</row>
    <row r="883" ht="27.0" customHeight="1">
      <c r="A883" s="8" t="str">
        <f>HYPERLINK("https://www.tenforums.com/tutorials/100793-turn-off-fix-scaling-apps-blurry-windows-10-a.html","DPI Scaling for Apps - Turn On or Off Fix Scaling for Apps in Windows 10")</f>
        <v>DPI Scaling for Apps - Turn On or Off Fix Scaling for Apps in Windows 10</v>
      </c>
      <c r="B883" s="9" t="s">
        <v>858</v>
      </c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</row>
    <row r="884" ht="27.0" customHeight="1">
      <c r="A884" s="8" t="str">
        <f>HYPERLINK("https://www.tenforums.com/tutorials/5990-dpi-scaling-level-displays-change-windows-10-a.html","DPI Scaling Level for Displays - Change in Windows 10")</f>
        <v>DPI Scaling Level for Displays - Change in Windows 10</v>
      </c>
      <c r="B884" s="9" t="s">
        <v>859</v>
      </c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</row>
    <row r="885" ht="27.0" customHeight="1">
      <c r="A885" s="8" t="str">
        <f>HYPERLINK("https://www.tenforums.com/tutorials/68819-hyper-v-virtual-machine-change-dpi-zoom-level-windows-10-a.html","DPI Zoom Level of Hyper-V Virtual Machine - Change in Windows 10 ")</f>
        <v>DPI Zoom Level of Hyper-V Virtual Machine - Change in Windows 10 </v>
      </c>
      <c r="B885" s="9" t="s">
        <v>860</v>
      </c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</row>
    <row r="886" ht="27.0" customHeight="1">
      <c r="A886" s="8" t="str">
        <f>HYPERLINK("https://www.tenforums.com/tutorials/38097-drag-drop-default-action-change-windows.html","Drag and Drop Default Action - Change in Windows")</f>
        <v>Drag and Drop Default Action - Change in Windows</v>
      </c>
      <c r="B886" s="9" t="s">
        <v>861</v>
      </c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</row>
    <row r="887" ht="27.0" customHeight="1">
      <c r="A887" s="8" t="str">
        <f>HYPERLINK("https://www.tenforums.com/tutorials/78970-change-drag-drop-sensitivity-windows.html","Drag and Drop Sensitivity - Change in Windows")</f>
        <v>Drag and Drop Sensitivity - Change in Windows</v>
      </c>
      <c r="B887" s="10" t="s">
        <v>862</v>
      </c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</row>
    <row r="888" ht="27.0" customHeight="1">
      <c r="A888" s="8" t="str">
        <f>HYPERLINK("https://www.tenforums.com/tutorials/27465-maximized-window-dragging-enable-disable-windows-10-a.html","Drag Maximized Window - Enable or Disable in Windows 10")</f>
        <v>Drag Maximized Window - Enable or Disable in Windows 10</v>
      </c>
      <c r="B888" s="9" t="s">
        <v>863</v>
      </c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</row>
    <row r="889" ht="27.0" customHeight="1">
      <c r="A889" s="8" t="str">
        <f>HYPERLINK("https://www.tenforums.com/tutorials/4636-pin-taskbar-folder-drive-windows-10-a.html","Drive and Folder - 'Pin to taskbar' in Windows 10")</f>
        <v>Drive and Folder - 'Pin to taskbar' in Windows 10</v>
      </c>
      <c r="B889" s="9" t="s">
        <v>864</v>
      </c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</row>
    <row r="890" ht="27.0" customHeight="1">
      <c r="A890" s="8" t="str">
        <f>HYPERLINK("https://www.tenforums.com/tutorials/40734-drive-error-checking-windows-10-a.html","Drive Error Checking in Windows 10")</f>
        <v>Drive Error Checking in Windows 10</v>
      </c>
      <c r="B890" s="9" t="s">
        <v>417</v>
      </c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</row>
    <row r="891" ht="27.0" customHeight="1">
      <c r="A891" s="8" t="str">
        <f>HYPERLINK("https://www.tenforums.com/tutorials/74659-drive-icon-change-windows-10-a.html","Drive Icon - Change in Windows 10")</f>
        <v>Drive Icon - Change in Windows 10</v>
      </c>
      <c r="B891" s="10" t="s">
        <v>865</v>
      </c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</row>
    <row r="892" ht="27.0" customHeight="1">
      <c r="A892" s="8" t="str">
        <f>HYPERLINK("https://www.tenforums.com/tutorials/8811-library-include-folder-windows-10-a.html","Drive - Include in Library in Windows 10")</f>
        <v>Drive - Include in Library in Windows 10</v>
      </c>
      <c r="B892" s="9" t="s">
        <v>866</v>
      </c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</row>
    <row r="893" ht="27.0" customHeight="1">
      <c r="A893" s="8" t="str">
        <f>HYPERLINK("https://www.tenforums.com/tutorials/53156-drive-label-rename-windows-10-a.html","Drive Label - Rename in Windows 10 ")</f>
        <v>Drive Label - Rename in Windows 10 </v>
      </c>
      <c r="B893" s="9" t="s">
        <v>867</v>
      </c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</row>
    <row r="894" ht="27.0" customHeight="1">
      <c r="A894" s="11" t="s">
        <v>868</v>
      </c>
      <c r="B894" s="10" t="s">
        <v>869</v>
      </c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</row>
    <row r="895" ht="27.0" customHeight="1">
      <c r="A895" s="8" t="str">
        <f>HYPERLINK("https://www.tenforums.com/tutorials/79064-change-assign-drive-letter-windows-10-a.html","Drive Letter - Change and Assign in Windows 10")</f>
        <v>Drive Letter - Change and Assign in Windows 10</v>
      </c>
      <c r="B895" s="10" t="s">
        <v>870</v>
      </c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</row>
    <row r="896" ht="27.0" customHeight="1">
      <c r="A896" s="8" t="str">
        <f>HYPERLINK("https://www.tenforums.com/tutorials/107032-remove-drive-letter-windows-10-a.html","Drive Letter - Remove in Windows 10")</f>
        <v>Drive Letter - Remove in Windows 10</v>
      </c>
      <c r="B896" s="9" t="s">
        <v>871</v>
      </c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</row>
    <row r="897" ht="27.0" customHeight="1">
      <c r="A897" s="8" t="str">
        <f>HYPERLINK("https://www.tenforums.com/tutorials/89169-hide-show-drive-letters-windows-10-a.html","Drive Letters - Hide or Show in Windows 10")</f>
        <v>Drive Letters - Hide or Show in Windows 10</v>
      </c>
      <c r="B897" s="9" t="s">
        <v>872</v>
      </c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</row>
    <row r="898" ht="27.0" customHeight="1">
      <c r="A898" s="8" t="str">
        <f>HYPERLINK("https://www.tenforums.com/tutorials/64249-drive-letters-show-before-after-name-windows-10-a.html","Drive Letters - Show Before or After Name in Windows 10 ")</f>
        <v>Drive Letters - Show Before or After Name in Windows 10 </v>
      </c>
      <c r="B898" s="9" t="s">
        <v>873</v>
      </c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</row>
    <row r="899" ht="27.0" customHeight="1">
      <c r="A899" s="11" t="str">
        <f>HYPERLINK("https://www.tenforums.com/tutorials/142868-mount-drive-folder-windows-10-a.html","Drive - Mount to a Folder in Windows 10")</f>
        <v>Drive - Mount to a Folder in Windows 10</v>
      </c>
      <c r="B899" s="10" t="s">
        <v>874</v>
      </c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</row>
    <row r="900" ht="27.0" customHeight="1">
      <c r="A900" s="8" t="str">
        <f>HYPERLINK("https://www.tenforums.com/tutorials/96205-format-disk-drive-windows-10-a.html","Drive or Disk - Format in Windows 10")</f>
        <v>Drive or Disk - Format in Windows 10</v>
      </c>
      <c r="B900" s="9" t="s">
        <v>796</v>
      </c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</row>
    <row r="901" ht="27.0" customHeight="1">
      <c r="A901" s="11" t="s">
        <v>875</v>
      </c>
      <c r="B901" s="10" t="s">
        <v>876</v>
      </c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</row>
    <row r="902" ht="27.0" customHeight="1">
      <c r="A902" s="8" t="str">
        <f>HYPERLINK("https://www.tenforums.com/tutorials/98965-determine-file-system-drive-windows-10-a.html","Drive File System - Determine in Windows 10")</f>
        <v>Drive File System - Determine in Windows 10</v>
      </c>
      <c r="B902" s="9" t="s">
        <v>877</v>
      </c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</row>
    <row r="903" ht="27.0" customHeight="1">
      <c r="A903" s="11" t="str">
        <f>HYPERLINK("https://www.tenforums.com/tutorials/21904-enable-disable-disk-write-caching-windows-10-a.html","Drive Removal Policy - Change in Windows 10")</f>
        <v>Drive Removal Policy - Change in Windows 10</v>
      </c>
      <c r="B903" s="10" t="s">
        <v>805</v>
      </c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</row>
    <row r="904" ht="27.0" customHeight="1">
      <c r="A904" s="8" t="str">
        <f>HYPERLINK("https://www.tenforums.com/tutorials/83441-free-up-drive-space-windows-10-a.html","Drive Space - Free Up in Windows 10")</f>
        <v>Drive Space - Free Up in Windows 10</v>
      </c>
      <c r="B904" s="10" t="s">
        <v>878</v>
      </c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</row>
    <row r="905" ht="27.0" customHeight="1">
      <c r="A905" s="8" t="str">
        <f>HYPERLINK("https://www.tenforums.com/tutorials/15989-device-driver-automatic-installation-turn-off-windows-10-a.html","Driver Automatic Installation - Turn On or Off in Windows 10")</f>
        <v>Driver Automatic Installation - Turn On or Off in Windows 10</v>
      </c>
      <c r="B905" s="9" t="s">
        <v>755</v>
      </c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</row>
    <row r="906" ht="27.0" customHeight="1">
      <c r="A906" s="8" t="str">
        <f>HYPERLINK("https://www.tenforums.com/tutorials/60478-roll-back-driver-previous-version-windows-10-a.html","Driver - Roll Back to Previous Version in Windows 10 ")</f>
        <v>Driver - Roll Back to Previous Version in Windows 10 </v>
      </c>
      <c r="B906" s="9" t="s">
        <v>879</v>
      </c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</row>
    <row r="907" ht="27.0" customHeight="1">
      <c r="A907" s="11" t="s">
        <v>880</v>
      </c>
      <c r="B907" s="10" t="s">
        <v>881</v>
      </c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</row>
    <row r="908" ht="27.0" customHeight="1">
      <c r="A908" s="11" t="str">
        <f>HYPERLINK("https://www.tenforums.com/tutorials/146562-prevent-windows-update-updating-specific-device-driver.html","Driver Update - Prevent Windows Update from Updating Specific Device Driver")</f>
        <v>Driver Update - Prevent Windows Update from Updating Specific Device Driver</v>
      </c>
      <c r="B908" s="10" t="s">
        <v>882</v>
      </c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</row>
    <row r="909" ht="27.0" customHeight="1">
      <c r="A909" s="8" t="str">
        <f>HYPERLINK("https://www.tenforums.com/tutorials/48277-driver-updates-windows-update-enable-disable-windows-10-a.html","Driver Updates in Windows Update - Enable or Disable in Windows 10")</f>
        <v>Driver Updates in Windows Update - Enable or Disable in Windows 10</v>
      </c>
      <c r="B909" s="9" t="s">
        <v>883</v>
      </c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</row>
    <row r="910" ht="27.0" customHeight="1">
      <c r="A910" s="8" t="str">
        <f>HYPERLINK("https://www.tenforums.com/tutorials/5470-driver-verifier-enable-disable-windows-10-a.html","Driver Verifier - Enable and Disable in Windows 10")</f>
        <v>Driver Verifier - Enable and Disable in Windows 10</v>
      </c>
      <c r="B910" s="9" t="s">
        <v>884</v>
      </c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</row>
    <row r="911" ht="27.0" customHeight="1">
      <c r="A911" s="8" t="str">
        <f>HYPERLINK("https://www.tenforums.com/tutorials/96543-verify-if-system-files-drivers-digitally-signed-windows.html","Drivers and System Files - Verify if Digitally Signed in Windows")</f>
        <v>Drivers and System Files - Verify if Digitally Signed in Windows</v>
      </c>
      <c r="B911" s="9" t="s">
        <v>885</v>
      </c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</row>
    <row r="912" ht="27.0" customHeight="1">
      <c r="A912" s="8" t="str">
        <f>HYPERLINK("https://www.tenforums.com/tutorials/68426-drivers-backup-restore-windows-10-a.html","Drivers - Backup and Restore in Windows 10 ")</f>
        <v>Drivers - Backup and Restore in Windows 10 </v>
      </c>
      <c r="B912" s="9" t="s">
        <v>886</v>
      </c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</row>
    <row r="913" ht="27.0" customHeight="1">
      <c r="A913" s="8" t="str">
        <f>HYPERLINK("https://www.tenforums.com/tutorials/46259-legacy-file-system-filter-drivers-block-unblock-windows-10-a.html","Drivers - Block or Unblock Legacy File System Filter Drivers in Windows 10 ")</f>
        <v>Drivers - Block or Unblock Legacy File System Filter Drivers in Windows 10 </v>
      </c>
      <c r="B913" s="9" t="s">
        <v>887</v>
      </c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</row>
    <row r="914" ht="27.0" customHeight="1">
      <c r="A914" s="8" t="str">
        <f>HYPERLINK("https://www.tenforums.com/tutorials/117336-enable-disable-automount-new-disks-drives-windows.html","Drives and Disks Automount - Enable or Disable in Windows")</f>
        <v>Drives and Disks Automount - Enable or Disable in Windows</v>
      </c>
      <c r="B914" s="9" t="s">
        <v>235</v>
      </c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</row>
    <row r="915" ht="27.0" customHeight="1">
      <c r="A915" s="8" t="str">
        <f>HYPERLINK("https://www.tenforums.com/tutorials/79149-hide-specified-drives-windows.html","Drives - Hide Specified Drives in Windows")</f>
        <v>Drives - Hide Specified Drives in Windows</v>
      </c>
      <c r="B915" s="10" t="s">
        <v>888</v>
      </c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</row>
    <row r="916" ht="27.0" customHeight="1">
      <c r="A916" s="8" t="str">
        <f>HYPERLINK("https://www.tenforums.com/tutorials/4675-drives-navigation-pane-add-remove-windows-10-a.html","Drives in Navigation Pane - Add or Remove in Windows 10")</f>
        <v>Drives in Navigation Pane - Add or Remove in Windows 10</v>
      </c>
      <c r="B916" s="9" t="s">
        <v>889</v>
      </c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</row>
    <row r="917" ht="27.0" customHeight="1">
      <c r="A917" s="8" t="str">
        <f>HYPERLINK("https://www.tenforums.com/tutorials/69524-send-context-menu-add-remove-drives-windows-10-a.html","Drives in Send to Context Menu - Add or Remove in Windows 10 ")</f>
        <v>Drives in Send to Context Menu - Add or Remove in Windows 10 </v>
      </c>
      <c r="B917" s="9" t="s">
        <v>890</v>
      </c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</row>
    <row r="918" ht="27.0" customHeight="1">
      <c r="A918" s="8" t="str">
        <f>HYPERLINK("https://www.tenforums.com/tutorials/8933-optimize-defrag-drives-windows-10-a.html","Drives - Optimize and Defrag in Windows 10")</f>
        <v>Drives - Optimize and Defrag in Windows 10</v>
      </c>
      <c r="B918" s="9" t="s">
        <v>711</v>
      </c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</row>
    <row r="919" ht="27.0" customHeight="1">
      <c r="A919" s="8" t="str">
        <f>HYPERLINK("https://www.tenforums.com/tutorials/21454-hard-disk-turn-off-after-idle-windows-10-a.html","Drives - Turn Off After Idle in Windows 10")</f>
        <v>Drives - Turn Off After Idle in Windows 10</v>
      </c>
      <c r="B919" s="9" t="s">
        <v>803</v>
      </c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</row>
    <row r="920" ht="27.0" customHeight="1">
      <c r="A920" s="11" t="s">
        <v>891</v>
      </c>
      <c r="B920" s="10" t="s">
        <v>892</v>
      </c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</row>
    <row r="921" ht="27.0" customHeight="1">
      <c r="A921" s="8" t="str">
        <f>HYPERLINK("https://www.tenforums.com/tutorials/75078-dropbox-desktop-icon-add-remove-windows-10-a.html","Dropbox Desktop Icon - Add or Remove in Windows 10")</f>
        <v>Dropbox Desktop Icon - Add or Remove in Windows 10</v>
      </c>
      <c r="B921" s="10" t="s">
        <v>893</v>
      </c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</row>
    <row r="922" ht="27.0" customHeight="1">
      <c r="A922" s="8" t="str">
        <f>HYPERLINK("https://www.tenforums.com/tutorials/59830-dropbox-navigation-pane-add-remove-windows-10-a.html","Dropbox in Navigation Pane - Add or Remove in Windows 10 ")</f>
        <v>Dropbox in Navigation Pane - Add or Remove in Windows 10 </v>
      </c>
      <c r="B922" s="9" t="s">
        <v>894</v>
      </c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</row>
    <row r="923" ht="27.0" customHeight="1">
      <c r="A923" s="8" t="str">
        <f>HYPERLINK("https://www.tenforums.com/tutorials/126714-add-remove-drop-shadows-icon-labels-desktop-windows.html","Drop Shadows on Desktop Icons - Add or Remove in Windows")</f>
        <v>Drop Shadows on Desktop Icons - Add or Remove in Windows</v>
      </c>
      <c r="B923" s="9" t="s">
        <v>741</v>
      </c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</row>
    <row r="924" ht="27.0" customHeight="1">
      <c r="A924" s="8" t="str">
        <f>HYPERLINK("https://www.tenforums.com/tutorials/2108-windows-10-dual-boot-windows-7-windows-8-a.html","Dual Boot Windows 10 with Windows 7 or Windows 8")</f>
        <v>Dual Boot Windows 10 with Windows 7 or Windows 8</v>
      </c>
      <c r="B924" s="9" t="s">
        <v>895</v>
      </c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</row>
    <row r="925" ht="27.0" customHeight="1">
      <c r="A925" s="11" t="str">
        <f>HYPERLINK("https://www.tenforums.com/tutorials/148810-how-remove-uninstall-windows-7-8-10-dual-boot-pc.html","Dual Boot - Remove and Uninstall Windows 7, Windows 8, or Windows 10 from PC")</f>
        <v>Dual Boot - Remove and Uninstall Windows 7, Windows 8, or Windows 10 from PC</v>
      </c>
      <c r="B925" s="10" t="s">
        <v>896</v>
      </c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</row>
    <row r="926" ht="27.0" customHeight="1">
      <c r="A926" s="8" t="str">
        <f>HYPERLINK("https://www.tenforums.com/tutorials/104189-turn-off-dynamic-lock-problem-notifications-windows-10-a.html","Dynamic Lock Problem Notifications - Turn On or Off in Windows 10")</f>
        <v>Dynamic Lock Problem Notifications - Turn On or Off in Windows 10</v>
      </c>
      <c r="B926" s="9" t="s">
        <v>897</v>
      </c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</row>
    <row r="927" ht="27.0" customHeight="1">
      <c r="A927" s="8" t="str">
        <f>HYPERLINK("https://www.tenforums.com/tutorials/74574-dynamic-lock-turn-off-windows-10-a.html","Dynamic Lock - Turn On or Off in Windows 10")</f>
        <v>Dynamic Lock - Turn On or Off in Windows 10</v>
      </c>
      <c r="B927" s="10" t="s">
        <v>898</v>
      </c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</row>
    <row r="928" ht="27.0" customHeight="1">
      <c r="A928" s="6" t="s">
        <v>899</v>
      </c>
      <c r="B928" s="6" t="s">
        <v>899</v>
      </c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</row>
    <row r="929" ht="27.0" customHeight="1">
      <c r="A929" s="8" t="str">
        <f>HYPERLINK("https://www.tenforums.com/tutorials/53030-early-launch-antimalware-boot-start-driver-policy-configure.html","Early Launch Antimalware Boot-Start Driver Policy - Configure ")</f>
        <v>Early Launch Antimalware Boot-Start Driver Policy - Configure </v>
      </c>
      <c r="B929" s="9" t="s">
        <v>900</v>
      </c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</row>
    <row r="930" ht="27.0" customHeight="1">
      <c r="A930" s="8" t="str">
        <f>HYPERLINK("https://www.tenforums.com/tutorials/53068-early-launch-anti-malware-disable-windows-8-windows-10-a.html","Early Launch Anti-Malware - Disable in Windows 8 and Windows 10 ")</f>
        <v>Early Launch Anti-Malware - Disable in Windows 8 and Windows 10 </v>
      </c>
      <c r="B930" s="9" t="s">
        <v>901</v>
      </c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</row>
    <row r="931" ht="27.0" customHeight="1">
      <c r="A931" s="8" t="str">
        <f>HYPERLINK("https://www.tenforums.com/tutorials/48507-edge-swipe-screen-enable-disable-windows-10-a.html","Edge Swipe on Screen - Enable or Disable in Windows 10 ")</f>
        <v>Edge Swipe on Screen - Enable or Disable in Windows 10 </v>
      </c>
      <c r="B931" s="9" t="s">
        <v>902</v>
      </c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</row>
    <row r="932" ht="27.0" customHeight="1">
      <c r="A932" s="8" t="str">
        <f>HYPERLINK("https://www.tenforums.com/tutorials/77688-edit-paint-3d-context-menu-add-remove-windows-10-a.html","Edit with Paint 3D context menu - Add or Remove in Windows 10")</f>
        <v>Edit with Paint 3D context menu - Add or Remove in Windows 10</v>
      </c>
      <c r="B932" s="10" t="s">
        <v>903</v>
      </c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</row>
    <row r="933" ht="27.0" customHeight="1">
      <c r="A933" s="8" t="str">
        <f>HYPERLINK("https://www.tenforums.com/tutorials/88126-edit-photos-context-menu-add-remove-windows-10-a.html","Edit with Photos context menu - Add or Remove in Windows 10")</f>
        <v>Edit with Photos context menu - Add or Remove in Windows 10</v>
      </c>
      <c r="B933" s="9" t="s">
        <v>904</v>
      </c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</row>
    <row r="934" ht="27.0" customHeight="1">
      <c r="A934" s="8" t="str">
        <f>HYPERLINK("https://www.tenforums.com/tutorials/114235-add-edit-powershell-ise-administrator-windows-10-a.html","Edit with PowerShell ISE as administrator context menu - Add in Windows 10")</f>
        <v>Edit with PowerShell ISE as administrator context menu - Add in Windows 10</v>
      </c>
      <c r="B934" s="9" t="s">
        <v>905</v>
      </c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</row>
    <row r="935" ht="27.0" customHeight="1">
      <c r="A935" s="8" t="str">
        <f>HYPERLINK("https://www.tenforums.com/tutorials/114269-add-edit-powershell-ise-x86-administrator-windows-10-a.html","Edit with PowerShell ISE x86 as administrator context menu - Add in Windows 10")</f>
        <v>Edit with PowerShell ISE x86 as administrator context menu - Add in Windows 10</v>
      </c>
      <c r="B935" s="9" t="s">
        <v>906</v>
      </c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</row>
    <row r="936" ht="27.0" customHeight="1">
      <c r="A936" s="8" t="str">
        <f>HYPERLINK("https://www.tenforums.com/tutorials/22749-windows-10-edition-see-edition-you-have-installed.html","Edition of Windows 10 - See which edition you have Installed")</f>
        <v>Edition of Windows 10 - See which edition you have Installed</v>
      </c>
      <c r="B936" s="9" t="s">
        <v>907</v>
      </c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</row>
    <row r="937" ht="27.0" customHeight="1">
      <c r="A937" s="8" t="str">
        <f>HYPERLINK("https://www.tenforums.com/tutorials/2790-elevated-command-prompt-open-windows-10-a.html","Elevated Command Prompt - Open in Windows 10")</f>
        <v>Elevated Command Prompt - Open in Windows 10</v>
      </c>
      <c r="B937" s="9" t="s">
        <v>530</v>
      </c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</row>
    <row r="938" ht="27.0" customHeight="1">
      <c r="A938" s="8" t="str">
        <f>HYPERLINK("https://www.tenforums.com/tutorials/72407-elevated-command-prompt-shortcut-create-windows-10-a.html","Elevated Command Prompt Shortcut - Create in Windows 10 ")</f>
        <v>Elevated Command Prompt Shortcut - Create in Windows 10 </v>
      </c>
      <c r="B938" s="9" t="s">
        <v>908</v>
      </c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</row>
    <row r="939" ht="27.0" customHeight="1">
      <c r="A939" s="8" t="str">
        <f>HYPERLINK("https://www.tenforums.com/tutorials/25721-windows-powershell-elevated-open-windows-10-a.html","Elevated PowerShell - Open in Windows 10")</f>
        <v>Elevated PowerShell - Open in Windows 10</v>
      </c>
      <c r="B939" s="9" t="s">
        <v>909</v>
      </c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</row>
    <row r="940" ht="27.0" customHeight="1">
      <c r="A940" s="11" t="s">
        <v>910</v>
      </c>
      <c r="B940" s="10" t="s">
        <v>911</v>
      </c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</row>
    <row r="941" ht="27.0" customHeight="1">
      <c r="A941" s="8" t="str">
        <f>HYPERLINK("https://www.tenforums.com/tutorials/57690-elevated-shortcut-without-uac-create-windows-10-a.html","Elevated Shortcut without UAC - Create in Windows 10 ")</f>
        <v>Elevated Shortcut without UAC - Create in Windows 10 </v>
      </c>
      <c r="B941" s="9" t="s">
        <v>912</v>
      </c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</row>
    <row r="942" ht="27.0" customHeight="1">
      <c r="A942" s="8" t="str">
        <f>HYPERLINK("https://www.tenforums.com/tutorials/25721-windows-powershell-elevated-open-windows-10-a.html","Elevated Windows PowerShell - Open in Windows 10")</f>
        <v>Elevated Windows PowerShell - Open in Windows 10</v>
      </c>
      <c r="B942" s="9" t="s">
        <v>909</v>
      </c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</row>
    <row r="943" ht="27.0" customHeight="1">
      <c r="A943" s="8" t="str">
        <f>HYPERLINK("https://www.tenforums.com/tutorials/24629-email-access-apps-turn-off-windows-10-a.html","Email Access for Apps - Turn On or Off in Windows 10")</f>
        <v>Email Access for Apps - Turn On or Off in Windows 10</v>
      </c>
      <c r="B943" s="9" t="s">
        <v>191</v>
      </c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</row>
    <row r="944" ht="27.0" customHeight="1">
      <c r="A944" s="8" t="str">
        <f>HYPERLINK("https://www.tenforums.com/tutorials/73734-email-add-context-menu-windows-10-a.html","Email - Add to Context Menu in Windows 10 ")</f>
        <v>Email - Add to Context Menu in Windows 10 </v>
      </c>
      <c r="B944" s="9" t="s">
        <v>913</v>
      </c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</row>
    <row r="945" ht="27.0" customHeight="1">
      <c r="A945" s="8" t="str">
        <f>HYPERLINK("https://www.tenforums.com/tutorials/52908-sign-screen-email-address-enable-disable-windows-10-a.html","Email Address on Sign-in Screen - Enable or Disable in Windows 10 ")</f>
        <v>Email Address on Sign-in Screen - Enable or Disable in Windows 10 </v>
      </c>
      <c r="B945" s="9" t="s">
        <v>914</v>
      </c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</row>
    <row r="946" ht="27.0" customHeight="1">
      <c r="A946" s="8" t="str">
        <f>HYPERLINK("https://www.tenforums.com/tutorials/48111-sign-screen-email-address-hide-show-windows-10-a.html","Email Address on Sign-in Screen - Hide or Show in Windows 10 ")</f>
        <v>Email Address on Sign-in Screen - Hide or Show in Windows 10 </v>
      </c>
      <c r="B946" s="9" t="s">
        <v>915</v>
      </c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</row>
    <row r="947" ht="27.0" customHeight="1">
      <c r="A947" s="8" t="str">
        <f>HYPERLINK("https://www.tenforums.com/tutorials/102192-turn-off-embedded-handwriting-panel-windows-10-a.html","Embedded Handwriting Panel - Turn On or Off in Windows 10")</f>
        <v>Embedded Handwriting Panel - Turn On or Off in Windows 10</v>
      </c>
      <c r="B947" s="9" t="s">
        <v>916</v>
      </c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</row>
    <row r="948" ht="27.0" customHeight="1">
      <c r="A948" s="8" t="str">
        <f>HYPERLINK("https://www.tenforums.com/tutorials/7179-emergency-alerts-turn-off-windows-10-mobile-phones.html","Emergency Alerts - Turn On or Off in Windows 10 Mobile Phones")</f>
        <v>Emergency Alerts - Turn On or Off in Windows 10 Mobile Phones</v>
      </c>
      <c r="B948" s="9" t="s">
        <v>917</v>
      </c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</row>
    <row r="949" ht="27.0" customHeight="1">
      <c r="A949" s="8" t="str">
        <f>HYPERLINK("https://www.tenforums.com/tutorials/7370-restart-computer-windows-10-a.html#option8","Emergency Restart in Windows 10")</f>
        <v>Emergency Restart in Windows 10</v>
      </c>
      <c r="B949" s="9" t="s">
        <v>918</v>
      </c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</row>
    <row r="950" ht="27.0" customHeight="1">
      <c r="A950" s="8" t="str">
        <f>HYPERLINK("https://www.tenforums.com/tutorials/101012-turn-off-close-emoji-panel-automatically-windows-10-a.html","Emoji Panel Close Automatically - Turn On or Off in Windows 10")</f>
        <v>Emoji Panel Close Automatically - Turn On or Off in Windows 10</v>
      </c>
      <c r="B950" s="9" t="s">
        <v>919</v>
      </c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</row>
    <row r="951" ht="27.0" customHeight="1">
      <c r="A951" s="8" t="str">
        <f>HYPERLINK("https://www.tenforums.com/tutorials/86482-entering-emoji-hardware-keyboard-emoji-panel-windows-10-a.html","Emoji Panel - Entering Emoji on Hardware Keyboard in Windows 10")</f>
        <v>Emoji Panel - Entering Emoji on Hardware Keyboard in Windows 10</v>
      </c>
      <c r="B951" s="9" t="s">
        <v>920</v>
      </c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</row>
    <row r="952" ht="27.0" customHeight="1">
      <c r="A952" s="8" t="str">
        <f>HYPERLINK("https://www.tenforums.com/tutorials/125905-use-emoji-drive-file-folder-names-windows-10-a.html","Emoji - Use in Drive, File, and Folder Names in Windows 10")</f>
        <v>Emoji - Use in Drive, File, and Folder Names in Windows 10</v>
      </c>
      <c r="B952" s="9" t="s">
        <v>921</v>
      </c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</row>
    <row r="953" ht="27.0" customHeight="1">
      <c r="A953" s="8" t="str">
        <f>HYPERLINK("https://www.tenforums.com/tutorials/32542-empty-folder-context-menu-add-remove-windows-10-a.html","Empty Folder context menu - Add or Remove in Windows 10")</f>
        <v>Empty Folder context menu - Add or Remove in Windows 10</v>
      </c>
      <c r="B953" s="9" t="s">
        <v>922</v>
      </c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</row>
    <row r="954" ht="27.0" customHeight="1">
      <c r="A954" s="8" t="str">
        <f>HYPERLINK("https://www.tenforums.com/tutorials/90558-add-empty-recycle-bin-context-menu-windows-10-a.html","Empty Recycle Bin Context Menu - Add in Windows 10")</f>
        <v>Empty Recycle Bin Context Menu - Add in Windows 10</v>
      </c>
      <c r="B954" s="9" t="s">
        <v>923</v>
      </c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</row>
    <row r="955" ht="27.0" customHeight="1">
      <c r="A955" s="8" t="str">
        <f>HYPERLINK("https://www.tenforums.com/tutorials/105689-remove-empty-recycle-bin-context-menu-recycle-bin-windows.html","Empty Recycle Bin - Add or Remove from Context Menu of Recycle Bin in Windows")</f>
        <v>Empty Recycle Bin - Add or Remove from Context Menu of Recycle Bin in Windows</v>
      </c>
      <c r="B955" s="9" t="s">
        <v>924</v>
      </c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</row>
    <row r="956" ht="27.0" customHeight="1">
      <c r="A956" s="8" t="str">
        <f>HYPERLINK("https://www.tenforums.com/tutorials/85503-remove-enable-adaptive-brightness-power-options-windows-10-a.html","Enable adaptive brightness - Add or Remove from Power Options in Windows 10")</f>
        <v>Enable adaptive brightness - Add or Remove from Power Options in Windows 10</v>
      </c>
      <c r="B956" s="9" t="s">
        <v>925</v>
      </c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</row>
    <row r="957" ht="27.0" customHeight="1">
      <c r="A957" s="8" t="str">
        <f>HYPERLINK("https://www.tenforums.com/tutorials/35811-encrypt-efs-lock-icon-change-remove-windows-10-a.html","Encrypt (EFS) Lock on Icon - Change or Remove in Windows 10")</f>
        <v>Encrypt (EFS) Lock on Icon - Change or Remove in Windows 10</v>
      </c>
      <c r="B957" s="9" t="s">
        <v>926</v>
      </c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</row>
    <row r="958" ht="27.0" customHeight="1">
      <c r="A958" s="8" t="str">
        <f>HYPERLINK("https://www.tenforums.com/tutorials/77130-encrypt-files-folders-efs-windows-10-a.html","Encrypt Files and Folders with EFS in Windows 10")</f>
        <v>Encrypt Files and Folders with EFS in Windows 10</v>
      </c>
      <c r="B958" s="10" t="s">
        <v>927</v>
      </c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</row>
    <row r="959" ht="27.0" customHeight="1">
      <c r="A959" s="8" t="str">
        <f>HYPERLINK("https://www.tenforums.com/tutorials/77325-encrypted-files-find-all-windows-10-a.html","Encrypted Files - Find All in Windows 10")</f>
        <v>Encrypted Files - Find All in Windows 10</v>
      </c>
      <c r="B959" s="10" t="s">
        <v>928</v>
      </c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</row>
    <row r="960" ht="27.0" customHeight="1">
      <c r="A960" s="8" t="str">
        <f>HYPERLINK("https://www.tenforums.com/tutorials/59374-index-encrypted-files-turn-off-windows-10-a.html","Encrypted Files - Turn On or Off to Index in Windows 10 ")</f>
        <v>Encrypted Files - Turn On or Off to Index in Windows 10 </v>
      </c>
      <c r="B960" s="9" t="s">
        <v>929</v>
      </c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</row>
    <row r="961" ht="27.0" customHeight="1">
      <c r="A961" s="8" t="str">
        <f>HYPERLINK("https://www.tenforums.com/tutorials/89204-show-encrypted-compressed-ntfs-files-color-windows-10-a.html","Encrypted or Compressed NTFS files Show in Color in Windows 10")</f>
        <v>Encrypted or Compressed NTFS files Show in Color in Windows 10</v>
      </c>
      <c r="B961" s="10" t="s">
        <v>564</v>
      </c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</row>
    <row r="962" ht="27.0" customHeight="1">
      <c r="A962" s="8" t="str">
        <f>HYPERLINK("https://www.tenforums.com/tutorials/77225-encrypting-file-system-certificate-key-backup-windows-10-a.html","Encrypting File System Certificate and Key - Backup in Windows 10")</f>
        <v>Encrypting File System Certificate and Key - Backup in Windows 10</v>
      </c>
      <c r="B962" s="10" t="s">
        <v>930</v>
      </c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</row>
    <row r="963" ht="27.0" customHeight="1">
      <c r="A963" s="8" t="str">
        <f>HYPERLINK("https://www.tenforums.com/tutorials/77268-encrypting-file-system-certificate-key-import-windows-10-a.html","Encrypting File System Certificate and Key - Import in Windows 10")</f>
        <v>Encrypting File System Certificate and Key - Import in Windows 10</v>
      </c>
      <c r="B963" s="10" t="s">
        <v>931</v>
      </c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</row>
    <row r="964" ht="27.0" customHeight="1">
      <c r="A964" s="8" t="str">
        <f>HYPERLINK("https://www.tenforums.com/tutorials/110302-disable-auto-encrypt-files-moved-efs-encrypted-folders-windows.html","Encrypted Folders - Enable or Disable Auto Encrypt Files Moved into in Windows")</f>
        <v>Encrypted Folders - Enable or Disable Auto Encrypt Files Moved into in Windows</v>
      </c>
      <c r="B964" s="9" t="s">
        <v>932</v>
      </c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</row>
    <row r="965" ht="27.0" customHeight="1">
      <c r="A965" s="8" t="str">
        <f>HYPERLINK("https://www.tenforums.com/tutorials/80961-find-microsoft-end-user-license-agreement-eula-windows-10-a.html","End User License Agreement (EULA) - Find in Windows 10")</f>
        <v>End User License Agreement (EULA) - Find in Windows 10</v>
      </c>
      <c r="B965" s="10" t="s">
        <v>933</v>
      </c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</row>
    <row r="966" ht="27.0" customHeight="1">
      <c r="A966" s="8" t="str">
        <f>HYPERLINK("https://www.tenforums.com/tutorials/101265-enable-enhanced-anti-spoofing-windows-hello-face-authentification.html","Enhanced Anti-Spoofing for Windows Hello Face Authentification - Enable in Windows 10")</f>
        <v>Enhanced Anti-Spoofing for Windows Hello Face Authentification - Enable in Windows 10</v>
      </c>
      <c r="B966" s="9" t="s">
        <v>934</v>
      </c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</row>
    <row r="967" ht="27.0" customHeight="1">
      <c r="A967" s="8" t="str">
        <f>HYPERLINK("https://www.tenforums.com/tutorials/74225-energy-efficient-ethernet-modem-enable-disable.html","Energy Efficient Ethernet for Modem - Enable or Disable")</f>
        <v>Energy Efficient Ethernet for Modem - Enable or Disable</v>
      </c>
      <c r="B967" s="9" t="s">
        <v>935</v>
      </c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</row>
    <row r="968" ht="27.0" customHeight="1">
      <c r="A968" s="8" t="str">
        <f>HYPERLINK("https://www.tenforums.com/tutorials/32733-energy-saver-settings-add-power-options-windows-10-a.html","Energy Saver settings - Add to Power Options in Windows 10")</f>
        <v>Energy Saver settings - Add to Power Options in Windows 10</v>
      </c>
      <c r="B968" s="9" t="s">
        <v>936</v>
      </c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</row>
    <row r="969" ht="27.0" customHeight="1">
      <c r="A969" s="8" t="str">
        <f>HYPERLINK("https://www.tenforums.com/tutorials/3234-environment-variables-windows-10-a.html","Environment Variables in Windows 10")</f>
        <v>Environment Variables in Windows 10</v>
      </c>
      <c r="B969" s="9" t="s">
        <v>937</v>
      </c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</row>
    <row r="970" ht="27.0" customHeight="1">
      <c r="A970" s="11" t="str">
        <f>HYPERLINK("https://www.tenforums.com/tutorials/152246-how-add-environment-variables-context-menu-windows-10-a.html","Environment Variables Context Menu - Add in Windows 10")</f>
        <v>Environment Variables Context Menu - Add in Windows 10</v>
      </c>
      <c r="B970" s="10" t="s">
        <v>938</v>
      </c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</row>
    <row r="971" ht="27.0" customHeight="1">
      <c r="A971" s="8" t="str">
        <f>HYPERLINK("https://www.tenforums.com/tutorials/121797-delete-user-system-environment-variables-windows.html","Environment Variables - Delete User and System Variable in Windows")</f>
        <v>Environment Variables - Delete User and System Variable in Windows</v>
      </c>
      <c r="B971" s="9" t="s">
        <v>939</v>
      </c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</row>
    <row r="972" ht="27.0" customHeight="1">
      <c r="A972" s="8" t="str">
        <f>HYPERLINK("https://www.tenforums.com/tutorials/121855-edit-user-system-environment-variables-windows.html","Environment Variables - Edit User and System Variable in Windows")</f>
        <v>Environment Variables - Edit User and System Variable in Windows</v>
      </c>
      <c r="B972" s="9" t="s">
        <v>940</v>
      </c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</row>
    <row r="973" ht="27.0" customHeight="1">
      <c r="A973" s="8" t="str">
        <f>HYPERLINK("https://www.tenforums.com/tutorials/121664-set-new-user-system-environment-variables-windows.html","Environment Variables - Set New User and System Variable in Windows")</f>
        <v>Environment Variables - Set New User and System Variable in Windows</v>
      </c>
      <c r="B973" s="9" t="s">
        <v>941</v>
      </c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</row>
    <row r="974" ht="27.0" customHeight="1">
      <c r="A974" s="8" t="str">
        <f>HYPERLINK("https://www.tenforums.com/tutorials/121742-create-environment-variables-shortcut-windows.html","Environment Variables Shortcut - Create in Windows")</f>
        <v>Environment Variables Shortcut - Create in Windows</v>
      </c>
      <c r="B974" s="9" t="s">
        <v>942</v>
      </c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</row>
    <row r="975" ht="27.0" customHeight="1">
      <c r="A975" s="8" t="str">
        <f>HYPERLINK("https://www.tenforums.com/tutorials/27883-windows-10-mobile-phone-erase-online.html","Erase Windows 10 Mobile Phone Online")</f>
        <v>Erase Windows 10 Mobile Phone Online</v>
      </c>
      <c r="B975" s="9" t="s">
        <v>943</v>
      </c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</row>
    <row r="976" ht="27.0" customHeight="1">
      <c r="A976" s="8" t="str">
        <f>HYPERLINK("https://www.tenforums.com/tutorials/107232-enable-disable-windows-error-reporting-windows-10-a.html","Error Reporting - Enable or Disable in Windows 10")</f>
        <v>Error Reporting - Enable or Disable in Windows 10</v>
      </c>
      <c r="B976" s="9" t="s">
        <v>944</v>
      </c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</row>
    <row r="977" ht="27.0" customHeight="1">
      <c r="A977" s="8" t="str">
        <f>HYPERLINK("https://www.tenforums.com/tutorials/2570-esd-iso-create-bootable-iso-windows-esd-file.html","ESD to ISO - Create Bootable ISO from Windows ESD File")</f>
        <v>ESD to ISO - Create Bootable ISO from Windows ESD File</v>
      </c>
      <c r="B977" s="9" t="s">
        <v>945</v>
      </c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</row>
    <row r="978" ht="27.0" customHeight="1">
      <c r="A978" s="8" t="str">
        <f>HYPERLINK("https://www.tenforums.com/tutorials/95308-convert-esd-file-wim-using-dism-windows-10-a.html","ESD file to WIM - Convert using DISM in Windows 10")</f>
        <v>ESD file to WIM - Convert using DISM in Windows 10</v>
      </c>
      <c r="B978" s="9" t="s">
        <v>946</v>
      </c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</row>
    <row r="979" ht="27.0" customHeight="1">
      <c r="A979" s="8" t="str">
        <f>HYPERLINK("https://www.tenforums.com/tutorials/100920-restrict-background-data-usage-wi-fi-ethernet-windows-10-a.html","Ethernet and Wi-Fi Background Data Usage - Restrict in Windows 10")</f>
        <v>Ethernet and Wi-Fi Background Data Usage - Restrict in Windows 10</v>
      </c>
      <c r="B979" s="9" t="s">
        <v>249</v>
      </c>
      <c r="C979" s="19"/>
      <c r="D979" s="19"/>
      <c r="E979" s="19"/>
      <c r="F979" s="19"/>
      <c r="G979" s="19"/>
      <c r="H979" s="19"/>
      <c r="I979" s="19"/>
      <c r="J979" s="19"/>
      <c r="K979" s="19"/>
      <c r="L979" s="19"/>
      <c r="M979" s="19"/>
      <c r="N979" s="19"/>
      <c r="O979" s="19"/>
      <c r="P979" s="19"/>
      <c r="Q979" s="19"/>
      <c r="R979" s="19"/>
      <c r="S979" s="19"/>
      <c r="T979" s="19"/>
      <c r="U979" s="19"/>
      <c r="V979" s="19"/>
    </row>
    <row r="980" ht="27.0" customHeight="1">
      <c r="A980" s="8" t="str">
        <f>HYPERLINK("https://www.tenforums.com/tutorials/100916-set-data-limit-wi-fi-ethernet-windows-10-a.html","Ethernet and Wi-Fi Data Limit - Set in Windows 10")</f>
        <v>Ethernet and Wi-Fi Data Limit - Set in Windows 10</v>
      </c>
      <c r="B980" s="9" t="s">
        <v>947</v>
      </c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</row>
    <row r="981" ht="27.0" customHeight="1">
      <c r="A981" s="8" t="str">
        <f>HYPERLINK("https://www.tenforums.com/tutorials/35656-ethernet-connection-set-metered-unmetered-windows-10-a.html","Ethernet Connection - Set as Metered or Unmetered in Windows 10")</f>
        <v>Ethernet Connection - Set as Metered or Unmetered in Windows 10</v>
      </c>
      <c r="B981" s="9" t="s">
        <v>948</v>
      </c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</row>
    <row r="982" ht="27.0" customHeight="1">
      <c r="A982" s="11" t="s">
        <v>949</v>
      </c>
      <c r="B982" s="10" t="s">
        <v>398</v>
      </c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</row>
    <row r="983" ht="27.0" customHeight="1">
      <c r="A983" s="8" t="str">
        <f>HYPERLINK("https://www.tenforums.com/tutorials/80961-find-microsoft-end-user-license-agreement-eula-windows-10-a.html","EULA (End User License Agreement) - Find in Windows 10")</f>
        <v>EULA (End User License Agreement) - Find in Windows 10</v>
      </c>
      <c r="B983" s="10" t="s">
        <v>933</v>
      </c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</row>
    <row r="984" ht="27.0" customHeight="1">
      <c r="A984" s="8" t="str">
        <f>HYPERLINK("https://www.tenforums.com/tutorials/16588-event-viewer-clear-all-event-logs-windows.html","Event Viewer - Clear All Event Logs in Windows")</f>
        <v>Event Viewer - Clear All Event Logs in Windows</v>
      </c>
      <c r="B984" s="9" t="s">
        <v>950</v>
      </c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</row>
    <row r="985" ht="27.0" customHeight="1">
      <c r="A985" s="8" t="str">
        <f>HYPERLINK("https://www.tenforums.com/tutorials/40822-chkdsk-log-event-viewer-read-windows-10-a.html","Event Viewer Log for Chkdsk - Read in Windows 10")</f>
        <v>Event Viewer Log for Chkdsk - Read in Windows 10</v>
      </c>
      <c r="B985" s="9" t="s">
        <v>416</v>
      </c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</row>
    <row r="986" ht="27.0" customHeight="1">
      <c r="A986" s="8" t="str">
        <f>HYPERLINK("https://www.tenforums.com/tutorials/96356-read-shrink-volume-log-event-viewer-windows-10-a.html","Event Viewer Log for Shrink Volume - Read in Windows 10")</f>
        <v>Event Viewer Log for Shrink Volume - Read in Windows 10</v>
      </c>
      <c r="B986" s="9" t="s">
        <v>951</v>
      </c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</row>
    <row r="987" ht="27.0" customHeight="1">
      <c r="A987" s="11" t="str">
        <f>HYPERLINK("https://www.tenforums.com/tutorials/139142-read-event-viewer-log-untrusted-font-blocking-windows-10-a.html","Event Viewer Log for Untrusted Font Blocking - Read in Windows 10")</f>
        <v>Event Viewer Log for Untrusted Font Blocking - Read in Windows 10</v>
      </c>
      <c r="B987" s="10" t="s">
        <v>952</v>
      </c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</row>
    <row r="988" ht="27.0" customHeight="1">
      <c r="A988" s="8" t="str">
        <f>HYPERLINK("https://www.tenforums.com/tutorials/91178-read-memory-diagnostics-tool-results-event-viewer-windows-10-a.html","Event Viewer Log for Windows Memory Diagnostics Tool - Read in Windows 10")</f>
        <v>Event Viewer Log for Windows Memory Diagnostics Tool - Read in Windows 10</v>
      </c>
      <c r="B988" s="9" t="s">
        <v>953</v>
      </c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</row>
    <row r="989" ht="27.0" customHeight="1">
      <c r="A989" s="8" t="str">
        <f>HYPERLINK("https://www.tenforums.com/tutorials/117980-read-logoff-sign-out-logs-event-viewer-windows.html","Event Viewer Logoff and Sign Out Logs - Read in Windows")</f>
        <v>Event Viewer Logoff and Sign Out Logs - Read in Windows</v>
      </c>
      <c r="B989" s="9" t="s">
        <v>954</v>
      </c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</row>
    <row r="990" ht="27.0" customHeight="1">
      <c r="A990" s="8" t="str">
        <f>HYPERLINK("https://www.tenforums.com/tutorials/78335-shutdown-logs-event-viewer-read-windows.html","Event Viewer Shutdown Logs - Read in Windows")</f>
        <v>Event Viewer Shutdown Logs - Read in Windows</v>
      </c>
      <c r="B990" s="10" t="s">
        <v>955</v>
      </c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</row>
    <row r="991" ht="27.0" customHeight="1">
      <c r="A991" s="8" t="str">
        <f>HYPERLINK("https://www.tenforums.com/tutorials/26840-excel-create-3d-formulas.html","Excel - Create 3D Formulas")</f>
        <v>Excel - Create 3D Formulas</v>
      </c>
      <c r="B991" s="9" t="s">
        <v>956</v>
      </c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</row>
    <row r="992" ht="27.0" customHeight="1">
      <c r="A992" s="8" t="str">
        <f>HYPERLINK("https://www.tenforums.com/tutorials/122593-check-expiry-date-windows-10-insider-preview-build.html","Expiry Date of Windows 10 Insider Preview Build - Check")</f>
        <v>Expiry Date of Windows 10 Insider Preview Build - Check</v>
      </c>
      <c r="B992" s="9" t="s">
        <v>957</v>
      </c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</row>
    <row r="993" ht="27.0" customHeight="1">
      <c r="A993" s="8" t="str">
        <f>HYPERLINK("https://www.tenforums.com/tutorials/125919-enable-disable-launch-folder-windows-separate-process-windows.html","Explorer Process - Enable or Disable Launch Folder Windows in Separate Process in Windows")</f>
        <v>Explorer Process - Enable or Disable Launch Folder Windows in Separate Process in Windows</v>
      </c>
      <c r="B993" s="9" t="s">
        <v>958</v>
      </c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</row>
    <row r="994" ht="27.0" customHeight="1">
      <c r="A994" s="8" t="str">
        <f>HYPERLINK("https://www.tenforums.com/tutorials/5970-explorer-exe-process-restart-windows-10-a.html","explorer.exe Process - Restart in Windows 10")</f>
        <v>explorer.exe Process - Restart in Windows 10</v>
      </c>
      <c r="B994" s="9" t="s">
        <v>959</v>
      </c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</row>
    <row r="995" ht="27.0" customHeight="1">
      <c r="A995" s="8" t="str">
        <f>HYPERLINK("https://www.tenforums.com/tutorials/5976-restart-explorer-context-menu-add-windows-10-a.html","explorer.exe - Restart Explorer Context Menu - Add in Windows 10")</f>
        <v>explorer.exe - Restart Explorer Context Menu - Add in Windows 10</v>
      </c>
      <c r="B995" s="9" t="s">
        <v>960</v>
      </c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</row>
    <row r="996" ht="27.0" customHeight="1">
      <c r="A996" s="8" t="str">
        <f>HYPERLINK("https://www.tenforums.com/tutorials/87845-change-windows-defender-exploit-protection-settings-windows-10-a.html","Exploit Protection Settings - Change in Windows 10")</f>
        <v>Exploit Protection Settings - Change in Windows 10</v>
      </c>
      <c r="B996" s="9" t="s">
        <v>961</v>
      </c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</row>
    <row r="997" ht="27.0" customHeight="1">
      <c r="A997" s="8" t="str">
        <f>HYPERLINK("https://www.tenforums.com/tutorials/105533-enable-disable-windows-defender-exploit-protection-settings.html","Exploit Protection Settings - Enable or Disable in Windows 10")</f>
        <v>Exploit Protection Settings - Enable or Disable in Windows 10</v>
      </c>
      <c r="B997" s="9" t="s">
        <v>962</v>
      </c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</row>
    <row r="998" ht="27.0" customHeight="1">
      <c r="A998" s="8" t="str">
        <f>HYPERLINK("https://www.tenforums.com/tutorials/96474-export-import-exploit-protection-settings-windows-10-a.html","Exploit Protection Settings - Export and Import in Windows 10")</f>
        <v>Exploit Protection Settings - Export and Import in Windows 10</v>
      </c>
      <c r="B998" s="9" t="s">
        <v>963</v>
      </c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</row>
    <row r="999" ht="27.0" customHeight="1">
      <c r="A999" s="8" t="str">
        <f>HYPERLINK("https://www.tenforums.com/tutorials/96732-extend-volume-partition-windows-10-a.html","Extend Volume or Partition in Windows 10")</f>
        <v>Extend Volume or Partition in Windows 10</v>
      </c>
      <c r="B999" s="9" t="s">
        <v>964</v>
      </c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</row>
    <row r="1000" ht="27.0" customHeight="1">
      <c r="A1000" s="8" t="str">
        <f>HYPERLINK("https://www.tenforums.com/tutorials/30816-xbox-one-external-storage-set-up.html","External Storage on Xbox One - Set Up")</f>
        <v>External Storage on Xbox One - Set Up</v>
      </c>
      <c r="B1000" s="9" t="s">
        <v>965</v>
      </c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</row>
    <row r="1001" ht="27.0" customHeight="1">
      <c r="A1001" s="8" t="str">
        <f>HYPERLINK("https://www.tenforums.com/tutorials/3233-extract-all-context-menu-add-remove-windows.html","Extract All context menu - Add or Remove in Windows")</f>
        <v>Extract All context menu - Add or Remove in Windows</v>
      </c>
      <c r="B1001" s="9" t="s">
        <v>966</v>
      </c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</row>
    <row r="1002" ht="27.0" customHeight="1">
      <c r="A1002" s="8" t="str">
        <f>HYPERLINK("https://www.tenforums.com/tutorials/44101-unzip-files-zipped-folder-windows-10-a.html","Extract Files from Zipped Folder in Windows 10 ")</f>
        <v>Extract Files from Zipped Folder in Windows 10 </v>
      </c>
      <c r="B1002" s="9" t="s">
        <v>967</v>
      </c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</row>
    <row r="1003" ht="27.0" customHeight="1">
      <c r="A1003" s="6" t="s">
        <v>968</v>
      </c>
      <c r="B1003" s="6" t="s">
        <v>968</v>
      </c>
      <c r="C1003" s="15"/>
      <c r="D1003" s="15"/>
      <c r="E1003" s="15"/>
      <c r="F1003" s="15"/>
      <c r="G1003" s="15"/>
      <c r="H1003" s="15"/>
      <c r="I1003" s="15"/>
      <c r="J1003" s="15"/>
      <c r="K1003" s="15"/>
      <c r="L1003" s="15"/>
      <c r="M1003" s="15"/>
      <c r="N1003" s="15"/>
      <c r="O1003" s="15"/>
      <c r="P1003" s="15"/>
      <c r="Q1003" s="15"/>
      <c r="R1003" s="15"/>
      <c r="S1003" s="15"/>
      <c r="T1003" s="15"/>
      <c r="U1003" s="15"/>
      <c r="V1003" s="15"/>
    </row>
    <row r="1004" ht="27.0" customHeight="1">
      <c r="A1004" s="8" t="str">
        <f>HYPERLINK("https://www.tenforums.com/tutorials/22455-f8-advanced-boot-options-enable-disable-windows-10-a.html","F8 Advanced Boot Options - Enable or Disable in Windows 10")</f>
        <v>F8 Advanced Boot Options - Enable or Disable in Windows 10</v>
      </c>
      <c r="B1004" s="9" t="s">
        <v>97</v>
      </c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</row>
    <row r="1005" ht="27.0" customHeight="1">
      <c r="A1005" s="8" t="str">
        <f>HYPERLINK("https://www.tenforums.com/tutorials/101265-enable-enhanced-anti-spoofing-windows-hello-face-authentification.html","Face - Enable Enhanced Anti-Spoofing for Windows Hello in Windows 10")</f>
        <v>Face - Enable Enhanced Anti-Spoofing for Windows Hello in Windows 10</v>
      </c>
      <c r="B1005" s="9" t="s">
        <v>934</v>
      </c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</row>
    <row r="1006" ht="27.0" customHeight="1">
      <c r="A1006" s="8" t="str">
        <f>HYPERLINK("https://www.tenforums.com/tutorials/74856-windows-hello-improve-face-recognition-windows-10-a.html","Face - Improve Recognition for Windows Hello in Windows 10")</f>
        <v>Face - Improve Recognition for Windows Hello in Windows 10</v>
      </c>
      <c r="B1006" s="10" t="s">
        <v>969</v>
      </c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</row>
    <row r="1007" ht="27.0" customHeight="1">
      <c r="A1007" s="8" t="str">
        <f>HYPERLINK("https://www.tenforums.com/tutorials/26507-face-windows-hello-remove-windows-10-a.html","Face for Windows Hello - Remove in Windows 10")</f>
        <v>Face for Windows Hello - Remove in Windows 10</v>
      </c>
      <c r="B1007" s="9" t="s">
        <v>970</v>
      </c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</row>
    <row r="1008" ht="27.0" customHeight="1">
      <c r="A1008" s="8" t="str">
        <f>HYPERLINK("https://www.tenforums.com/tutorials/26492-face-set-up-windows-hello-windows-10-a.html","Face - Set up for Windows Hello in Windows 10")</f>
        <v>Face - Set up for Windows Hello in Windows 10</v>
      </c>
      <c r="B1008" s="9" t="s">
        <v>971</v>
      </c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</row>
    <row r="1009" ht="27.0" customHeight="1">
      <c r="A1009" s="8" t="str">
        <f>HYPERLINK("https://www.tenforums.com/tutorials/38044-face-turn-off-automatically-unlock-screen-windows-10-a.html","Face - Turn On or Off Automatically Unlock Screen in Windows 10")</f>
        <v>Face - Turn On or Off Automatically Unlock Screen in Windows 10</v>
      </c>
      <c r="B1009" s="9" t="s">
        <v>972</v>
      </c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</row>
    <row r="1010" ht="27.0" customHeight="1">
      <c r="A1010" s="8" t="str">
        <f>HYPERLINK("https://www.tenforums.com/tutorials/106215-factory-recovery-create-custom-recovery-partition.html","Factory recovery - Create a Custom Recovery Partition")</f>
        <v>Factory recovery - Create a Custom Recovery Partition</v>
      </c>
      <c r="B1010" s="9" t="s">
        <v>973</v>
      </c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</row>
    <row r="1011" ht="27.0" customHeight="1">
      <c r="A1011" s="8" t="str">
        <f>HYPERLINK("https://www.tenforums.com/tutorials/34821-adult-account-add-remove-your-family-windows-10-a.html","Family Adult Account - Add or Remove in Windows 10")</f>
        <v>Family Adult Account - Add or Remove in Windows 10</v>
      </c>
      <c r="B1011" s="9" t="s">
        <v>96</v>
      </c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</row>
    <row r="1012" ht="27.0" customHeight="1">
      <c r="A1012" s="8" t="str">
        <f>HYPERLINK("https://www.tenforums.com/tutorials/34763-child-account-add-remove-your-family-windows-10-a.html","Family Child Account - Add or Remove in Windows 10")</f>
        <v>Family Child Account - Add or Remove in Windows 10</v>
      </c>
      <c r="B1012" s="9" t="s">
        <v>415</v>
      </c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</row>
    <row r="1013" ht="27.0" customHeight="1">
      <c r="A1013" s="8" t="str">
        <f>HYPERLINK("https://www.tenforums.com/tutorials/34195-family-child-add-money-account-windows-store.html","Family Child - Add Money to Account for Windows Store")</f>
        <v>Family Child - Add Money to Account for Windows Store</v>
      </c>
      <c r="B1013" s="9" t="s">
        <v>974</v>
      </c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</row>
    <row r="1014" ht="27.0" customHeight="1">
      <c r="A1014" s="8" t="str">
        <f>HYPERLINK("https://www.tenforums.com/tutorials/34431-family-child-manage-activity-reporting-settings.html","Family Child - Manage Activity Reporting Settings")</f>
        <v>Family Child - Manage Activity Reporting Settings</v>
      </c>
      <c r="B1014" s="9" t="s">
        <v>975</v>
      </c>
      <c r="C1014" s="3"/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</row>
    <row r="1015" ht="27.0" customHeight="1">
      <c r="A1015" s="8" t="str">
        <f>HYPERLINK("https://www.tenforums.com/tutorials/34302-family-child-manage-apps-games-media-settings.html","Family Child - Manage Apps, Games &amp; Media Settings")</f>
        <v>Family Child - Manage Apps, Games &amp; Media Settings</v>
      </c>
      <c r="B1015" s="9" t="s">
        <v>976</v>
      </c>
      <c r="C1015" s="3"/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</row>
    <row r="1016" ht="27.0" customHeight="1">
      <c r="A1016" s="8" t="str">
        <f>HYPERLINK("https://www.tenforums.com/tutorials/34399-family-child-manage-screen-time-settings.html","Family Child - Manage Screen Time Settings")</f>
        <v>Family Child - Manage Screen Time Settings</v>
      </c>
      <c r="B1016" s="9" t="s">
        <v>977</v>
      </c>
      <c r="C1016" s="3"/>
      <c r="D1016" s="3"/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</row>
    <row r="1017" ht="27.0" customHeight="1">
      <c r="A1017" s="8" t="str">
        <f>HYPERLINK("https://www.tenforums.com/tutorials/34415-family-child-manage-web-browsing-restriction-settings.html","Family Child - Manage Web Browsing Restriction Settings")</f>
        <v>Family Child - Manage Web Browsing Restriction Settings</v>
      </c>
      <c r="B1017" s="9" t="s">
        <v>978</v>
      </c>
      <c r="C1017" s="3"/>
      <c r="D1017" s="3"/>
      <c r="E1017" s="3"/>
      <c r="F1017" s="3"/>
      <c r="G1017" s="3"/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</row>
    <row r="1018" ht="27.0" customHeight="1">
      <c r="A1018" s="8" t="str">
        <f>HYPERLINK("https://www.tenforums.com/tutorials/122150-see-devices-connected-account-microsoft-family-child-member.html","Family Child - See Devices Connected to Account")</f>
        <v>Family Child - See Devices Connected to Account</v>
      </c>
      <c r="B1018" s="9" t="s">
        <v>979</v>
      </c>
      <c r="C1018" s="3"/>
      <c r="D1018" s="3"/>
      <c r="E1018" s="3"/>
      <c r="F1018" s="3"/>
      <c r="G1018" s="3"/>
      <c r="H1018" s="3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</row>
    <row r="1019" ht="27.0" customHeight="1">
      <c r="A1019" s="8" t="str">
        <f>HYPERLINK("https://www.tenforums.com/tutorials/122032-turn-off-ask-parent-microsoft-family-child-member.html","Family Child - Turn On or Off Ask a Parent to buy stuff in Microsoft Store")</f>
        <v>Family Child - Turn On or Off Ask a Parent to buy stuff in Microsoft Store</v>
      </c>
      <c r="B1019" s="9" t="s">
        <v>980</v>
      </c>
      <c r="C1019" s="3"/>
      <c r="D1019" s="3"/>
      <c r="E1019" s="3"/>
      <c r="F1019" s="3"/>
      <c r="G1019" s="3"/>
      <c r="H1019" s="3"/>
      <c r="I1019" s="3"/>
      <c r="J1019" s="3"/>
      <c r="K1019" s="3"/>
      <c r="L1019" s="3"/>
      <c r="M1019" s="3"/>
      <c r="N1019" s="3"/>
      <c r="O1019" s="3"/>
      <c r="P1019" s="3"/>
      <c r="Q1019" s="3"/>
      <c r="R1019" s="3"/>
      <c r="S1019" s="3"/>
      <c r="T1019" s="3"/>
      <c r="U1019" s="3"/>
      <c r="V1019" s="3"/>
    </row>
    <row r="1020" ht="27.0" customHeight="1">
      <c r="A1020" s="8" t="str">
        <f>HYPERLINK("https://www.tenforums.com/tutorials/121905-create-set-up-your-microsoft-family-group.html","Family Group - Create and Set Up")</f>
        <v>Family Group - Create and Set Up</v>
      </c>
      <c r="B1020" s="9" t="s">
        <v>981</v>
      </c>
      <c r="C1020" s="3"/>
      <c r="D1020" s="3"/>
      <c r="E1020" s="3"/>
      <c r="F1020" s="3"/>
      <c r="G1020" s="3"/>
      <c r="H1020" s="3"/>
      <c r="I1020" s="3"/>
      <c r="J1020" s="3"/>
      <c r="K1020" s="3"/>
      <c r="L1020" s="3"/>
      <c r="M1020" s="3"/>
      <c r="N1020" s="3"/>
      <c r="O1020" s="3"/>
      <c r="P1020" s="3"/>
      <c r="Q1020" s="3"/>
      <c r="R1020" s="3"/>
      <c r="S1020" s="3"/>
      <c r="T1020" s="3"/>
      <c r="U1020" s="3"/>
      <c r="V1020" s="3"/>
    </row>
    <row r="1021" ht="27.0" customHeight="1">
      <c r="A1021" s="8" t="str">
        <f>HYPERLINK("https://www.tenforums.com/tutorials/11919-family-member-allow-block-using-pc-windows-10-a.html","Family Member - Allow or Block using a PC in Windows 10")</f>
        <v>Family Member - Allow or Block using a PC in Windows 10</v>
      </c>
      <c r="B1021" s="9" t="s">
        <v>982</v>
      </c>
      <c r="C1021" s="3"/>
      <c r="D1021" s="3"/>
      <c r="E1021" s="3"/>
      <c r="F1021" s="3"/>
      <c r="G1021" s="3"/>
      <c r="H1021" s="3"/>
      <c r="I1021" s="3"/>
      <c r="J1021" s="3"/>
      <c r="K1021" s="3"/>
      <c r="L1021" s="3"/>
      <c r="M1021" s="3"/>
      <c r="N1021" s="3"/>
      <c r="O1021" s="3"/>
      <c r="P1021" s="3"/>
      <c r="Q1021" s="3"/>
      <c r="R1021" s="3"/>
      <c r="S1021" s="3"/>
      <c r="T1021" s="3"/>
      <c r="U1021" s="3"/>
      <c r="V1021" s="3"/>
    </row>
    <row r="1022" ht="27.0" customHeight="1">
      <c r="A1022" s="8" t="str">
        <f>HYPERLINK("https://www.tenforums.com/tutorials/11642-family-settings-manage-child-windows-10-a.html","Family Settings - Manage for Child in Windows 10")</f>
        <v>Family Settings - Manage for Child in Windows 10</v>
      </c>
      <c r="B1022" s="9" t="s">
        <v>982</v>
      </c>
      <c r="C1022" s="3"/>
      <c r="D1022" s="3"/>
      <c r="E1022" s="3"/>
      <c r="F1022" s="3"/>
      <c r="G1022" s="3"/>
      <c r="H1022" s="3"/>
      <c r="I1022" s="3"/>
      <c r="J1022" s="3"/>
      <c r="K1022" s="3"/>
      <c r="L1022" s="3"/>
      <c r="M1022" s="3"/>
      <c r="N1022" s="3"/>
      <c r="O1022" s="3"/>
      <c r="P1022" s="3"/>
      <c r="Q1022" s="3"/>
      <c r="R1022" s="3"/>
      <c r="S1022" s="3"/>
      <c r="T1022" s="3"/>
      <c r="U1022" s="3"/>
      <c r="V1022" s="3"/>
    </row>
    <row r="1023" ht="27.0" customHeight="1">
      <c r="A1023" s="8" t="str">
        <f>HYPERLINK("https://www.tenforums.com/tutorials/21284-fast-boot-enable-uefi-firmware-settings-windows-8-10-a.html","Fast Boot - Enable in UEFI Firmware Settings for Windows 8 and 10")</f>
        <v>Fast Boot - Enable in UEFI Firmware Settings for Windows 8 and 10</v>
      </c>
      <c r="B1023" s="9" t="s">
        <v>983</v>
      </c>
      <c r="C1023" s="3"/>
      <c r="D1023" s="3"/>
      <c r="E1023" s="3"/>
      <c r="F1023" s="3"/>
      <c r="G1023" s="3"/>
      <c r="H1023" s="3"/>
      <c r="I1023" s="3"/>
      <c r="J1023" s="3"/>
      <c r="K1023" s="3"/>
      <c r="L1023" s="3"/>
      <c r="M1023" s="3"/>
      <c r="N1023" s="3"/>
      <c r="O1023" s="3"/>
      <c r="P1023" s="3"/>
      <c r="Q1023" s="3"/>
      <c r="R1023" s="3"/>
      <c r="S1023" s="3"/>
      <c r="T1023" s="3"/>
      <c r="U1023" s="3"/>
      <c r="V1023" s="3"/>
    </row>
    <row r="1024" ht="27.0" customHeight="1">
      <c r="A1024" s="8" t="str">
        <f>HYPERLINK("https://www.tenforums.com/tutorials/4189-fast-startup-turn-off-windows-10-a.html","Fast Startup - Turn On or Off in Windows 10")</f>
        <v>Fast Startup - Turn On or Off in Windows 10</v>
      </c>
      <c r="B1024" s="9" t="s">
        <v>984</v>
      </c>
      <c r="C1024" s="3"/>
      <c r="D1024" s="3"/>
      <c r="E1024" s="3"/>
      <c r="F1024" s="3"/>
      <c r="G1024" s="3"/>
      <c r="H1024" s="3"/>
      <c r="I1024" s="3"/>
      <c r="J1024" s="3"/>
      <c r="K1024" s="3"/>
      <c r="L1024" s="3"/>
      <c r="M1024" s="3"/>
      <c r="N1024" s="3"/>
      <c r="O1024" s="3"/>
      <c r="P1024" s="3"/>
      <c r="Q1024" s="3"/>
      <c r="R1024" s="3"/>
      <c r="S1024" s="3"/>
      <c r="T1024" s="3"/>
      <c r="U1024" s="3"/>
      <c r="V1024" s="3"/>
    </row>
    <row r="1025" ht="27.0" customHeight="1">
      <c r="A1025" s="8" t="str">
        <f>HYPERLINK("https://www.tenforums.com/tutorials/95383-enable-disable-fast-user-switching-windows-10-a.html","Fast User Switching - Enable or Disable in Windows 10")</f>
        <v>Fast User Switching - Enable or Disable in Windows 10</v>
      </c>
      <c r="B1025" s="9" t="s">
        <v>985</v>
      </c>
      <c r="C1025" s="3"/>
      <c r="D1025" s="3"/>
      <c r="E1025" s="3"/>
      <c r="F1025" s="3"/>
      <c r="G1025" s="3"/>
      <c r="H1025" s="3"/>
      <c r="I1025" s="3"/>
      <c r="J1025" s="3"/>
      <c r="K1025" s="3"/>
      <c r="L1025" s="3"/>
      <c r="M1025" s="3"/>
      <c r="N1025" s="3"/>
      <c r="O1025" s="3"/>
      <c r="P1025" s="3"/>
      <c r="Q1025" s="3"/>
      <c r="R1025" s="3"/>
      <c r="S1025" s="3"/>
      <c r="T1025" s="3"/>
      <c r="U1025" s="3"/>
      <c r="V1025" s="3"/>
    </row>
    <row r="1026" ht="27.0" customHeight="1">
      <c r="A1026" s="8" t="str">
        <f>HYPERLINK("https://www.tenforums.com/tutorials/7394-switch-user-windows-10-a.html","Fast User Switching - Switch User in Windows 10")</f>
        <v>Fast User Switching - Switch User in Windows 10</v>
      </c>
      <c r="B1026" s="9" t="s">
        <v>986</v>
      </c>
      <c r="C1026" s="3"/>
      <c r="D1026" s="3"/>
      <c r="E1026" s="3"/>
      <c r="F1026" s="3"/>
      <c r="G1026" s="3"/>
      <c r="H1026" s="3"/>
      <c r="I1026" s="3"/>
      <c r="J1026" s="3"/>
      <c r="K1026" s="3"/>
      <c r="L1026" s="3"/>
      <c r="M1026" s="3"/>
      <c r="N1026" s="3"/>
      <c r="O1026" s="3"/>
      <c r="P1026" s="3"/>
      <c r="Q1026" s="3"/>
      <c r="R1026" s="3"/>
      <c r="S1026" s="3"/>
      <c r="T1026" s="3"/>
      <c r="U1026" s="3"/>
      <c r="V1026" s="3"/>
    </row>
    <row r="1027" ht="27.0" customHeight="1">
      <c r="A1027" s="8" t="str">
        <f>HYPERLINK("https://www.tenforums.com/tutorials/85893-convert-fat32-ntfs-without-data-loss-windows.html","FAT32 to NTFS - Convert without Data Loss in Windows")</f>
        <v>FAT32 to NTFS - Convert without Data Loss in Windows</v>
      </c>
      <c r="B1027" s="9" t="s">
        <v>987</v>
      </c>
      <c r="C1027" s="3"/>
      <c r="D1027" s="3"/>
      <c r="E1027" s="3"/>
      <c r="F1027" s="3"/>
      <c r="G1027" s="3"/>
      <c r="H1027" s="3"/>
      <c r="I1027" s="3"/>
      <c r="J1027" s="3"/>
      <c r="K1027" s="3"/>
      <c r="L1027" s="3"/>
      <c r="M1027" s="3"/>
      <c r="N1027" s="3"/>
      <c r="O1027" s="3"/>
      <c r="P1027" s="3"/>
      <c r="Q1027" s="3"/>
      <c r="R1027" s="3"/>
      <c r="S1027" s="3"/>
      <c r="T1027" s="3"/>
      <c r="U1027" s="3"/>
      <c r="V1027" s="3"/>
    </row>
    <row r="1028" ht="27.0" customHeight="1">
      <c r="A1028" s="8" t="str">
        <f>HYPERLINK("https://www.tenforums.com/tutorials/2714-quick-access-add-remove-favorites-windows-10-a.html","Favorites - Add or Remove from Quick access in Windows 10")</f>
        <v>Favorites - Add or Remove from Quick access in Windows 10</v>
      </c>
      <c r="B1028" s="9" t="s">
        <v>988</v>
      </c>
      <c r="C1028" s="3"/>
      <c r="D1028" s="3"/>
      <c r="E1028" s="3"/>
      <c r="F1028" s="3"/>
      <c r="G1028" s="3"/>
      <c r="H1028" s="3"/>
      <c r="I1028" s="3"/>
      <c r="J1028" s="3"/>
      <c r="K1028" s="3"/>
      <c r="L1028" s="3"/>
      <c r="M1028" s="3"/>
      <c r="N1028" s="3"/>
      <c r="O1028" s="3"/>
      <c r="P1028" s="3"/>
      <c r="Q1028" s="3"/>
      <c r="R1028" s="3"/>
      <c r="S1028" s="3"/>
      <c r="T1028" s="3"/>
      <c r="U1028" s="3"/>
      <c r="V1028" s="3"/>
    </row>
    <row r="1029" ht="27.0" customHeight="1">
      <c r="A1029" s="8" t="str">
        <f>HYPERLINK("https://www.tenforums.com/tutorials/116602-change-restore-favorites-folder-icon-windows.html","Favorites Folder Icon - Change or Restore in Windows")</f>
        <v>Favorites Folder Icon - Change or Restore in Windows</v>
      </c>
      <c r="B1029" s="9" t="s">
        <v>989</v>
      </c>
      <c r="C1029" s="3"/>
      <c r="D1029" s="3"/>
      <c r="E1029" s="3"/>
      <c r="F1029" s="3"/>
      <c r="G1029" s="3"/>
      <c r="H1029" s="3"/>
      <c r="I1029" s="3"/>
      <c r="J1029" s="3"/>
      <c r="K1029" s="3"/>
      <c r="L1029" s="3"/>
      <c r="M1029" s="3"/>
      <c r="N1029" s="3"/>
      <c r="O1029" s="3"/>
      <c r="P1029" s="3"/>
      <c r="Q1029" s="3"/>
      <c r="R1029" s="3"/>
      <c r="S1029" s="3"/>
      <c r="T1029" s="3"/>
      <c r="U1029" s="3"/>
      <c r="V1029" s="3"/>
    </row>
    <row r="1030" ht="27.0" customHeight="1">
      <c r="A1030" s="8" t="str">
        <f>HYPERLINK("https://www.tenforums.com/tutorials/75045-favorites-folder-move-location-windows-10-a.html","Favorites Folder - Move Location in Windows 10")</f>
        <v>Favorites Folder - Move Location in Windows 10</v>
      </c>
      <c r="B1030" s="10" t="s">
        <v>990</v>
      </c>
      <c r="C1030" s="3"/>
      <c r="D1030" s="3"/>
      <c r="E1030" s="3"/>
      <c r="F1030" s="3"/>
      <c r="G1030" s="3"/>
      <c r="H1030" s="3"/>
      <c r="I1030" s="3"/>
      <c r="J1030" s="3"/>
      <c r="K1030" s="3"/>
      <c r="L1030" s="3"/>
      <c r="M1030" s="3"/>
      <c r="N1030" s="3"/>
      <c r="O1030" s="3"/>
      <c r="P1030" s="3"/>
      <c r="Q1030" s="3"/>
      <c r="R1030" s="3"/>
      <c r="S1030" s="3"/>
      <c r="T1030" s="3"/>
      <c r="U1030" s="3"/>
      <c r="V1030" s="3"/>
    </row>
    <row r="1031" ht="27.0" customHeight="1">
      <c r="A1031" s="8" t="str">
        <f>HYPERLINK("https://www.tenforums.com/tutorials/35873-favorites-navigation-pane-add-remove-windows-10-a.html","Favorites in Navigation Pane - Add or Remove in Windows 10")</f>
        <v>Favorites in Navigation Pane - Add or Remove in Windows 10</v>
      </c>
      <c r="B1031" s="9" t="s">
        <v>991</v>
      </c>
      <c r="C1031" s="3"/>
      <c r="D1031" s="3"/>
      <c r="E1031" s="3"/>
      <c r="F1031" s="3"/>
      <c r="G1031" s="3"/>
      <c r="H1031" s="3"/>
      <c r="I1031" s="3"/>
      <c r="J1031" s="3"/>
      <c r="K1031" s="3"/>
      <c r="L1031" s="3"/>
      <c r="M1031" s="3"/>
      <c r="N1031" s="3"/>
      <c r="O1031" s="3"/>
      <c r="P1031" s="3"/>
      <c r="Q1031" s="3"/>
      <c r="R1031" s="3"/>
      <c r="S1031" s="3"/>
      <c r="T1031" s="3"/>
      <c r="U1031" s="3"/>
      <c r="V1031" s="3"/>
    </row>
    <row r="1032" ht="27.0" customHeight="1">
      <c r="A1032" s="8" t="str">
        <f>HYPERLINK("https://www.tenforums.com/tutorials/7764-compare-windows-10-editions.html","Features - Compare Between Windows 10 Editions")</f>
        <v>Features - Compare Between Windows 10 Editions</v>
      </c>
      <c r="B1032" s="9" t="s">
        <v>558</v>
      </c>
      <c r="C1032" s="3"/>
      <c r="D1032" s="3"/>
      <c r="E1032" s="3"/>
      <c r="F1032" s="3"/>
      <c r="G1032" s="3"/>
      <c r="H1032" s="3"/>
      <c r="I1032" s="3"/>
      <c r="J1032" s="3"/>
      <c r="K1032" s="3"/>
      <c r="L1032" s="3"/>
      <c r="M1032" s="3"/>
      <c r="N1032" s="3"/>
      <c r="O1032" s="3"/>
      <c r="P1032" s="3"/>
      <c r="Q1032" s="3"/>
      <c r="R1032" s="3"/>
      <c r="S1032" s="3"/>
      <c r="T1032" s="3"/>
      <c r="U1032" s="3"/>
      <c r="V1032" s="3"/>
    </row>
    <row r="1033" ht="27.0" customHeight="1">
      <c r="A1033" s="8" t="str">
        <f>HYPERLINK("https://www.tenforums.com/tutorials/2441-feedback-frequency-change-windows-10-a.html","Feedback Frequency - Change in Windows 10")</f>
        <v>Feedback Frequency - Change in Windows 10</v>
      </c>
      <c r="B1033" s="9" t="s">
        <v>992</v>
      </c>
      <c r="C1033" s="3"/>
      <c r="D1033" s="3"/>
      <c r="E1033" s="3"/>
      <c r="F1033" s="3"/>
      <c r="G1033" s="3"/>
      <c r="H1033" s="3"/>
      <c r="I1033" s="3"/>
      <c r="J1033" s="3"/>
      <c r="K1033" s="3"/>
      <c r="L1033" s="3"/>
      <c r="M1033" s="3"/>
      <c r="N1033" s="3"/>
      <c r="O1033" s="3"/>
      <c r="P1033" s="3"/>
      <c r="Q1033" s="3"/>
      <c r="R1033" s="3"/>
      <c r="S1033" s="3"/>
      <c r="T1033" s="3"/>
      <c r="U1033" s="3"/>
      <c r="V1033" s="3"/>
    </row>
    <row r="1034" ht="27.0" customHeight="1">
      <c r="A1034" s="8" t="str">
        <f>HYPERLINK("https://www.tenforums.com/tutorials/7054-feedback-send-microsoft-windows-10-a.html","Feedback - Send to Microsoft in Windows 10")</f>
        <v>Feedback - Send to Microsoft in Windows 10</v>
      </c>
      <c r="B1034" s="9" t="s">
        <v>993</v>
      </c>
      <c r="C1034" s="3"/>
      <c r="D1034" s="3"/>
      <c r="E1034" s="3"/>
      <c r="F1034" s="3"/>
      <c r="G1034" s="3"/>
      <c r="H1034" s="3"/>
      <c r="I1034" s="3"/>
      <c r="J1034" s="3"/>
      <c r="K1034" s="3"/>
      <c r="L1034" s="3"/>
      <c r="M1034" s="3"/>
      <c r="N1034" s="3"/>
      <c r="O1034" s="3"/>
      <c r="P1034" s="3"/>
      <c r="Q1034" s="3"/>
      <c r="R1034" s="3"/>
      <c r="S1034" s="3"/>
      <c r="T1034" s="3"/>
      <c r="U1034" s="3"/>
      <c r="V1034" s="3"/>
    </row>
    <row r="1035" ht="27.0" customHeight="1">
      <c r="A1035" s="8" t="str">
        <f>HYPERLINK("https://www.tenforums.com/tutorials/130174-share-feedback-feedback-hub-windows-10-a.html","Feedback - Share from Feedback Hub in Windows 10")</f>
        <v>Feedback - Share from Feedback Hub in Windows 10</v>
      </c>
      <c r="B1035" s="9" t="s">
        <v>994</v>
      </c>
      <c r="C1035" s="3"/>
      <c r="D1035" s="3"/>
      <c r="E1035" s="3"/>
      <c r="F1035" s="3"/>
      <c r="G1035" s="3"/>
      <c r="H1035" s="3"/>
      <c r="I1035" s="3"/>
      <c r="J1035" s="3"/>
      <c r="K1035" s="3"/>
      <c r="L1035" s="3"/>
      <c r="M1035" s="3"/>
      <c r="N1035" s="3"/>
      <c r="O1035" s="3"/>
      <c r="P1035" s="3"/>
      <c r="Q1035" s="3"/>
      <c r="R1035" s="3"/>
      <c r="S1035" s="3"/>
      <c r="T1035" s="3"/>
      <c r="U1035" s="3"/>
      <c r="V1035" s="3"/>
    </row>
    <row r="1036" ht="27.0" customHeight="1">
      <c r="A1036" s="8" t="str">
        <f>HYPERLINK("https://www.tenforums.com/tutorials/49753-file-printer-sharing-turn-off-windows-10-a.html","File and Printer Sharing - Turn On or Off in Windows 10")</f>
        <v>File and Printer Sharing - Turn On or Off in Windows 10</v>
      </c>
      <c r="B1036" s="9" t="s">
        <v>995</v>
      </c>
      <c r="C1036" s="3"/>
      <c r="D1036" s="3"/>
      <c r="E1036" s="3"/>
      <c r="F1036" s="3"/>
      <c r="G1036" s="3"/>
      <c r="H1036" s="3"/>
      <c r="I1036" s="3"/>
      <c r="J1036" s="3"/>
      <c r="K1036" s="3"/>
      <c r="L1036" s="3"/>
      <c r="M1036" s="3"/>
      <c r="N1036" s="3"/>
      <c r="O1036" s="3"/>
      <c r="P1036" s="3"/>
      <c r="Q1036" s="3"/>
      <c r="R1036" s="3"/>
      <c r="S1036" s="3"/>
      <c r="T1036" s="3"/>
      <c r="U1036" s="3"/>
      <c r="V1036" s="3"/>
    </row>
    <row r="1037" ht="27.0" customHeight="1">
      <c r="A1037" s="8" t="str">
        <f>HYPERLINK("https://www.tenforums.com/tutorials/60751-attributes-context-menu-add-windows-10-a.html","File Attributes context menu - Add in Windows 10 ")</f>
        <v>File Attributes context menu - Add in Windows 10 </v>
      </c>
      <c r="B1037" s="9" t="s">
        <v>212</v>
      </c>
      <c r="C1037" s="3"/>
      <c r="D1037" s="3"/>
      <c r="E1037" s="3"/>
      <c r="F1037" s="3"/>
      <c r="G1037" s="3"/>
      <c r="H1037" s="3"/>
      <c r="I1037" s="3"/>
      <c r="J1037" s="3"/>
      <c r="K1037" s="3"/>
      <c r="L1037" s="3"/>
      <c r="M1037" s="3"/>
      <c r="N1037" s="3"/>
      <c r="O1037" s="3"/>
      <c r="P1037" s="3"/>
      <c r="Q1037" s="3"/>
      <c r="R1037" s="3"/>
      <c r="S1037" s="3"/>
      <c r="T1037" s="3"/>
      <c r="U1037" s="3"/>
      <c r="V1037" s="3"/>
    </row>
    <row r="1038" ht="27.0" customHeight="1">
      <c r="A1038" s="8" t="str">
        <f>HYPERLINK("https://www.tenforums.com/tutorials/124784-delete-file-windows-10-a.html","File - Delete in Windows 10")</f>
        <v>File - Delete in Windows 10</v>
      </c>
      <c r="B1038" s="9" t="s">
        <v>715</v>
      </c>
      <c r="C1038" s="3"/>
      <c r="D1038" s="3"/>
      <c r="E1038" s="3"/>
      <c r="F1038" s="3"/>
      <c r="G1038" s="3"/>
      <c r="H1038" s="3"/>
      <c r="I1038" s="3"/>
      <c r="J1038" s="3"/>
      <c r="K1038" s="3"/>
      <c r="L1038" s="3"/>
      <c r="M1038" s="3"/>
      <c r="N1038" s="3"/>
      <c r="O1038" s="3"/>
      <c r="P1038" s="3"/>
      <c r="Q1038" s="3"/>
      <c r="R1038" s="3"/>
      <c r="S1038" s="3"/>
      <c r="T1038" s="3"/>
      <c r="U1038" s="3"/>
      <c r="V1038" s="3"/>
    </row>
    <row r="1039" ht="27.0" customHeight="1">
      <c r="A1039" s="8" t="str">
        <f>HYPERLINK("https://www.tenforums.com/tutorials/131553-show-full-path-address-bar-file-explorer-windows-10-a.html","File Explorer Address Bar - Show Full Path in Windows 10")</f>
        <v>File Explorer Address Bar - Show Full Path in Windows 10</v>
      </c>
      <c r="B1039" s="9" t="s">
        <v>996</v>
      </c>
      <c r="C1039" s="3"/>
      <c r="D1039" s="3"/>
      <c r="E1039" s="3"/>
      <c r="F1039" s="3"/>
      <c r="G1039" s="3"/>
      <c r="H1039" s="3"/>
      <c r="I1039" s="3"/>
      <c r="J1039" s="3"/>
      <c r="K1039" s="3"/>
      <c r="L1039" s="3"/>
      <c r="M1039" s="3"/>
      <c r="N1039" s="3"/>
      <c r="O1039" s="3"/>
      <c r="P1039" s="3"/>
      <c r="Q1039" s="3"/>
      <c r="R1039" s="3"/>
      <c r="S1039" s="3"/>
      <c r="T1039" s="3"/>
      <c r="U1039" s="3"/>
      <c r="V1039" s="3"/>
    </row>
    <row r="1040" ht="27.0" customHeight="1">
      <c r="A1040" s="8" t="str">
        <f>HYPERLINK("https://www.tenforums.com/tutorials/119367-enable-disable-autosuggest-file-explorer-run-windows.html","File Explorer and Run Dialog AutoSuggest - Enable or Disable in Windows")</f>
        <v>File Explorer and Run Dialog AutoSuggest - Enable or Disable in Windows</v>
      </c>
      <c r="B1040" s="9" t="s">
        <v>242</v>
      </c>
      <c r="C1040" s="3"/>
      <c r="D1040" s="3"/>
      <c r="E1040" s="3"/>
      <c r="F1040" s="3"/>
      <c r="G1040" s="3"/>
      <c r="H1040" s="3"/>
      <c r="I1040" s="3"/>
      <c r="J1040" s="3"/>
      <c r="K1040" s="3"/>
      <c r="L1040" s="3"/>
      <c r="M1040" s="3"/>
      <c r="N1040" s="3"/>
      <c r="O1040" s="3"/>
      <c r="P1040" s="3"/>
      <c r="Q1040" s="3"/>
      <c r="R1040" s="3"/>
      <c r="S1040" s="3"/>
      <c r="T1040" s="3"/>
      <c r="U1040" s="3"/>
      <c r="V1040" s="3"/>
    </row>
    <row r="1041" ht="27.0" customHeight="1">
      <c r="A1041" s="8" t="str">
        <f>HYPERLINK("https://www.tenforums.com/tutorials/83125-turn-off-inline-autocomplete-file-explorer-run-dialog.html","File Explorer and Run Dialog Inline AutoComplete - Turn On or Off in Windows 10")</f>
        <v>File Explorer and Run Dialog Inline AutoComplete - Turn On or Off in Windows 10</v>
      </c>
      <c r="B1041" s="10" t="s">
        <v>997</v>
      </c>
      <c r="C1041" s="3"/>
      <c r="D1041" s="3"/>
      <c r="E1041" s="3"/>
      <c r="F1041" s="3"/>
      <c r="G1041" s="3"/>
      <c r="H1041" s="3"/>
      <c r="I1041" s="3"/>
      <c r="J1041" s="3"/>
      <c r="K1041" s="3"/>
      <c r="L1041" s="3"/>
      <c r="M1041" s="3"/>
      <c r="N1041" s="3"/>
      <c r="O1041" s="3"/>
      <c r="P1041" s="3"/>
      <c r="Q1041" s="3"/>
      <c r="R1041" s="3"/>
      <c r="S1041" s="3"/>
      <c r="T1041" s="3"/>
      <c r="U1041" s="3"/>
      <c r="V1041" s="3"/>
    </row>
    <row r="1042" ht="27.0" customHeight="1">
      <c r="A1042" s="8" t="str">
        <f>HYPERLINK("https://www.tenforums.com/tutorials/14856-auto-arrange-folders-enable-disable-windows-10-a.html","File Explorer Auto Arrange - Enable or Disable in Windows 10")</f>
        <v>File Explorer Auto Arrange - Enable or Disable in Windows 10</v>
      </c>
      <c r="B1042" s="9" t="s">
        <v>218</v>
      </c>
      <c r="C1042" s="3"/>
      <c r="D1042" s="3"/>
      <c r="E1042" s="3"/>
      <c r="F1042" s="3"/>
      <c r="G1042" s="3"/>
      <c r="H1042" s="3"/>
      <c r="I1042" s="3"/>
      <c r="J1042" s="3"/>
      <c r="K1042" s="3"/>
      <c r="L1042" s="3"/>
      <c r="M1042" s="3"/>
      <c r="N1042" s="3"/>
      <c r="O1042" s="3"/>
      <c r="P1042" s="3"/>
      <c r="Q1042" s="3"/>
      <c r="R1042" s="3"/>
      <c r="S1042" s="3"/>
      <c r="T1042" s="3"/>
      <c r="U1042" s="3"/>
      <c r="V1042" s="3"/>
    </row>
    <row r="1043" ht="27.0" customHeight="1">
      <c r="A1043" s="11" t="str">
        <f>HYPERLINK("https://www.tenforums.com/tutorials/153051-turn-off-file-explorer-buttons-easier-touch-windows-10-a.html","File Explorer Buttons - Turn On or Off Make Easier to Touch in Windows 10")</f>
        <v>File Explorer Buttons - Turn On or Off Make Easier to Touch in Windows 10</v>
      </c>
      <c r="B1043" s="10" t="s">
        <v>998</v>
      </c>
      <c r="C1043" s="3"/>
      <c r="D1043" s="3"/>
      <c r="E1043" s="3"/>
      <c r="F1043" s="3"/>
      <c r="G1043" s="3"/>
      <c r="H1043" s="3"/>
      <c r="I1043" s="3"/>
      <c r="J1043" s="3"/>
      <c r="K1043" s="3"/>
      <c r="L1043" s="3"/>
      <c r="M1043" s="3"/>
      <c r="N1043" s="3"/>
      <c r="O1043" s="3"/>
      <c r="P1043" s="3"/>
      <c r="Q1043" s="3"/>
      <c r="R1043" s="3"/>
      <c r="S1043" s="3"/>
      <c r="T1043" s="3"/>
      <c r="U1043" s="3"/>
      <c r="V1043" s="3"/>
    </row>
    <row r="1044" ht="27.0" customHeight="1">
      <c r="A1044" s="8" t="str">
        <f>HYPERLINK("https://www.tenforums.com/tutorials/89368-change-when-typing-into-list-view-action-windows-10-file-explorer.html","File Explorer - Change 'When typing into list view' Action in Windows 10")</f>
        <v>File Explorer - Change 'When typing into list view' Action in Windows 10</v>
      </c>
      <c r="B1044" s="9" t="s">
        <v>999</v>
      </c>
      <c r="C1044" s="3"/>
      <c r="D1044" s="3"/>
      <c r="E1044" s="3"/>
      <c r="F1044" s="3"/>
      <c r="G1044" s="3"/>
      <c r="H1044" s="3"/>
      <c r="I1044" s="3"/>
      <c r="J1044" s="3"/>
      <c r="K1044" s="3"/>
      <c r="L1044" s="3"/>
      <c r="M1044" s="3"/>
      <c r="N1044" s="3"/>
      <c r="O1044" s="3"/>
      <c r="P1044" s="3"/>
      <c r="Q1044" s="3"/>
      <c r="R1044" s="3"/>
      <c r="S1044" s="3"/>
      <c r="T1044" s="3"/>
      <c r="U1044" s="3"/>
      <c r="V1044" s="3"/>
    </row>
    <row r="1045" ht="27.0" customHeight="1">
      <c r="A1045" s="8" t="str">
        <f>HYPERLINK("https://www.tenforums.com/tutorials/121844-turn-off-conversational-dates-format-windows-10-file-explorer.html","File Explorer Dates in Conversational Format - Turn On or Off in Windows 10")</f>
        <v>File Explorer Dates in Conversational Format - Turn On or Off in Windows 10</v>
      </c>
      <c r="B1045" s="9" t="s">
        <v>1000</v>
      </c>
      <c r="C1045" s="3"/>
      <c r="D1045" s="3"/>
      <c r="E1045" s="3"/>
      <c r="F1045" s="3"/>
      <c r="G1045" s="3"/>
      <c r="H1045" s="3"/>
      <c r="I1045" s="3"/>
      <c r="J1045" s="3"/>
      <c r="K1045" s="3"/>
      <c r="L1045" s="3"/>
      <c r="M1045" s="3"/>
      <c r="N1045" s="3"/>
      <c r="O1045" s="3"/>
      <c r="P1045" s="3"/>
      <c r="Q1045" s="3"/>
      <c r="R1045" s="3"/>
      <c r="S1045" s="3"/>
      <c r="T1045" s="3"/>
      <c r="U1045" s="3"/>
      <c r="V1045" s="3"/>
    </row>
    <row r="1046" ht="27.0" customHeight="1">
      <c r="A1046" s="8" t="str">
        <f>HYPERLINK("https://www.tenforums.com/tutorials/91333-remove-file-explorer-default-context-menu-windows-10-a.html","File Explorer Default Context Menu - Add or Remove in Windows 10")</f>
        <v>File Explorer Default Context Menu - Add or Remove in Windows 10</v>
      </c>
      <c r="B1046" s="9" t="s">
        <v>1001</v>
      </c>
      <c r="C1046" s="3"/>
      <c r="D1046" s="3"/>
      <c r="E1046" s="3"/>
      <c r="F1046" s="3"/>
      <c r="G1046" s="3"/>
      <c r="H1046" s="3"/>
      <c r="I1046" s="3"/>
      <c r="J1046" s="3"/>
      <c r="K1046" s="3"/>
      <c r="L1046" s="3"/>
      <c r="M1046" s="3"/>
      <c r="N1046" s="3"/>
      <c r="O1046" s="3"/>
      <c r="P1046" s="3"/>
      <c r="Q1046" s="3"/>
      <c r="R1046" s="3"/>
      <c r="S1046" s="3"/>
      <c r="T1046" s="3"/>
      <c r="U1046" s="3"/>
      <c r="V1046" s="3"/>
    </row>
    <row r="1047" ht="27.0" customHeight="1">
      <c r="A1047" s="8" t="str">
        <f>HYPERLINK("https://www.tenforums.com/tutorials/87756-customize-preview-details-details-pane-file-explorer-windows.html","File Explorer Details Pane - Customize Preview Details in Windows")</f>
        <v>File Explorer Details Pane - Customize Preview Details in Windows</v>
      </c>
      <c r="B1047" s="9" t="s">
        <v>750</v>
      </c>
      <c r="C1047" s="3"/>
      <c r="D1047" s="3"/>
      <c r="E1047" s="3"/>
      <c r="F1047" s="3"/>
      <c r="G1047" s="3"/>
      <c r="H1047" s="3"/>
      <c r="I1047" s="3"/>
      <c r="J1047" s="3"/>
      <c r="K1047" s="3"/>
      <c r="L1047" s="3"/>
      <c r="M1047" s="3"/>
      <c r="N1047" s="3"/>
      <c r="O1047" s="3"/>
      <c r="P1047" s="3"/>
      <c r="Q1047" s="3"/>
      <c r="R1047" s="3"/>
      <c r="S1047" s="3"/>
      <c r="T1047" s="3"/>
      <c r="U1047" s="3"/>
      <c r="V1047" s="3"/>
    </row>
    <row r="1048" ht="27.0" customHeight="1">
      <c r="A1048" s="8" t="str">
        <f>HYPERLINK("https://www.tenforums.com/tutorials/35302-details-pane-file-explorer-show-hide-windows-10-a.html","File Explorer Details Pane - Show or Hide in Windows 10")</f>
        <v>File Explorer Details Pane - Show or Hide in Windows 10</v>
      </c>
      <c r="B1048" s="9" t="s">
        <v>751</v>
      </c>
      <c r="C1048" s="3"/>
      <c r="D1048" s="3"/>
      <c r="E1048" s="3"/>
      <c r="F1048" s="3"/>
      <c r="G1048" s="3"/>
      <c r="H1048" s="3"/>
      <c r="I1048" s="3"/>
      <c r="J1048" s="3"/>
      <c r="K1048" s="3"/>
      <c r="L1048" s="3"/>
      <c r="M1048" s="3"/>
      <c r="N1048" s="3"/>
      <c r="O1048" s="3"/>
      <c r="P1048" s="3"/>
      <c r="Q1048" s="3"/>
      <c r="R1048" s="3"/>
      <c r="S1048" s="3"/>
      <c r="T1048" s="3"/>
      <c r="U1048" s="3"/>
      <c r="V1048" s="3"/>
    </row>
    <row r="1049" ht="27.0" customHeight="1">
      <c r="A1049" s="8" t="str">
        <f>HYPERLINK("https://www.tenforums.com/tutorials/121844-turn-off-conversational-dates-format-windows-10-file-explorer.html","File Explorer Friendly Dates - Turn On or Off in Windows 10")</f>
        <v>File Explorer Friendly Dates - Turn On or Off in Windows 10</v>
      </c>
      <c r="B1049" s="9" t="s">
        <v>1000</v>
      </c>
      <c r="C1049" s="3"/>
      <c r="D1049" s="3"/>
      <c r="E1049" s="3"/>
      <c r="F1049" s="3"/>
      <c r="G1049" s="3"/>
      <c r="H1049" s="3"/>
      <c r="I1049" s="3"/>
      <c r="J1049" s="3"/>
      <c r="K1049" s="3"/>
      <c r="L1049" s="3"/>
      <c r="M1049" s="3"/>
      <c r="N1049" s="3"/>
      <c r="O1049" s="3"/>
      <c r="P1049" s="3"/>
      <c r="Q1049" s="3"/>
      <c r="R1049" s="3"/>
      <c r="S1049" s="3"/>
      <c r="T1049" s="3"/>
      <c r="U1049" s="3"/>
      <c r="V1049" s="3"/>
    </row>
    <row r="1050" ht="27.0" customHeight="1">
      <c r="A1050" s="12" t="str">
        <f>HYPERLINK("https://www.tenforums.com/tutorials/6712-clear-file-explorer-run-dialog-box-history-windows-10-a.html","File Explorer History and Run Dialog Box History - Clear in Windows 10")</f>
        <v>File Explorer History and Run Dialog Box History - Clear in Windows 10</v>
      </c>
      <c r="B1050" s="10" t="s">
        <v>1002</v>
      </c>
      <c r="C1050" s="3"/>
      <c r="D1050" s="3"/>
      <c r="E1050" s="3"/>
      <c r="F1050" s="3"/>
      <c r="G1050" s="3"/>
      <c r="H1050" s="3"/>
      <c r="I1050" s="3"/>
      <c r="J1050" s="3"/>
      <c r="K1050" s="3"/>
      <c r="L1050" s="3"/>
      <c r="M1050" s="3"/>
      <c r="N1050" s="3"/>
      <c r="O1050" s="3"/>
      <c r="P1050" s="3"/>
      <c r="Q1050" s="3"/>
      <c r="R1050" s="3"/>
      <c r="S1050" s="3"/>
      <c r="T1050" s="3"/>
      <c r="U1050" s="3"/>
      <c r="V1050" s="3"/>
    </row>
    <row r="1051" ht="27.0" customHeight="1">
      <c r="A1051" s="8" t="str">
        <f>HYPERLINK("https://www.tenforums.com/tutorials/35310-navigation-pane-file-explorer-show-hide-windows-10-a.html","File Explorer Navigation Pane - Show or Hide in Windows 10")</f>
        <v>File Explorer Navigation Pane - Show or Hide in Windows 10</v>
      </c>
      <c r="B1051" s="9" t="s">
        <v>1003</v>
      </c>
      <c r="C1051" s="3"/>
      <c r="D1051" s="3"/>
      <c r="E1051" s="3"/>
      <c r="F1051" s="3"/>
      <c r="G1051" s="3"/>
      <c r="H1051" s="3"/>
      <c r="I1051" s="3"/>
      <c r="J1051" s="3"/>
      <c r="K1051" s="3"/>
      <c r="L1051" s="3"/>
      <c r="M1051" s="3"/>
      <c r="N1051" s="3"/>
      <c r="O1051" s="3"/>
      <c r="P1051" s="3"/>
      <c r="Q1051" s="3"/>
      <c r="R1051" s="3"/>
      <c r="S1051" s="3"/>
      <c r="T1051" s="3"/>
      <c r="U1051" s="3"/>
      <c r="V1051" s="3"/>
    </row>
    <row r="1052" ht="27.0" customHeight="1">
      <c r="A1052" s="8" t="str">
        <f>HYPERLINK("https://www.tenforums.com/tutorials/91417-enable-disable-numerical-sorting-file-explorer-windows-10-a.html","File Explorer Numerical Sorting - Enable or Disable in Windows 10")</f>
        <v>File Explorer Numerical Sorting - Enable or Disable in Windows 10</v>
      </c>
      <c r="B1052" s="9" t="s">
        <v>1004</v>
      </c>
      <c r="C1052" s="3"/>
      <c r="D1052" s="3"/>
      <c r="E1052" s="3"/>
      <c r="F1052" s="3"/>
      <c r="G1052" s="3"/>
      <c r="H1052" s="3"/>
      <c r="I1052" s="3"/>
      <c r="J1052" s="3"/>
      <c r="K1052" s="3"/>
      <c r="L1052" s="3"/>
      <c r="M1052" s="3"/>
      <c r="N1052" s="3"/>
      <c r="O1052" s="3"/>
      <c r="P1052" s="3"/>
      <c r="Q1052" s="3"/>
      <c r="R1052" s="3"/>
      <c r="S1052" s="3"/>
      <c r="T1052" s="3"/>
      <c r="U1052" s="3"/>
      <c r="V1052" s="3"/>
    </row>
    <row r="1053" ht="27.0" customHeight="1">
      <c r="A1053" s="8" t="str">
        <f>HYPERLINK("https://www.tenforums.com/tutorials/3734-file-explorer-open-pc-quick-access.html","File Explorer - Open to 'This PC' or 'Quick access'")</f>
        <v>File Explorer - Open to 'This PC' or 'Quick access'</v>
      </c>
      <c r="B1053" s="9" t="s">
        <v>1005</v>
      </c>
      <c r="C1053" s="3"/>
      <c r="D1053" s="3"/>
      <c r="E1053" s="3"/>
      <c r="F1053" s="3"/>
      <c r="G1053" s="3"/>
      <c r="H1053" s="3"/>
      <c r="I1053" s="3"/>
      <c r="J1053" s="3"/>
      <c r="K1053" s="3"/>
      <c r="L1053" s="3"/>
      <c r="M1053" s="3"/>
      <c r="N1053" s="3"/>
      <c r="O1053" s="3"/>
      <c r="P1053" s="3"/>
      <c r="Q1053" s="3"/>
      <c r="R1053" s="3"/>
      <c r="S1053" s="3"/>
      <c r="T1053" s="3"/>
      <c r="U1053" s="3"/>
      <c r="V1053" s="3"/>
    </row>
    <row r="1054" ht="27.0" customHeight="1">
      <c r="A1054" s="8" t="str">
        <f>HYPERLINK("https://www.tenforums.com/tutorials/2768-file-explorer-options-open-windows-10-a.html","File Explorer Options - Open in Windows 10")</f>
        <v>File Explorer Options - Open in Windows 10</v>
      </c>
      <c r="B1054" s="9" t="s">
        <v>1006</v>
      </c>
      <c r="C1054" s="3"/>
      <c r="D1054" s="3"/>
      <c r="E1054" s="3"/>
      <c r="F1054" s="3"/>
      <c r="G1054" s="3"/>
      <c r="H1054" s="3"/>
      <c r="I1054" s="3"/>
      <c r="J1054" s="3"/>
      <c r="K1054" s="3"/>
      <c r="L1054" s="3"/>
      <c r="M1054" s="3"/>
      <c r="N1054" s="3"/>
      <c r="O1054" s="3"/>
      <c r="P1054" s="3"/>
      <c r="Q1054" s="3"/>
      <c r="R1054" s="3"/>
      <c r="S1054" s="3"/>
      <c r="T1054" s="3"/>
      <c r="U1054" s="3"/>
      <c r="V1054" s="3"/>
    </row>
    <row r="1055" ht="27.0" customHeight="1">
      <c r="A1055" s="8" t="str">
        <f>HYPERLINK("https://www.tenforums.com/tutorials/89342-hide-show-preview-handlers-preview-pane-windows-10-a.html","File Explorer Preview Pane - Hide or Show Preview Handlers in Windows 10")</f>
        <v>File Explorer Preview Pane - Hide or Show Preview Handlers in Windows 10</v>
      </c>
      <c r="B1055" s="9" t="s">
        <v>1007</v>
      </c>
      <c r="C1055" s="3"/>
      <c r="D1055" s="3"/>
      <c r="E1055" s="3"/>
      <c r="F1055" s="3"/>
      <c r="G1055" s="3"/>
      <c r="H1055" s="3"/>
      <c r="I1055" s="3"/>
      <c r="J1055" s="3"/>
      <c r="K1055" s="3"/>
      <c r="L1055" s="3"/>
      <c r="M1055" s="3"/>
      <c r="N1055" s="3"/>
      <c r="O1055" s="3"/>
      <c r="P1055" s="3"/>
      <c r="Q1055" s="3"/>
      <c r="R1055" s="3"/>
      <c r="S1055" s="3"/>
      <c r="T1055" s="3"/>
      <c r="U1055" s="3"/>
      <c r="V1055" s="3"/>
    </row>
    <row r="1056" ht="27.0" customHeight="1">
      <c r="A1056" s="8" t="str">
        <f>HYPERLINK("https://www.tenforums.com/tutorials/35230-preview-pane-file-explorer-show-hide-windows-10-a.html","File Explorer Preview Pane - Show or Hide in Windows 10")</f>
        <v>File Explorer Preview Pane - Show or Hide in Windows 10</v>
      </c>
      <c r="B1056" s="9" t="s">
        <v>1008</v>
      </c>
      <c r="C1056" s="3"/>
      <c r="D1056" s="3"/>
      <c r="E1056" s="3"/>
      <c r="F1056" s="3"/>
      <c r="G1056" s="3"/>
      <c r="H1056" s="3"/>
      <c r="I1056" s="3"/>
      <c r="J1056" s="3"/>
      <c r="K1056" s="3"/>
      <c r="L1056" s="3"/>
      <c r="M1056" s="3"/>
      <c r="N1056" s="3"/>
      <c r="O1056" s="3"/>
      <c r="P1056" s="3"/>
      <c r="Q1056" s="3"/>
      <c r="R1056" s="3"/>
      <c r="S1056" s="3"/>
      <c r="T1056" s="3"/>
      <c r="U1056" s="3"/>
      <c r="V1056" s="3"/>
    </row>
    <row r="1057" ht="27.0" customHeight="1">
      <c r="A1057" s="8" t="str">
        <f>HYPERLINK("https://www.tenforums.com/tutorials/42808-file-explorer-quick-access-toolbar-add-remove-items-windows-10-a.html","File Explorer Quick Access Toolbar - Add or Remove Items in Windows 10")</f>
        <v>File Explorer Quick Access Toolbar - Add or Remove Items in Windows 10</v>
      </c>
      <c r="B1057" s="9" t="s">
        <v>1009</v>
      </c>
      <c r="C1057" s="3"/>
      <c r="D1057" s="3"/>
      <c r="E1057" s="3"/>
      <c r="F1057" s="3"/>
      <c r="G1057" s="3"/>
      <c r="H1057" s="3"/>
      <c r="I1057" s="3"/>
      <c r="J1057" s="3"/>
      <c r="K1057" s="3"/>
      <c r="L1057" s="3"/>
      <c r="M1057" s="3"/>
      <c r="N1057" s="3"/>
      <c r="O1057" s="3"/>
      <c r="P1057" s="3"/>
      <c r="Q1057" s="3"/>
      <c r="R1057" s="3"/>
      <c r="S1057" s="3"/>
      <c r="T1057" s="3"/>
      <c r="U1057" s="3"/>
      <c r="V1057" s="3"/>
    </row>
    <row r="1058" ht="27.0" customHeight="1">
      <c r="A1058" s="8" t="str">
        <f>HYPERLINK("https://www.tenforums.com/tutorials/42864-file-explorer-quick-access-toolbar-backup-restore-windows-10-a.html","File Explorer Quick Access Toolbar - Backup and Restore in Windows 10")</f>
        <v>File Explorer Quick Access Toolbar - Backup and Restore in Windows 10</v>
      </c>
      <c r="B1058" s="9" t="s">
        <v>1010</v>
      </c>
      <c r="C1058" s="3"/>
      <c r="D1058" s="3"/>
      <c r="E1058" s="3"/>
      <c r="F1058" s="3"/>
      <c r="G1058" s="3"/>
      <c r="H1058" s="3"/>
      <c r="I1058" s="3"/>
      <c r="J1058" s="3"/>
      <c r="K1058" s="3"/>
      <c r="L1058" s="3"/>
      <c r="M1058" s="3"/>
      <c r="N1058" s="3"/>
      <c r="O1058" s="3"/>
      <c r="P1058" s="3"/>
      <c r="Q1058" s="3"/>
      <c r="R1058" s="3"/>
      <c r="S1058" s="3"/>
      <c r="T1058" s="3"/>
      <c r="U1058" s="3"/>
      <c r="V1058" s="3"/>
    </row>
    <row r="1059" ht="27.0" customHeight="1">
      <c r="A1059" s="8" t="str">
        <f>HYPERLINK("https://www.tenforums.com/tutorials/42858-file-explorer-quick-access-toolbar-reset-default-windows-10-a.html","File Explorer Quick Access Toolbar - Reset to Default in Windows 10")</f>
        <v>File Explorer Quick Access Toolbar - Reset to Default in Windows 10</v>
      </c>
      <c r="B1059" s="9" t="s">
        <v>1011</v>
      </c>
      <c r="C1059" s="3"/>
      <c r="D1059" s="3"/>
      <c r="E1059" s="3"/>
      <c r="F1059" s="3"/>
      <c r="G1059" s="3"/>
      <c r="H1059" s="3"/>
      <c r="I1059" s="3"/>
      <c r="J1059" s="3"/>
      <c r="K1059" s="3"/>
      <c r="L1059" s="3"/>
      <c r="M1059" s="3"/>
      <c r="N1059" s="3"/>
      <c r="O1059" s="3"/>
      <c r="P1059" s="3"/>
      <c r="Q1059" s="3"/>
      <c r="R1059" s="3"/>
      <c r="S1059" s="3"/>
      <c r="T1059" s="3"/>
      <c r="U1059" s="3"/>
      <c r="V1059" s="3"/>
    </row>
    <row r="1060" ht="27.0" customHeight="1">
      <c r="A1060" s="8" t="str">
        <f>HYPERLINK("https://www.tenforums.com/tutorials/42839-file-explorer-quick-access-toolbar-show-above-below-ribbon.html","File Explorer Quick Access Toolbar - Show Above or Below Ribbon")</f>
        <v>File Explorer Quick Access Toolbar - Show Above or Below Ribbon</v>
      </c>
      <c r="B1060" s="9" t="s">
        <v>1012</v>
      </c>
      <c r="C1060" s="3"/>
      <c r="D1060" s="3"/>
      <c r="E1060" s="3"/>
      <c r="F1060" s="3"/>
      <c r="G1060" s="3"/>
      <c r="H1060" s="3"/>
      <c r="I1060" s="3"/>
      <c r="J1060" s="3"/>
      <c r="K1060" s="3"/>
      <c r="L1060" s="3"/>
      <c r="M1060" s="3"/>
      <c r="N1060" s="3"/>
      <c r="O1060" s="3"/>
      <c r="P1060" s="3"/>
      <c r="Q1060" s="3"/>
      <c r="R1060" s="3"/>
      <c r="S1060" s="3"/>
      <c r="T1060" s="3"/>
      <c r="U1060" s="3"/>
      <c r="V1060" s="3"/>
    </row>
    <row r="1061" ht="27.0" customHeight="1">
      <c r="A1061" s="8" t="str">
        <f>HYPERLINK("https://www.tenforums.com/tutorials/42982-file-explorer-ribbon-hide-show-windows-10-a.html","File Explorer Ribbon - Hide or Show in Windows 10")</f>
        <v>File Explorer Ribbon - Hide or Show in Windows 10</v>
      </c>
      <c r="B1061" s="9" t="s">
        <v>1013</v>
      </c>
      <c r="C1061" s="3"/>
      <c r="D1061" s="3"/>
      <c r="E1061" s="3"/>
      <c r="F1061" s="3"/>
      <c r="G1061" s="3"/>
      <c r="H1061" s="3"/>
      <c r="I1061" s="3"/>
      <c r="J1061" s="3"/>
      <c r="K1061" s="3"/>
      <c r="L1061" s="3"/>
      <c r="M1061" s="3"/>
      <c r="N1061" s="3"/>
      <c r="O1061" s="3"/>
      <c r="P1061" s="3"/>
      <c r="Q1061" s="3"/>
      <c r="R1061" s="3"/>
      <c r="S1061" s="3"/>
      <c r="T1061" s="3"/>
      <c r="U1061" s="3"/>
      <c r="V1061" s="3"/>
    </row>
    <row r="1062" ht="27.0" customHeight="1">
      <c r="A1062" s="8" t="str">
        <f>HYPERLINK("https://www.tenforums.com/tutorials/6719-search-history-file-explorer-clear-windows-10-a.html","File Explorer Search History - Clear in Windows 10")</f>
        <v>File Explorer Search History - Clear in Windows 10</v>
      </c>
      <c r="B1062" s="9" t="s">
        <v>1014</v>
      </c>
      <c r="C1062" s="3"/>
      <c r="D1062" s="3"/>
      <c r="E1062" s="3"/>
      <c r="F1062" s="3"/>
      <c r="G1062" s="3"/>
      <c r="H1062" s="3"/>
      <c r="I1062" s="3"/>
      <c r="J1062" s="3"/>
      <c r="K1062" s="3"/>
      <c r="L1062" s="3"/>
      <c r="M1062" s="3"/>
      <c r="N1062" s="3"/>
      <c r="O1062" s="3"/>
      <c r="P1062" s="3"/>
      <c r="Q1062" s="3"/>
      <c r="R1062" s="3"/>
      <c r="S1062" s="3"/>
      <c r="T1062" s="3"/>
      <c r="U1062" s="3"/>
      <c r="V1062" s="3"/>
    </row>
    <row r="1063" ht="27.0" customHeight="1">
      <c r="A1063" s="12" t="str">
        <f>HYPERLINK("https://www.tenforums.com/tutorials/88749-enable-disable-search-history-windows-10-file-explorer.html","File Explorer Search History - Enable or Disable in Windows 10")</f>
        <v>File Explorer Search History - Enable or Disable in Windows 10</v>
      </c>
      <c r="B1063" s="9" t="s">
        <v>1015</v>
      </c>
      <c r="C1063" s="3"/>
      <c r="D1063" s="3"/>
      <c r="E1063" s="3"/>
      <c r="F1063" s="3"/>
      <c r="G1063" s="3"/>
      <c r="H1063" s="3"/>
      <c r="I1063" s="3"/>
      <c r="J1063" s="3"/>
      <c r="K1063" s="3"/>
      <c r="L1063" s="3"/>
      <c r="M1063" s="3"/>
      <c r="N1063" s="3"/>
      <c r="O1063" s="3"/>
      <c r="P1063" s="3"/>
      <c r="Q1063" s="3"/>
      <c r="R1063" s="3"/>
      <c r="S1063" s="3"/>
      <c r="T1063" s="3"/>
      <c r="U1063" s="3"/>
      <c r="V1063" s="3"/>
    </row>
    <row r="1064" ht="27.0" customHeight="1">
      <c r="A1064" s="8" t="str">
        <f>HYPERLINK("https://www.tenforums.com/tutorials/94452-search-file-explorer-windows-10-a.html","File Explorer - Search in Windows 10")</f>
        <v>File Explorer - Search in Windows 10</v>
      </c>
      <c r="B1064" s="9" t="s">
        <v>1016</v>
      </c>
      <c r="C1064" s="3"/>
      <c r="D1064" s="3"/>
      <c r="E1064" s="3"/>
      <c r="F1064" s="3"/>
      <c r="G1064" s="3"/>
      <c r="H1064" s="3"/>
      <c r="I1064" s="3"/>
      <c r="J1064" s="3"/>
      <c r="K1064" s="3"/>
      <c r="L1064" s="3"/>
      <c r="M1064" s="3"/>
      <c r="N1064" s="3"/>
      <c r="O1064" s="3"/>
      <c r="P1064" s="3"/>
      <c r="Q1064" s="3"/>
      <c r="R1064" s="3"/>
      <c r="S1064" s="3"/>
      <c r="T1064" s="3"/>
      <c r="U1064" s="3"/>
      <c r="V1064" s="3"/>
    </row>
    <row r="1065" ht="27.0" customHeight="1">
      <c r="A1065" s="8" t="str">
        <f>HYPERLINK("https://www.tenforums.com/tutorials/89247-hide-show-status-bar-file-explorer-windows-10-a.html","File Explorer Status Bar - Hide or Show in Windows 10")</f>
        <v>File Explorer Status Bar - Hide or Show in Windows 10</v>
      </c>
      <c r="B1065" s="9" t="s">
        <v>1017</v>
      </c>
      <c r="C1065" s="3"/>
      <c r="D1065" s="3"/>
      <c r="E1065" s="3"/>
      <c r="F1065" s="3"/>
      <c r="G1065" s="3"/>
      <c r="H1065" s="3"/>
      <c r="I1065" s="3"/>
      <c r="J1065" s="3"/>
      <c r="K1065" s="3"/>
      <c r="L1065" s="3"/>
      <c r="M1065" s="3"/>
      <c r="N1065" s="3"/>
      <c r="O1065" s="3"/>
      <c r="P1065" s="3"/>
      <c r="Q1065" s="3"/>
      <c r="R1065" s="3"/>
      <c r="S1065" s="3"/>
      <c r="T1065" s="3"/>
      <c r="U1065" s="3"/>
      <c r="V1065" s="3"/>
    </row>
    <row r="1066" ht="27.0" customHeight="1">
      <c r="A1066" s="8" t="str">
        <f>HYPERLINK("https://www.tenforums.com/tutorials/59897-file-explorer-sync-provider-notifications-hide-show-windows-10-a.html","File Explorer Sync Provider Notifications - Hide or Show in Windows 10 ")</f>
        <v>File Explorer Sync Provider Notifications - Hide or Show in Windows 10 </v>
      </c>
      <c r="B1066" s="9" t="s">
        <v>1018</v>
      </c>
      <c r="C1066" s="3"/>
      <c r="D1066" s="3"/>
      <c r="E1066" s="3"/>
      <c r="F1066" s="3"/>
      <c r="G1066" s="3"/>
      <c r="H1066" s="3"/>
      <c r="I1066" s="3"/>
      <c r="J1066" s="3"/>
      <c r="K1066" s="3"/>
      <c r="L1066" s="3"/>
      <c r="M1066" s="3"/>
      <c r="N1066" s="3"/>
      <c r="O1066" s="3"/>
      <c r="P1066" s="3"/>
      <c r="Q1066" s="3"/>
      <c r="R1066" s="3"/>
      <c r="S1066" s="3"/>
      <c r="T1066" s="3"/>
      <c r="U1066" s="3"/>
      <c r="V1066" s="3"/>
    </row>
    <row r="1067" ht="27.0" customHeight="1">
      <c r="A1067" s="8" t="str">
        <f>HYPERLINK("https://www.tenforums.com/tutorials/3430-display-full-path-title-bar-file-explorer-windows-10-a.html","File Explorer Title Bar - Display Full Path in Windows 10")</f>
        <v>File Explorer Title Bar - Display Full Path in Windows 10</v>
      </c>
      <c r="B1067" s="9" t="s">
        <v>1019</v>
      </c>
      <c r="C1067" s="3"/>
      <c r="D1067" s="3"/>
      <c r="E1067" s="3"/>
      <c r="F1067" s="3"/>
      <c r="G1067" s="3"/>
      <c r="H1067" s="3"/>
      <c r="I1067" s="3"/>
      <c r="J1067" s="3"/>
      <c r="K1067" s="3"/>
      <c r="L1067" s="3"/>
      <c r="M1067" s="3"/>
      <c r="N1067" s="3"/>
      <c r="O1067" s="3"/>
      <c r="P1067" s="3"/>
      <c r="Q1067" s="3"/>
      <c r="R1067" s="3"/>
      <c r="S1067" s="3"/>
      <c r="T1067" s="3"/>
      <c r="U1067" s="3"/>
      <c r="V1067" s="3"/>
    </row>
    <row r="1068" ht="27.0" customHeight="1">
      <c r="A1068" s="8" t="str">
        <f>HYPERLINK("https://www.tenforums.com/tutorials/65790-file-explorer-title-bar-hide-show-process-id-windows-10-a.html","File Explorer Title Bar - Hide or Show Process ID in Windows 10 ")</f>
        <v>File Explorer Title Bar - Hide or Show Process ID in Windows 10 </v>
      </c>
      <c r="B1068" s="9" t="s">
        <v>1020</v>
      </c>
      <c r="C1068" s="3"/>
      <c r="D1068" s="3"/>
      <c r="E1068" s="3"/>
      <c r="F1068" s="3"/>
      <c r="G1068" s="3"/>
      <c r="H1068" s="3"/>
      <c r="I1068" s="3"/>
      <c r="J1068" s="3"/>
      <c r="K1068" s="3"/>
      <c r="L1068" s="3"/>
      <c r="M1068" s="3"/>
      <c r="N1068" s="3"/>
      <c r="O1068" s="3"/>
      <c r="P1068" s="3"/>
      <c r="Q1068" s="3"/>
      <c r="R1068" s="3"/>
      <c r="S1068" s="3"/>
      <c r="T1068" s="3"/>
      <c r="U1068" s="3"/>
      <c r="V1068" s="3"/>
    </row>
    <row r="1069" ht="27.0" customHeight="1">
      <c r="A1069" s="8" t="str">
        <f>HYPERLINK("https://www.tenforums.com/tutorials/65522-file-explorer-uwp-app-shortcut-create-windows-10-a.html","File Explorer UWP app Shortcut - Create in Windows 10 ")</f>
        <v>File Explorer UWP app Shortcut - Create in Windows 10 </v>
      </c>
      <c r="B1069" s="9" t="s">
        <v>1021</v>
      </c>
      <c r="C1069" s="3"/>
      <c r="D1069" s="3"/>
      <c r="E1069" s="3"/>
      <c r="F1069" s="3"/>
      <c r="G1069" s="3"/>
      <c r="H1069" s="3"/>
      <c r="I1069" s="3"/>
      <c r="J1069" s="3"/>
      <c r="K1069" s="3"/>
      <c r="L1069" s="3"/>
      <c r="M1069" s="3"/>
      <c r="N1069" s="3"/>
      <c r="O1069" s="3"/>
      <c r="P1069" s="3"/>
      <c r="Q1069" s="3"/>
      <c r="R1069" s="3"/>
      <c r="S1069" s="3"/>
      <c r="T1069" s="3"/>
      <c r="U1069" s="3"/>
      <c r="V1069" s="3"/>
    </row>
    <row r="1070" ht="27.0" customHeight="1">
      <c r="A1070" s="8" t="str">
        <f>HYPERLINK("https://www.tenforums.com/tutorials/78681-add-file-hash-context-menu-windows-8-10-a.html","File Hash Context Menu - Add in Windows 8 and Windows 10")</f>
        <v>File Hash Context Menu - Add in Windows 8 and Windows 10</v>
      </c>
      <c r="B1070" s="10" t="s">
        <v>1022</v>
      </c>
      <c r="C1070" s="3"/>
      <c r="D1070" s="3"/>
      <c r="E1070" s="3"/>
      <c r="F1070" s="3"/>
      <c r="G1070" s="3"/>
      <c r="H1070" s="3"/>
      <c r="I1070" s="3"/>
      <c r="J1070" s="3"/>
      <c r="K1070" s="3"/>
      <c r="L1070" s="3"/>
      <c r="M1070" s="3"/>
      <c r="N1070" s="3"/>
      <c r="O1070" s="3"/>
      <c r="P1070" s="3"/>
      <c r="Q1070" s="3"/>
      <c r="R1070" s="3"/>
      <c r="S1070" s="3"/>
      <c r="T1070" s="3"/>
      <c r="U1070" s="3"/>
      <c r="V1070" s="3"/>
    </row>
    <row r="1071" ht="27.0" customHeight="1">
      <c r="A1071" s="8" t="str">
        <f>HYPERLINK("https://www.tenforums.com/tutorials/55259-file-history-add-remove-folders-backed-up-windows-10-a.html","File History - Add or Remove Folders to be Backed Up in Windows 10 ")</f>
        <v>File History - Add or Remove Folders to be Backed Up in Windows 10 </v>
      </c>
      <c r="B1071" s="9" t="s">
        <v>1023</v>
      </c>
      <c r="C1071" s="3"/>
      <c r="D1071" s="3"/>
      <c r="E1071" s="3"/>
      <c r="F1071" s="3"/>
      <c r="G1071" s="3"/>
      <c r="H1071" s="3"/>
      <c r="I1071" s="3"/>
      <c r="J1071" s="3"/>
      <c r="K1071" s="3"/>
      <c r="L1071" s="3"/>
      <c r="M1071" s="3"/>
      <c r="N1071" s="3"/>
      <c r="O1071" s="3"/>
      <c r="P1071" s="3"/>
      <c r="Q1071" s="3"/>
      <c r="R1071" s="3"/>
      <c r="S1071" s="3"/>
      <c r="T1071" s="3"/>
      <c r="U1071" s="3"/>
      <c r="V1071" s="3"/>
    </row>
    <row r="1072" ht="27.0" customHeight="1">
      <c r="A1072" s="8" t="str">
        <f>HYPERLINK("https://www.tenforums.com/tutorials/55671-file-history-back-up-files-folders-windows-10-a.html","File History - Back Up Files and Folders in Windows 10 ")</f>
        <v>File History - Back Up Files and Folders in Windows 10 </v>
      </c>
      <c r="B1072" s="9" t="s">
        <v>1024</v>
      </c>
      <c r="C1072" s="3"/>
      <c r="D1072" s="3"/>
      <c r="E1072" s="3"/>
      <c r="F1072" s="3"/>
      <c r="G1072" s="3"/>
      <c r="H1072" s="3"/>
      <c r="I1072" s="3"/>
      <c r="J1072" s="3"/>
      <c r="K1072" s="3"/>
      <c r="L1072" s="3"/>
      <c r="M1072" s="3"/>
      <c r="N1072" s="3"/>
      <c r="O1072" s="3"/>
      <c r="P1072" s="3"/>
      <c r="Q1072" s="3"/>
      <c r="R1072" s="3"/>
      <c r="S1072" s="3"/>
      <c r="T1072" s="3"/>
      <c r="U1072" s="3"/>
      <c r="V1072" s="3"/>
    </row>
    <row r="1073" ht="27.0" customHeight="1">
      <c r="A1073" s="8" t="str">
        <f>HYPERLINK("https://www.tenforums.com/tutorials/55359-file-history-change-how-long-keep-windows-10-a.html","File History - Change how Long to Keep in Windows 10 ")</f>
        <v>File History - Change how Long to Keep in Windows 10 </v>
      </c>
      <c r="B1073" s="9" t="s">
        <v>1025</v>
      </c>
      <c r="C1073" s="3"/>
      <c r="D1073" s="3"/>
      <c r="E1073" s="3"/>
      <c r="F1073" s="3"/>
      <c r="G1073" s="3"/>
      <c r="H1073" s="3"/>
      <c r="I1073" s="3"/>
      <c r="J1073" s="3"/>
      <c r="K1073" s="3"/>
      <c r="L1073" s="3"/>
      <c r="M1073" s="3"/>
      <c r="N1073" s="3"/>
      <c r="O1073" s="3"/>
      <c r="P1073" s="3"/>
      <c r="Q1073" s="3"/>
      <c r="R1073" s="3"/>
      <c r="S1073" s="3"/>
      <c r="T1073" s="3"/>
      <c r="U1073" s="3"/>
      <c r="V1073" s="3"/>
    </row>
    <row r="1074" ht="27.0" customHeight="1">
      <c r="A1074" s="8" t="str">
        <f>HYPERLINK("https://www.tenforums.com/tutorials/55349-file-history-change-how-often-save-windows-10-a.html","File History - Change how Often to Save in Windows 10 ")</f>
        <v>File History - Change how Often to Save in Windows 10 </v>
      </c>
      <c r="B1074" s="9" t="s">
        <v>1026</v>
      </c>
      <c r="C1074" s="3"/>
      <c r="D1074" s="3"/>
      <c r="E1074" s="3"/>
      <c r="F1074" s="3"/>
      <c r="G1074" s="3"/>
      <c r="H1074" s="3"/>
      <c r="I1074" s="3"/>
      <c r="J1074" s="3"/>
      <c r="K1074" s="3"/>
      <c r="L1074" s="3"/>
      <c r="M1074" s="3"/>
      <c r="N1074" s="3"/>
      <c r="O1074" s="3"/>
      <c r="P1074" s="3"/>
      <c r="Q1074" s="3"/>
      <c r="R1074" s="3"/>
      <c r="S1074" s="3"/>
      <c r="T1074" s="3"/>
      <c r="U1074" s="3"/>
      <c r="V1074" s="3"/>
    </row>
    <row r="1075" ht="27.0" customHeight="1">
      <c r="A1075" s="8" t="str">
        <f>HYPERLINK("https://www.tenforums.com/tutorials/55581-file-history-delete-older-versions-files-windows-10-a.html","File History - Delete Older Versions of Files in Windows 10")</f>
        <v>File History - Delete Older Versions of Files in Windows 10</v>
      </c>
      <c r="B1075" s="9" t="s">
        <v>1027</v>
      </c>
      <c r="C1075" s="3"/>
      <c r="D1075" s="3"/>
      <c r="E1075" s="3"/>
      <c r="F1075" s="3"/>
      <c r="G1075" s="3"/>
      <c r="H1075" s="3"/>
      <c r="I1075" s="3"/>
      <c r="J1075" s="3"/>
      <c r="K1075" s="3"/>
      <c r="L1075" s="3"/>
      <c r="M1075" s="3"/>
      <c r="N1075" s="3"/>
      <c r="O1075" s="3"/>
      <c r="P1075" s="3"/>
      <c r="Q1075" s="3"/>
      <c r="R1075" s="3"/>
      <c r="S1075" s="3"/>
      <c r="T1075" s="3"/>
      <c r="U1075" s="3"/>
      <c r="V1075" s="3"/>
    </row>
    <row r="1076" ht="27.0" customHeight="1">
      <c r="A1076" s="8" t="str">
        <f>HYPERLINK("https://www.tenforums.com/tutorials/55698-file-history-drive-recommend-homegroup-windows-10-a.html","File History Drive - Recommend to Homegroup in Windows 10 ")</f>
        <v>File History Drive - Recommend to Homegroup in Windows 10 </v>
      </c>
      <c r="B1076" s="9" t="s">
        <v>1028</v>
      </c>
      <c r="C1076" s="3"/>
      <c r="D1076" s="3"/>
      <c r="E1076" s="3"/>
      <c r="F1076" s="3"/>
      <c r="G1076" s="3"/>
      <c r="H1076" s="3"/>
      <c r="I1076" s="3"/>
      <c r="J1076" s="3"/>
      <c r="K1076" s="3"/>
      <c r="L1076" s="3"/>
      <c r="M1076" s="3"/>
      <c r="N1076" s="3"/>
      <c r="O1076" s="3"/>
      <c r="P1076" s="3"/>
      <c r="Q1076" s="3"/>
      <c r="R1076" s="3"/>
      <c r="S1076" s="3"/>
      <c r="T1076" s="3"/>
      <c r="U1076" s="3"/>
      <c r="V1076" s="3"/>
    </row>
    <row r="1077" ht="27.0" customHeight="1">
      <c r="A1077" s="8" t="str">
        <f>HYPERLINK("https://www.tenforums.com/tutorials/55153-file-history-drive-select-windows-10-a.html","File History Drive - Select in Windows 10 ")</f>
        <v>File History Drive - Select in Windows 10 </v>
      </c>
      <c r="B1077" s="9" t="s">
        <v>1029</v>
      </c>
      <c r="C1077" s="3"/>
      <c r="D1077" s="3"/>
      <c r="E1077" s="3"/>
      <c r="F1077" s="3"/>
      <c r="G1077" s="3"/>
      <c r="H1077" s="3"/>
      <c r="I1077" s="3"/>
      <c r="J1077" s="3"/>
      <c r="K1077" s="3"/>
      <c r="L1077" s="3"/>
      <c r="M1077" s="3"/>
      <c r="N1077" s="3"/>
      <c r="O1077" s="3"/>
      <c r="P1077" s="3"/>
      <c r="Q1077" s="3"/>
      <c r="R1077" s="3"/>
      <c r="S1077" s="3"/>
      <c r="T1077" s="3"/>
      <c r="U1077" s="3"/>
      <c r="V1077" s="3"/>
    </row>
    <row r="1078" ht="27.0" customHeight="1">
      <c r="A1078" s="8" t="str">
        <f>HYPERLINK("https://www.tenforums.com/tutorials/64728-file-history-enable-disable-windows-10-a.html","File History - Enable or Disable in Windows 10 ")</f>
        <v>File History - Enable or Disable in Windows 10 </v>
      </c>
      <c r="B1078" s="9" t="s">
        <v>1030</v>
      </c>
      <c r="C1078" s="3"/>
      <c r="D1078" s="3"/>
      <c r="E1078" s="3"/>
      <c r="F1078" s="3"/>
      <c r="G1078" s="3"/>
      <c r="H1078" s="3"/>
      <c r="I1078" s="3"/>
      <c r="J1078" s="3"/>
      <c r="K1078" s="3"/>
      <c r="L1078" s="3"/>
      <c r="M1078" s="3"/>
      <c r="N1078" s="3"/>
      <c r="O1078" s="3"/>
      <c r="P1078" s="3"/>
      <c r="Q1078" s="3"/>
      <c r="R1078" s="3"/>
      <c r="S1078" s="3"/>
      <c r="T1078" s="3"/>
      <c r="U1078" s="3"/>
      <c r="V1078" s="3"/>
    </row>
    <row r="1079" ht="27.0" customHeight="1">
      <c r="A1079" s="8" t="str">
        <f>HYPERLINK("https://www.tenforums.com/tutorials/55245-file-history-exclude-folders-windows-10-a.html","File History - Exclude Folders in Windows 10 ")</f>
        <v>File History - Exclude Folders in Windows 10 </v>
      </c>
      <c r="B1079" s="9" t="s">
        <v>1031</v>
      </c>
      <c r="C1079" s="3"/>
      <c r="D1079" s="3"/>
      <c r="E1079" s="3"/>
      <c r="F1079" s="3"/>
      <c r="G1079" s="3"/>
      <c r="H1079" s="3"/>
      <c r="I1079" s="3"/>
      <c r="J1079" s="3"/>
      <c r="K1079" s="3"/>
      <c r="L1079" s="3"/>
      <c r="M1079" s="3"/>
      <c r="N1079" s="3"/>
      <c r="O1079" s="3"/>
      <c r="P1079" s="3"/>
      <c r="Q1079" s="3"/>
      <c r="R1079" s="3"/>
      <c r="S1079" s="3"/>
      <c r="T1079" s="3"/>
      <c r="U1079" s="3"/>
      <c r="V1079" s="3"/>
    </row>
    <row r="1080" ht="27.0" customHeight="1">
      <c r="A1080" s="8" t="str">
        <f>HYPERLINK("https://www.tenforums.com/tutorials/54999-file-history-reset-default-windows-10-a.html","File History - Reset to Default in Windows 10 ")</f>
        <v>File History - Reset to Default in Windows 10 </v>
      </c>
      <c r="B1080" s="9" t="s">
        <v>1032</v>
      </c>
      <c r="C1080" s="3"/>
      <c r="D1080" s="3"/>
      <c r="E1080" s="3"/>
      <c r="F1080" s="3"/>
      <c r="G1080" s="3"/>
      <c r="H1080" s="3"/>
      <c r="I1080" s="3"/>
      <c r="J1080" s="3"/>
      <c r="K1080" s="3"/>
      <c r="L1080" s="3"/>
      <c r="M1080" s="3"/>
      <c r="N1080" s="3"/>
      <c r="O1080" s="3"/>
      <c r="P1080" s="3"/>
      <c r="Q1080" s="3"/>
      <c r="R1080" s="3"/>
      <c r="S1080" s="3"/>
      <c r="T1080" s="3"/>
      <c r="U1080" s="3"/>
      <c r="V1080" s="3"/>
    </row>
    <row r="1081" ht="27.0" customHeight="1">
      <c r="A1081" s="8" t="str">
        <f>HYPERLINK("https://www.tenforums.com/tutorials/55480-file-history-restore-files-folders-windows-10-a.html","File History - Restore Files or Folders in Windows 10 ")</f>
        <v>File History - Restore Files or Folders in Windows 10 </v>
      </c>
      <c r="B1081" s="9" t="s">
        <v>1033</v>
      </c>
      <c r="C1081" s="3"/>
      <c r="D1081" s="3"/>
      <c r="E1081" s="3"/>
      <c r="F1081" s="3"/>
      <c r="G1081" s="3"/>
      <c r="H1081" s="3"/>
      <c r="I1081" s="3"/>
      <c r="J1081" s="3"/>
      <c r="K1081" s="3"/>
      <c r="L1081" s="3"/>
      <c r="M1081" s="3"/>
      <c r="N1081" s="3"/>
      <c r="O1081" s="3"/>
      <c r="P1081" s="3"/>
      <c r="Q1081" s="3"/>
      <c r="R1081" s="3"/>
      <c r="S1081" s="3"/>
      <c r="T1081" s="3"/>
      <c r="U1081" s="3"/>
      <c r="V1081" s="3"/>
    </row>
    <row r="1082" ht="27.0" customHeight="1">
      <c r="A1082" s="11" t="str">
        <f>HYPERLINK("https://www.tenforums.com/tutorials/140781-create-file-history-shortcut-windows-10-a.html","File History shortcut - Create in Windows 10")</f>
        <v>File History shortcut - Create in Windows 10</v>
      </c>
      <c r="B1082" s="10" t="s">
        <v>1034</v>
      </c>
      <c r="C1082" s="3"/>
      <c r="D1082" s="3"/>
      <c r="E1082" s="3"/>
      <c r="F1082" s="3"/>
      <c r="G1082" s="3"/>
      <c r="H1082" s="3"/>
      <c r="I1082" s="3"/>
      <c r="J1082" s="3"/>
      <c r="K1082" s="3"/>
      <c r="L1082" s="3"/>
      <c r="M1082" s="3"/>
      <c r="N1082" s="3"/>
      <c r="O1082" s="3"/>
      <c r="P1082" s="3"/>
      <c r="Q1082" s="3"/>
      <c r="R1082" s="3"/>
      <c r="S1082" s="3"/>
      <c r="T1082" s="3"/>
      <c r="U1082" s="3"/>
      <c r="V1082" s="3"/>
    </row>
    <row r="1083" ht="27.0" customHeight="1">
      <c r="A1083" s="8" t="str">
        <f>HYPERLINK("https://www.tenforums.com/tutorials/55162-file-history-turn-off-windows-10-a.html","File History - Turn On or Off in Windows 10 ")</f>
        <v>File History - Turn On or Off in Windows 10 </v>
      </c>
      <c r="B1083" s="9" t="s">
        <v>1035</v>
      </c>
      <c r="C1083" s="3"/>
      <c r="D1083" s="3"/>
      <c r="E1083" s="3"/>
      <c r="F1083" s="3"/>
      <c r="G1083" s="3"/>
      <c r="H1083" s="3"/>
      <c r="I1083" s="3"/>
      <c r="J1083" s="3"/>
      <c r="K1083" s="3"/>
      <c r="L1083" s="3"/>
      <c r="M1083" s="3"/>
      <c r="N1083" s="3"/>
      <c r="O1083" s="3"/>
      <c r="P1083" s="3"/>
      <c r="Q1083" s="3"/>
      <c r="R1083" s="3"/>
      <c r="S1083" s="3"/>
      <c r="T1083" s="3"/>
      <c r="U1083" s="3"/>
      <c r="V1083" s="3"/>
    </row>
    <row r="1084" ht="27.0" customHeight="1">
      <c r="A1084" s="8" t="str">
        <f>HYPERLINK("https://www.tenforums.com/tutorials/123750-add-file-name-extensions-context-menu-windows-10-a.html","File Name Extensions Context Menu - Add in Windows 10")</f>
        <v>File Name Extensions Context Menu - Add in Windows 10</v>
      </c>
      <c r="B1084" s="9" t="s">
        <v>1036</v>
      </c>
      <c r="C1084" s="3"/>
      <c r="D1084" s="3"/>
      <c r="E1084" s="3"/>
      <c r="F1084" s="3"/>
      <c r="G1084" s="3"/>
      <c r="H1084" s="3"/>
      <c r="I1084" s="3"/>
      <c r="J1084" s="3"/>
      <c r="K1084" s="3"/>
      <c r="L1084" s="3"/>
      <c r="M1084" s="3"/>
      <c r="N1084" s="3"/>
      <c r="O1084" s="3"/>
      <c r="P1084" s="3"/>
      <c r="Q1084" s="3"/>
      <c r="R1084" s="3"/>
      <c r="S1084" s="3"/>
      <c r="T1084" s="3"/>
      <c r="U1084" s="3"/>
      <c r="V1084" s="3"/>
    </row>
    <row r="1085" ht="27.0" customHeight="1">
      <c r="A1085" s="8" t="str">
        <f>HYPERLINK("https://www.tenforums.com/tutorials/62842-file-name-extensions-hide-show-windows-10-a.html","File Name Extensions - Hide or Show in Windows 10 ")</f>
        <v>File Name Extensions - Hide or Show in Windows 10 </v>
      </c>
      <c r="B1085" s="9" t="s">
        <v>1037</v>
      </c>
      <c r="C1085" s="3"/>
      <c r="D1085" s="3"/>
      <c r="E1085" s="3"/>
      <c r="F1085" s="3"/>
      <c r="G1085" s="3"/>
      <c r="H1085" s="3"/>
      <c r="I1085" s="3"/>
      <c r="J1085" s="3"/>
      <c r="K1085" s="3"/>
      <c r="L1085" s="3"/>
      <c r="M1085" s="3"/>
      <c r="N1085" s="3"/>
      <c r="O1085" s="3"/>
      <c r="P1085" s="3"/>
      <c r="Q1085" s="3"/>
      <c r="R1085" s="3"/>
      <c r="S1085" s="3"/>
      <c r="T1085" s="3"/>
      <c r="U1085" s="3"/>
      <c r="V1085" s="3"/>
    </row>
    <row r="1086" ht="27.0" customHeight="1">
      <c r="A1086" s="8" t="str">
        <f>HYPERLINK("https://www.tenforums.com/tutorials/87475-add-remove-efs-file-ownership-context-menu-windows-10-a.html","File ownership Context Menu - Add or Remove in Windows 10")</f>
        <v>File ownership Context Menu - Add or Remove in Windows 10</v>
      </c>
      <c r="B1086" s="9" t="s">
        <v>1038</v>
      </c>
      <c r="C1086" s="3"/>
      <c r="D1086" s="3"/>
      <c r="E1086" s="3"/>
      <c r="F1086" s="3"/>
      <c r="G1086" s="3"/>
      <c r="H1086" s="3"/>
      <c r="I1086" s="3"/>
      <c r="J1086" s="3"/>
      <c r="K1086" s="3"/>
      <c r="L1086" s="3"/>
      <c r="M1086" s="3"/>
      <c r="N1086" s="3"/>
      <c r="O1086" s="3"/>
      <c r="P1086" s="3"/>
      <c r="Q1086" s="3"/>
      <c r="R1086" s="3"/>
      <c r="S1086" s="3"/>
      <c r="T1086" s="3"/>
      <c r="U1086" s="3"/>
      <c r="V1086" s="3"/>
    </row>
    <row r="1087" ht="27.0" customHeight="1">
      <c r="A1087" s="8" t="str">
        <f>HYPERLINK("https://www.tenforums.com/tutorials/96525-pin-file-taskbar-windows-10-a.html","File - Pin to Taskbar in Windows 10")</f>
        <v>File - Pin to Taskbar in Windows 10</v>
      </c>
      <c r="B1087" s="9" t="s">
        <v>1039</v>
      </c>
      <c r="C1087" s="3"/>
      <c r="D1087" s="3"/>
      <c r="E1087" s="3"/>
      <c r="F1087" s="3"/>
      <c r="G1087" s="3"/>
      <c r="H1087" s="3"/>
      <c r="I1087" s="3"/>
      <c r="J1087" s="3"/>
      <c r="K1087" s="3"/>
      <c r="L1087" s="3"/>
      <c r="M1087" s="3"/>
      <c r="N1087" s="3"/>
      <c r="O1087" s="3"/>
      <c r="P1087" s="3"/>
      <c r="Q1087" s="3"/>
      <c r="R1087" s="3"/>
      <c r="S1087" s="3"/>
      <c r="T1087" s="3"/>
      <c r="U1087" s="3"/>
      <c r="V1087" s="3"/>
    </row>
    <row r="1088" ht="27.0" customHeight="1">
      <c r="A1088" s="8" t="str">
        <f>HYPERLINK("https://www.tenforums.com/tutorials/93210-add-change-remove-file-property-details-windows-10-a.html","File Property Details - Add, Change, and Remove in Windows 10")</f>
        <v>File Property Details - Add, Change, and Remove in Windows 10</v>
      </c>
      <c r="B1088" s="9" t="s">
        <v>1040</v>
      </c>
      <c r="C1088" s="3"/>
      <c r="D1088" s="3"/>
      <c r="E1088" s="3"/>
      <c r="F1088" s="3"/>
      <c r="G1088" s="3"/>
      <c r="H1088" s="3"/>
      <c r="I1088" s="3"/>
      <c r="J1088" s="3"/>
      <c r="K1088" s="3"/>
      <c r="L1088" s="3"/>
      <c r="M1088" s="3"/>
      <c r="N1088" s="3"/>
      <c r="O1088" s="3"/>
      <c r="P1088" s="3"/>
      <c r="Q1088" s="3"/>
      <c r="R1088" s="3"/>
      <c r="S1088" s="3"/>
      <c r="T1088" s="3"/>
      <c r="U1088" s="3"/>
      <c r="V1088" s="3"/>
    </row>
    <row r="1089" ht="27.0" customHeight="1">
      <c r="A1089" s="12" t="str">
        <f>HYPERLINK("https://www.tenforums.com/tutorials/125119-rename-file-windows-10-a.html","File - Rename in Windows 10")</f>
        <v>File - Rename in Windows 10</v>
      </c>
      <c r="B1089" s="9" t="s">
        <v>1041</v>
      </c>
      <c r="C1089" s="3"/>
      <c r="D1089" s="3"/>
      <c r="E1089" s="3"/>
      <c r="F1089" s="3"/>
      <c r="G1089" s="3"/>
      <c r="H1089" s="3"/>
      <c r="I1089" s="3"/>
      <c r="J1089" s="3"/>
      <c r="K1089" s="3"/>
      <c r="L1089" s="3"/>
      <c r="M1089" s="3"/>
      <c r="N1089" s="3"/>
      <c r="O1089" s="3"/>
      <c r="P1089" s="3"/>
      <c r="Q1089" s="3"/>
      <c r="R1089" s="3"/>
      <c r="S1089" s="3"/>
      <c r="T1089" s="3"/>
      <c r="U1089" s="3"/>
      <c r="V1089" s="3"/>
    </row>
    <row r="1090" ht="27.0" customHeight="1">
      <c r="A1090" s="8" t="str">
        <f>HYPERLINK("https://www.tenforums.com/tutorials/51024-file-sharing-encryption-level-change-windows-10-a.html","File Sharing Encryption Level - Change in Windows 10 ")</f>
        <v>File Sharing Encryption Level - Change in Windows 10 </v>
      </c>
      <c r="B1090" s="9" t="s">
        <v>1042</v>
      </c>
      <c r="C1090" s="3"/>
      <c r="D1090" s="3"/>
      <c r="E1090" s="3"/>
      <c r="F1090" s="3"/>
      <c r="G1090" s="3"/>
      <c r="H1090" s="3"/>
      <c r="I1090" s="3"/>
      <c r="J1090" s="3"/>
      <c r="K1090" s="3"/>
      <c r="L1090" s="3"/>
      <c r="M1090" s="3"/>
      <c r="N1090" s="3"/>
      <c r="O1090" s="3"/>
      <c r="P1090" s="3"/>
      <c r="Q1090" s="3"/>
      <c r="R1090" s="3"/>
      <c r="S1090" s="3"/>
      <c r="T1090" s="3"/>
      <c r="U1090" s="3"/>
      <c r="V1090" s="3"/>
    </row>
    <row r="1091" ht="27.0" customHeight="1">
      <c r="A1091" s="8" t="str">
        <f>HYPERLINK("https://www.tenforums.com/tutorials/71325-turn-off-folder-tips-display-file-size-info-windows-10-a.html","File Size Info in Folder Tips - Turn On or Off in Windows 10")</f>
        <v>File Size Info in Folder Tips - Turn On or Off in Windows 10</v>
      </c>
      <c r="B1091" s="9" t="s">
        <v>1043</v>
      </c>
      <c r="C1091" s="3"/>
      <c r="D1091" s="3"/>
      <c r="E1091" s="3"/>
      <c r="F1091" s="3"/>
      <c r="G1091" s="3"/>
      <c r="H1091" s="3"/>
      <c r="I1091" s="3"/>
      <c r="J1091" s="3"/>
      <c r="K1091" s="3"/>
      <c r="L1091" s="3"/>
      <c r="M1091" s="3"/>
      <c r="N1091" s="3"/>
      <c r="O1091" s="3"/>
      <c r="P1091" s="3"/>
      <c r="Q1091" s="3"/>
      <c r="R1091" s="3"/>
      <c r="S1091" s="3"/>
      <c r="T1091" s="3"/>
      <c r="U1091" s="3"/>
      <c r="V1091" s="3"/>
    </row>
    <row r="1092" ht="27.0" customHeight="1">
      <c r="A1092" s="8" t="str">
        <f>HYPERLINK("https://www.tenforums.com/tutorials/104030-allow-deny-apps-access-file-system-windows-10-a.html","File System - Allow or Deny Apps Access in Windows 10")</f>
        <v>File System - Allow or Deny Apps Access in Windows 10</v>
      </c>
      <c r="B1092" s="9" t="s">
        <v>1044</v>
      </c>
      <c r="C1092" s="3"/>
      <c r="D1092" s="3"/>
      <c r="E1092" s="3"/>
      <c r="F1092" s="3"/>
      <c r="G1092" s="3"/>
      <c r="H1092" s="3"/>
      <c r="I1092" s="3"/>
      <c r="J1092" s="3"/>
      <c r="K1092" s="3"/>
      <c r="L1092" s="3"/>
      <c r="M1092" s="3"/>
      <c r="N1092" s="3"/>
      <c r="O1092" s="3"/>
      <c r="P1092" s="3"/>
      <c r="Q1092" s="3"/>
      <c r="R1092" s="3"/>
      <c r="S1092" s="3"/>
      <c r="T1092" s="3"/>
      <c r="U1092" s="3"/>
      <c r="V1092" s="3"/>
    </row>
    <row r="1093" ht="27.0" customHeight="1">
      <c r="A1093" s="8" t="str">
        <f>HYPERLINK("https://www.tenforums.com/tutorials/98965-determine-file-system-drive-windows-10-a.html","File System of Drive - Determine in Windows 10")</f>
        <v>File System of Drive - Determine in Windows 10</v>
      </c>
      <c r="B1093" s="9" t="s">
        <v>877</v>
      </c>
      <c r="C1093" s="3"/>
      <c r="D1093" s="3"/>
      <c r="E1093" s="3"/>
      <c r="F1093" s="3"/>
      <c r="G1093" s="3"/>
      <c r="H1093" s="3"/>
      <c r="I1093" s="3"/>
      <c r="J1093" s="3"/>
      <c r="K1093" s="3"/>
      <c r="L1093" s="3"/>
      <c r="M1093" s="3"/>
      <c r="N1093" s="3"/>
      <c r="O1093" s="3"/>
      <c r="P1093" s="3"/>
      <c r="Q1093" s="3"/>
      <c r="R1093" s="3"/>
      <c r="S1093" s="3"/>
      <c r="T1093" s="3"/>
      <c r="U1093" s="3"/>
      <c r="V1093" s="3"/>
    </row>
    <row r="1094" ht="27.0" customHeight="1">
      <c r="A1094" s="8" t="str">
        <f>HYPERLINK("https://www.tenforums.com/tutorials/8703-default-file-type-associations-restore-windows-10-a.html","File Type Associations - Restore to Default in Windows 10")</f>
        <v>File Type Associations - Restore to Default in Windows 10</v>
      </c>
      <c r="B1094" s="9" t="s">
        <v>1045</v>
      </c>
      <c r="C1094" s="3"/>
      <c r="D1094" s="3"/>
      <c r="E1094" s="3"/>
      <c r="F1094" s="3"/>
      <c r="G1094" s="3"/>
      <c r="H1094" s="3"/>
      <c r="I1094" s="3"/>
      <c r="J1094" s="3"/>
      <c r="K1094" s="3"/>
      <c r="L1094" s="3"/>
      <c r="M1094" s="3"/>
      <c r="N1094" s="3"/>
      <c r="O1094" s="3"/>
      <c r="P1094" s="3"/>
      <c r="Q1094" s="3"/>
      <c r="R1094" s="3"/>
      <c r="S1094" s="3"/>
      <c r="T1094" s="3"/>
      <c r="U1094" s="3"/>
      <c r="V1094" s="3"/>
    </row>
    <row r="1095" ht="27.0" customHeight="1">
      <c r="A1095" s="8" t="str">
        <f>HYPERLINK("https://www.tenforums.com/tutorials/5357-unblock-file-window-10-a.html","File - Unblock in Window 10")</f>
        <v>File - Unblock in Window 10</v>
      </c>
      <c r="B1095" s="9" t="s">
        <v>1046</v>
      </c>
      <c r="C1095" s="3"/>
      <c r="D1095" s="3"/>
      <c r="E1095" s="3"/>
      <c r="F1095" s="3"/>
      <c r="G1095" s="3"/>
      <c r="H1095" s="3"/>
      <c r="I1095" s="3"/>
      <c r="J1095" s="3"/>
      <c r="K1095" s="3"/>
      <c r="L1095" s="3"/>
      <c r="M1095" s="3"/>
      <c r="N1095" s="3"/>
      <c r="O1095" s="3"/>
      <c r="P1095" s="3"/>
      <c r="Q1095" s="3"/>
      <c r="R1095" s="3"/>
      <c r="S1095" s="3"/>
      <c r="T1095" s="3"/>
      <c r="U1095" s="3"/>
      <c r="V1095" s="3"/>
    </row>
    <row r="1096" ht="27.0" customHeight="1">
      <c r="A1096" s="8" t="str">
        <f>HYPERLINK("https://www.tenforums.com/tutorials/60654-file-transfer-dialog-show-fewer-more-details-windows-10-a.html","File Transfer Dialog - Show Fewer or More Details in Windows 10 ")</f>
        <v>File Transfer Dialog - Show Fewer or More Details in Windows 10 </v>
      </c>
      <c r="B1096" s="9" t="s">
        <v>1047</v>
      </c>
      <c r="C1096" s="3"/>
      <c r="D1096" s="3"/>
      <c r="E1096" s="3"/>
      <c r="F1096" s="3"/>
      <c r="G1096" s="3"/>
      <c r="H1096" s="3"/>
      <c r="I1096" s="3"/>
      <c r="J1096" s="3"/>
      <c r="K1096" s="3"/>
      <c r="L1096" s="3"/>
      <c r="M1096" s="3"/>
      <c r="N1096" s="3"/>
      <c r="O1096" s="3"/>
      <c r="P1096" s="3"/>
      <c r="Q1096" s="3"/>
      <c r="R1096" s="3"/>
      <c r="S1096" s="3"/>
      <c r="T1096" s="3"/>
      <c r="U1096" s="3"/>
      <c r="V1096" s="3"/>
    </row>
    <row r="1097" ht="27.0" customHeight="1">
      <c r="A1097" s="8" t="str">
        <f>HYPERLINK("https://www.tenforums.com/tutorials/26340-compress-uncompress-files-folders-windows-10-a.html","Files and Folders - Compress or Uncompress in Windows 10")</f>
        <v>Files and Folders - Compress or Uncompress in Windows 10</v>
      </c>
      <c r="B1097" s="9" t="s">
        <v>562</v>
      </c>
      <c r="C1097" s="3"/>
      <c r="D1097" s="3"/>
      <c r="E1097" s="3"/>
      <c r="F1097" s="3"/>
      <c r="G1097" s="3"/>
      <c r="H1097" s="3"/>
      <c r="I1097" s="3"/>
      <c r="J1097" s="3"/>
      <c r="K1097" s="3"/>
      <c r="L1097" s="3"/>
      <c r="M1097" s="3"/>
      <c r="N1097" s="3"/>
      <c r="O1097" s="3"/>
      <c r="P1097" s="3"/>
      <c r="Q1097" s="3"/>
      <c r="R1097" s="3"/>
      <c r="S1097" s="3"/>
      <c r="T1097" s="3"/>
      <c r="U1097" s="3"/>
      <c r="V1097" s="3"/>
    </row>
    <row r="1098" ht="27.0" customHeight="1">
      <c r="A1098" s="8" t="str">
        <f>HYPERLINK("https://www.tenforums.com/tutorials/77130-encrypt-files-folders-efs-windows-10-a.html","Files and Folders - Encrypt with EFS in Windows 10")</f>
        <v>Files and Folders - Encrypt with EFS in Windows 10</v>
      </c>
      <c r="B1098" s="10" t="s">
        <v>927</v>
      </c>
      <c r="C1098" s="3"/>
      <c r="D1098" s="3"/>
      <c r="E1098" s="3"/>
      <c r="F1098" s="3"/>
      <c r="G1098" s="3"/>
      <c r="H1098" s="3"/>
      <c r="I1098" s="3"/>
      <c r="J1098" s="3"/>
      <c r="K1098" s="3"/>
      <c r="L1098" s="3"/>
      <c r="M1098" s="3"/>
      <c r="N1098" s="3"/>
      <c r="O1098" s="3"/>
      <c r="P1098" s="3"/>
      <c r="Q1098" s="3"/>
      <c r="R1098" s="3"/>
      <c r="S1098" s="3"/>
      <c r="T1098" s="3"/>
      <c r="U1098" s="3"/>
      <c r="V1098" s="3"/>
    </row>
    <row r="1099" ht="27.0" customHeight="1">
      <c r="A1099" s="8" t="str">
        <f>HYPERLINK("https://www.tenforums.com/tutorials/85586-set-unset-hidden-attribute-files-folders-windows-10-a.html","Files and Folders - Hide and Unhide in Windows 10")</f>
        <v>Files and Folders - Hide and Unhide in Windows 10</v>
      </c>
      <c r="B1099" s="9" t="s">
        <v>1048</v>
      </c>
      <c r="C1099" s="3"/>
      <c r="D1099" s="3"/>
      <c r="E1099" s="3"/>
      <c r="F1099" s="3"/>
      <c r="G1099" s="3"/>
      <c r="H1099" s="3"/>
      <c r="I1099" s="3"/>
      <c r="J1099" s="3"/>
      <c r="K1099" s="3"/>
      <c r="L1099" s="3"/>
      <c r="M1099" s="3"/>
      <c r="N1099" s="3"/>
      <c r="O1099" s="3"/>
      <c r="P1099" s="3"/>
      <c r="Q1099" s="3"/>
      <c r="R1099" s="3"/>
      <c r="S1099" s="3"/>
      <c r="T1099" s="3"/>
      <c r="U1099" s="3"/>
      <c r="V1099" s="3"/>
    </row>
    <row r="1100" ht="27.0" customHeight="1">
      <c r="A1100" s="8" t="str">
        <f>HYPERLINK("https://www.tenforums.com/tutorials/85640-set-unset-read-only-attribute-files-folders-windows-10-a.html","Files and Folders - Set or Unset as Read-only in Windows 10")</f>
        <v>Files and Folders - Set or Unset as Read-only in Windows 10</v>
      </c>
      <c r="B1100" s="9" t="s">
        <v>1049</v>
      </c>
      <c r="C1100" s="3"/>
      <c r="D1100" s="3"/>
      <c r="E1100" s="3"/>
      <c r="F1100" s="3"/>
      <c r="G1100" s="3"/>
      <c r="H1100" s="3"/>
      <c r="I1100" s="3"/>
      <c r="J1100" s="3"/>
      <c r="K1100" s="3"/>
      <c r="L1100" s="3"/>
      <c r="M1100" s="3"/>
      <c r="N1100" s="3"/>
      <c r="O1100" s="3"/>
      <c r="P1100" s="3"/>
      <c r="Q1100" s="3"/>
      <c r="R1100" s="3"/>
      <c r="S1100" s="3"/>
      <c r="T1100" s="3"/>
      <c r="U1100" s="3"/>
      <c r="V1100" s="3"/>
    </row>
    <row r="1101" ht="27.0" customHeight="1">
      <c r="A1101" s="8" t="str">
        <f>HYPERLINK("https://www.tenforums.com/tutorials/115446-backup-restore-filter-keys-settings-windows.html","Filter Keys Settings - Backup and Restore in Windows")</f>
        <v>Filter Keys Settings - Backup and Restore in Windows</v>
      </c>
      <c r="B1101" s="9" t="s">
        <v>1050</v>
      </c>
      <c r="C1101" s="3"/>
      <c r="D1101" s="3"/>
      <c r="E1101" s="3"/>
      <c r="F1101" s="3"/>
      <c r="G1101" s="3"/>
      <c r="H1101" s="3"/>
      <c r="I1101" s="3"/>
      <c r="J1101" s="3"/>
      <c r="K1101" s="3"/>
      <c r="L1101" s="3"/>
      <c r="M1101" s="3"/>
      <c r="N1101" s="3"/>
      <c r="O1101" s="3"/>
      <c r="P1101" s="3"/>
      <c r="Q1101" s="3"/>
      <c r="R1101" s="3"/>
      <c r="S1101" s="3"/>
      <c r="T1101" s="3"/>
      <c r="U1101" s="3"/>
      <c r="V1101" s="3"/>
    </row>
    <row r="1102" ht="27.0" customHeight="1">
      <c r="A1102" s="8" t="str">
        <f>HYPERLINK("https://www.tenforums.com/tutorials/115437-turn-off-filter-keys-windows-10-a.html","Filter Keys - Turn On or Off in Windows 10")</f>
        <v>Filter Keys - Turn On or Off in Windows 10</v>
      </c>
      <c r="B1102" s="9" t="s">
        <v>1051</v>
      </c>
      <c r="C1102" s="3"/>
      <c r="D1102" s="3"/>
      <c r="E1102" s="3"/>
      <c r="F1102" s="3"/>
      <c r="G1102" s="3"/>
      <c r="H1102" s="3"/>
      <c r="I1102" s="3"/>
      <c r="J1102" s="3"/>
      <c r="K1102" s="3"/>
      <c r="L1102" s="3"/>
      <c r="M1102" s="3"/>
      <c r="N1102" s="3"/>
      <c r="O1102" s="3"/>
      <c r="P1102" s="3"/>
      <c r="Q1102" s="3"/>
      <c r="R1102" s="3"/>
      <c r="S1102" s="3"/>
      <c r="T1102" s="3"/>
      <c r="U1102" s="3"/>
      <c r="V1102" s="3"/>
    </row>
    <row r="1103" ht="27.0" customHeight="1">
      <c r="A1103" s="11" t="s">
        <v>1052</v>
      </c>
      <c r="B1103" s="10" t="s">
        <v>544</v>
      </c>
      <c r="C1103" s="3"/>
      <c r="D1103" s="3"/>
      <c r="E1103" s="3"/>
      <c r="F1103" s="3"/>
      <c r="G1103" s="3"/>
      <c r="H1103" s="3"/>
      <c r="I1103" s="3"/>
      <c r="J1103" s="3"/>
      <c r="K1103" s="3"/>
      <c r="L1103" s="3"/>
      <c r="M1103" s="3"/>
      <c r="N1103" s="3"/>
      <c r="O1103" s="3"/>
      <c r="P1103" s="3"/>
      <c r="Q1103" s="3"/>
      <c r="R1103" s="3"/>
      <c r="S1103" s="3"/>
      <c r="T1103" s="3"/>
      <c r="U1103" s="3"/>
      <c r="V1103" s="3"/>
    </row>
    <row r="1104" ht="27.0" customHeight="1">
      <c r="A1104" s="8" t="str">
        <f>HYPERLINK("https://www.tenforums.com/tutorials/28960-find-my-device-windows-10-pcs.html","Find My Device for Windows 10 PCs")</f>
        <v>Find My Device for Windows 10 PCs</v>
      </c>
      <c r="B1104" s="9" t="s">
        <v>1053</v>
      </c>
      <c r="C1104" s="3"/>
      <c r="D1104" s="3"/>
      <c r="E1104" s="3"/>
      <c r="F1104" s="3"/>
      <c r="G1104" s="3"/>
      <c r="H1104" s="3"/>
      <c r="I1104" s="3"/>
      <c r="J1104" s="3"/>
      <c r="K1104" s="3"/>
      <c r="L1104" s="3"/>
      <c r="M1104" s="3"/>
      <c r="N1104" s="3"/>
      <c r="O1104" s="3"/>
      <c r="P1104" s="3"/>
      <c r="Q1104" s="3"/>
      <c r="R1104" s="3"/>
      <c r="S1104" s="3"/>
      <c r="T1104" s="3"/>
      <c r="U1104" s="3"/>
      <c r="V1104" s="3"/>
    </row>
    <row r="1105" ht="27.0" customHeight="1">
      <c r="A1105" s="8" t="str">
        <f>HYPERLINK("https://www.tenforums.com/tutorials/28946-find-my-device-turn-off-windows-10-a.html","Find My Device - Turn On or Off in Windows 10")</f>
        <v>Find My Device - Turn On or Off in Windows 10</v>
      </c>
      <c r="B1105" s="9" t="s">
        <v>1054</v>
      </c>
      <c r="C1105" s="3"/>
      <c r="D1105" s="3"/>
      <c r="E1105" s="3"/>
      <c r="F1105" s="3"/>
      <c r="G1105" s="3"/>
      <c r="H1105" s="3"/>
      <c r="I1105" s="3"/>
      <c r="J1105" s="3"/>
      <c r="K1105" s="3"/>
      <c r="L1105" s="3"/>
      <c r="M1105" s="3"/>
      <c r="N1105" s="3"/>
      <c r="O1105" s="3"/>
      <c r="P1105" s="3"/>
      <c r="Q1105" s="3"/>
      <c r="R1105" s="3"/>
      <c r="S1105" s="3"/>
      <c r="T1105" s="3"/>
      <c r="U1105" s="3"/>
      <c r="V1105" s="3"/>
    </row>
    <row r="1106" ht="27.0" customHeight="1">
      <c r="A1106" s="8" t="str">
        <f>HYPERLINK("https://www.tenforums.com/tutorials/29060-find-my-phone-windows-10-mobile-phone.html","Find My Phone for Windows 10 Mobile Phone")</f>
        <v>Find My Phone for Windows 10 Mobile Phone</v>
      </c>
      <c r="B1106" s="9" t="s">
        <v>1055</v>
      </c>
      <c r="C1106" s="3"/>
      <c r="D1106" s="3"/>
      <c r="E1106" s="3"/>
      <c r="F1106" s="3"/>
      <c r="G1106" s="3"/>
      <c r="H1106" s="3"/>
      <c r="I1106" s="3"/>
      <c r="J1106" s="3"/>
      <c r="K1106" s="3"/>
      <c r="L1106" s="3"/>
      <c r="M1106" s="3"/>
      <c r="N1106" s="3"/>
      <c r="O1106" s="3"/>
      <c r="P1106" s="3"/>
      <c r="Q1106" s="3"/>
      <c r="R1106" s="3"/>
      <c r="S1106" s="3"/>
      <c r="T1106" s="3"/>
      <c r="U1106" s="3"/>
      <c r="V1106" s="3"/>
    </row>
    <row r="1107" ht="27.0" customHeight="1">
      <c r="A1107" s="8" t="str">
        <f>HYPERLINK("https://www.tenforums.com/tutorials/29053-find-my-phone-turn-off-windows-10-mobile-phone.html","Find My Phone - Turn On or Off in Windows 10 Mobile Phone")</f>
        <v>Find My Phone - Turn On or Off in Windows 10 Mobile Phone</v>
      </c>
      <c r="B1107" s="9" t="s">
        <v>1056</v>
      </c>
      <c r="C1107" s="3"/>
      <c r="D1107" s="3"/>
      <c r="E1107" s="3"/>
      <c r="F1107" s="3"/>
      <c r="G1107" s="3"/>
      <c r="H1107" s="3"/>
      <c r="I1107" s="3"/>
      <c r="J1107" s="3"/>
      <c r="K1107" s="3"/>
      <c r="L1107" s="3"/>
      <c r="M1107" s="3"/>
      <c r="N1107" s="3"/>
      <c r="O1107" s="3"/>
      <c r="P1107" s="3"/>
      <c r="Q1107" s="3"/>
      <c r="R1107" s="3"/>
      <c r="S1107" s="3"/>
      <c r="T1107" s="3"/>
      <c r="U1107" s="3"/>
      <c r="V1107" s="3"/>
    </row>
    <row r="1108" ht="27.0" customHeight="1">
      <c r="A1108" s="8" t="str">
        <f>HYPERLINK("https://www.tenforums.com/tutorials/34174-find-your-child-microsoft-family-map.html","Find Your Child in Microsoft Family on a Map")</f>
        <v>Find Your Child in Microsoft Family on a Map</v>
      </c>
      <c r="B1108" s="9" t="s">
        <v>1057</v>
      </c>
      <c r="C1108" s="3"/>
      <c r="D1108" s="3"/>
      <c r="E1108" s="3"/>
      <c r="F1108" s="3"/>
      <c r="G1108" s="3"/>
      <c r="H1108" s="3"/>
      <c r="I1108" s="3"/>
      <c r="J1108" s="3"/>
      <c r="K1108" s="3"/>
      <c r="L1108" s="3"/>
      <c r="M1108" s="3"/>
      <c r="N1108" s="3"/>
      <c r="O1108" s="3"/>
      <c r="P1108" s="3"/>
      <c r="Q1108" s="3"/>
      <c r="R1108" s="3"/>
      <c r="S1108" s="3"/>
      <c r="T1108" s="3"/>
      <c r="U1108" s="3"/>
      <c r="V1108" s="3"/>
    </row>
    <row r="1109" ht="27.0" customHeight="1">
      <c r="A1109" s="8" t="str">
        <f>HYPERLINK("https://www.tenforums.com/tutorials/9097-fingerprint-add-remove-windows-10-a.html","Fingerprint - Add or Remove in Windows 10")</f>
        <v>Fingerprint - Add or Remove in Windows 10</v>
      </c>
      <c r="B1109" s="9" t="s">
        <v>14</v>
      </c>
      <c r="C1109" s="3"/>
      <c r="D1109" s="3"/>
      <c r="E1109" s="3"/>
      <c r="F1109" s="3"/>
      <c r="G1109" s="3"/>
      <c r="H1109" s="3"/>
      <c r="I1109" s="3"/>
      <c r="J1109" s="3"/>
      <c r="K1109" s="3"/>
      <c r="L1109" s="3"/>
      <c r="M1109" s="3"/>
      <c r="N1109" s="3"/>
      <c r="O1109" s="3"/>
      <c r="P1109" s="3"/>
      <c r="Q1109" s="3"/>
      <c r="R1109" s="3"/>
      <c r="S1109" s="3"/>
      <c r="T1109" s="3"/>
      <c r="U1109" s="3"/>
      <c r="V1109" s="3"/>
    </row>
    <row r="1110" ht="27.0" customHeight="1">
      <c r="A1110" s="8" t="str">
        <f>HYPERLINK("https://www.tenforums.com/tutorials/98501-enable-disable-always-open-bookmarks-new-tab-firefox.html","Firefox - Always Open Bookmarks in New Tab - Enable or Disable")</f>
        <v>Firefox - Always Open Bookmarks in New Tab - Enable or Disable</v>
      </c>
      <c r="B1110" s="9" t="s">
        <v>1058</v>
      </c>
      <c r="C1110" s="3"/>
      <c r="D1110" s="3"/>
      <c r="E1110" s="3"/>
      <c r="F1110" s="3"/>
      <c r="G1110" s="3"/>
      <c r="H1110" s="3"/>
      <c r="I1110" s="3"/>
      <c r="J1110" s="3"/>
      <c r="K1110" s="3"/>
      <c r="L1110" s="3"/>
      <c r="M1110" s="3"/>
      <c r="N1110" s="3"/>
      <c r="O1110" s="3"/>
      <c r="P1110" s="3"/>
      <c r="Q1110" s="3"/>
      <c r="R1110" s="3"/>
      <c r="S1110" s="3"/>
      <c r="T1110" s="3"/>
      <c r="U1110" s="3"/>
      <c r="V1110" s="3"/>
    </row>
    <row r="1111" ht="27.0" customHeight="1">
      <c r="A1111" s="8" t="str">
        <f>HYPERLINK("https://www.tenforums.com/tutorials/115692-enable-disable-automatically-reopen-firefox-after-windows-restart.html","Firefox Automatically Reopen after Windows Restart - Enable or Disable")</f>
        <v>Firefox Automatically Reopen after Windows Restart - Enable or Disable</v>
      </c>
      <c r="B1111" s="9" t="s">
        <v>1059</v>
      </c>
      <c r="C1111" s="3"/>
      <c r="D1111" s="3"/>
      <c r="E1111" s="3"/>
      <c r="F1111" s="3"/>
      <c r="G1111" s="3"/>
      <c r="H1111" s="3"/>
      <c r="I1111" s="3"/>
      <c r="J1111" s="3"/>
      <c r="K1111" s="3"/>
      <c r="L1111" s="3"/>
      <c r="M1111" s="3"/>
      <c r="N1111" s="3"/>
      <c r="O1111" s="3"/>
      <c r="P1111" s="3"/>
      <c r="Q1111" s="3"/>
      <c r="R1111" s="3"/>
      <c r="S1111" s="3"/>
      <c r="T1111" s="3"/>
      <c r="U1111" s="3"/>
      <c r="V1111" s="3"/>
    </row>
    <row r="1112" ht="27.0" customHeight="1">
      <c r="A1112" s="8" t="str">
        <f>HYPERLINK("https://www.tenforums.com/tutorials/113005-enable-disable-close-tab-double-click-firefox.html","Firefox Close Tab by Double Click - Enable or Disable in Windows")</f>
        <v>Firefox Close Tab by Double Click - Enable or Disable in Windows</v>
      </c>
      <c r="B1112" s="9" t="s">
        <v>1060</v>
      </c>
      <c r="C1112" s="3"/>
      <c r="D1112" s="3"/>
      <c r="E1112" s="3"/>
      <c r="F1112" s="3"/>
      <c r="G1112" s="3"/>
      <c r="H1112" s="3"/>
      <c r="I1112" s="3"/>
      <c r="J1112" s="3"/>
      <c r="K1112" s="3"/>
      <c r="L1112" s="3"/>
      <c r="M1112" s="3"/>
      <c r="N1112" s="3"/>
      <c r="O1112" s="3"/>
      <c r="P1112" s="3"/>
      <c r="Q1112" s="3"/>
      <c r="R1112" s="3"/>
      <c r="S1112" s="3"/>
      <c r="T1112" s="3"/>
      <c r="U1112" s="3"/>
      <c r="V1112" s="3"/>
    </row>
    <row r="1113" ht="27.0" customHeight="1">
      <c r="A1113" s="8" t="str">
        <f>HYPERLINK("https://www.tenforums.com/tutorials/71526-firefox-completely-reset-default-windows.html","Firefox - Completely Reset to Default in Windows ")</f>
        <v>Firefox - Completely Reset to Default in Windows </v>
      </c>
      <c r="B1113" s="9" t="s">
        <v>1061</v>
      </c>
      <c r="C1113" s="3"/>
      <c r="D1113" s="3"/>
      <c r="E1113" s="3"/>
      <c r="F1113" s="3"/>
      <c r="G1113" s="3"/>
      <c r="H1113" s="3"/>
      <c r="I1113" s="3"/>
      <c r="J1113" s="3"/>
      <c r="K1113" s="3"/>
      <c r="L1113" s="3"/>
      <c r="M1113" s="3"/>
      <c r="N1113" s="3"/>
      <c r="O1113" s="3"/>
      <c r="P1113" s="3"/>
      <c r="Q1113" s="3"/>
      <c r="R1113" s="3"/>
      <c r="S1113" s="3"/>
      <c r="T1113" s="3"/>
      <c r="U1113" s="3"/>
      <c r="V1113" s="3"/>
    </row>
    <row r="1114" ht="27.0" customHeight="1">
      <c r="A1114" s="11" t="str">
        <f>HYPERLINK("https://www.tenforums.com/tutorials/139820-turn-off-content-blocking-individual-sites-firefox.html","Firefox Content Blocking - Turn On or Off for Individual Sites")</f>
        <v>Firefox Content Blocking - Turn On or Off for Individual Sites</v>
      </c>
      <c r="B1114" s="10" t="s">
        <v>1062</v>
      </c>
      <c r="C1114" s="3"/>
      <c r="D1114" s="3"/>
      <c r="E1114" s="3"/>
      <c r="F1114" s="3"/>
      <c r="G1114" s="3"/>
      <c r="H1114" s="3"/>
      <c r="I1114" s="3"/>
      <c r="J1114" s="3"/>
      <c r="K1114" s="3"/>
      <c r="L1114" s="3"/>
      <c r="M1114" s="3"/>
      <c r="N1114" s="3"/>
      <c r="O1114" s="3"/>
      <c r="P1114" s="3"/>
      <c r="Q1114" s="3"/>
      <c r="R1114" s="3"/>
      <c r="S1114" s="3"/>
      <c r="T1114" s="3"/>
      <c r="U1114" s="3"/>
      <c r="V1114" s="3"/>
    </row>
    <row r="1115" ht="27.0" customHeight="1">
      <c r="A1115" s="8" t="str">
        <f>HYPERLINK("https://www.tenforums.com/tutorials/120321-enable-disable-ctrl-tab-thumbnail-previews-tabs-firefox.html","Firefox Ctrl+Tab Thumbnail Previews of Tabs - Enable or Disable in Windows")</f>
        <v>Firefox Ctrl+Tab Thumbnail Previews of Tabs - Enable or Disable in Windows</v>
      </c>
      <c r="B1115" s="9" t="s">
        <v>1063</v>
      </c>
      <c r="C1115" s="3"/>
      <c r="D1115" s="3"/>
      <c r="E1115" s="3"/>
      <c r="F1115" s="3"/>
      <c r="G1115" s="3"/>
      <c r="H1115" s="3"/>
      <c r="I1115" s="3"/>
      <c r="J1115" s="3"/>
      <c r="K1115" s="3"/>
      <c r="L1115" s="3"/>
      <c r="M1115" s="3"/>
      <c r="N1115" s="3"/>
      <c r="O1115" s="3"/>
      <c r="P1115" s="3"/>
      <c r="Q1115" s="3"/>
      <c r="R1115" s="3"/>
      <c r="S1115" s="3"/>
      <c r="T1115" s="3"/>
      <c r="U1115" s="3"/>
      <c r="V1115" s="3"/>
    </row>
    <row r="1116" ht="27.0" customHeight="1">
      <c r="A1116" s="11" t="str">
        <f>HYPERLINK("https://www.tenforums.com/tutorials/145387-how-enable-disable-dns-over-https-doh-firefox.html","Firefox DNS over HTTPS (DoH) - Enable or Disable")</f>
        <v>Firefox DNS over HTTPS (DoH) - Enable or Disable</v>
      </c>
      <c r="B1116" s="10" t="s">
        <v>832</v>
      </c>
      <c r="C1116" s="3"/>
      <c r="D1116" s="3"/>
      <c r="E1116" s="3"/>
      <c r="F1116" s="3"/>
      <c r="G1116" s="3"/>
      <c r="H1116" s="3"/>
      <c r="I1116" s="3"/>
      <c r="J1116" s="3"/>
      <c r="K1116" s="3"/>
      <c r="L1116" s="3"/>
      <c r="M1116" s="3"/>
      <c r="N1116" s="3"/>
      <c r="O1116" s="3"/>
      <c r="P1116" s="3"/>
      <c r="Q1116" s="3"/>
      <c r="R1116" s="3"/>
      <c r="S1116" s="3"/>
      <c r="T1116" s="3"/>
      <c r="U1116" s="3"/>
      <c r="V1116" s="3"/>
    </row>
    <row r="1117" ht="27.0" customHeight="1">
      <c r="A1117" s="8" t="str">
        <f>HYPERLINK("https://www.tenforums.com/tutorials/129284-enable-disable-extensions-mozilla-firefox.html","Firefox Extensions - Enable or Disable")</f>
        <v>Firefox Extensions - Enable or Disable</v>
      </c>
      <c r="B1117" s="9" t="s">
        <v>1064</v>
      </c>
      <c r="C1117" s="3"/>
      <c r="D1117" s="3"/>
      <c r="E1117" s="3"/>
      <c r="F1117" s="3"/>
      <c r="G1117" s="3"/>
      <c r="H1117" s="3"/>
      <c r="I1117" s="3"/>
      <c r="J1117" s="3"/>
      <c r="K1117" s="3"/>
      <c r="L1117" s="3"/>
      <c r="M1117" s="3"/>
      <c r="N1117" s="3"/>
      <c r="O1117" s="3"/>
      <c r="P1117" s="3"/>
      <c r="Q1117" s="3"/>
      <c r="R1117" s="3"/>
      <c r="S1117" s="3"/>
      <c r="T1117" s="3"/>
      <c r="U1117" s="3"/>
      <c r="V1117" s="3"/>
    </row>
    <row r="1118" ht="27.0" customHeight="1">
      <c r="A1118" s="8" t="str">
        <f>HYPERLINK("https://www.tenforums.com/tutorials/129281-install-extensions-mozilla-firefox.html","Firefox Extensions - Install")</f>
        <v>Firefox Extensions - Install</v>
      </c>
      <c r="B1118" s="9" t="s">
        <v>1065</v>
      </c>
      <c r="C1118" s="3"/>
      <c r="D1118" s="3"/>
      <c r="E1118" s="3"/>
      <c r="F1118" s="3"/>
      <c r="G1118" s="3"/>
      <c r="H1118" s="3"/>
      <c r="I1118" s="3"/>
      <c r="J1118" s="3"/>
      <c r="K1118" s="3"/>
      <c r="L1118" s="3"/>
      <c r="M1118" s="3"/>
      <c r="N1118" s="3"/>
      <c r="O1118" s="3"/>
      <c r="P1118" s="3"/>
      <c r="Q1118" s="3"/>
      <c r="R1118" s="3"/>
      <c r="S1118" s="3"/>
      <c r="T1118" s="3"/>
      <c r="U1118" s="3"/>
      <c r="V1118" s="3"/>
    </row>
    <row r="1119" ht="27.0" customHeight="1">
      <c r="A1119" s="8" t="str">
        <f>HYPERLINK("https://www.tenforums.com/tutorials/129292-uninstall-extensions-mozilla-firefox.html","Firefox Extensions - Uninstall")</f>
        <v>Firefox Extensions - Uninstall</v>
      </c>
      <c r="B1119" s="9" t="s">
        <v>1066</v>
      </c>
      <c r="C1119" s="3"/>
      <c r="D1119" s="3"/>
      <c r="E1119" s="3"/>
      <c r="F1119" s="3"/>
      <c r="G1119" s="3"/>
      <c r="H1119" s="3"/>
      <c r="I1119" s="3"/>
      <c r="J1119" s="3"/>
      <c r="K1119" s="3"/>
      <c r="L1119" s="3"/>
      <c r="M1119" s="3"/>
      <c r="N1119" s="3"/>
      <c r="O1119" s="3"/>
      <c r="P1119" s="3"/>
      <c r="Q1119" s="3"/>
      <c r="R1119" s="3"/>
      <c r="S1119" s="3"/>
      <c r="T1119" s="3"/>
      <c r="U1119" s="3"/>
      <c r="V1119" s="3"/>
    </row>
    <row r="1120" ht="27.0" customHeight="1">
      <c r="A1120" s="8" t="str">
        <f>HYPERLINK("https://www.tenforums.com/tutorials/98511-change-firefox-home-content-preferences.html","Firefox Home Content Preferences - Change in Windows")</f>
        <v>Firefox Home Content Preferences - Change in Windows</v>
      </c>
      <c r="B1120" s="9" t="s">
        <v>1067</v>
      </c>
      <c r="C1120" s="3"/>
      <c r="D1120" s="3"/>
      <c r="E1120" s="3"/>
      <c r="F1120" s="3"/>
      <c r="G1120" s="3"/>
      <c r="H1120" s="3"/>
      <c r="I1120" s="3"/>
      <c r="J1120" s="3"/>
      <c r="K1120" s="3"/>
      <c r="L1120" s="3"/>
      <c r="M1120" s="3"/>
      <c r="N1120" s="3"/>
      <c r="O1120" s="3"/>
      <c r="P1120" s="3"/>
      <c r="Q1120" s="3"/>
      <c r="R1120" s="3"/>
      <c r="S1120" s="3"/>
      <c r="T1120" s="3"/>
      <c r="U1120" s="3"/>
      <c r="V1120" s="3"/>
    </row>
    <row r="1121" ht="27.0" customHeight="1">
      <c r="A1121" s="8" t="str">
        <f>HYPERLINK("https://www.tenforums.com/tutorials/113007-change-homepage-firefox.html","Firefox Homepage - Change in Windows")</f>
        <v>Firefox Homepage - Change in Windows</v>
      </c>
      <c r="B1121" s="9" t="s">
        <v>1068</v>
      </c>
      <c r="C1121" s="3"/>
      <c r="D1121" s="3"/>
      <c r="E1121" s="3"/>
      <c r="F1121" s="3"/>
      <c r="G1121" s="3"/>
      <c r="H1121" s="3"/>
      <c r="I1121" s="3"/>
      <c r="J1121" s="3"/>
      <c r="K1121" s="3"/>
      <c r="L1121" s="3"/>
      <c r="M1121" s="3"/>
      <c r="N1121" s="3"/>
      <c r="O1121" s="3"/>
      <c r="P1121" s="3"/>
      <c r="Q1121" s="3"/>
      <c r="R1121" s="3"/>
      <c r="S1121" s="3"/>
      <c r="T1121" s="3"/>
      <c r="U1121" s="3"/>
      <c r="V1121" s="3"/>
    </row>
    <row r="1122" ht="27.0" customHeight="1">
      <c r="A1122" s="8" t="str">
        <f>HYPERLINK("https://www.tenforums.com/tutorials/104760-enable-disable-idn-punycode-firefox-address-bar-windows.html","Firefox IDN Punycode - Enable or Disable in Windows")</f>
        <v>Firefox IDN Punycode - Enable or Disable in Windows</v>
      </c>
      <c r="B1122" s="9" t="s">
        <v>1069</v>
      </c>
      <c r="C1122" s="3"/>
      <c r="D1122" s="3"/>
      <c r="E1122" s="3"/>
      <c r="F1122" s="3"/>
      <c r="G1122" s="3"/>
      <c r="H1122" s="3"/>
      <c r="I1122" s="3"/>
      <c r="J1122" s="3"/>
      <c r="K1122" s="3"/>
      <c r="L1122" s="3"/>
      <c r="M1122" s="3"/>
      <c r="N1122" s="3"/>
      <c r="O1122" s="3"/>
      <c r="P1122" s="3"/>
      <c r="Q1122" s="3"/>
      <c r="R1122" s="3"/>
      <c r="S1122" s="3"/>
      <c r="T1122" s="3"/>
      <c r="U1122" s="3"/>
      <c r="V1122" s="3"/>
    </row>
    <row r="1123" ht="27.0" customHeight="1">
      <c r="A1123" s="8" t="str">
        <f>HYPERLINK("https://www.tenforums.com/tutorials/5614-firefox-import-export-bookmarks-via-html.html","Firefox - Import and Export Bookmarks via HTML")</f>
        <v>Firefox - Import and Export Bookmarks via HTML</v>
      </c>
      <c r="B1123" s="9" t="s">
        <v>1070</v>
      </c>
      <c r="C1123" s="3"/>
      <c r="D1123" s="3"/>
      <c r="E1123" s="3"/>
      <c r="F1123" s="3"/>
      <c r="G1123" s="3"/>
      <c r="H1123" s="3"/>
      <c r="I1123" s="3"/>
      <c r="J1123" s="3"/>
      <c r="K1123" s="3"/>
      <c r="L1123" s="3"/>
      <c r="M1123" s="3"/>
      <c r="N1123" s="3"/>
      <c r="O1123" s="3"/>
      <c r="P1123" s="3"/>
      <c r="Q1123" s="3"/>
      <c r="R1123" s="3"/>
      <c r="S1123" s="3"/>
      <c r="T1123" s="3"/>
      <c r="U1123" s="3"/>
      <c r="V1123" s="3"/>
    </row>
    <row r="1124" ht="27.0" customHeight="1">
      <c r="A1124" s="8" t="str">
        <f>HYPERLINK("https://www.tenforums.com/tutorials/98336-import-bookmarks-chrome-firefox-windows.html","Firefox - Import Bookmarks from Chrome in Windows")</f>
        <v>Firefox - Import Bookmarks from Chrome in Windows</v>
      </c>
      <c r="B1124" s="9" t="s">
        <v>429</v>
      </c>
      <c r="C1124" s="3"/>
      <c r="D1124" s="3"/>
      <c r="E1124" s="3"/>
      <c r="F1124" s="3"/>
      <c r="G1124" s="3"/>
      <c r="H1124" s="3"/>
      <c r="I1124" s="3"/>
      <c r="J1124" s="3"/>
      <c r="K1124" s="3"/>
      <c r="L1124" s="3"/>
      <c r="M1124" s="3"/>
      <c r="N1124" s="3"/>
      <c r="O1124" s="3"/>
      <c r="P1124" s="3"/>
      <c r="Q1124" s="3"/>
      <c r="R1124" s="3"/>
      <c r="S1124" s="3"/>
      <c r="T1124" s="3"/>
      <c r="U1124" s="3"/>
      <c r="V1124" s="3"/>
    </row>
    <row r="1125" ht="27.0" customHeight="1">
      <c r="A1125" s="8" t="str">
        <f>HYPERLINK("https://www.tenforums.com/tutorials/92967-import-bookmarks-firefox-chrome-windows.html","Firefox - Import Bookmarks to Chrome in Windows")</f>
        <v>Firefox - Import Bookmarks to Chrome in Windows</v>
      </c>
      <c r="B1125" s="9" t="s">
        <v>451</v>
      </c>
      <c r="C1125" s="3"/>
      <c r="D1125" s="3"/>
      <c r="E1125" s="3"/>
      <c r="F1125" s="3"/>
      <c r="G1125" s="3"/>
      <c r="H1125" s="3"/>
      <c r="I1125" s="3"/>
      <c r="J1125" s="3"/>
      <c r="K1125" s="3"/>
      <c r="L1125" s="3"/>
      <c r="M1125" s="3"/>
      <c r="N1125" s="3"/>
      <c r="O1125" s="3"/>
      <c r="P1125" s="3"/>
      <c r="Q1125" s="3"/>
      <c r="R1125" s="3"/>
      <c r="S1125" s="3"/>
      <c r="T1125" s="3"/>
      <c r="U1125" s="3"/>
      <c r="V1125" s="3"/>
    </row>
    <row r="1126" ht="27.0" customHeight="1">
      <c r="A1126" s="8" t="str">
        <f>HYPERLINK("https://www.tenforums.com/tutorials/19061-internet-explorer-import-bookmarks-firefox-windows-10-a.html","Firefox - Import Bookmarks to Internet Explorer in Windows 10")</f>
        <v>Firefox - Import Bookmarks to Internet Explorer in Windows 10</v>
      </c>
      <c r="B1126" s="9" t="s">
        <v>1071</v>
      </c>
      <c r="C1126" s="3"/>
      <c r="D1126" s="3"/>
      <c r="E1126" s="3"/>
      <c r="F1126" s="3"/>
      <c r="G1126" s="3"/>
      <c r="H1126" s="3"/>
      <c r="I1126" s="3"/>
      <c r="J1126" s="3"/>
      <c r="K1126" s="3"/>
      <c r="L1126" s="3"/>
      <c r="M1126" s="3"/>
      <c r="N1126" s="3"/>
      <c r="O1126" s="3"/>
      <c r="P1126" s="3"/>
      <c r="Q1126" s="3"/>
      <c r="R1126" s="3"/>
      <c r="S1126" s="3"/>
      <c r="T1126" s="3"/>
      <c r="U1126" s="3"/>
      <c r="V1126" s="3"/>
    </row>
    <row r="1127" ht="27.0" customHeight="1">
      <c r="A1127" s="8" t="str">
        <f>HYPERLINK("https://www.tenforums.com/tutorials/19074-microsoft-edge-import-bookmarks-firefox-windows-10-a.html","Firefox - Import Bookmarks to Microsoft Edge in Windows 10")</f>
        <v>Firefox - Import Bookmarks to Microsoft Edge in Windows 10</v>
      </c>
      <c r="B1127" s="9" t="s">
        <v>1072</v>
      </c>
      <c r="C1127" s="3"/>
      <c r="D1127" s="3"/>
      <c r="E1127" s="3"/>
      <c r="F1127" s="3"/>
      <c r="G1127" s="3"/>
      <c r="H1127" s="3"/>
      <c r="I1127" s="3"/>
      <c r="J1127" s="3"/>
      <c r="K1127" s="3"/>
      <c r="L1127" s="3"/>
      <c r="M1127" s="3"/>
      <c r="N1127" s="3"/>
      <c r="O1127" s="3"/>
      <c r="P1127" s="3"/>
      <c r="Q1127" s="3"/>
      <c r="R1127" s="3"/>
      <c r="S1127" s="3"/>
      <c r="T1127" s="3"/>
      <c r="U1127" s="3"/>
      <c r="V1127" s="3"/>
    </row>
    <row r="1128" ht="27.0" customHeight="1">
      <c r="A1128" s="8" t="str">
        <f>HYPERLINK("https://www.tenforums.com/tutorials/19404-firefox-import-favorites-internet-explorer-windows-10-a.html","Firefox - Import Favorites from Internet Explorer in Windows 10")</f>
        <v>Firefox - Import Favorites from Internet Explorer in Windows 10</v>
      </c>
      <c r="B1128" s="9" t="s">
        <v>1073</v>
      </c>
      <c r="C1128" s="3"/>
      <c r="D1128" s="3"/>
      <c r="E1128" s="3"/>
      <c r="F1128" s="3"/>
      <c r="G1128" s="3"/>
      <c r="H1128" s="3"/>
      <c r="I1128" s="3"/>
      <c r="J1128" s="3"/>
      <c r="K1128" s="3"/>
      <c r="L1128" s="3"/>
      <c r="M1128" s="3"/>
      <c r="N1128" s="3"/>
      <c r="O1128" s="3"/>
      <c r="P1128" s="3"/>
      <c r="Q1128" s="3"/>
      <c r="R1128" s="3"/>
      <c r="S1128" s="3"/>
      <c r="T1128" s="3"/>
      <c r="U1128" s="3"/>
      <c r="V1128" s="3"/>
    </row>
    <row r="1129" ht="27.0" customHeight="1">
      <c r="A1129" s="8" t="str">
        <f>HYPERLINK("https://www.tenforums.com/tutorials/39640-firefox-import-favorites-microsoft-edge-windows-10-a.html","Firefox - Import Favorites from Microsoft Edge in Windows 10")</f>
        <v>Firefox - Import Favorites from Microsoft Edge in Windows 10</v>
      </c>
      <c r="B1129" s="9" t="s">
        <v>1074</v>
      </c>
      <c r="C1129" s="3"/>
      <c r="D1129" s="3"/>
      <c r="E1129" s="3"/>
      <c r="F1129" s="3"/>
      <c r="G1129" s="3"/>
      <c r="H1129" s="3"/>
      <c r="I1129" s="3"/>
      <c r="J1129" s="3"/>
      <c r="K1129" s="3"/>
      <c r="L1129" s="3"/>
      <c r="M1129" s="3"/>
      <c r="N1129" s="3"/>
      <c r="O1129" s="3"/>
      <c r="P1129" s="3"/>
      <c r="Q1129" s="3"/>
      <c r="R1129" s="3"/>
      <c r="S1129" s="3"/>
      <c r="T1129" s="3"/>
      <c r="U1129" s="3"/>
      <c r="V1129" s="3"/>
    </row>
    <row r="1130" ht="27.0" customHeight="1">
      <c r="A1130" s="8" t="str">
        <f>HYPERLINK("https://www.tenforums.com/tutorials/113198-change-new-tab-page-firefox.html","Firefox New Tab page - Change in Windows")</f>
        <v>Firefox New Tab page - Change in Windows</v>
      </c>
      <c r="B1130" s="9" t="s">
        <v>1075</v>
      </c>
      <c r="C1130" s="3"/>
      <c r="D1130" s="3"/>
      <c r="E1130" s="3"/>
      <c r="F1130" s="3"/>
      <c r="G1130" s="3"/>
      <c r="H1130" s="3"/>
      <c r="I1130" s="3"/>
      <c r="J1130" s="3"/>
      <c r="K1130" s="3"/>
      <c r="L1130" s="3"/>
      <c r="M1130" s="3"/>
      <c r="N1130" s="3"/>
      <c r="O1130" s="3"/>
      <c r="P1130" s="3"/>
      <c r="Q1130" s="3"/>
      <c r="R1130" s="3"/>
      <c r="S1130" s="3"/>
      <c r="T1130" s="3"/>
      <c r="U1130" s="3"/>
      <c r="V1130" s="3"/>
    </row>
    <row r="1131" ht="27.0" customHeight="1">
      <c r="A1131" s="8" t="str">
        <f>HYPERLINK("https://www.tenforums.com/tutorials/125409-enable-disable-ad-snippets-new-tab-page-firefox.html","Firefox New Tab Page - Enable or Disable Ad Snippets")</f>
        <v>Firefox New Tab Page - Enable or Disable Ad Snippets</v>
      </c>
      <c r="B1131" s="9" t="s">
        <v>1076</v>
      </c>
      <c r="C1131" s="3"/>
      <c r="D1131" s="3"/>
      <c r="E1131" s="3"/>
      <c r="F1131" s="3"/>
      <c r="G1131" s="3"/>
      <c r="H1131" s="3"/>
      <c r="I1131" s="3"/>
      <c r="J1131" s="3"/>
      <c r="K1131" s="3"/>
      <c r="L1131" s="3"/>
      <c r="M1131" s="3"/>
      <c r="N1131" s="3"/>
      <c r="O1131" s="3"/>
      <c r="P1131" s="3"/>
      <c r="Q1131" s="3"/>
      <c r="R1131" s="3"/>
      <c r="S1131" s="3"/>
      <c r="T1131" s="3"/>
      <c r="U1131" s="3"/>
      <c r="V1131" s="3"/>
    </row>
    <row r="1132" ht="27.0" customHeight="1">
      <c r="A1132" s="8" t="str">
        <f>HYPERLINK("https://www.tenforums.com/tutorials/98511-change-new-tab-preferences-firefox.html","Firefox New Tab Preferences - Change")</f>
        <v>Firefox New Tab Preferences - Change</v>
      </c>
      <c r="B1132" s="9" t="s">
        <v>1077</v>
      </c>
      <c r="C1132" s="3"/>
      <c r="D1132" s="3"/>
      <c r="E1132" s="3"/>
      <c r="F1132" s="3"/>
      <c r="G1132" s="3"/>
      <c r="H1132" s="3"/>
      <c r="I1132" s="3"/>
      <c r="J1132" s="3"/>
      <c r="K1132" s="3"/>
      <c r="L1132" s="3"/>
      <c r="M1132" s="3"/>
      <c r="N1132" s="3"/>
      <c r="O1132" s="3"/>
      <c r="P1132" s="3"/>
      <c r="Q1132" s="3"/>
      <c r="R1132" s="3"/>
      <c r="S1132" s="3"/>
      <c r="T1132" s="3"/>
      <c r="U1132" s="3"/>
      <c r="V1132" s="3"/>
    </row>
    <row r="1133" ht="27.0" customHeight="1">
      <c r="A1133" s="8" t="str">
        <f>HYPERLINK("https://www.tenforums.com/tutorials/111694-change-number-rows-top-sites-new-tabs-page-firefox.html","Firefox New Tabs Page - Change Number of Rows of Top Sites to Show")</f>
        <v>Firefox New Tabs Page - Change Number of Rows of Top Sites to Show</v>
      </c>
      <c r="B1133" s="9" t="s">
        <v>1078</v>
      </c>
      <c r="C1133" s="3"/>
      <c r="D1133" s="3"/>
      <c r="E1133" s="3"/>
      <c r="F1133" s="3"/>
      <c r="G1133" s="3"/>
      <c r="H1133" s="3"/>
      <c r="I1133" s="3"/>
      <c r="J1133" s="3"/>
      <c r="K1133" s="3"/>
      <c r="L1133" s="3"/>
      <c r="M1133" s="3"/>
      <c r="N1133" s="3"/>
      <c r="O1133" s="3"/>
      <c r="P1133" s="3"/>
      <c r="Q1133" s="3"/>
      <c r="R1133" s="3"/>
      <c r="S1133" s="3"/>
      <c r="T1133" s="3"/>
      <c r="U1133" s="3"/>
      <c r="V1133" s="3"/>
    </row>
    <row r="1134" ht="27.0" customHeight="1">
      <c r="A1134" s="8" t="str">
        <f>HYPERLINK("https://www.tenforums.com/tutorials/99261-change-performance-settings-firefox.html","Firefox Performance Settings - Change")</f>
        <v>Firefox Performance Settings - Change</v>
      </c>
      <c r="B1134" s="9" t="s">
        <v>1079</v>
      </c>
      <c r="C1134" s="3"/>
      <c r="D1134" s="3"/>
      <c r="E1134" s="3"/>
      <c r="F1134" s="3"/>
      <c r="G1134" s="3"/>
      <c r="H1134" s="3"/>
      <c r="I1134" s="3"/>
      <c r="J1134" s="3"/>
      <c r="K1134" s="3"/>
      <c r="L1134" s="3"/>
      <c r="M1134" s="3"/>
      <c r="N1134" s="3"/>
      <c r="O1134" s="3"/>
      <c r="P1134" s="3"/>
      <c r="Q1134" s="3"/>
      <c r="R1134" s="3"/>
      <c r="S1134" s="3"/>
      <c r="T1134" s="3"/>
      <c r="U1134" s="3"/>
      <c r="V1134" s="3"/>
    </row>
    <row r="1135" ht="27.0" customHeight="1">
      <c r="A1135" s="8" t="str">
        <f>HYPERLINK("https://www.tenforums.com/tutorials/120679-enable-disable-quick-find-firefox.html","Firefox Quick Find - Enable or Disable")</f>
        <v>Firefox Quick Find - Enable or Disable</v>
      </c>
      <c r="B1135" s="9" t="s">
        <v>1080</v>
      </c>
      <c r="C1135" s="3"/>
      <c r="D1135" s="3"/>
      <c r="E1135" s="3"/>
      <c r="F1135" s="3"/>
      <c r="G1135" s="3"/>
      <c r="H1135" s="3"/>
      <c r="I1135" s="3"/>
      <c r="J1135" s="3"/>
      <c r="K1135" s="3"/>
      <c r="L1135" s="3"/>
      <c r="M1135" s="3"/>
      <c r="N1135" s="3"/>
      <c r="O1135" s="3"/>
      <c r="P1135" s="3"/>
      <c r="Q1135" s="3"/>
      <c r="R1135" s="3"/>
      <c r="S1135" s="3"/>
      <c r="T1135" s="3"/>
      <c r="U1135" s="3"/>
      <c r="V1135" s="3"/>
    </row>
    <row r="1136" ht="27.0" customHeight="1">
      <c r="A1136" s="8" t="str">
        <f>HYPERLINK("https://www.tenforums.com/tutorials/98090-add-remove-recent-highlights-library-menu-firefox.html","Firefox Recent Hightlights in Library Menu - Add or Remove")</f>
        <v>Firefox Recent Hightlights in Library Menu - Add or Remove</v>
      </c>
      <c r="B1136" s="9" t="s">
        <v>1081</v>
      </c>
      <c r="C1136" s="3"/>
      <c r="D1136" s="3"/>
      <c r="E1136" s="3"/>
      <c r="F1136" s="3"/>
      <c r="G1136" s="3"/>
      <c r="H1136" s="3"/>
      <c r="I1136" s="3"/>
      <c r="J1136" s="3"/>
      <c r="K1136" s="3"/>
      <c r="L1136" s="3"/>
      <c r="M1136" s="3"/>
      <c r="N1136" s="3"/>
      <c r="O1136" s="3"/>
      <c r="P1136" s="3"/>
      <c r="Q1136" s="3"/>
      <c r="R1136" s="3"/>
      <c r="S1136" s="3"/>
      <c r="T1136" s="3"/>
      <c r="U1136" s="3"/>
      <c r="V1136" s="3"/>
    </row>
    <row r="1137" ht="27.0" customHeight="1">
      <c r="A1137" s="11" t="str">
        <f>HYPERLINK("https://www.tenforums.com/tutorials/136238-enable-disable-recommended-extensions-firefox.html","Firefox Recommended Extensions - Enable or Disable ")</f>
        <v>Firefox Recommended Extensions - Enable or Disable </v>
      </c>
      <c r="B1137" s="10" t="s">
        <v>1082</v>
      </c>
      <c r="C1137" s="3"/>
      <c r="D1137" s="3"/>
      <c r="E1137" s="3"/>
      <c r="F1137" s="3"/>
      <c r="G1137" s="3"/>
      <c r="H1137" s="3"/>
      <c r="I1137" s="3"/>
      <c r="J1137" s="3"/>
      <c r="K1137" s="3"/>
      <c r="L1137" s="3"/>
      <c r="M1137" s="3"/>
      <c r="N1137" s="3"/>
      <c r="O1137" s="3"/>
      <c r="P1137" s="3"/>
      <c r="Q1137" s="3"/>
      <c r="R1137" s="3"/>
      <c r="S1137" s="3"/>
      <c r="T1137" s="3"/>
      <c r="U1137" s="3"/>
      <c r="V1137" s="3"/>
    </row>
    <row r="1138" ht="27.0" customHeight="1">
      <c r="A1138" s="8" t="str">
        <f>HYPERLINK("https://www.tenforums.com/tutorials/71536-refresh-firefox-windows.html","Firefox - Refresh in Windows ")</f>
        <v>Firefox - Refresh in Windows </v>
      </c>
      <c r="B1138" s="9" t="s">
        <v>1083</v>
      </c>
      <c r="C1138" s="3"/>
      <c r="D1138" s="3"/>
      <c r="E1138" s="3"/>
      <c r="F1138" s="3"/>
      <c r="G1138" s="3"/>
      <c r="H1138" s="3"/>
      <c r="I1138" s="3"/>
      <c r="J1138" s="3"/>
      <c r="K1138" s="3"/>
      <c r="L1138" s="3"/>
      <c r="M1138" s="3"/>
      <c r="N1138" s="3"/>
      <c r="O1138" s="3"/>
      <c r="P1138" s="3"/>
      <c r="Q1138" s="3"/>
      <c r="R1138" s="3"/>
      <c r="S1138" s="3"/>
      <c r="T1138" s="3"/>
      <c r="U1138" s="3"/>
      <c r="V1138" s="3"/>
    </row>
    <row r="1139" ht="27.0" customHeight="1">
      <c r="A1139" s="8" t="str">
        <f>HYPERLINK("https://www.tenforums.com/tutorials/71526-reset-firefox-default-windows.html","Firefox - Reset to Default in Windows")</f>
        <v>Firefox - Reset to Default in Windows</v>
      </c>
      <c r="B1139" s="9" t="s">
        <v>1061</v>
      </c>
      <c r="C1139" s="3"/>
      <c r="D1139" s="3"/>
      <c r="E1139" s="3"/>
      <c r="F1139" s="3"/>
      <c r="G1139" s="3"/>
      <c r="H1139" s="3"/>
      <c r="I1139" s="3"/>
      <c r="J1139" s="3"/>
      <c r="K1139" s="3"/>
      <c r="L1139" s="3"/>
      <c r="M1139" s="3"/>
      <c r="N1139" s="3"/>
      <c r="O1139" s="3"/>
      <c r="P1139" s="3"/>
      <c r="Q1139" s="3"/>
      <c r="R1139" s="3"/>
      <c r="S1139" s="3"/>
      <c r="T1139" s="3"/>
      <c r="U1139" s="3"/>
      <c r="V1139" s="3"/>
    </row>
    <row r="1140" ht="27.0" customHeight="1">
      <c r="A1140" s="8" t="str">
        <f>HYPERLINK("https://www.tenforums.com/tutorials/97982-add-remove-search-bar-firefox.html","Firefox Search Bar - Add or Remove")</f>
        <v>Firefox Search Bar - Add or Remove</v>
      </c>
      <c r="B1140" s="9" t="s">
        <v>1084</v>
      </c>
      <c r="C1140" s="3"/>
      <c r="D1140" s="3"/>
      <c r="E1140" s="3"/>
      <c r="F1140" s="3"/>
      <c r="G1140" s="3"/>
      <c r="H1140" s="3"/>
      <c r="I1140" s="3"/>
      <c r="J1140" s="3"/>
      <c r="K1140" s="3"/>
      <c r="L1140" s="3"/>
      <c r="M1140" s="3"/>
      <c r="N1140" s="3"/>
      <c r="O1140" s="3"/>
      <c r="P1140" s="3"/>
      <c r="Q1140" s="3"/>
      <c r="R1140" s="3"/>
      <c r="S1140" s="3"/>
      <c r="T1140" s="3"/>
      <c r="U1140" s="3"/>
      <c r="V1140" s="3"/>
    </row>
    <row r="1141" ht="27.0" customHeight="1">
      <c r="A1141" s="8" t="str">
        <f>HYPERLINK("https://www.tenforums.com/tutorials/98167-change-default-search-engine-firefox.html","Firefox Search Engine - Change")</f>
        <v>Firefox Search Engine - Change</v>
      </c>
      <c r="B1141" s="9" t="s">
        <v>1085</v>
      </c>
      <c r="C1141" s="3"/>
      <c r="D1141" s="3"/>
      <c r="E1141" s="3"/>
      <c r="F1141" s="3"/>
      <c r="G1141" s="3"/>
      <c r="H1141" s="3"/>
      <c r="I1141" s="3"/>
      <c r="J1141" s="3"/>
      <c r="K1141" s="3"/>
      <c r="L1141" s="3"/>
      <c r="M1141" s="3"/>
      <c r="N1141" s="3"/>
      <c r="O1141" s="3"/>
      <c r="P1141" s="3"/>
      <c r="Q1141" s="3"/>
      <c r="R1141" s="3"/>
      <c r="S1141" s="3"/>
      <c r="T1141" s="3"/>
      <c r="U1141" s="3"/>
      <c r="V1141" s="3"/>
    </row>
    <row r="1142" ht="27.0" customHeight="1">
      <c r="A1142" s="8" t="str">
        <f>HYPERLINK("https://www.tenforums.com/tutorials/120325-add-remove-search-engine-icons-new-tab-top-sites-firefox.html","Firefox Search Engine Icons on New Tab Top Sites - Add and Remove")</f>
        <v>Firefox Search Engine Icons on New Tab Top Sites - Add and Remove</v>
      </c>
      <c r="B1142" s="9" t="s">
        <v>1086</v>
      </c>
      <c r="C1142" s="3"/>
      <c r="D1142" s="3"/>
      <c r="E1142" s="3"/>
      <c r="F1142" s="3"/>
      <c r="G1142" s="3"/>
      <c r="H1142" s="3"/>
      <c r="I1142" s="3"/>
      <c r="J1142" s="3"/>
      <c r="K1142" s="3"/>
      <c r="L1142" s="3"/>
      <c r="M1142" s="3"/>
      <c r="N1142" s="3"/>
      <c r="O1142" s="3"/>
      <c r="P1142" s="3"/>
      <c r="Q1142" s="3"/>
      <c r="R1142" s="3"/>
      <c r="S1142" s="3"/>
      <c r="T1142" s="3"/>
      <c r="U1142" s="3"/>
      <c r="V1142" s="3"/>
    </row>
    <row r="1143" ht="27.0" customHeight="1">
      <c r="A1143" s="8" t="str">
        <f>HYPERLINK("https://www.tenforums.com/tutorials/5513-firefox-set-custom-url-new-tabs.html","Firefox - Set Custom URL for New Tabs")</f>
        <v>Firefox - Set Custom URL for New Tabs</v>
      </c>
      <c r="B1143" s="9" t="s">
        <v>1087</v>
      </c>
      <c r="C1143" s="3"/>
      <c r="D1143" s="3"/>
      <c r="E1143" s="3"/>
      <c r="F1143" s="3"/>
      <c r="G1143" s="3"/>
      <c r="H1143" s="3"/>
      <c r="I1143" s="3"/>
      <c r="J1143" s="3"/>
      <c r="K1143" s="3"/>
      <c r="L1143" s="3"/>
      <c r="M1143" s="3"/>
      <c r="N1143" s="3"/>
      <c r="O1143" s="3"/>
      <c r="P1143" s="3"/>
      <c r="Q1143" s="3"/>
      <c r="R1143" s="3"/>
      <c r="S1143" s="3"/>
      <c r="T1143" s="3"/>
      <c r="U1143" s="3"/>
      <c r="V1143" s="3"/>
    </row>
    <row r="1144" ht="27.0" customHeight="1">
      <c r="A1144" s="8" t="str">
        <f>HYPERLINK("https://www.tenforums.com/tutorials/98526-opt-opt-out-shield-studies-firefox.html","Firefox SHIELD Studies - Opt-in or Opt-out")</f>
        <v>Firefox SHIELD Studies - Opt-in or Opt-out</v>
      </c>
      <c r="B1144" s="9" t="s">
        <v>1088</v>
      </c>
      <c r="C1144" s="3"/>
      <c r="D1144" s="3"/>
      <c r="E1144" s="3"/>
      <c r="F1144" s="3"/>
      <c r="G1144" s="3"/>
      <c r="H1144" s="3"/>
      <c r="I1144" s="3"/>
      <c r="J1144" s="3"/>
      <c r="K1144" s="3"/>
      <c r="L1144" s="3"/>
      <c r="M1144" s="3"/>
      <c r="N1144" s="3"/>
      <c r="O1144" s="3"/>
      <c r="P1144" s="3"/>
      <c r="Q1144" s="3"/>
      <c r="R1144" s="3"/>
      <c r="S1144" s="3"/>
      <c r="T1144" s="3"/>
      <c r="U1144" s="3"/>
      <c r="V1144" s="3"/>
    </row>
    <row r="1145" ht="27.0" customHeight="1">
      <c r="A1145" s="8" t="str">
        <f>HYPERLINK("https://www.tenforums.com/tutorials/112961-enable-disable-tab-warming-firefox.html","Firefox Tab Warming - Enable or Disable in Windows")</f>
        <v>Firefox Tab Warming - Enable or Disable in Windows</v>
      </c>
      <c r="B1145" s="9" t="s">
        <v>1089</v>
      </c>
      <c r="C1145" s="3"/>
      <c r="D1145" s="3"/>
      <c r="E1145" s="3"/>
      <c r="F1145" s="3"/>
      <c r="G1145" s="3"/>
      <c r="H1145" s="3"/>
      <c r="I1145" s="3"/>
      <c r="J1145" s="3"/>
      <c r="K1145" s="3"/>
      <c r="L1145" s="3"/>
      <c r="M1145" s="3"/>
      <c r="N1145" s="3"/>
      <c r="O1145" s="3"/>
      <c r="P1145" s="3"/>
      <c r="Q1145" s="3"/>
      <c r="R1145" s="3"/>
      <c r="S1145" s="3"/>
      <c r="T1145" s="3"/>
      <c r="U1145" s="3"/>
      <c r="V1145" s="3"/>
    </row>
    <row r="1146" ht="27.0" customHeight="1">
      <c r="A1146" s="8" t="str">
        <f>HYPERLINK("https://www.tenforums.com/tutorials/98157-add-remove-title-bar-firefox.html","Firefox Title Bar - Add or Remove")</f>
        <v>Firefox Title Bar - Add or Remove</v>
      </c>
      <c r="B1146" s="9" t="s">
        <v>1090</v>
      </c>
      <c r="C1146" s="3"/>
      <c r="D1146" s="3"/>
      <c r="E1146" s="3"/>
      <c r="F1146" s="3"/>
      <c r="G1146" s="3"/>
      <c r="H1146" s="3"/>
      <c r="I1146" s="3"/>
      <c r="J1146" s="3"/>
      <c r="K1146" s="3"/>
      <c r="L1146" s="3"/>
      <c r="M1146" s="3"/>
      <c r="N1146" s="3"/>
      <c r="O1146" s="3"/>
      <c r="P1146" s="3"/>
      <c r="Q1146" s="3"/>
      <c r="R1146" s="3"/>
      <c r="S1146" s="3"/>
      <c r="T1146" s="3"/>
      <c r="U1146" s="3"/>
      <c r="V1146" s="3"/>
    </row>
    <row r="1147" ht="27.0" customHeight="1">
      <c r="A1147" s="8" t="str">
        <f>HYPERLINK("https://www.tenforums.com/tutorials/99092-change-theme-firefox.html","Firefox Theme - Change")</f>
        <v>Firefox Theme - Change</v>
      </c>
      <c r="B1147" s="9" t="s">
        <v>1091</v>
      </c>
      <c r="C1147" s="3"/>
      <c r="D1147" s="3"/>
      <c r="E1147" s="3"/>
      <c r="F1147" s="3"/>
      <c r="G1147" s="3"/>
      <c r="H1147" s="3"/>
      <c r="I1147" s="3"/>
      <c r="J1147" s="3"/>
      <c r="K1147" s="3"/>
      <c r="L1147" s="3"/>
      <c r="M1147" s="3"/>
      <c r="N1147" s="3"/>
      <c r="O1147" s="3"/>
      <c r="P1147" s="3"/>
      <c r="Q1147" s="3"/>
      <c r="R1147" s="3"/>
      <c r="S1147" s="3"/>
      <c r="T1147" s="3"/>
      <c r="U1147" s="3"/>
      <c r="V1147" s="3"/>
    </row>
    <row r="1148" ht="27.0" customHeight="1">
      <c r="A1148" s="8" t="str">
        <f>HYPERLINK("https://www.tenforums.com/tutorials/99106-add-remove-toolbar-items-firefox.html","Firefox Toolbar Items - Add or Remove")</f>
        <v>Firefox Toolbar Items - Add or Remove</v>
      </c>
      <c r="B1148" s="9" t="s">
        <v>1092</v>
      </c>
      <c r="C1148" s="3"/>
      <c r="D1148" s="3"/>
      <c r="E1148" s="3"/>
      <c r="F1148" s="3"/>
      <c r="G1148" s="3"/>
      <c r="H1148" s="3"/>
      <c r="I1148" s="3"/>
      <c r="J1148" s="3"/>
      <c r="K1148" s="3"/>
      <c r="L1148" s="3"/>
      <c r="M1148" s="3"/>
      <c r="N1148" s="3"/>
      <c r="O1148" s="3"/>
      <c r="P1148" s="3"/>
      <c r="Q1148" s="3"/>
      <c r="R1148" s="3"/>
      <c r="S1148" s="3"/>
      <c r="T1148" s="3"/>
      <c r="U1148" s="3"/>
      <c r="V1148" s="3"/>
    </row>
    <row r="1149" ht="27.0" customHeight="1">
      <c r="A1149" s="8" t="str">
        <f>HYPERLINK("https://www.tenforums.com/tutorials/98014-turn-off-ui-animations-firefox.html","Firefox UI Animations - Turn On or Off")</f>
        <v>Firefox UI Animations - Turn On or Off</v>
      </c>
      <c r="B1149" s="9" t="s">
        <v>1093</v>
      </c>
      <c r="C1149" s="3"/>
      <c r="D1149" s="3"/>
      <c r="E1149" s="3"/>
      <c r="F1149" s="3"/>
      <c r="G1149" s="3"/>
      <c r="H1149" s="3"/>
      <c r="I1149" s="3"/>
      <c r="J1149" s="3"/>
      <c r="K1149" s="3"/>
      <c r="L1149" s="3"/>
      <c r="M1149" s="3"/>
      <c r="N1149" s="3"/>
      <c r="O1149" s="3"/>
      <c r="P1149" s="3"/>
      <c r="Q1149" s="3"/>
      <c r="R1149" s="3"/>
      <c r="S1149" s="3"/>
      <c r="T1149" s="3"/>
      <c r="U1149" s="3"/>
      <c r="V1149" s="3"/>
    </row>
    <row r="1150" ht="27.0" customHeight="1">
      <c r="A1150" s="11" t="s">
        <v>1094</v>
      </c>
      <c r="B1150" s="10" t="s">
        <v>1095</v>
      </c>
      <c r="C1150" s="19"/>
      <c r="D1150" s="19"/>
      <c r="E1150" s="19"/>
      <c r="F1150" s="19"/>
      <c r="G1150" s="19"/>
      <c r="H1150" s="19"/>
      <c r="I1150" s="19"/>
      <c r="J1150" s="19"/>
      <c r="K1150" s="19"/>
      <c r="L1150" s="19"/>
      <c r="M1150" s="19"/>
      <c r="N1150" s="19"/>
      <c r="O1150" s="19"/>
      <c r="P1150" s="19"/>
      <c r="Q1150" s="19"/>
      <c r="R1150" s="19"/>
      <c r="S1150" s="19"/>
      <c r="T1150" s="19"/>
      <c r="U1150" s="19"/>
      <c r="V1150" s="19"/>
    </row>
    <row r="1151" ht="27.0" customHeight="1">
      <c r="A1151" s="8" t="str">
        <f>HYPERLINK("https://www.tenforums.com/tutorials/39665-windows-10-mobile-phone-firmware-revision-number-find.html","Firmware Revision Number of Windows 10 Mobile Phone - Find")</f>
        <v>Firmware Revision Number of Windows 10 Mobile Phone - Find</v>
      </c>
      <c r="B1151" s="9" t="s">
        <v>1096</v>
      </c>
      <c r="C1151" s="19"/>
      <c r="D1151" s="19"/>
      <c r="E1151" s="19"/>
      <c r="F1151" s="19"/>
      <c r="G1151" s="19"/>
      <c r="H1151" s="19"/>
      <c r="I1151" s="19"/>
      <c r="J1151" s="19"/>
      <c r="K1151" s="19"/>
      <c r="L1151" s="19"/>
      <c r="M1151" s="19"/>
      <c r="N1151" s="19"/>
      <c r="O1151" s="19"/>
      <c r="P1151" s="19"/>
      <c r="Q1151" s="19"/>
      <c r="R1151" s="19"/>
      <c r="S1151" s="19"/>
      <c r="T1151" s="19"/>
      <c r="U1151" s="19"/>
      <c r="V1151" s="19"/>
    </row>
    <row r="1152" ht="27.0" customHeight="1">
      <c r="A1152" s="8" t="str">
        <f>HYPERLINK("https://www.tenforums.com/tutorials/103482-change-first-day-week-windows-10-a.html","First Day of Week - Change in Windows 10")</f>
        <v>First Day of Week - Change in Windows 10</v>
      </c>
      <c r="B1152" s="9" t="s">
        <v>1097</v>
      </c>
      <c r="C1152" s="3"/>
      <c r="D1152" s="3"/>
      <c r="E1152" s="3"/>
      <c r="F1152" s="3"/>
      <c r="G1152" s="3"/>
      <c r="H1152" s="3"/>
      <c r="I1152" s="3"/>
      <c r="J1152" s="3"/>
      <c r="K1152" s="3"/>
      <c r="L1152" s="3"/>
      <c r="M1152" s="3"/>
      <c r="N1152" s="3"/>
      <c r="O1152" s="3"/>
      <c r="P1152" s="3"/>
      <c r="Q1152" s="3"/>
      <c r="R1152" s="3"/>
      <c r="S1152" s="3"/>
      <c r="T1152" s="3"/>
      <c r="U1152" s="3"/>
      <c r="V1152" s="3"/>
    </row>
    <row r="1153" ht="27.0" customHeight="1">
      <c r="A1153" s="8" t="str">
        <f>HYPERLINK("https://www.tenforums.com/tutorials/2411-turn-off-user-first-sign-animation-window-10-a.html","First Sign-in Animation - Turn On or Off in Window 10")</f>
        <v>First Sign-in Animation - Turn On or Off in Window 10</v>
      </c>
      <c r="B1153" s="9" t="s">
        <v>15</v>
      </c>
      <c r="C1153" s="3"/>
      <c r="D1153" s="3"/>
      <c r="E1153" s="3"/>
      <c r="F1153" s="3"/>
      <c r="G1153" s="3"/>
      <c r="H1153" s="3"/>
      <c r="I1153" s="3"/>
      <c r="J1153" s="3"/>
      <c r="K1153" s="3"/>
      <c r="L1153" s="3"/>
      <c r="M1153" s="3"/>
      <c r="N1153" s="3"/>
      <c r="O1153" s="3"/>
      <c r="P1153" s="3"/>
      <c r="Q1153" s="3"/>
      <c r="R1153" s="3"/>
      <c r="S1153" s="3"/>
      <c r="T1153" s="3"/>
      <c r="U1153" s="3"/>
      <c r="V1153" s="3"/>
    </row>
    <row r="1154" ht="27.0" customHeight="1">
      <c r="A1154" s="8" t="str">
        <f>HYPERLINK("https://www.tenforums.com/tutorials/42396-hyper-v-floppy-disk-drive-remove-windows-virtual-machine.html","Floppy Disk Drive in Hyper-V - Remove in Windows Virtual Machine")</f>
        <v>Floppy Disk Drive in Hyper-V - Remove in Windows Virtual Machine</v>
      </c>
      <c r="B1154" s="9" t="s">
        <v>1098</v>
      </c>
      <c r="C1154" s="3"/>
      <c r="D1154" s="3"/>
      <c r="E1154" s="3"/>
      <c r="F1154" s="3"/>
      <c r="G1154" s="3"/>
      <c r="H1154" s="3"/>
      <c r="I1154" s="3"/>
      <c r="J1154" s="3"/>
      <c r="K1154" s="3"/>
      <c r="L1154" s="3"/>
      <c r="M1154" s="3"/>
      <c r="N1154" s="3"/>
      <c r="O1154" s="3"/>
      <c r="P1154" s="3"/>
      <c r="Q1154" s="3"/>
      <c r="R1154" s="3"/>
      <c r="S1154" s="3"/>
      <c r="T1154" s="3"/>
      <c r="U1154" s="3"/>
      <c r="V1154" s="3"/>
    </row>
    <row r="1155" ht="27.0" customHeight="1">
      <c r="A1155" s="8" t="str">
        <f>HYPERLINK("https://www.tenforums.com/tutorials/5556-turn-off-transparency-effects-windows-10-a.html","Fluent Design Effect - Turn On or Off in Windows 10")</f>
        <v>Fluent Design Effect - Turn On or Off in Windows 10</v>
      </c>
      <c r="B1155" s="10" t="s">
        <v>69</v>
      </c>
      <c r="C1155" s="3"/>
      <c r="D1155" s="3"/>
      <c r="E1155" s="3"/>
      <c r="F1155" s="3"/>
      <c r="G1155" s="3"/>
      <c r="H1155" s="3"/>
      <c r="I1155" s="3"/>
      <c r="J1155" s="3"/>
      <c r="K1155" s="3"/>
      <c r="L1155" s="3"/>
      <c r="M1155" s="3"/>
      <c r="N1155" s="3"/>
      <c r="O1155" s="3"/>
      <c r="P1155" s="3"/>
      <c r="Q1155" s="3"/>
      <c r="R1155" s="3"/>
      <c r="S1155" s="3"/>
      <c r="T1155" s="3"/>
      <c r="U1155" s="3"/>
      <c r="V1155" s="3"/>
    </row>
    <row r="1156" ht="27.0" customHeight="1">
      <c r="A1156" s="8" t="str">
        <f>HYPERLINK("https://www.tenforums.com/tutorials/102201-change-focus-assist-automatic-rules-windows-10-a.html","Focus Assist Automatic Rules - Change in Windows 10")</f>
        <v>Focus Assist Automatic Rules - Change in Windows 10</v>
      </c>
      <c r="B1156" s="9" t="s">
        <v>1099</v>
      </c>
      <c r="C1156" s="3"/>
      <c r="D1156" s="3"/>
      <c r="E1156" s="3"/>
      <c r="F1156" s="3"/>
      <c r="G1156" s="3"/>
      <c r="H1156" s="3"/>
      <c r="I1156" s="3"/>
      <c r="J1156" s="3"/>
      <c r="K1156" s="3"/>
      <c r="L1156" s="3"/>
      <c r="M1156" s="3"/>
      <c r="N1156" s="3"/>
      <c r="O1156" s="3"/>
      <c r="P1156" s="3"/>
      <c r="Q1156" s="3"/>
      <c r="R1156" s="3"/>
      <c r="S1156" s="3"/>
      <c r="T1156" s="3"/>
      <c r="U1156" s="3"/>
      <c r="V1156" s="3"/>
    </row>
    <row r="1157" ht="27.0" customHeight="1">
      <c r="A1157" s="8" t="str">
        <f>HYPERLINK("https://www.tenforums.com/tutorials/102205-customize-focus-assist-priority-list-windows-10-a.html","Focus Assist Priority List - Customize in Windows 10")</f>
        <v>Focus Assist Priority List - Customize in Windows 10</v>
      </c>
      <c r="B1157" s="9" t="s">
        <v>1100</v>
      </c>
      <c r="C1157" s="3"/>
      <c r="D1157" s="3"/>
      <c r="E1157" s="3"/>
      <c r="F1157" s="3"/>
      <c r="G1157" s="3"/>
      <c r="H1157" s="3"/>
      <c r="I1157" s="3"/>
      <c r="J1157" s="3"/>
      <c r="K1157" s="3"/>
      <c r="L1157" s="3"/>
      <c r="M1157" s="3"/>
      <c r="N1157" s="3"/>
      <c r="O1157" s="3"/>
      <c r="P1157" s="3"/>
      <c r="Q1157" s="3"/>
      <c r="R1157" s="3"/>
      <c r="S1157" s="3"/>
      <c r="T1157" s="3"/>
      <c r="U1157" s="3"/>
      <c r="V1157" s="3"/>
    </row>
    <row r="1158" ht="27.0" customHeight="1">
      <c r="A1158" s="8" t="str">
        <f>HYPERLINK("https://www.tenforums.com/tutorials/18273-turn-off-focus-assist-windows-10-a.html","Focus Assist - Turn On or Off in Windows 10")</f>
        <v>Focus Assist - Turn On or Off in Windows 10</v>
      </c>
      <c r="B1158" s="9" t="s">
        <v>1101</v>
      </c>
      <c r="C1158" s="3"/>
      <c r="D1158" s="3"/>
      <c r="E1158" s="3"/>
      <c r="F1158" s="3"/>
      <c r="G1158" s="3"/>
      <c r="H1158" s="3"/>
      <c r="I1158" s="3"/>
      <c r="J1158" s="3"/>
      <c r="K1158" s="3"/>
      <c r="L1158" s="3"/>
      <c r="M1158" s="3"/>
      <c r="N1158" s="3"/>
      <c r="O1158" s="3"/>
      <c r="P1158" s="3"/>
      <c r="Q1158" s="3"/>
      <c r="R1158" s="3"/>
      <c r="S1158" s="3"/>
      <c r="T1158" s="3"/>
      <c r="U1158" s="3"/>
      <c r="V1158" s="3"/>
    </row>
    <row r="1159" ht="27.0" customHeight="1">
      <c r="A1159" s="8" t="str">
        <f>HYPERLINK("https://www.tenforums.com/tutorials/4636-pin-taskbar-folder-drive-windows-10-a.html","Folder and Drive - 'Pin to taskbar' in Windows 10")</f>
        <v>Folder and Drive - 'Pin to taskbar' in Windows 10</v>
      </c>
      <c r="B1159" s="9" t="s">
        <v>864</v>
      </c>
      <c r="C1159" s="3"/>
      <c r="D1159" s="3"/>
      <c r="E1159" s="3"/>
      <c r="F1159" s="3"/>
      <c r="G1159" s="3"/>
      <c r="H1159" s="3"/>
      <c r="I1159" s="3"/>
      <c r="J1159" s="3"/>
      <c r="K1159" s="3"/>
      <c r="L1159" s="3"/>
      <c r="M1159" s="3"/>
      <c r="N1159" s="3"/>
      <c r="O1159" s="3"/>
      <c r="P1159" s="3"/>
      <c r="Q1159" s="3"/>
      <c r="R1159" s="3"/>
      <c r="S1159" s="3"/>
      <c r="T1159" s="3"/>
      <c r="U1159" s="3"/>
      <c r="V1159" s="3"/>
    </row>
    <row r="1160" ht="27.0" customHeight="1">
      <c r="A1160" s="8" t="str">
        <f>HYPERLINK("https://www.tenforums.com/tutorials/111293-enable-disable-case-sensitive-attribute-folders-windows-10-a.html","Folder Case Sensitive Attribute - Enable or Disable in Windows 10")</f>
        <v>Folder Case Sensitive Attribute - Enable or Disable in Windows 10</v>
      </c>
      <c r="B1160" s="9" t="s">
        <v>390</v>
      </c>
      <c r="C1160" s="3"/>
      <c r="D1160" s="3"/>
      <c r="E1160" s="3"/>
      <c r="F1160" s="3"/>
      <c r="G1160" s="3"/>
      <c r="H1160" s="3"/>
      <c r="I1160" s="3"/>
      <c r="J1160" s="3"/>
      <c r="K1160" s="3"/>
      <c r="L1160" s="3"/>
      <c r="M1160" s="3"/>
      <c r="N1160" s="3"/>
      <c r="O1160" s="3"/>
      <c r="P1160" s="3"/>
      <c r="Q1160" s="3"/>
      <c r="R1160" s="3"/>
      <c r="S1160" s="3"/>
      <c r="T1160" s="3"/>
      <c r="U1160" s="3"/>
      <c r="V1160" s="3"/>
    </row>
    <row r="1161" ht="27.0" customHeight="1">
      <c r="A1161" s="8" t="str">
        <f>HYPERLINK("https://www.tenforums.com/tutorials/124792-create-new-folder-windows-10-a.html","Folder - Create New Folder in Windows 10")</f>
        <v>Folder - Create New Folder in Windows 10</v>
      </c>
      <c r="B1161" s="9" t="s">
        <v>1102</v>
      </c>
      <c r="C1161" s="3"/>
      <c r="D1161" s="3"/>
      <c r="E1161" s="3"/>
      <c r="F1161" s="3"/>
      <c r="G1161" s="3"/>
      <c r="H1161" s="3"/>
      <c r="I1161" s="3"/>
      <c r="J1161" s="3"/>
      <c r="K1161" s="3"/>
      <c r="L1161" s="3"/>
      <c r="M1161" s="3"/>
      <c r="N1161" s="3"/>
      <c r="O1161" s="3"/>
      <c r="P1161" s="3"/>
      <c r="Q1161" s="3"/>
      <c r="R1161" s="3"/>
      <c r="S1161" s="3"/>
      <c r="T1161" s="3"/>
      <c r="U1161" s="3"/>
      <c r="V1161" s="3"/>
    </row>
    <row r="1162" ht="27.0" customHeight="1">
      <c r="A1162" s="8" t="str">
        <f>HYPERLINK("https://www.tenforums.com/tutorials/124750-delete-folder-windows-10-a.html","Folder - Delete in Windows 10")</f>
        <v>Folder - Delete in Windows 10</v>
      </c>
      <c r="B1162" s="9" t="s">
        <v>716</v>
      </c>
      <c r="C1162" s="3"/>
      <c r="D1162" s="3"/>
      <c r="E1162" s="3"/>
      <c r="F1162" s="3"/>
      <c r="G1162" s="3"/>
      <c r="H1162" s="3"/>
      <c r="I1162" s="3"/>
      <c r="J1162" s="3"/>
      <c r="K1162" s="3"/>
      <c r="L1162" s="3"/>
      <c r="M1162" s="3"/>
      <c r="N1162" s="3"/>
      <c r="O1162" s="3"/>
      <c r="P1162" s="3"/>
      <c r="Q1162" s="3"/>
      <c r="R1162" s="3"/>
      <c r="S1162" s="3"/>
      <c r="T1162" s="3"/>
      <c r="U1162" s="3"/>
      <c r="V1162" s="3"/>
    </row>
    <row r="1163" ht="27.0" customHeight="1">
      <c r="A1163" s="8" t="str">
        <f>HYPERLINK("https://www.tenforums.com/tutorials/34946-folder-group-view-change-windows-10-a.html","Folder Group by View - Change in Windows 10")</f>
        <v>Folder Group by View - Change in Windows 10</v>
      </c>
      <c r="B1163" s="9" t="s">
        <v>1103</v>
      </c>
      <c r="C1163" s="3"/>
      <c r="D1163" s="3"/>
      <c r="E1163" s="3"/>
      <c r="F1163" s="3"/>
      <c r="G1163" s="3"/>
      <c r="H1163" s="3"/>
      <c r="I1163" s="3"/>
      <c r="J1163" s="3"/>
      <c r="K1163" s="3"/>
      <c r="L1163" s="3"/>
      <c r="M1163" s="3"/>
      <c r="N1163" s="3"/>
      <c r="O1163" s="3"/>
      <c r="P1163" s="3"/>
      <c r="Q1163" s="3"/>
      <c r="R1163" s="3"/>
      <c r="S1163" s="3"/>
      <c r="T1163" s="3"/>
      <c r="U1163" s="3"/>
      <c r="V1163" s="3"/>
    </row>
    <row r="1164" ht="27.0" customHeight="1">
      <c r="A1164" s="8" t="str">
        <f>HYPERLINK("https://www.tenforums.com/tutorials/3963-folder-icon-change-windows-10-a.html","Folder Icon - Change in Windows 10")</f>
        <v>Folder Icon - Change in Windows 10</v>
      </c>
      <c r="B1164" s="9" t="s">
        <v>1104</v>
      </c>
      <c r="C1164" s="3"/>
      <c r="D1164" s="3"/>
      <c r="E1164" s="3"/>
      <c r="F1164" s="3"/>
      <c r="G1164" s="3"/>
      <c r="H1164" s="3"/>
      <c r="I1164" s="3"/>
      <c r="J1164" s="3"/>
      <c r="K1164" s="3"/>
      <c r="L1164" s="3"/>
      <c r="M1164" s="3"/>
      <c r="N1164" s="3"/>
      <c r="O1164" s="3"/>
      <c r="P1164" s="3"/>
      <c r="Q1164" s="3"/>
      <c r="R1164" s="3"/>
      <c r="S1164" s="3"/>
      <c r="T1164" s="3"/>
      <c r="U1164" s="3"/>
      <c r="V1164" s="3"/>
    </row>
    <row r="1165" ht="27.0" customHeight="1">
      <c r="A1165" s="8" t="str">
        <f>HYPERLINK("https://www.tenforums.com/tutorials/8811-library-include-folder-windows-10-a.html","Folder - Include in Library in Windows 10")</f>
        <v>Folder - Include in Library in Windows 10</v>
      </c>
      <c r="B1165" s="9" t="s">
        <v>866</v>
      </c>
      <c r="C1165" s="3"/>
      <c r="D1165" s="3"/>
      <c r="E1165" s="3"/>
      <c r="F1165" s="3"/>
      <c r="G1165" s="3"/>
      <c r="H1165" s="3"/>
      <c r="I1165" s="3"/>
      <c r="J1165" s="3"/>
      <c r="K1165" s="3"/>
      <c r="L1165" s="3"/>
      <c r="M1165" s="3"/>
      <c r="N1165" s="3"/>
      <c r="O1165" s="3"/>
      <c r="P1165" s="3"/>
      <c r="Q1165" s="3"/>
      <c r="R1165" s="3"/>
      <c r="S1165" s="3"/>
      <c r="T1165" s="3"/>
      <c r="U1165" s="3"/>
      <c r="V1165" s="3"/>
    </row>
    <row r="1166" ht="27.0" customHeight="1">
      <c r="A1166" s="8" t="str">
        <f>HYPERLINK("https://www.tenforums.com/tutorials/89182-show-hide-folder-merge-conflicts-windows-10-a.html","Folder Merge Conflicts - Hide or Show in Windows 10")</f>
        <v>Folder Merge Conflicts - Hide or Show in Windows 10</v>
      </c>
      <c r="B1166" s="9" t="s">
        <v>1105</v>
      </c>
      <c r="C1166" s="3"/>
      <c r="D1166" s="3"/>
      <c r="E1166" s="3"/>
      <c r="F1166" s="3"/>
      <c r="G1166" s="3"/>
      <c r="H1166" s="3"/>
      <c r="I1166" s="3"/>
      <c r="J1166" s="3"/>
      <c r="K1166" s="3"/>
      <c r="L1166" s="3"/>
      <c r="M1166" s="3"/>
      <c r="N1166" s="3"/>
      <c r="O1166" s="3"/>
      <c r="P1166" s="3"/>
      <c r="Q1166" s="3"/>
      <c r="R1166" s="3"/>
      <c r="S1166" s="3"/>
      <c r="T1166" s="3"/>
      <c r="U1166" s="3"/>
      <c r="V1166" s="3"/>
    </row>
    <row r="1167" ht="27.0" customHeight="1">
      <c r="A1167" s="11" t="str">
        <f>HYPERLINK("https://www.tenforums.com/tutorials/142909-mount-folder-virtual-drive-windows-7-windows-8-windows-10-a.html","Folder - Mount as Virtual Drive in Windows 7, Windows 8, and Windows 10")</f>
        <v>Folder - Mount as Virtual Drive in Windows 7, Windows 8, and Windows 10</v>
      </c>
      <c r="B1167" s="10" t="s">
        <v>1106</v>
      </c>
      <c r="C1167" s="3"/>
      <c r="D1167" s="3"/>
      <c r="E1167" s="3"/>
      <c r="F1167" s="3"/>
      <c r="G1167" s="3"/>
      <c r="H1167" s="3"/>
      <c r="I1167" s="3"/>
      <c r="J1167" s="3"/>
      <c r="K1167" s="3"/>
      <c r="L1167" s="3"/>
      <c r="M1167" s="3"/>
      <c r="N1167" s="3"/>
      <c r="O1167" s="3"/>
      <c r="P1167" s="3"/>
      <c r="Q1167" s="3"/>
      <c r="R1167" s="3"/>
      <c r="S1167" s="3"/>
      <c r="T1167" s="3"/>
      <c r="U1167" s="3"/>
      <c r="V1167" s="3"/>
    </row>
    <row r="1168" ht="27.0" customHeight="1">
      <c r="A1168" s="11" t="str">
        <f>HYPERLINK("https://www.tenforums.com/tutorials/142868-mount-drive-folder-windows-10-a.html","Folder - Mount Drive to in Windows 10")</f>
        <v>Folder - Mount Drive to in Windows 10</v>
      </c>
      <c r="B1168" s="10" t="s">
        <v>874</v>
      </c>
      <c r="C1168" s="3"/>
      <c r="D1168" s="3"/>
      <c r="E1168" s="3"/>
      <c r="F1168" s="3"/>
      <c r="G1168" s="3"/>
      <c r="H1168" s="3"/>
      <c r="I1168" s="3"/>
      <c r="J1168" s="3"/>
      <c r="K1168" s="3"/>
      <c r="L1168" s="3"/>
      <c r="M1168" s="3"/>
      <c r="N1168" s="3"/>
      <c r="O1168" s="3"/>
      <c r="P1168" s="3"/>
      <c r="Q1168" s="3"/>
      <c r="R1168" s="3"/>
      <c r="S1168" s="3"/>
      <c r="T1168" s="3"/>
      <c r="U1168" s="3"/>
      <c r="V1168" s="3"/>
    </row>
    <row r="1169" ht="27.0" customHeight="1">
      <c r="A1169" s="8" t="str">
        <f>HYPERLINK("https://www.tenforums.com/tutorials/107525-open-folder-new-tab-windows-10-file-explorer.html","Folder - Open in New Tab in Windows 10 File Explorer")</f>
        <v>Folder - Open in New Tab in Windows 10 File Explorer</v>
      </c>
      <c r="B1169" s="9" t="s">
        <v>1107</v>
      </c>
      <c r="C1169" s="3"/>
      <c r="D1169" s="3"/>
      <c r="E1169" s="3"/>
      <c r="F1169" s="3"/>
      <c r="G1169" s="3"/>
      <c r="H1169" s="3"/>
      <c r="I1169" s="3"/>
      <c r="J1169" s="3"/>
      <c r="K1169" s="3"/>
      <c r="L1169" s="3"/>
      <c r="M1169" s="3"/>
      <c r="N1169" s="3"/>
      <c r="O1169" s="3"/>
      <c r="P1169" s="3"/>
      <c r="Q1169" s="3"/>
      <c r="R1169" s="3"/>
      <c r="S1169" s="3"/>
      <c r="T1169" s="3"/>
      <c r="U1169" s="3"/>
      <c r="V1169" s="3"/>
    </row>
    <row r="1170" ht="27.0" customHeight="1">
      <c r="A1170" s="8" t="str">
        <f>HYPERLINK("https://www.tenforums.com/tutorials/66634-open-each-folder-same-new-window-windows-10-a.html","Folder - Open in Same or New Window in Windows 10 ")</f>
        <v>Folder - Open in Same or New Window in Windows 10 </v>
      </c>
      <c r="B1170" s="9" t="s">
        <v>1108</v>
      </c>
      <c r="C1170" s="3"/>
      <c r="D1170" s="3"/>
      <c r="E1170" s="3"/>
      <c r="F1170" s="3"/>
      <c r="G1170" s="3"/>
      <c r="H1170" s="3"/>
      <c r="I1170" s="3"/>
      <c r="J1170" s="3"/>
      <c r="K1170" s="3"/>
      <c r="L1170" s="3"/>
      <c r="M1170" s="3"/>
      <c r="N1170" s="3"/>
      <c r="O1170" s="3"/>
      <c r="P1170" s="3"/>
      <c r="Q1170" s="3"/>
      <c r="R1170" s="3"/>
      <c r="S1170" s="3"/>
      <c r="T1170" s="3"/>
      <c r="U1170" s="3"/>
      <c r="V1170" s="3"/>
    </row>
    <row r="1171" ht="27.0" customHeight="1">
      <c r="A1171" s="8" t="str">
        <f>HYPERLINK("https://www.tenforums.com/tutorials/2768-file-explorer-options-open-windows-10-a.html","Folder Options - Open in Windows 10")</f>
        <v>Folder Options - Open in Windows 10</v>
      </c>
      <c r="B1171" s="9" t="s">
        <v>1006</v>
      </c>
      <c r="C1171" s="3"/>
      <c r="D1171" s="3"/>
      <c r="E1171" s="3"/>
      <c r="F1171" s="3"/>
      <c r="G1171" s="3"/>
      <c r="H1171" s="3"/>
      <c r="I1171" s="3"/>
      <c r="J1171" s="3"/>
      <c r="K1171" s="3"/>
      <c r="L1171" s="3"/>
      <c r="M1171" s="3"/>
      <c r="N1171" s="3"/>
      <c r="O1171" s="3"/>
      <c r="P1171" s="3"/>
      <c r="Q1171" s="3"/>
      <c r="R1171" s="3"/>
      <c r="S1171" s="3"/>
      <c r="T1171" s="3"/>
      <c r="U1171" s="3"/>
      <c r="V1171" s="3"/>
    </row>
    <row r="1172" ht="27.0" customHeight="1">
      <c r="A1172" s="8" t="str">
        <f>HYPERLINK("https://www.tenforums.com/tutorials/64234-folder-picture-change-windows-10-a.html","Folder Picture - Change in Windows 10 ")</f>
        <v>Folder Picture - Change in Windows 10 </v>
      </c>
      <c r="B1172" s="9" t="s">
        <v>1109</v>
      </c>
      <c r="C1172" s="3"/>
      <c r="D1172" s="3"/>
      <c r="E1172" s="3"/>
      <c r="F1172" s="3"/>
      <c r="G1172" s="3"/>
      <c r="H1172" s="3"/>
      <c r="I1172" s="3"/>
      <c r="J1172" s="3"/>
      <c r="K1172" s="3"/>
      <c r="L1172" s="3"/>
      <c r="M1172" s="3"/>
      <c r="N1172" s="3"/>
      <c r="O1172" s="3"/>
      <c r="P1172" s="3"/>
      <c r="Q1172" s="3"/>
      <c r="R1172" s="3"/>
      <c r="S1172" s="3"/>
      <c r="T1172" s="3"/>
      <c r="U1172" s="3"/>
      <c r="V1172" s="3"/>
    </row>
    <row r="1173" ht="27.0" customHeight="1">
      <c r="A1173" s="8" t="str">
        <f>HYPERLINK("https://www.tenforums.com/tutorials/125107-rename-folder-windows-10-a.html","Folder - Rename in Windows 10")</f>
        <v>Folder - Rename in Windows 10</v>
      </c>
      <c r="B1173" s="9" t="s">
        <v>1110</v>
      </c>
      <c r="C1173" s="3"/>
      <c r="D1173" s="3"/>
      <c r="E1173" s="3"/>
      <c r="F1173" s="3"/>
      <c r="G1173" s="3"/>
      <c r="H1173" s="3"/>
      <c r="I1173" s="3"/>
      <c r="J1173" s="3"/>
      <c r="K1173" s="3"/>
      <c r="L1173" s="3"/>
      <c r="M1173" s="3"/>
      <c r="N1173" s="3"/>
      <c r="O1173" s="3"/>
      <c r="P1173" s="3"/>
      <c r="Q1173" s="3"/>
      <c r="R1173" s="3"/>
      <c r="S1173" s="3"/>
      <c r="T1173" s="3"/>
      <c r="U1173" s="3"/>
      <c r="V1173" s="3"/>
    </row>
    <row r="1174" ht="27.0" customHeight="1">
      <c r="A1174" s="8" t="str">
        <f>HYPERLINK("https://www.tenforums.com/tutorials/34895-folder-sort-view-change-windows-10-a.html","Folder Sort by View - Change in Windows 10")</f>
        <v>Folder Sort by View - Change in Windows 10</v>
      </c>
      <c r="B1174" s="9" t="s">
        <v>1111</v>
      </c>
      <c r="C1174" s="3"/>
      <c r="D1174" s="3"/>
      <c r="E1174" s="3"/>
      <c r="F1174" s="3"/>
      <c r="G1174" s="3"/>
      <c r="H1174" s="3"/>
      <c r="I1174" s="3"/>
      <c r="J1174" s="3"/>
      <c r="K1174" s="3"/>
      <c r="L1174" s="3"/>
      <c r="M1174" s="3"/>
      <c r="N1174" s="3"/>
      <c r="O1174" s="3"/>
      <c r="P1174" s="3"/>
      <c r="Q1174" s="3"/>
      <c r="R1174" s="3"/>
      <c r="S1174" s="3"/>
      <c r="T1174" s="3"/>
      <c r="U1174" s="3"/>
      <c r="V1174" s="3"/>
    </row>
    <row r="1175" ht="27.0" customHeight="1">
      <c r="A1175" s="8" t="str">
        <f>HYPERLINK("https://www.tenforums.com/tutorials/7923-folder-template-change-windows-10-a.html","Folder Template - Change in Windows 10")</f>
        <v>Folder Template - Change in Windows 10</v>
      </c>
      <c r="B1175" s="9" t="s">
        <v>1112</v>
      </c>
      <c r="C1175" s="3"/>
      <c r="D1175" s="3"/>
      <c r="E1175" s="3"/>
      <c r="F1175" s="3"/>
      <c r="G1175" s="3"/>
      <c r="H1175" s="3"/>
      <c r="I1175" s="3"/>
      <c r="J1175" s="3"/>
      <c r="K1175" s="3"/>
      <c r="L1175" s="3"/>
      <c r="M1175" s="3"/>
      <c r="N1175" s="3"/>
      <c r="O1175" s="3"/>
      <c r="P1175" s="3"/>
      <c r="Q1175" s="3"/>
      <c r="R1175" s="3"/>
      <c r="S1175" s="3"/>
      <c r="T1175" s="3"/>
      <c r="U1175" s="3"/>
      <c r="V1175" s="3"/>
    </row>
    <row r="1176" ht="27.0" customHeight="1">
      <c r="A1176" s="8" t="str">
        <f>HYPERLINK("https://www.tenforums.com/tutorials/35093-folder-view-apply-folders-windows-10-a.html","Folder View - 'Apply to Folders' in Windows 10")</f>
        <v>Folder View - 'Apply to Folders' in Windows 10</v>
      </c>
      <c r="B1176" s="9" t="s">
        <v>182</v>
      </c>
      <c r="C1176" s="3"/>
      <c r="D1176" s="3"/>
      <c r="E1176" s="3"/>
      <c r="F1176" s="3"/>
      <c r="G1176" s="3"/>
      <c r="H1176" s="3"/>
      <c r="I1176" s="3"/>
      <c r="J1176" s="3"/>
      <c r="K1176" s="3"/>
      <c r="L1176" s="3"/>
      <c r="M1176" s="3"/>
      <c r="N1176" s="3"/>
      <c r="O1176" s="3"/>
      <c r="P1176" s="3"/>
      <c r="Q1176" s="3"/>
      <c r="R1176" s="3"/>
      <c r="S1176" s="3"/>
      <c r="T1176" s="3"/>
      <c r="U1176" s="3"/>
      <c r="V1176" s="3"/>
    </row>
    <row r="1177" ht="27.0" customHeight="1">
      <c r="A1177" s="8" t="str">
        <f>HYPERLINK("https://www.tenforums.com/tutorials/34119-folder-view-layout-change-windows-10-a.html","Folder View Layout - Change in Windows 10")</f>
        <v>Folder View Layout - Change in Windows 10</v>
      </c>
      <c r="B1177" s="9" t="s">
        <v>1113</v>
      </c>
      <c r="C1177" s="3"/>
      <c r="D1177" s="3"/>
      <c r="E1177" s="3"/>
      <c r="F1177" s="3"/>
      <c r="G1177" s="3"/>
      <c r="H1177" s="3"/>
      <c r="I1177" s="3"/>
      <c r="J1177" s="3"/>
      <c r="K1177" s="3"/>
      <c r="L1177" s="3"/>
      <c r="M1177" s="3"/>
      <c r="N1177" s="3"/>
      <c r="O1177" s="3"/>
      <c r="P1177" s="3"/>
      <c r="Q1177" s="3"/>
      <c r="R1177" s="3"/>
      <c r="S1177" s="3"/>
      <c r="T1177" s="3"/>
      <c r="U1177" s="3"/>
      <c r="V1177" s="3"/>
    </row>
    <row r="1178" ht="27.0" customHeight="1">
      <c r="A1178" s="8" t="str">
        <f>HYPERLINK("https://www.tenforums.com/tutorials/35192-folder-view-set-default-all-folders-windows-10-a.html","Folder View - Set a Default for all Folders in Windows 10")</f>
        <v>Folder View - Set a Default for all Folders in Windows 10</v>
      </c>
      <c r="B1178" s="9" t="s">
        <v>1114</v>
      </c>
      <c r="C1178" s="3"/>
      <c r="D1178" s="3"/>
      <c r="E1178" s="3"/>
      <c r="F1178" s="3"/>
      <c r="G1178" s="3"/>
      <c r="H1178" s="3"/>
      <c r="I1178" s="3"/>
      <c r="J1178" s="3"/>
      <c r="K1178" s="3"/>
      <c r="L1178" s="3"/>
      <c r="M1178" s="3"/>
      <c r="N1178" s="3"/>
      <c r="O1178" s="3"/>
      <c r="P1178" s="3"/>
      <c r="Q1178" s="3"/>
      <c r="R1178" s="3"/>
      <c r="S1178" s="3"/>
      <c r="T1178" s="3"/>
      <c r="U1178" s="3"/>
      <c r="V1178" s="3"/>
    </row>
    <row r="1179" ht="27.0" customHeight="1">
      <c r="A1179" s="8" t="str">
        <f>HYPERLINK("https://www.tenforums.com/tutorials/17777-folder-view-settings-backup-restore-windows-10-a.html","Folder View Settings - Backup and Restore in Windows 10")</f>
        <v>Folder View Settings - Backup and Restore in Windows 10</v>
      </c>
      <c r="B1179" s="9" t="s">
        <v>1115</v>
      </c>
      <c r="C1179" s="3"/>
      <c r="D1179" s="3"/>
      <c r="E1179" s="3"/>
      <c r="F1179" s="3"/>
      <c r="G1179" s="3"/>
      <c r="H1179" s="3"/>
      <c r="I1179" s="3"/>
      <c r="J1179" s="3"/>
      <c r="K1179" s="3"/>
      <c r="L1179" s="3"/>
      <c r="M1179" s="3"/>
      <c r="N1179" s="3"/>
      <c r="O1179" s="3"/>
      <c r="P1179" s="3"/>
      <c r="Q1179" s="3"/>
      <c r="R1179" s="3"/>
      <c r="S1179" s="3"/>
      <c r="T1179" s="3"/>
      <c r="U1179" s="3"/>
      <c r="V1179" s="3"/>
    </row>
    <row r="1180" ht="27.0" customHeight="1">
      <c r="A1180" s="8" t="str">
        <f>HYPERLINK("https://www.tenforums.com/tutorials/17707-folder-view-settings-reset-default-windows-10-a.html","Folder View Settings - Reset to Default in Windows 10")</f>
        <v>Folder View Settings - Reset to Default in Windows 10</v>
      </c>
      <c r="B1180" s="9" t="s">
        <v>1116</v>
      </c>
      <c r="C1180" s="3"/>
      <c r="D1180" s="3"/>
      <c r="E1180" s="3"/>
      <c r="F1180" s="3"/>
      <c r="G1180" s="3"/>
      <c r="H1180" s="3"/>
      <c r="I1180" s="3"/>
      <c r="J1180" s="3"/>
      <c r="K1180" s="3"/>
      <c r="L1180" s="3"/>
      <c r="M1180" s="3"/>
      <c r="N1180" s="3"/>
      <c r="O1180" s="3"/>
      <c r="P1180" s="3"/>
      <c r="Q1180" s="3"/>
      <c r="R1180" s="3"/>
      <c r="S1180" s="3"/>
      <c r="T1180" s="3"/>
      <c r="U1180" s="3"/>
      <c r="V1180" s="3"/>
    </row>
    <row r="1181" ht="27.0" customHeight="1">
      <c r="A1181" s="8" t="str">
        <f>HYPERLINK("https://www.tenforums.com/tutorials/35200-folder-view-size-all-columns-fit-windows-10-a.html","Folder View - Size All Columns to Fit in Windows 10")</f>
        <v>Folder View - Size All Columns to Fit in Windows 10</v>
      </c>
      <c r="B1181" s="9" t="s">
        <v>527</v>
      </c>
      <c r="C1181" s="3"/>
      <c r="D1181" s="3"/>
      <c r="E1181" s="3"/>
      <c r="F1181" s="3"/>
      <c r="G1181" s="3"/>
      <c r="H1181" s="3"/>
      <c r="I1181" s="3"/>
      <c r="J1181" s="3"/>
      <c r="K1181" s="3"/>
      <c r="L1181" s="3"/>
      <c r="M1181" s="3"/>
      <c r="N1181" s="3"/>
      <c r="O1181" s="3"/>
      <c r="P1181" s="3"/>
      <c r="Q1181" s="3"/>
      <c r="R1181" s="3"/>
      <c r="S1181" s="3"/>
      <c r="T1181" s="3"/>
      <c r="U1181" s="3"/>
      <c r="V1181" s="3"/>
    </row>
    <row r="1182" ht="27.0" customHeight="1">
      <c r="A1182" s="8" t="str">
        <f>HYPERLINK("https://www.tenforums.com/tutorials/85586-set-unset-hidden-attribute-files-folders-windows-10-a.html","Folders and Files - Hide or Unhide in Windows 10")</f>
        <v>Folders and Files - Hide or Unhide in Windows 10</v>
      </c>
      <c r="B1182" s="9" t="s">
        <v>1048</v>
      </c>
      <c r="C1182" s="3"/>
      <c r="D1182" s="3"/>
      <c r="E1182" s="3"/>
      <c r="F1182" s="3"/>
      <c r="G1182" s="3"/>
      <c r="H1182" s="3"/>
      <c r="I1182" s="3"/>
      <c r="J1182" s="3"/>
      <c r="K1182" s="3"/>
      <c r="L1182" s="3"/>
      <c r="M1182" s="3"/>
      <c r="N1182" s="3"/>
      <c r="O1182" s="3"/>
      <c r="P1182" s="3"/>
      <c r="Q1182" s="3"/>
      <c r="R1182" s="3"/>
      <c r="S1182" s="3"/>
      <c r="T1182" s="3"/>
      <c r="U1182" s="3"/>
      <c r="V1182" s="3"/>
    </row>
    <row r="1183" ht="27.0" customHeight="1">
      <c r="A1183" s="8" t="str">
        <f>HYPERLINK("https://www.tenforums.com/tutorials/6015-pc-folders-add-remove-windows-10-a.html","Folders in This PC - Add or Remove in Windows 10")</f>
        <v>Folders in This PC - Add or Remove in Windows 10</v>
      </c>
      <c r="B1183" s="9" t="s">
        <v>1117</v>
      </c>
      <c r="C1183" s="3"/>
      <c r="D1183" s="3"/>
      <c r="E1183" s="3"/>
      <c r="F1183" s="3"/>
      <c r="G1183" s="3"/>
      <c r="H1183" s="3"/>
      <c r="I1183" s="3"/>
      <c r="J1183" s="3"/>
      <c r="K1183" s="3"/>
      <c r="L1183" s="3"/>
      <c r="M1183" s="3"/>
      <c r="N1183" s="3"/>
      <c r="O1183" s="3"/>
      <c r="P1183" s="3"/>
      <c r="Q1183" s="3"/>
      <c r="R1183" s="3"/>
      <c r="S1183" s="3"/>
      <c r="T1183" s="3"/>
      <c r="U1183" s="3"/>
      <c r="V1183" s="3"/>
    </row>
    <row r="1184" ht="27.0" customHeight="1">
      <c r="A1184" s="11" t="str">
        <f>HYPERLINK("https://www.tenforums.com/tutorials/139087-enable-disable-untrusted-font-blocking-windows-10-a.html","Font Blocking - Enable or Disable in Windows 10")</f>
        <v>Font Blocking - Enable or Disable in Windows 10</v>
      </c>
      <c r="B1184" s="10" t="s">
        <v>1118</v>
      </c>
      <c r="C1184" s="3"/>
      <c r="D1184" s="3"/>
      <c r="E1184" s="3"/>
      <c r="F1184" s="3"/>
      <c r="G1184" s="3"/>
      <c r="H1184" s="3"/>
      <c r="I1184" s="3"/>
      <c r="J1184" s="3"/>
      <c r="K1184" s="3"/>
      <c r="L1184" s="3"/>
      <c r="M1184" s="3"/>
      <c r="N1184" s="3"/>
      <c r="O1184" s="3"/>
      <c r="P1184" s="3"/>
      <c r="Q1184" s="3"/>
      <c r="R1184" s="3"/>
      <c r="S1184" s="3"/>
      <c r="T1184" s="3"/>
      <c r="U1184" s="3"/>
      <c r="V1184" s="3"/>
    </row>
    <row r="1185" ht="27.0" customHeight="1">
      <c r="A1185" s="11" t="str">
        <f>HYPERLINK("https://www.tenforums.com/tutorials/139142-read-event-viewer-log-untrusted-font-blocking-windows-10-a.html","Font Blocking Event Viewer Log - Read in Windows 10")</f>
        <v>Font Blocking Event Viewer Log - Read in Windows 10</v>
      </c>
      <c r="B1185" s="10" t="s">
        <v>952</v>
      </c>
      <c r="C1185" s="3"/>
      <c r="D1185" s="3"/>
      <c r="E1185" s="3"/>
      <c r="F1185" s="3"/>
      <c r="G1185" s="3"/>
      <c r="H1185" s="3"/>
      <c r="I1185" s="3"/>
      <c r="J1185" s="3"/>
      <c r="K1185" s="3"/>
      <c r="L1185" s="3"/>
      <c r="M1185" s="3"/>
      <c r="N1185" s="3"/>
      <c r="O1185" s="3"/>
      <c r="P1185" s="3"/>
      <c r="Q1185" s="3"/>
      <c r="R1185" s="3"/>
      <c r="S1185" s="3"/>
      <c r="T1185" s="3"/>
      <c r="U1185" s="3"/>
      <c r="V1185" s="3"/>
    </row>
    <row r="1186" ht="27.0" customHeight="1">
      <c r="A1186" s="11" t="str">
        <f>HYPERLINK("https://www.tenforums.com/tutorials/139148-exclude-specific-apps-untrusted-font-blocking-windows-10-a.html","Font Blocking - Exclude Specific Apps in Windows 10")</f>
        <v>Font Blocking - Exclude Specific Apps in Windows 10</v>
      </c>
      <c r="B1186" s="10" t="s">
        <v>1119</v>
      </c>
      <c r="C1186" s="3"/>
      <c r="D1186" s="3"/>
      <c r="E1186" s="3"/>
      <c r="F1186" s="3"/>
      <c r="G1186" s="3"/>
      <c r="H1186" s="3"/>
      <c r="I1186" s="3"/>
      <c r="J1186" s="3"/>
      <c r="K1186" s="3"/>
      <c r="L1186" s="3"/>
      <c r="M1186" s="3"/>
      <c r="N1186" s="3"/>
      <c r="O1186" s="3"/>
      <c r="P1186" s="3"/>
      <c r="Q1186" s="3"/>
      <c r="R1186" s="3"/>
      <c r="S1186" s="3"/>
      <c r="T1186" s="3"/>
      <c r="U1186" s="3"/>
      <c r="V1186" s="3"/>
    </row>
    <row r="1187" ht="27.0" customHeight="1">
      <c r="A1187" s="8" t="str">
        <f>HYPERLINK("https://www.tenforums.com/tutorials/54452-font-cache-rebuild-windows-10-a.html","Font Cache - Rebuild in Windows 10 ")</f>
        <v>Font Cache - Rebuild in Windows 10 </v>
      </c>
      <c r="B1187" s="9" t="s">
        <v>1120</v>
      </c>
      <c r="C1187" s="3"/>
      <c r="D1187" s="3"/>
      <c r="E1187" s="3"/>
      <c r="F1187" s="3"/>
      <c r="G1187" s="3"/>
      <c r="H1187" s="3"/>
      <c r="I1187" s="3"/>
      <c r="J1187" s="3"/>
      <c r="K1187" s="3"/>
      <c r="L1187" s="3"/>
      <c r="M1187" s="3"/>
      <c r="N1187" s="3"/>
      <c r="O1187" s="3"/>
      <c r="P1187" s="3"/>
      <c r="Q1187" s="3"/>
      <c r="R1187" s="3"/>
      <c r="S1187" s="3"/>
      <c r="T1187" s="3"/>
      <c r="U1187" s="3"/>
      <c r="V1187" s="3"/>
    </row>
    <row r="1188" ht="27.0" customHeight="1">
      <c r="A1188" s="8" t="str">
        <f>HYPERLINK("https://www.tenforums.com/tutorials/67931-font-change-default-windows-10-a.html","Font - Change Default in Windows 10 ")</f>
        <v>Font - Change Default in Windows 10 </v>
      </c>
      <c r="B1188" s="9" t="s">
        <v>1121</v>
      </c>
      <c r="C1188" s="3"/>
      <c r="D1188" s="3"/>
      <c r="E1188" s="3"/>
      <c r="F1188" s="3"/>
      <c r="G1188" s="3"/>
      <c r="H1188" s="3"/>
      <c r="I1188" s="3"/>
      <c r="J1188" s="3"/>
      <c r="K1188" s="3"/>
      <c r="L1188" s="3"/>
      <c r="M1188" s="3"/>
      <c r="N1188" s="3"/>
      <c r="O1188" s="3"/>
      <c r="P1188" s="3"/>
      <c r="Q1188" s="3"/>
      <c r="R1188" s="3"/>
      <c r="S1188" s="3"/>
      <c r="T1188" s="3"/>
      <c r="U1188" s="3"/>
      <c r="V1188" s="3"/>
    </row>
    <row r="1189" ht="27.0" customHeight="1">
      <c r="A1189" s="8" t="str">
        <f>HYPERLINK("https://www.tenforums.com/tutorials/119209-create-custom-font-microsoft-font-maker-app-windows-10-a.html","Font - Create Custom with Microsoft Font Maker app in Windows 10")</f>
        <v>Font - Create Custom with Microsoft Font Maker app in Windows 10</v>
      </c>
      <c r="B1189" s="9" t="s">
        <v>1122</v>
      </c>
      <c r="C1189" s="3"/>
      <c r="D1189" s="3"/>
      <c r="E1189" s="3"/>
      <c r="F1189" s="3"/>
      <c r="G1189" s="3"/>
      <c r="H1189" s="3"/>
      <c r="I1189" s="3"/>
      <c r="J1189" s="3"/>
      <c r="K1189" s="3"/>
      <c r="L1189" s="3"/>
      <c r="M1189" s="3"/>
      <c r="N1189" s="3"/>
      <c r="O1189" s="3"/>
      <c r="P1189" s="3"/>
      <c r="Q1189" s="3"/>
      <c r="R1189" s="3"/>
      <c r="S1189" s="3"/>
      <c r="T1189" s="3"/>
      <c r="U1189" s="3"/>
      <c r="V1189" s="3"/>
    </row>
    <row r="1190" ht="27.0" customHeight="1">
      <c r="A1190" s="8" t="str">
        <f>HYPERLINK("https://www.tenforums.com/tutorials/126996-backup-restore-font-settings-windows.html","Font Settings - Backup and Restore in Windows")</f>
        <v>Font Settings - Backup and Restore in Windows</v>
      </c>
      <c r="B1190" s="9" t="s">
        <v>1123</v>
      </c>
      <c r="C1190" s="3"/>
      <c r="D1190" s="3"/>
      <c r="E1190" s="3"/>
      <c r="F1190" s="3"/>
      <c r="G1190" s="3"/>
      <c r="H1190" s="3"/>
      <c r="I1190" s="3"/>
      <c r="J1190" s="3"/>
      <c r="K1190" s="3"/>
      <c r="L1190" s="3"/>
      <c r="M1190" s="3"/>
      <c r="N1190" s="3"/>
      <c r="O1190" s="3"/>
      <c r="P1190" s="3"/>
      <c r="Q1190" s="3"/>
      <c r="R1190" s="3"/>
      <c r="S1190" s="3"/>
      <c r="T1190" s="3"/>
      <c r="U1190" s="3"/>
      <c r="V1190" s="3"/>
    </row>
    <row r="1191" ht="27.0" customHeight="1">
      <c r="A1191" s="8" t="str">
        <f>HYPERLINK("https://www.tenforums.com/tutorials/119581-restore-default-font-settings-windows.html","Font Settings - Restore Default in Windows")</f>
        <v>Font Settings - Restore Default in Windows</v>
      </c>
      <c r="B1191" s="9" t="s">
        <v>1124</v>
      </c>
      <c r="C1191" s="3"/>
      <c r="D1191" s="3"/>
      <c r="E1191" s="3"/>
      <c r="F1191" s="3"/>
      <c r="G1191" s="3"/>
      <c r="H1191" s="3"/>
      <c r="I1191" s="3"/>
      <c r="J1191" s="3"/>
      <c r="K1191" s="3"/>
      <c r="L1191" s="3"/>
      <c r="M1191" s="3"/>
      <c r="N1191" s="3"/>
      <c r="O1191" s="3"/>
      <c r="P1191" s="3"/>
      <c r="Q1191" s="3"/>
      <c r="R1191" s="3"/>
      <c r="S1191" s="3"/>
      <c r="T1191" s="3"/>
      <c r="U1191" s="3"/>
      <c r="V1191" s="3"/>
    </row>
    <row r="1192" ht="27.0" customHeight="1">
      <c r="A1192" s="8" t="str">
        <f>HYPERLINK("https://www.tenforums.com/tutorials/126775-enable-disable-font-smoothing-windows.html","Font Smoothing - Enable or Disable in Windows")</f>
        <v>Font Smoothing - Enable or Disable in Windows</v>
      </c>
      <c r="B1192" s="9" t="s">
        <v>1125</v>
      </c>
      <c r="C1192" s="3"/>
      <c r="D1192" s="3"/>
      <c r="E1192" s="3"/>
      <c r="F1192" s="3"/>
      <c r="G1192" s="3"/>
      <c r="H1192" s="3"/>
      <c r="I1192" s="3"/>
      <c r="J1192" s="3"/>
      <c r="K1192" s="3"/>
      <c r="L1192" s="3"/>
      <c r="M1192" s="3"/>
      <c r="N1192" s="3"/>
      <c r="O1192" s="3"/>
      <c r="P1192" s="3"/>
      <c r="Q1192" s="3"/>
      <c r="R1192" s="3"/>
      <c r="S1192" s="3"/>
      <c r="T1192" s="3"/>
      <c r="U1192" s="3"/>
      <c r="V1192" s="3"/>
    </row>
    <row r="1193" ht="27.0" customHeight="1">
      <c r="A1193" s="8" t="str">
        <f>HYPERLINK("https://www.tenforums.com/tutorials/100856-change-font-handwriting-panel-windows-10-a.html","Font Used in Handwriting Panel - Change in Windows 10")</f>
        <v>Font Used in Handwriting Panel - Change in Windows 10</v>
      </c>
      <c r="B1193" s="9" t="s">
        <v>1126</v>
      </c>
      <c r="C1193" s="3"/>
      <c r="D1193" s="3"/>
      <c r="E1193" s="3"/>
      <c r="F1193" s="3"/>
      <c r="G1193" s="3"/>
      <c r="H1193" s="3"/>
      <c r="I1193" s="3"/>
      <c r="J1193" s="3"/>
      <c r="K1193" s="3"/>
      <c r="L1193" s="3"/>
      <c r="M1193" s="3"/>
      <c r="N1193" s="3"/>
      <c r="O1193" s="3"/>
      <c r="P1193" s="3"/>
      <c r="Q1193" s="3"/>
      <c r="R1193" s="3"/>
      <c r="S1193" s="3"/>
      <c r="T1193" s="3"/>
      <c r="U1193" s="3"/>
      <c r="V1193" s="3"/>
    </row>
    <row r="1194" ht="27.0" customHeight="1">
      <c r="A1194" s="8" t="str">
        <f>HYPERLINK("https://www.tenforums.com/tutorials/127007-delete-fonts-windows-10-a.html","Fonts - Delete in Windows 10")</f>
        <v>Fonts - Delete in Windows 10</v>
      </c>
      <c r="B1194" s="9" t="s">
        <v>1127</v>
      </c>
      <c r="C1194" s="3"/>
      <c r="D1194" s="3"/>
      <c r="E1194" s="3"/>
      <c r="F1194" s="3"/>
      <c r="G1194" s="3"/>
      <c r="H1194" s="3"/>
      <c r="I1194" s="3"/>
      <c r="J1194" s="3"/>
      <c r="K1194" s="3"/>
      <c r="L1194" s="3"/>
      <c r="M1194" s="3"/>
      <c r="N1194" s="3"/>
      <c r="O1194" s="3"/>
      <c r="P1194" s="3"/>
      <c r="Q1194" s="3"/>
      <c r="R1194" s="3"/>
      <c r="S1194" s="3"/>
      <c r="T1194" s="3"/>
      <c r="U1194" s="3"/>
      <c r="V1194" s="3"/>
    </row>
    <row r="1195" ht="27.0" customHeight="1">
      <c r="A1195" s="8" t="str">
        <f>HYPERLINK("https://www.tenforums.com/tutorials/103141-get-fonts-microsoft-store-windows-10-a.html","Fonts - Get from Microsoft Store in Windows 10")</f>
        <v>Fonts - Get from Microsoft Store in Windows 10</v>
      </c>
      <c r="B1195" s="9" t="s">
        <v>1128</v>
      </c>
      <c r="C1195" s="3"/>
      <c r="D1195" s="3"/>
      <c r="E1195" s="3"/>
      <c r="F1195" s="3"/>
      <c r="G1195" s="3"/>
      <c r="H1195" s="3"/>
      <c r="I1195" s="3"/>
      <c r="J1195" s="3"/>
      <c r="K1195" s="3"/>
      <c r="L1195" s="3"/>
      <c r="M1195" s="3"/>
      <c r="N1195" s="3"/>
      <c r="O1195" s="3"/>
      <c r="P1195" s="3"/>
      <c r="Q1195" s="3"/>
      <c r="R1195" s="3"/>
      <c r="S1195" s="3"/>
      <c r="T1195" s="3"/>
      <c r="U1195" s="3"/>
      <c r="V1195" s="3"/>
    </row>
    <row r="1196" ht="27.0" customHeight="1">
      <c r="A1196" s="8" t="str">
        <f>HYPERLINK("https://www.tenforums.com/tutorials/119448-hide-show-fonts-windows.html","Fonts - Hide or Show in Windows")</f>
        <v>Fonts - Hide or Show in Windows</v>
      </c>
      <c r="B1196" s="9" t="s">
        <v>1129</v>
      </c>
      <c r="C1196" s="3"/>
      <c r="D1196" s="3"/>
      <c r="E1196" s="3"/>
      <c r="F1196" s="3"/>
      <c r="G1196" s="3"/>
      <c r="H1196" s="3"/>
      <c r="I1196" s="3"/>
      <c r="J1196" s="3"/>
      <c r="K1196" s="3"/>
      <c r="L1196" s="3"/>
      <c r="M1196" s="3"/>
      <c r="N1196" s="3"/>
      <c r="O1196" s="3"/>
      <c r="P1196" s="3"/>
      <c r="Q1196" s="3"/>
      <c r="R1196" s="3"/>
      <c r="S1196" s="3"/>
      <c r="T1196" s="3"/>
      <c r="U1196" s="3"/>
      <c r="V1196" s="3"/>
    </row>
    <row r="1197" ht="27.0" customHeight="1">
      <c r="A1197" s="8" t="str">
        <f>HYPERLINK("https://www.tenforums.com/tutorials/26715-fonts-install-windows-10-a.html","Fonts - Install in Windows 10")</f>
        <v>Fonts - Install in Windows 10</v>
      </c>
      <c r="B1197" s="9" t="s">
        <v>1130</v>
      </c>
      <c r="C1197" s="3"/>
      <c r="D1197" s="3"/>
      <c r="E1197" s="3"/>
      <c r="F1197" s="3"/>
      <c r="G1197" s="3"/>
      <c r="H1197" s="3"/>
      <c r="I1197" s="3"/>
      <c r="J1197" s="3"/>
      <c r="K1197" s="3"/>
      <c r="L1197" s="3"/>
      <c r="M1197" s="3"/>
      <c r="N1197" s="3"/>
      <c r="O1197" s="3"/>
      <c r="P1197" s="3"/>
      <c r="Q1197" s="3"/>
      <c r="R1197" s="3"/>
      <c r="S1197" s="3"/>
      <c r="T1197" s="3"/>
      <c r="U1197" s="3"/>
      <c r="V1197" s="3"/>
    </row>
    <row r="1198" ht="27.0" customHeight="1">
      <c r="A1198" s="8" t="str">
        <f>HYPERLINK("https://www.tenforums.com/tutorials/103617-preview-fonts-windows-10-a.html","Fonts - Preview in Windows 10")</f>
        <v>Fonts - Preview in Windows 10</v>
      </c>
      <c r="B1198" s="9" t="s">
        <v>1131</v>
      </c>
      <c r="C1198" s="3"/>
      <c r="D1198" s="3"/>
      <c r="E1198" s="3"/>
      <c r="F1198" s="3"/>
      <c r="G1198" s="3"/>
      <c r="H1198" s="3"/>
      <c r="I1198" s="3"/>
      <c r="J1198" s="3"/>
      <c r="K1198" s="3"/>
      <c r="L1198" s="3"/>
      <c r="M1198" s="3"/>
      <c r="N1198" s="3"/>
      <c r="O1198" s="3"/>
      <c r="P1198" s="3"/>
      <c r="Q1198" s="3"/>
      <c r="R1198" s="3"/>
      <c r="S1198" s="3"/>
      <c r="T1198" s="3"/>
      <c r="U1198" s="3"/>
      <c r="V1198" s="3"/>
    </row>
    <row r="1199" ht="27.0" customHeight="1">
      <c r="A1199" s="8" t="str">
        <f>HYPERLINK("https://www.tenforums.com/tutorials/96205-format-disk-drive-windows-10-a.html","Format Disk or Drive in Windows 10")</f>
        <v>Format Disk or Drive in Windows 10</v>
      </c>
      <c r="B1199" s="9" t="s">
        <v>796</v>
      </c>
      <c r="C1199" s="3"/>
      <c r="D1199" s="3"/>
      <c r="E1199" s="3"/>
      <c r="F1199" s="3"/>
      <c r="G1199" s="3"/>
      <c r="H1199" s="3"/>
      <c r="I1199" s="3"/>
      <c r="J1199" s="3"/>
      <c r="K1199" s="3"/>
      <c r="L1199" s="3"/>
      <c r="M1199" s="3"/>
      <c r="N1199" s="3"/>
      <c r="O1199" s="3"/>
      <c r="P1199" s="3"/>
      <c r="Q1199" s="3"/>
      <c r="R1199" s="3"/>
      <c r="S1199" s="3"/>
      <c r="T1199" s="3"/>
      <c r="U1199" s="3"/>
      <c r="V1199" s="3"/>
    </row>
    <row r="1200" ht="27.0" customHeight="1">
      <c r="A1200" s="8" t="str">
        <f>HYPERLINK("https://www.tenforums.com/tutorials/121844-turn-off-conversational-dates-format-windows-10-file-explorer.html","Friendly Dates in File Explorer - Turn On or Off in Windows 10")</f>
        <v>Friendly Dates in File Explorer - Turn On or Off in Windows 10</v>
      </c>
      <c r="B1200" s="9" t="s">
        <v>1000</v>
      </c>
      <c r="C1200" s="3"/>
      <c r="D1200" s="3"/>
      <c r="E1200" s="3"/>
      <c r="F1200" s="3"/>
      <c r="G1200" s="3"/>
      <c r="H1200" s="3"/>
      <c r="I1200" s="3"/>
      <c r="J1200" s="3"/>
      <c r="K1200" s="3"/>
      <c r="L1200" s="3"/>
      <c r="M1200" s="3"/>
      <c r="N1200" s="3"/>
      <c r="O1200" s="3"/>
      <c r="P1200" s="3"/>
      <c r="Q1200" s="3"/>
      <c r="R1200" s="3"/>
      <c r="S1200" s="3"/>
      <c r="T1200" s="3"/>
      <c r="U1200" s="3"/>
      <c r="V1200" s="3"/>
    </row>
    <row r="1201" ht="27.0" customHeight="1">
      <c r="A1201" s="8" t="str">
        <f>HYPERLINK("https://www.tenforums.com/tutorials/53637-fresh-start-windows-10-a.html","Fresh Start Windows 10")</f>
        <v>Fresh Start Windows 10</v>
      </c>
      <c r="B1201" s="9" t="s">
        <v>1132</v>
      </c>
      <c r="C1201" s="3"/>
      <c r="D1201" s="3"/>
      <c r="E1201" s="3"/>
      <c r="F1201" s="3"/>
      <c r="G1201" s="3"/>
      <c r="H1201" s="3"/>
      <c r="I1201" s="3"/>
      <c r="J1201" s="3"/>
      <c r="K1201" s="3"/>
      <c r="L1201" s="3"/>
      <c r="M1201" s="3"/>
      <c r="N1201" s="3"/>
      <c r="O1201" s="3"/>
      <c r="P1201" s="3"/>
      <c r="Q1201" s="3"/>
      <c r="R1201" s="3"/>
      <c r="S1201" s="3"/>
      <c r="T1201" s="3"/>
      <c r="U1201" s="3"/>
      <c r="V1201" s="3"/>
    </row>
    <row r="1202" ht="27.0" customHeight="1">
      <c r="A1202" s="8" t="str">
        <f>HYPERLINK("https://www.tenforums.com/tutorials/3476-recent-items-frequent-places-reset-clear.html","Frequent Places and Recent Items - Reset and Clear")</f>
        <v>Frequent Places and Recent Items - Reset and Clear</v>
      </c>
      <c r="B1202" s="9" t="s">
        <v>1133</v>
      </c>
      <c r="C1202" s="3"/>
      <c r="D1202" s="3"/>
      <c r="E1202" s="3"/>
      <c r="F1202" s="3"/>
      <c r="G1202" s="3"/>
      <c r="H1202" s="3"/>
      <c r="I1202" s="3"/>
      <c r="J1202" s="3"/>
      <c r="K1202" s="3"/>
      <c r="L1202" s="3"/>
      <c r="M1202" s="3"/>
      <c r="N1202" s="3"/>
      <c r="O1202" s="3"/>
      <c r="P1202" s="3"/>
      <c r="Q1202" s="3"/>
      <c r="R1202" s="3"/>
      <c r="S1202" s="3"/>
      <c r="T1202" s="3"/>
      <c r="U1202" s="3"/>
      <c r="V1202" s="3"/>
    </row>
    <row r="1203" ht="27.0" customHeight="1">
      <c r="A1203" s="8" t="str">
        <f>HYPERLINK("https://www.tenforums.com/tutorials/3469-recent-items-frequent-places-turn-off.html","Frequent Places and Recent Items - Turn On or Off")</f>
        <v>Frequent Places and Recent Items - Turn On or Off</v>
      </c>
      <c r="B1203" s="9" t="s">
        <v>1134</v>
      </c>
      <c r="C1203" s="3"/>
      <c r="D1203" s="3"/>
      <c r="E1203" s="3"/>
      <c r="F1203" s="3"/>
      <c r="G1203" s="3"/>
      <c r="H1203" s="3"/>
      <c r="I1203" s="3"/>
      <c r="J1203" s="3"/>
      <c r="K1203" s="3"/>
      <c r="L1203" s="3"/>
      <c r="M1203" s="3"/>
      <c r="N1203" s="3"/>
      <c r="O1203" s="3"/>
      <c r="P1203" s="3"/>
      <c r="Q1203" s="3"/>
      <c r="R1203" s="3"/>
      <c r="S1203" s="3"/>
      <c r="T1203" s="3"/>
      <c r="U1203" s="3"/>
      <c r="V1203" s="3"/>
    </row>
    <row r="1204" ht="27.0" customHeight="1">
      <c r="A1204" s="8" t="str">
        <f>HYPERLINK("https://www.tenforums.com/tutorials/131553-show-full-path-address-bar-file-explorer-windows-10-a.html","Full Path in Address Bar of File Explorer - Show in Windows 10")</f>
        <v>Full Path in Address Bar of File Explorer - Show in Windows 10</v>
      </c>
      <c r="B1204" s="9" t="s">
        <v>996</v>
      </c>
      <c r="C1204" s="3"/>
      <c r="D1204" s="3"/>
      <c r="E1204" s="3"/>
      <c r="F1204" s="3"/>
      <c r="G1204" s="3"/>
      <c r="H1204" s="3"/>
      <c r="I1204" s="3"/>
      <c r="J1204" s="3"/>
      <c r="K1204" s="3"/>
      <c r="L1204" s="3"/>
      <c r="M1204" s="3"/>
      <c r="N1204" s="3"/>
      <c r="O1204" s="3"/>
      <c r="P1204" s="3"/>
      <c r="Q1204" s="3"/>
      <c r="R1204" s="3"/>
      <c r="S1204" s="3"/>
      <c r="T1204" s="3"/>
      <c r="U1204" s="3"/>
      <c r="V1204" s="3"/>
    </row>
    <row r="1205" ht="27.0" customHeight="1">
      <c r="A1205" s="8" t="str">
        <f>HYPERLINK("https://www.tenforums.com/tutorials/3430-display-full-path-title-bar-file-explorer-windows-10-a.html","Full Path in Title Bar of File Explorer in Windows 10")</f>
        <v>Full Path in Title Bar of File Explorer in Windows 10</v>
      </c>
      <c r="B1205" s="9" t="s">
        <v>1019</v>
      </c>
      <c r="C1205" s="3"/>
      <c r="D1205" s="3"/>
      <c r="E1205" s="3"/>
      <c r="F1205" s="3"/>
      <c r="G1205" s="3"/>
      <c r="H1205" s="3"/>
      <c r="I1205" s="3"/>
      <c r="J1205" s="3"/>
      <c r="K1205" s="3"/>
      <c r="L1205" s="3"/>
      <c r="M1205" s="3"/>
      <c r="N1205" s="3"/>
      <c r="O1205" s="3"/>
      <c r="P1205" s="3"/>
      <c r="Q1205" s="3"/>
      <c r="R1205" s="3"/>
      <c r="S1205" s="3"/>
      <c r="T1205" s="3"/>
      <c r="U1205" s="3"/>
      <c r="V1205" s="3"/>
    </row>
    <row r="1206" ht="27.0" customHeight="1">
      <c r="A1206" s="8" t="str">
        <f>HYPERLINK("https://www.tenforums.com/tutorials/104080-enable-disable-fullscreen-optimizations-windows-10-a.html","Fullscreen Optimizations - Enable or Disable in Windows 10")</f>
        <v>Fullscreen Optimizations - Enable or Disable in Windows 10</v>
      </c>
      <c r="B1206" s="9" t="s">
        <v>1135</v>
      </c>
      <c r="C1206" s="3"/>
      <c r="D1206" s="3"/>
      <c r="E1206" s="3"/>
      <c r="F1206" s="3"/>
      <c r="G1206" s="3"/>
      <c r="H1206" s="3"/>
      <c r="I1206" s="3"/>
      <c r="J1206" s="3"/>
      <c r="K1206" s="3"/>
      <c r="L1206" s="3"/>
      <c r="M1206" s="3"/>
      <c r="N1206" s="3"/>
      <c r="O1206" s="3"/>
      <c r="P1206" s="3"/>
      <c r="Q1206" s="3"/>
      <c r="R1206" s="3"/>
      <c r="S1206" s="3"/>
      <c r="T1206" s="3"/>
      <c r="U1206" s="3"/>
      <c r="V1206" s="3"/>
    </row>
    <row r="1207" ht="27.0" customHeight="1">
      <c r="A1207" s="8" t="str">
        <f>HYPERLINK("https://www.tenforums.com/tutorials/13081-furmark-gpu-stress-test.html","FurMark - GPU Stress Test")</f>
        <v>FurMark - GPU Stress Test</v>
      </c>
      <c r="B1207" s="9" t="s">
        <v>1136</v>
      </c>
      <c r="C1207" s="3"/>
      <c r="D1207" s="3"/>
      <c r="E1207" s="3"/>
      <c r="F1207" s="3"/>
      <c r="G1207" s="3"/>
      <c r="H1207" s="3"/>
      <c r="I1207" s="3"/>
      <c r="J1207" s="3"/>
      <c r="K1207" s="3"/>
      <c r="L1207" s="3"/>
      <c r="M1207" s="3"/>
      <c r="N1207" s="3"/>
      <c r="O1207" s="3"/>
      <c r="P1207" s="3"/>
      <c r="Q1207" s="3"/>
      <c r="R1207" s="3"/>
      <c r="S1207" s="3"/>
      <c r="T1207" s="3"/>
      <c r="U1207" s="3"/>
      <c r="V1207" s="3"/>
    </row>
    <row r="1208" ht="27.0" customHeight="1">
      <c r="A1208" s="6" t="s">
        <v>1137</v>
      </c>
      <c r="B1208" s="6" t="s">
        <v>1137</v>
      </c>
      <c r="C1208" s="15"/>
      <c r="D1208" s="15"/>
      <c r="E1208" s="15"/>
      <c r="F1208" s="15"/>
      <c r="G1208" s="15"/>
      <c r="H1208" s="15"/>
      <c r="I1208" s="15"/>
      <c r="J1208" s="15"/>
      <c r="K1208" s="15"/>
      <c r="L1208" s="15"/>
      <c r="M1208" s="15"/>
      <c r="N1208" s="15"/>
      <c r="O1208" s="15"/>
      <c r="P1208" s="15"/>
      <c r="Q1208" s="15"/>
      <c r="R1208" s="15"/>
      <c r="S1208" s="15"/>
      <c r="T1208" s="15"/>
      <c r="U1208" s="15"/>
      <c r="V1208" s="15"/>
    </row>
    <row r="1209" ht="27.0" customHeight="1">
      <c r="A1209" s="12" t="str">
        <f>HYPERLINK("https://www.tenforums.com/tutorials/104093-choose-light-dark-theme-game-bar-windows-10-a.html","Game Bar - Choose Light or Dark Theme in Windows 10")</f>
        <v>Game Bar - Choose Light or Dark Theme in Windows 10</v>
      </c>
      <c r="B1209" s="9" t="s">
        <v>1138</v>
      </c>
      <c r="C1209" s="3"/>
      <c r="D1209" s="3"/>
      <c r="E1209" s="3"/>
      <c r="F1209" s="3"/>
      <c r="G1209" s="3"/>
      <c r="H1209" s="3"/>
      <c r="I1209" s="3"/>
      <c r="J1209" s="3"/>
      <c r="K1209" s="3"/>
      <c r="L1209" s="3"/>
      <c r="M1209" s="3"/>
      <c r="N1209" s="3"/>
      <c r="O1209" s="3"/>
      <c r="P1209" s="3"/>
      <c r="Q1209" s="3"/>
      <c r="R1209" s="3"/>
      <c r="S1209" s="3"/>
      <c r="T1209" s="3"/>
      <c r="U1209" s="3"/>
      <c r="V1209" s="3"/>
    </row>
    <row r="1210" ht="27.0" customHeight="1">
      <c r="A1210" s="8" t="str">
        <f>HYPERLINK("https://www.tenforums.com/tutorials/113376-dedicate-resources-game-windows-10-game-bar.html","Game Bar - Dedicate Resources to Game in Windows 10")</f>
        <v>Game Bar - Dedicate Resources to Game in Windows 10</v>
      </c>
      <c r="B1210" s="9" t="s">
        <v>1139</v>
      </c>
      <c r="C1210" s="3"/>
      <c r="D1210" s="3"/>
      <c r="E1210" s="3"/>
      <c r="F1210" s="3"/>
      <c r="G1210" s="3"/>
      <c r="H1210" s="3"/>
      <c r="I1210" s="3"/>
      <c r="J1210" s="3"/>
      <c r="K1210" s="3"/>
      <c r="L1210" s="3"/>
      <c r="M1210" s="3"/>
      <c r="N1210" s="3"/>
      <c r="O1210" s="3"/>
      <c r="P1210" s="3"/>
      <c r="Q1210" s="3"/>
      <c r="R1210" s="3"/>
      <c r="S1210" s="3"/>
      <c r="T1210" s="3"/>
      <c r="U1210" s="3"/>
      <c r="V1210" s="3"/>
    </row>
    <row r="1211" ht="27.0" customHeight="1">
      <c r="A1211" s="11" t="str">
        <f>HYPERLINK("https://www.tenforums.com/tutorials/151309-how-add-remove-overlays-xbox-game-bar-home-windows-10-a.html","Game Bar Favorites - Add or Remove Overlay Favorites on Home Bar in Windows 10")</f>
        <v>Game Bar Favorites - Add or Remove Overlay Favorites on Home Bar in Windows 10</v>
      </c>
      <c r="B1211" s="10" t="s">
        <v>1140</v>
      </c>
      <c r="C1211" s="3"/>
      <c r="D1211" s="3"/>
      <c r="E1211" s="3"/>
      <c r="F1211" s="3"/>
      <c r="G1211" s="3"/>
      <c r="H1211" s="3"/>
      <c r="I1211" s="3"/>
      <c r="J1211" s="3"/>
      <c r="K1211" s="3"/>
      <c r="L1211" s="3"/>
      <c r="M1211" s="3"/>
      <c r="N1211" s="3"/>
      <c r="O1211" s="3"/>
      <c r="P1211" s="3"/>
      <c r="Q1211" s="3"/>
      <c r="R1211" s="3"/>
      <c r="S1211" s="3"/>
      <c r="T1211" s="3"/>
      <c r="U1211" s="3"/>
      <c r="V1211" s="3"/>
    </row>
    <row r="1212" ht="27.0" customHeight="1">
      <c r="A1212" s="8" t="str">
        <f>HYPERLINK("https://www.tenforums.com/tutorials/31840-keyboard-shortcuts-apps-windows-10-a.html","Game Bar Keyboard Shortcuts in Windows 10")</f>
        <v>Game Bar Keyboard Shortcuts in Windows 10</v>
      </c>
      <c r="B1212" s="9" t="s">
        <v>190</v>
      </c>
      <c r="C1212" s="3"/>
      <c r="D1212" s="3"/>
      <c r="E1212" s="3"/>
      <c r="F1212" s="3"/>
      <c r="G1212" s="3"/>
      <c r="H1212" s="3"/>
      <c r="I1212" s="3"/>
      <c r="J1212" s="3"/>
      <c r="K1212" s="3"/>
      <c r="L1212" s="3"/>
      <c r="M1212" s="3"/>
      <c r="N1212" s="3"/>
      <c r="O1212" s="3"/>
      <c r="P1212" s="3"/>
      <c r="Q1212" s="3"/>
      <c r="R1212" s="3"/>
      <c r="S1212" s="3"/>
      <c r="T1212" s="3"/>
      <c r="U1212" s="3"/>
      <c r="V1212" s="3"/>
    </row>
    <row r="1213" ht="27.0" customHeight="1">
      <c r="A1213" s="12" t="str">
        <f>HYPERLINK("https://www.tenforums.com/tutorials/124402-customize-keyboard-shortcuts-game-bar-windows-10-a.html","Game Bar Keyboard Shortcuts - Customize in Windows 10")</f>
        <v>Game Bar Keyboard Shortcuts - Customize in Windows 10</v>
      </c>
      <c r="B1213" s="9" t="s">
        <v>1141</v>
      </c>
      <c r="C1213" s="3"/>
      <c r="D1213" s="3"/>
      <c r="E1213" s="3"/>
      <c r="F1213" s="3"/>
      <c r="G1213" s="3"/>
      <c r="H1213" s="3"/>
      <c r="I1213" s="3"/>
      <c r="J1213" s="3"/>
      <c r="K1213" s="3"/>
      <c r="L1213" s="3"/>
      <c r="M1213" s="3"/>
      <c r="N1213" s="3"/>
      <c r="O1213" s="3"/>
      <c r="P1213" s="3"/>
      <c r="Q1213" s="3"/>
      <c r="R1213" s="3"/>
      <c r="S1213" s="3"/>
      <c r="T1213" s="3"/>
      <c r="U1213" s="3"/>
      <c r="V1213" s="3"/>
    </row>
    <row r="1214" ht="27.0" customHeight="1">
      <c r="A1214" s="11" t="str">
        <f>HYPERLINK("https://www.tenforums.com/tutorials/151558-turn-off-notification-sounds-while-playing-games-windows-10-a.html","Game Bar Notification Sounds - Turn On or Off while Playing Games in Windows 10")</f>
        <v>Game Bar Notification Sounds - Turn On or Off while Playing Games in Windows 10</v>
      </c>
      <c r="B1214" s="10" t="s">
        <v>1142</v>
      </c>
      <c r="C1214" s="3"/>
      <c r="D1214" s="3"/>
      <c r="E1214" s="3"/>
      <c r="F1214" s="3"/>
      <c r="G1214" s="3"/>
      <c r="H1214" s="3"/>
      <c r="I1214" s="3"/>
      <c r="J1214" s="3"/>
      <c r="K1214" s="3"/>
      <c r="L1214" s="3"/>
      <c r="M1214" s="3"/>
      <c r="N1214" s="3"/>
      <c r="O1214" s="3"/>
      <c r="P1214" s="3"/>
      <c r="Q1214" s="3"/>
      <c r="R1214" s="3"/>
      <c r="S1214" s="3"/>
      <c r="T1214" s="3"/>
      <c r="U1214" s="3"/>
      <c r="V1214" s="3"/>
    </row>
    <row r="1215" ht="27.0" customHeight="1">
      <c r="A1215" s="11" t="str">
        <f>HYPERLINK("https://www.tenforums.com/tutorials/151547-show-hide-notifications-when-playing-fullscreen-game-windows-10-a.html","Game Bar Notifications - Hide or Show when Playing Fullscreen Game in Windows 10")</f>
        <v>Game Bar Notifications - Hide or Show when Playing Fullscreen Game in Windows 10</v>
      </c>
      <c r="B1215" s="10" t="s">
        <v>1143</v>
      </c>
      <c r="C1215" s="3"/>
      <c r="D1215" s="3"/>
      <c r="E1215" s="3"/>
      <c r="F1215" s="3"/>
      <c r="G1215" s="3"/>
      <c r="H1215" s="3"/>
      <c r="I1215" s="3"/>
      <c r="J1215" s="3"/>
      <c r="K1215" s="3"/>
      <c r="L1215" s="3"/>
      <c r="M1215" s="3"/>
      <c r="N1215" s="3"/>
      <c r="O1215" s="3"/>
      <c r="P1215" s="3"/>
      <c r="Q1215" s="3"/>
      <c r="R1215" s="3"/>
      <c r="S1215" s="3"/>
      <c r="T1215" s="3"/>
      <c r="U1215" s="3"/>
      <c r="V1215" s="3"/>
    </row>
    <row r="1216" ht="27.0" customHeight="1">
      <c r="A1216" s="11" t="str">
        <f>HYPERLINK("https://www.tenforums.com/tutorials/138967-enable-disable-open-xbox-game-bar-using-controller-windows-10-a.html","Game Bar Open using Xbox button on Controller - Enable or Disable in Windows 10")</f>
        <v>Game Bar Open using Xbox button on Controller - Enable or Disable in Windows 10</v>
      </c>
      <c r="B1216" s="10" t="s">
        <v>1144</v>
      </c>
      <c r="C1216" s="3"/>
      <c r="D1216" s="3"/>
      <c r="E1216" s="3"/>
      <c r="F1216" s="3"/>
      <c r="G1216" s="3"/>
      <c r="H1216" s="3"/>
      <c r="I1216" s="3"/>
      <c r="J1216" s="3"/>
      <c r="K1216" s="3"/>
      <c r="L1216" s="3"/>
      <c r="M1216" s="3"/>
      <c r="N1216" s="3"/>
      <c r="O1216" s="3"/>
      <c r="P1216" s="3"/>
      <c r="Q1216" s="3"/>
      <c r="R1216" s="3"/>
      <c r="S1216" s="3"/>
      <c r="T1216" s="3"/>
      <c r="U1216" s="3"/>
      <c r="V1216" s="3"/>
    </row>
    <row r="1217" ht="27.0" customHeight="1">
      <c r="A1217" s="11" t="str">
        <f>HYPERLINK("https://www.tenforums.com/tutorials/151443-how-pin-unpin-xbox-game-bar-overlays-screen-windows-10-a.html","Game Bar Overlays - Pin and Unpin on Screen in Windows 10")</f>
        <v>Game Bar Overlays - Pin and Unpin on Screen in Windows 10</v>
      </c>
      <c r="B1217" s="10" t="s">
        <v>1145</v>
      </c>
      <c r="C1217" s="3"/>
      <c r="D1217" s="3"/>
      <c r="E1217" s="3"/>
      <c r="F1217" s="3"/>
      <c r="G1217" s="3"/>
      <c r="H1217" s="3"/>
      <c r="I1217" s="3"/>
      <c r="J1217" s="3"/>
      <c r="K1217" s="3"/>
      <c r="L1217" s="3"/>
      <c r="M1217" s="3"/>
      <c r="N1217" s="3"/>
      <c r="O1217" s="3"/>
      <c r="P1217" s="3"/>
      <c r="Q1217" s="3"/>
      <c r="R1217" s="3"/>
      <c r="S1217" s="3"/>
      <c r="T1217" s="3"/>
      <c r="U1217" s="3"/>
      <c r="V1217" s="3"/>
    </row>
    <row r="1218" ht="27.0" customHeight="1">
      <c r="A1218" s="8" t="str">
        <f>HYPERLINK("https://www.tenforums.com/tutorials/8630-game-bar-record-take-screenshots-windows-10-a.html","Game Bar - Record and Take Screenshots in Windows 10")</f>
        <v>Game Bar - Record and Take Screenshots in Windows 10</v>
      </c>
      <c r="B1218" s="9" t="s">
        <v>1146</v>
      </c>
      <c r="C1218" s="3"/>
      <c r="D1218" s="3"/>
      <c r="E1218" s="3"/>
      <c r="F1218" s="3"/>
      <c r="G1218" s="3"/>
      <c r="H1218" s="3"/>
      <c r="I1218" s="3"/>
      <c r="J1218" s="3"/>
      <c r="K1218" s="3"/>
      <c r="L1218" s="3"/>
      <c r="M1218" s="3"/>
      <c r="N1218" s="3"/>
      <c r="O1218" s="3"/>
      <c r="P1218" s="3"/>
      <c r="Q1218" s="3"/>
      <c r="R1218" s="3"/>
      <c r="S1218" s="3"/>
      <c r="T1218" s="3"/>
      <c r="U1218" s="3"/>
      <c r="V1218" s="3"/>
    </row>
    <row r="1219" ht="27.0" customHeight="1">
      <c r="A1219" s="12" t="str">
        <f>HYPERLINK("https://www.tenforums.com/tutorials/76094-turn-off-game-bar-tips-windows-10-a.html","Game Bar Tips - Turn On or Off in Windows 10")</f>
        <v>Game Bar Tips - Turn On or Off in Windows 10</v>
      </c>
      <c r="B1219" s="10" t="s">
        <v>1147</v>
      </c>
      <c r="C1219" s="3"/>
      <c r="D1219" s="3"/>
      <c r="E1219" s="3"/>
      <c r="F1219" s="3"/>
      <c r="G1219" s="3"/>
      <c r="H1219" s="3"/>
      <c r="I1219" s="3"/>
      <c r="J1219" s="3"/>
      <c r="K1219" s="3"/>
      <c r="L1219" s="3"/>
      <c r="M1219" s="3"/>
      <c r="N1219" s="3"/>
      <c r="O1219" s="3"/>
      <c r="P1219" s="3"/>
      <c r="Q1219" s="3"/>
      <c r="R1219" s="3"/>
      <c r="S1219" s="3"/>
      <c r="T1219" s="3"/>
      <c r="U1219" s="3"/>
      <c r="V1219" s="3"/>
    </row>
    <row r="1220" ht="27.0" customHeight="1">
      <c r="A1220" s="12" t="str">
        <f>HYPERLINK("https://www.tenforums.com/tutorials/8637-turn-off-xbox-game-bar-windows-10-a.html","Game Bar - Turn On or Off in Windows 10")</f>
        <v>Game Bar - Turn On or Off in Windows 10</v>
      </c>
      <c r="B1220" s="10" t="s">
        <v>1148</v>
      </c>
      <c r="C1220" s="3"/>
      <c r="D1220" s="3"/>
      <c r="E1220" s="3"/>
      <c r="F1220" s="3"/>
      <c r="G1220" s="3"/>
      <c r="H1220" s="3"/>
      <c r="I1220" s="3"/>
      <c r="J1220" s="3"/>
      <c r="K1220" s="3"/>
      <c r="L1220" s="3"/>
      <c r="M1220" s="3"/>
      <c r="N1220" s="3"/>
      <c r="O1220" s="3"/>
      <c r="P1220" s="3"/>
      <c r="Q1220" s="3"/>
      <c r="R1220" s="3"/>
      <c r="S1220" s="3"/>
      <c r="T1220" s="3"/>
      <c r="U1220" s="3"/>
      <c r="V1220" s="3"/>
    </row>
    <row r="1221" ht="27.0" customHeight="1">
      <c r="A1221" s="12" t="str">
        <f>HYPERLINK("https://www.tenforums.com/tutorials/113373-view-game-performance-game-bar-windows-10-a.html","Game Bar - View Game Performance in Windows 10")</f>
        <v>Game Bar - View Game Performance in Windows 10</v>
      </c>
      <c r="B1221" s="9" t="s">
        <v>1149</v>
      </c>
      <c r="C1221" s="3"/>
      <c r="D1221" s="3"/>
      <c r="E1221" s="3"/>
      <c r="F1221" s="3"/>
      <c r="G1221" s="3"/>
      <c r="H1221" s="3"/>
      <c r="I1221" s="3"/>
      <c r="J1221" s="3"/>
      <c r="K1221" s="3"/>
      <c r="L1221" s="3"/>
      <c r="M1221" s="3"/>
      <c r="N1221" s="3"/>
      <c r="O1221" s="3"/>
      <c r="P1221" s="3"/>
      <c r="Q1221" s="3"/>
      <c r="R1221" s="3"/>
      <c r="S1221" s="3"/>
      <c r="T1221" s="3"/>
      <c r="U1221" s="3"/>
      <c r="V1221" s="3"/>
    </row>
    <row r="1222" ht="27.0" customHeight="1">
      <c r="A1222" s="8" t="str">
        <f>HYPERLINK("https://www.tenforums.com/tutorials/103910-calibrate-game-controller-windows-10-a.html","Game Controller - Calibrate in Windows 10")</f>
        <v>Game Controller - Calibrate in Windows 10</v>
      </c>
      <c r="B1222" s="9" t="s">
        <v>1150</v>
      </c>
      <c r="C1222" s="3"/>
      <c r="D1222" s="3"/>
      <c r="E1222" s="3"/>
      <c r="F1222" s="3"/>
      <c r="G1222" s="3"/>
      <c r="H1222" s="3"/>
      <c r="I1222" s="3"/>
      <c r="J1222" s="3"/>
      <c r="K1222" s="3"/>
      <c r="L1222" s="3"/>
      <c r="M1222" s="3"/>
      <c r="N1222" s="3"/>
      <c r="O1222" s="3"/>
      <c r="P1222" s="3"/>
      <c r="Q1222" s="3"/>
      <c r="R1222" s="3"/>
      <c r="S1222" s="3"/>
      <c r="T1222" s="3"/>
      <c r="U1222" s="3"/>
      <c r="V1222" s="3"/>
    </row>
    <row r="1223" ht="27.0" customHeight="1">
      <c r="A1223" s="8" t="str">
        <f>HYPERLINK("https://www.tenforums.com/tutorials/51180-game-dvr-game-bar-enable-disable-windows-10-a.html","Game DVR and Game Bar - Enable or Disable in Windows 10")</f>
        <v>Game DVR and Game Bar - Enable or Disable in Windows 10</v>
      </c>
      <c r="B1223" s="9" t="s">
        <v>1151</v>
      </c>
      <c r="C1223" s="3"/>
      <c r="D1223" s="3"/>
      <c r="E1223" s="3"/>
      <c r="F1223" s="3"/>
      <c r="G1223" s="3"/>
      <c r="H1223" s="3"/>
      <c r="I1223" s="3"/>
      <c r="J1223" s="3"/>
      <c r="K1223" s="3"/>
      <c r="L1223" s="3"/>
      <c r="M1223" s="3"/>
      <c r="N1223" s="3"/>
      <c r="O1223" s="3"/>
      <c r="P1223" s="3"/>
      <c r="Q1223" s="3"/>
      <c r="R1223" s="3"/>
      <c r="S1223" s="3"/>
      <c r="T1223" s="3"/>
      <c r="U1223" s="3"/>
      <c r="V1223" s="3"/>
    </row>
    <row r="1224" ht="27.0" customHeight="1">
      <c r="A1224" s="8" t="str">
        <f>HYPERLINK("https://www.tenforums.com/tutorials/87523-move-location-game-dvr-captures-folder-windows-10-a.html","Game DVR Captures Folder - Move Location in Windows 10")</f>
        <v>Game DVR Captures Folder - Move Location in Windows 10</v>
      </c>
      <c r="B1224" s="9" t="s">
        <v>387</v>
      </c>
      <c r="C1224" s="3"/>
      <c r="D1224" s="3"/>
      <c r="E1224" s="3"/>
      <c r="F1224" s="3"/>
      <c r="G1224" s="3"/>
      <c r="H1224" s="3"/>
      <c r="I1224" s="3"/>
      <c r="J1224" s="3"/>
      <c r="K1224" s="3"/>
      <c r="L1224" s="3"/>
      <c r="M1224" s="3"/>
      <c r="N1224" s="3"/>
      <c r="O1224" s="3"/>
      <c r="P1224" s="3"/>
      <c r="Q1224" s="3"/>
      <c r="R1224" s="3"/>
      <c r="S1224" s="3"/>
      <c r="T1224" s="3"/>
      <c r="U1224" s="3"/>
      <c r="V1224" s="3"/>
    </row>
    <row r="1225" ht="27.0" customHeight="1">
      <c r="A1225" s="8" t="str">
        <f>HYPERLINK("https://www.tenforums.com/tutorials/87525-restore-default-location-game-dvr-captures-folder-windows-10-a.html","Game DVR Captures Folder - Restore Default Location in Windows 10")</f>
        <v>Game DVR Captures Folder - Restore Default Location in Windows 10</v>
      </c>
      <c r="B1225" s="9" t="s">
        <v>388</v>
      </c>
      <c r="C1225" s="3"/>
      <c r="D1225" s="3"/>
      <c r="E1225" s="3"/>
      <c r="F1225" s="3"/>
      <c r="G1225" s="3"/>
      <c r="H1225" s="3"/>
      <c r="I1225" s="3"/>
      <c r="J1225" s="3"/>
      <c r="K1225" s="3"/>
      <c r="L1225" s="3"/>
      <c r="M1225" s="3"/>
      <c r="N1225" s="3"/>
      <c r="O1225" s="3"/>
      <c r="P1225" s="3"/>
      <c r="Q1225" s="3"/>
      <c r="R1225" s="3"/>
      <c r="S1225" s="3"/>
      <c r="T1225" s="3"/>
      <c r="U1225" s="3"/>
      <c r="V1225" s="3"/>
    </row>
    <row r="1226" ht="27.0" customHeight="1">
      <c r="A1226" s="8" t="str">
        <f>HYPERLINK("https://www.tenforums.com/tutorials/8686-game-dvr-remember-game-undo-windows-10-a.html","Game DVR 'Remember this as a game' - Undo in Windows 10")</f>
        <v>Game DVR 'Remember this as a game' - Undo in Windows 10</v>
      </c>
      <c r="B1226" s="9" t="s">
        <v>1152</v>
      </c>
      <c r="C1226" s="3"/>
      <c r="D1226" s="3"/>
      <c r="E1226" s="3"/>
      <c r="F1226" s="3"/>
      <c r="G1226" s="3"/>
      <c r="H1226" s="3"/>
      <c r="I1226" s="3"/>
      <c r="J1226" s="3"/>
      <c r="K1226" s="3"/>
      <c r="L1226" s="3"/>
      <c r="M1226" s="3"/>
      <c r="N1226" s="3"/>
      <c r="O1226" s="3"/>
      <c r="P1226" s="3"/>
      <c r="Q1226" s="3"/>
      <c r="R1226" s="3"/>
      <c r="S1226" s="3"/>
      <c r="T1226" s="3"/>
      <c r="U1226" s="3"/>
      <c r="V1226" s="3"/>
    </row>
    <row r="1227" ht="27.0" customHeight="1">
      <c r="A1227" s="8" t="str">
        <f>HYPERLINK("https://www.tenforums.com/tutorials/75954-game-mode-notifications-turn-off-windows-10-a.html","Game Mode Notifications - Turn On or Off in Windows 10")</f>
        <v>Game Mode Notifications - Turn On or Off in Windows 10</v>
      </c>
      <c r="B1227" s="10" t="s">
        <v>1153</v>
      </c>
      <c r="C1227" s="3"/>
      <c r="D1227" s="3"/>
      <c r="E1227" s="3"/>
      <c r="F1227" s="3"/>
      <c r="G1227" s="3"/>
      <c r="H1227" s="3"/>
      <c r="I1227" s="3"/>
      <c r="J1227" s="3"/>
      <c r="K1227" s="3"/>
      <c r="L1227" s="3"/>
      <c r="M1227" s="3"/>
      <c r="N1227" s="3"/>
      <c r="O1227" s="3"/>
      <c r="P1227" s="3"/>
      <c r="Q1227" s="3"/>
      <c r="R1227" s="3"/>
      <c r="S1227" s="3"/>
      <c r="T1227" s="3"/>
      <c r="U1227" s="3"/>
      <c r="V1227" s="3"/>
    </row>
    <row r="1228" ht="27.0" customHeight="1">
      <c r="A1228" s="8" t="str">
        <f>HYPERLINK("https://www.tenforums.com/tutorials/100802-reset-game-mode-settings-windows-10-a.html","Game Mode Settings - Reset in Windows 10")</f>
        <v>Game Mode Settings - Reset in Windows 10</v>
      </c>
      <c r="B1228" s="9" t="s">
        <v>1154</v>
      </c>
      <c r="C1228" s="3"/>
      <c r="D1228" s="3"/>
      <c r="E1228" s="3"/>
      <c r="F1228" s="3"/>
      <c r="G1228" s="3"/>
      <c r="H1228" s="3"/>
      <c r="I1228" s="3"/>
      <c r="J1228" s="3"/>
      <c r="K1228" s="3"/>
      <c r="L1228" s="3"/>
      <c r="M1228" s="3"/>
      <c r="N1228" s="3"/>
      <c r="O1228" s="3"/>
      <c r="P1228" s="3"/>
      <c r="Q1228" s="3"/>
      <c r="R1228" s="3"/>
      <c r="S1228" s="3"/>
      <c r="T1228" s="3"/>
      <c r="U1228" s="3"/>
      <c r="V1228" s="3"/>
    </row>
    <row r="1229" ht="27.0" customHeight="1">
      <c r="A1229" s="8" t="str">
        <f>HYPERLINK("https://www.tenforums.com/tutorials/75936-game-mode-turn-off-windows-10-a.html","Game Mode - Turn On or Off in Windows 10")</f>
        <v>Game Mode - Turn On or Off in Windows 10</v>
      </c>
      <c r="B1229" s="10" t="s">
        <v>1155</v>
      </c>
      <c r="C1229" s="3"/>
      <c r="D1229" s="3"/>
      <c r="E1229" s="3"/>
      <c r="F1229" s="3"/>
      <c r="G1229" s="3"/>
      <c r="H1229" s="3"/>
      <c r="I1229" s="3"/>
      <c r="J1229" s="3"/>
      <c r="K1229" s="3"/>
      <c r="L1229" s="3"/>
      <c r="M1229" s="3"/>
      <c r="N1229" s="3"/>
      <c r="O1229" s="3"/>
      <c r="P1229" s="3"/>
      <c r="Q1229" s="3"/>
      <c r="R1229" s="3"/>
      <c r="S1229" s="3"/>
      <c r="T1229" s="3"/>
      <c r="U1229" s="3"/>
      <c r="V1229" s="3"/>
    </row>
    <row r="1230" ht="27.0" customHeight="1">
      <c r="A1230" s="8" t="str">
        <f>HYPERLINK("https://www.tenforums.com/tutorials/71127-store-offline-mode-games-turn-off-windows-10-a.html","Games - Play Offline in Windows 10")</f>
        <v>Games - Play Offline in Windows 10</v>
      </c>
      <c r="B1230" s="9" t="s">
        <v>1156</v>
      </c>
      <c r="C1230" s="3"/>
      <c r="D1230" s="3"/>
      <c r="E1230" s="3"/>
      <c r="F1230" s="3"/>
      <c r="G1230" s="3"/>
      <c r="H1230" s="3"/>
      <c r="I1230" s="3"/>
      <c r="J1230" s="3"/>
      <c r="K1230" s="3"/>
      <c r="L1230" s="3"/>
      <c r="M1230" s="3"/>
      <c r="N1230" s="3"/>
      <c r="O1230" s="3"/>
      <c r="P1230" s="3"/>
      <c r="Q1230" s="3"/>
      <c r="R1230" s="3"/>
      <c r="S1230" s="3"/>
      <c r="T1230" s="3"/>
      <c r="U1230" s="3"/>
      <c r="V1230" s="3"/>
    </row>
    <row r="1231" ht="27.0" customHeight="1">
      <c r="A1231" s="8" t="str">
        <f>HYPERLINK("https://www.tenforums.com/tutorials/133539-turn-off-variable-refresh-rate-games-windows-10-a.html","Games - Turn On or Off Variable Refresh Rate in Windows 10")</f>
        <v>Games - Turn On or Off Variable Refresh Rate in Windows 10</v>
      </c>
      <c r="B1231" s="9" t="s">
        <v>1157</v>
      </c>
      <c r="C1231" s="3"/>
      <c r="D1231" s="3"/>
      <c r="E1231" s="3"/>
      <c r="F1231" s="3"/>
      <c r="G1231" s="3"/>
      <c r="H1231" s="3"/>
      <c r="I1231" s="3"/>
      <c r="J1231" s="3"/>
      <c r="K1231" s="3"/>
      <c r="L1231" s="3"/>
      <c r="M1231" s="3"/>
      <c r="N1231" s="3"/>
      <c r="O1231" s="3"/>
      <c r="P1231" s="3"/>
      <c r="Q1231" s="3"/>
      <c r="R1231" s="3"/>
      <c r="S1231" s="3"/>
      <c r="T1231" s="3"/>
      <c r="U1231" s="3"/>
      <c r="V1231" s="3"/>
    </row>
    <row r="1232" ht="27.0" customHeight="1">
      <c r="A1232" s="11" t="s">
        <v>1158</v>
      </c>
      <c r="B1232" s="10" t="s">
        <v>1159</v>
      </c>
      <c r="C1232" s="3"/>
      <c r="D1232" s="3"/>
      <c r="E1232" s="3"/>
      <c r="F1232" s="3"/>
      <c r="G1232" s="3"/>
      <c r="H1232" s="3"/>
      <c r="I1232" s="3"/>
      <c r="J1232" s="3"/>
      <c r="K1232" s="3"/>
      <c r="L1232" s="3"/>
      <c r="M1232" s="3"/>
      <c r="N1232" s="3"/>
      <c r="O1232" s="3"/>
      <c r="P1232" s="3"/>
      <c r="Q1232" s="3"/>
      <c r="R1232" s="3"/>
      <c r="S1232" s="3"/>
      <c r="T1232" s="3"/>
      <c r="U1232" s="3"/>
      <c r="V1232" s="3"/>
    </row>
    <row r="1233" ht="27.0" customHeight="1">
      <c r="A1233" s="8" t="str">
        <f>HYPERLINK("https://www.tenforums.com/tutorials/95922-generic-product-keys-install-windows-10-editions.html","Generic Product Keys to Install Windows 10 Editions")</f>
        <v>Generic Product Keys to Install Windows 10 Editions</v>
      </c>
      <c r="B1233" s="9" t="s">
        <v>708</v>
      </c>
      <c r="C1233" s="3"/>
      <c r="D1233" s="3"/>
      <c r="E1233" s="3"/>
      <c r="F1233" s="3"/>
      <c r="G1233" s="3"/>
      <c r="H1233" s="3"/>
      <c r="I1233" s="3"/>
      <c r="J1233" s="3"/>
      <c r="K1233" s="3"/>
      <c r="L1233" s="3"/>
      <c r="M1233" s="3"/>
      <c r="N1233" s="3"/>
      <c r="O1233" s="3"/>
      <c r="P1233" s="3"/>
      <c r="Q1233" s="3"/>
      <c r="R1233" s="3"/>
      <c r="S1233" s="3"/>
      <c r="T1233" s="3"/>
      <c r="U1233" s="3"/>
      <c r="V1233" s="3"/>
    </row>
    <row r="1234" ht="27.0" customHeight="1">
      <c r="A1234" s="11" t="str">
        <f>HYPERLINK("https://www.tenforums.com/tutorials/95115-delete-getcurrent-folder-windows-10-a.html","$GetCurrent folder - Delete in Windows 10")</f>
        <v>$GetCurrent folder - Delete in Windows 10</v>
      </c>
      <c r="B1234" s="10" t="s">
        <v>1160</v>
      </c>
      <c r="C1234" s="3"/>
      <c r="D1234" s="3"/>
      <c r="E1234" s="3"/>
      <c r="F1234" s="3"/>
      <c r="G1234" s="3"/>
      <c r="H1234" s="3"/>
      <c r="I1234" s="3"/>
      <c r="J1234" s="3"/>
      <c r="K1234" s="3"/>
      <c r="L1234" s="3"/>
      <c r="M1234" s="3"/>
      <c r="N1234" s="3"/>
      <c r="O1234" s="3"/>
      <c r="P1234" s="3"/>
      <c r="Q1234" s="3"/>
      <c r="R1234" s="3"/>
      <c r="S1234" s="3"/>
      <c r="T1234" s="3"/>
      <c r="U1234" s="3"/>
      <c r="V1234" s="3"/>
    </row>
    <row r="1235" ht="27.0" customHeight="1">
      <c r="A1235" s="11" t="s">
        <v>1161</v>
      </c>
      <c r="B1235" s="10" t="s">
        <v>1162</v>
      </c>
      <c r="C1235" s="3"/>
      <c r="D1235" s="3"/>
      <c r="E1235" s="3"/>
      <c r="F1235" s="3"/>
      <c r="G1235" s="3"/>
      <c r="H1235" s="3"/>
      <c r="I1235" s="3"/>
      <c r="J1235" s="3"/>
      <c r="K1235" s="3"/>
      <c r="L1235" s="3"/>
      <c r="M1235" s="3"/>
      <c r="N1235" s="3"/>
      <c r="O1235" s="3"/>
      <c r="P1235" s="3"/>
      <c r="Q1235" s="3"/>
      <c r="R1235" s="3"/>
      <c r="S1235" s="3"/>
      <c r="T1235" s="3"/>
      <c r="U1235" s="3"/>
      <c r="V1235" s="3"/>
    </row>
    <row r="1236" ht="27.0" customHeight="1">
      <c r="A1236" s="8" t="str">
        <f>HYPERLINK("https://www.tenforums.com/tutorials/6728-get-windows-10-app-check-compatibility-report-windows-10-a.html","Get Windows 10 app - Check Compatibility Report for Windows 10")</f>
        <v>Get Windows 10 app - Check Compatibility Report for Windows 10</v>
      </c>
      <c r="B1236" s="9" t="s">
        <v>1163</v>
      </c>
      <c r="C1236" s="3"/>
      <c r="D1236" s="3"/>
      <c r="E1236" s="3"/>
      <c r="F1236" s="3"/>
      <c r="G1236" s="3"/>
      <c r="H1236" s="3"/>
      <c r="I1236" s="3"/>
      <c r="J1236" s="3"/>
      <c r="K1236" s="3"/>
      <c r="L1236" s="3"/>
      <c r="M1236" s="3"/>
      <c r="N1236" s="3"/>
      <c r="O1236" s="3"/>
      <c r="P1236" s="3"/>
      <c r="Q1236" s="3"/>
      <c r="R1236" s="3"/>
      <c r="S1236" s="3"/>
      <c r="T1236" s="3"/>
      <c r="U1236" s="3"/>
      <c r="V1236" s="3"/>
    </row>
    <row r="1237" ht="27.0" customHeight="1">
      <c r="A1237" s="8" t="str">
        <f>HYPERLINK("https://www.tenforums.com/tutorials/6596-get-windows-10-icon-remove-taskbar-windows-7-8-1-a.html","Get Windows 10 Icon - Remove from Taskbar in Windows 7 and 8.1")</f>
        <v>Get Windows 10 Icon - Remove from Taskbar in Windows 7 and 8.1</v>
      </c>
      <c r="B1237" s="9" t="s">
        <v>1164</v>
      </c>
      <c r="C1237" s="3"/>
      <c r="D1237" s="3"/>
      <c r="E1237" s="3"/>
      <c r="F1237" s="3"/>
      <c r="G1237" s="3"/>
      <c r="H1237" s="3"/>
      <c r="I1237" s="3"/>
      <c r="J1237" s="3"/>
      <c r="K1237" s="3"/>
      <c r="L1237" s="3"/>
      <c r="M1237" s="3"/>
      <c r="N1237" s="3"/>
      <c r="O1237" s="3"/>
      <c r="P1237" s="3"/>
      <c r="Q1237" s="3"/>
      <c r="R1237" s="3"/>
      <c r="S1237" s="3"/>
      <c r="T1237" s="3"/>
      <c r="U1237" s="3"/>
      <c r="V1237" s="3"/>
    </row>
    <row r="1238" ht="27.0" customHeight="1">
      <c r="A1238" s="8" t="str">
        <f>HYPERLINK("https://www.tenforums.com/tutorials/46888-share-context-menu-add-remove-windows-10-a.html","""Give access to"" Context Menu - Add or Remove in Windows 10")</f>
        <v>"Give access to" Context Menu - Add or Remove in Windows 10</v>
      </c>
      <c r="B1238" s="9" t="s">
        <v>1165</v>
      </c>
      <c r="C1238" s="3"/>
      <c r="D1238" s="3"/>
      <c r="E1238" s="3"/>
      <c r="F1238" s="3"/>
      <c r="G1238" s="3"/>
      <c r="H1238" s="3"/>
      <c r="I1238" s="3"/>
      <c r="J1238" s="3"/>
      <c r="K1238" s="3"/>
      <c r="L1238" s="3"/>
      <c r="M1238" s="3"/>
      <c r="N1238" s="3"/>
      <c r="O1238" s="3"/>
      <c r="P1238" s="3"/>
      <c r="Q1238" s="3"/>
      <c r="R1238" s="3"/>
      <c r="S1238" s="3"/>
      <c r="T1238" s="3"/>
      <c r="U1238" s="3"/>
      <c r="V1238" s="3"/>
    </row>
    <row r="1239" ht="27.0" customHeight="1">
      <c r="A1239" s="8" t="str">
        <f>HYPERLINK("https://www.tenforums.com/tutorials/75208-glance-screen-turn-off-windows-10-mobile.html","Glance Screen - Turn On or Off in Windows 10 Mobile")</f>
        <v>Glance Screen - Turn On or Off in Windows 10 Mobile</v>
      </c>
      <c r="B1239" s="10" t="s">
        <v>1166</v>
      </c>
      <c r="C1239" s="3"/>
      <c r="D1239" s="3"/>
      <c r="E1239" s="3"/>
      <c r="F1239" s="3"/>
      <c r="G1239" s="3"/>
      <c r="H1239" s="3"/>
      <c r="I1239" s="3"/>
      <c r="J1239" s="3"/>
      <c r="K1239" s="3"/>
      <c r="L1239" s="3"/>
      <c r="M1239" s="3"/>
      <c r="N1239" s="3"/>
      <c r="O1239" s="3"/>
      <c r="P1239" s="3"/>
      <c r="Q1239" s="3"/>
      <c r="R1239" s="3"/>
      <c r="S1239" s="3"/>
      <c r="T1239" s="3"/>
      <c r="U1239" s="3"/>
      <c r="V1239" s="3"/>
    </row>
    <row r="1240" ht="27.0" customHeight="1">
      <c r="A1240" s="8" t="str">
        <f>HYPERLINK("https://www.tenforums.com/tutorials/100320-connect-cortana-gmail-account-windows-10-a.html","Gmail Account - Connect to Cortana in Windows 10")</f>
        <v>Gmail Account - Connect to Cortana in Windows 10</v>
      </c>
      <c r="B1240" s="9" t="s">
        <v>641</v>
      </c>
      <c r="C1240" s="3"/>
      <c r="D1240" s="3"/>
      <c r="E1240" s="3"/>
      <c r="F1240" s="3"/>
      <c r="G1240" s="3"/>
      <c r="H1240" s="3"/>
      <c r="I1240" s="3"/>
      <c r="J1240" s="3"/>
      <c r="K1240" s="3"/>
      <c r="L1240" s="3"/>
      <c r="M1240" s="3"/>
      <c r="N1240" s="3"/>
      <c r="O1240" s="3"/>
      <c r="P1240" s="3"/>
      <c r="Q1240" s="3"/>
      <c r="R1240" s="3"/>
      <c r="S1240" s="3"/>
      <c r="T1240" s="3"/>
      <c r="U1240" s="3"/>
      <c r="V1240" s="3"/>
    </row>
    <row r="1241" ht="27.0" customHeight="1">
      <c r="A1241" s="8" t="str">
        <f>HYPERLINK("https://www.tenforums.com/tutorials/4097-windows-10-go-back-previous-windows.html","Go Back to the Previous Windows from Windows 10")</f>
        <v>Go Back to the Previous Windows from Windows 10</v>
      </c>
      <c r="B1241" s="9" t="s">
        <v>1167</v>
      </c>
      <c r="C1241" s="3"/>
      <c r="D1241" s="3"/>
      <c r="E1241" s="3"/>
      <c r="F1241" s="3"/>
      <c r="G1241" s="3"/>
      <c r="H1241" s="3"/>
      <c r="I1241" s="3"/>
      <c r="J1241" s="3"/>
      <c r="K1241" s="3"/>
      <c r="L1241" s="3"/>
      <c r="M1241" s="3"/>
      <c r="N1241" s="3"/>
      <c r="O1241" s="3"/>
      <c r="P1241" s="3"/>
      <c r="Q1241" s="3"/>
      <c r="R1241" s="3"/>
      <c r="S1241" s="3"/>
      <c r="T1241" s="3"/>
      <c r="U1241" s="3"/>
      <c r="V1241" s="3"/>
    </row>
    <row r="1242" ht="27.0" customHeight="1">
      <c r="A1242" s="8" t="str">
        <f>HYPERLINK("https://www.tenforums.com/tutorials/111315-set-number-days-can-go-back-previous-version-windows.html","Go Back to Previous Version of Windows - Set Number of Days")</f>
        <v>Go Back to Previous Version of Windows - Set Number of Days</v>
      </c>
      <c r="B1242" s="9" t="s">
        <v>1168</v>
      </c>
      <c r="C1242" s="3"/>
      <c r="D1242" s="3"/>
      <c r="E1242" s="3"/>
      <c r="F1242" s="3"/>
      <c r="G1242" s="3"/>
      <c r="H1242" s="3"/>
      <c r="I1242" s="3"/>
      <c r="J1242" s="3"/>
      <c r="K1242" s="3"/>
      <c r="L1242" s="3"/>
      <c r="M1242" s="3"/>
      <c r="N1242" s="3"/>
      <c r="O1242" s="3"/>
      <c r="P1242" s="3"/>
      <c r="Q1242" s="3"/>
      <c r="R1242" s="3"/>
      <c r="S1242" s="3"/>
      <c r="T1242" s="3"/>
      <c r="U1242" s="3"/>
      <c r="V1242" s="3"/>
    </row>
    <row r="1243" ht="27.0" customHeight="1">
      <c r="A1243" s="11" t="s">
        <v>1169</v>
      </c>
      <c r="B1243" s="10" t="s">
        <v>421</v>
      </c>
      <c r="C1243" s="3"/>
      <c r="D1243" s="3"/>
      <c r="E1243" s="3"/>
      <c r="F1243" s="3"/>
      <c r="G1243" s="3"/>
      <c r="H1243" s="3"/>
      <c r="I1243" s="3"/>
      <c r="J1243" s="3"/>
      <c r="K1243" s="3"/>
      <c r="L1243" s="3"/>
      <c r="M1243" s="3"/>
      <c r="N1243" s="3"/>
      <c r="O1243" s="3"/>
      <c r="P1243" s="3"/>
      <c r="Q1243" s="3"/>
      <c r="R1243" s="3"/>
      <c r="S1243" s="3"/>
      <c r="T1243" s="3"/>
      <c r="U1243" s="3"/>
      <c r="V1243" s="3"/>
    </row>
    <row r="1244" ht="27.0" customHeight="1">
      <c r="A1244" s="8" t="str">
        <f>HYPERLINK("https://www.tenforums.com/tutorials/116467-allow-block-sites-play-sound-google-chrome.html","Google Chrome - Allow or Block Sites to Play Sound in Windows")</f>
        <v>Google Chrome - Allow or Block Sites to Play Sound in Windows</v>
      </c>
      <c r="B1244" s="9" t="s">
        <v>422</v>
      </c>
      <c r="C1244" s="3"/>
      <c r="D1244" s="3"/>
      <c r="E1244" s="3"/>
      <c r="F1244" s="3"/>
      <c r="G1244" s="3"/>
      <c r="H1244" s="3"/>
      <c r="I1244" s="3"/>
      <c r="J1244" s="3"/>
      <c r="K1244" s="3"/>
      <c r="L1244" s="3"/>
      <c r="M1244" s="3"/>
      <c r="N1244" s="3"/>
      <c r="O1244" s="3"/>
      <c r="P1244" s="3"/>
      <c r="Q1244" s="3"/>
      <c r="R1244" s="3"/>
      <c r="S1244" s="3"/>
      <c r="T1244" s="3"/>
      <c r="U1244" s="3"/>
      <c r="V1244" s="3"/>
    </row>
    <row r="1245" ht="27.0" customHeight="1">
      <c r="A1245" s="8" t="str">
        <f>HYPERLINK("https://www.tenforums.com/tutorials/74054-google-chrome-ask-save-passwords-turn-off-windows.html","Google Chrome Ask to Save Passwords - Turn On or Off in Windows")</f>
        <v>Google Chrome Ask to Save Passwords - Turn On or Off in Windows</v>
      </c>
      <c r="B1245" s="10" t="s">
        <v>423</v>
      </c>
      <c r="C1245" s="3"/>
      <c r="D1245" s="3"/>
      <c r="E1245" s="3"/>
      <c r="F1245" s="3"/>
      <c r="G1245" s="3"/>
      <c r="H1245" s="3"/>
      <c r="I1245" s="3"/>
      <c r="J1245" s="3"/>
      <c r="K1245" s="3"/>
      <c r="L1245" s="3"/>
      <c r="M1245" s="3"/>
      <c r="N1245" s="3"/>
      <c r="O1245" s="3"/>
      <c r="P1245" s="3"/>
      <c r="Q1245" s="3"/>
      <c r="R1245" s="3"/>
      <c r="S1245" s="3"/>
      <c r="T1245" s="3"/>
      <c r="U1245" s="3"/>
      <c r="V1245" s="3"/>
    </row>
    <row r="1246" ht="27.0" customHeight="1">
      <c r="A1246" s="8" t="str">
        <f>HYPERLINK("https://www.tenforums.com/tutorials/74050-google-chrome-automatically-switch-new-tab-windows.html","Google Chrome - Automatically Switch to New Tab in Windows")</f>
        <v>Google Chrome - Automatically Switch to New Tab in Windows</v>
      </c>
      <c r="B1246" s="10" t="s">
        <v>424</v>
      </c>
      <c r="C1246" s="3"/>
      <c r="D1246" s="3"/>
      <c r="E1246" s="3"/>
      <c r="F1246" s="3"/>
      <c r="G1246" s="3"/>
      <c r="H1246" s="3"/>
      <c r="I1246" s="3"/>
      <c r="J1246" s="3"/>
      <c r="K1246" s="3"/>
      <c r="L1246" s="3"/>
      <c r="M1246" s="3"/>
      <c r="N1246" s="3"/>
      <c r="O1246" s="3"/>
      <c r="P1246" s="3"/>
      <c r="Q1246" s="3"/>
      <c r="R1246" s="3"/>
      <c r="S1246" s="3"/>
      <c r="T1246" s="3"/>
      <c r="U1246" s="3"/>
      <c r="V1246" s="3"/>
    </row>
    <row r="1247" ht="27.0" customHeight="1">
      <c r="A1247" s="8" t="str">
        <f>HYPERLINK("https://www.tenforums.com/tutorials/121446-enable-disable-av1-video-codec-support-google-chrome.html","Google Chrome AV1 Video Codec Support - Enable or Disable ")</f>
        <v>Google Chrome AV1 Video Codec Support - Enable or Disable </v>
      </c>
      <c r="B1247" s="9" t="s">
        <v>425</v>
      </c>
      <c r="C1247" s="3"/>
      <c r="D1247" s="3"/>
      <c r="E1247" s="3"/>
      <c r="F1247" s="3"/>
      <c r="G1247" s="3"/>
      <c r="H1247" s="3"/>
      <c r="I1247" s="3"/>
      <c r="J1247" s="3"/>
      <c r="K1247" s="3"/>
      <c r="L1247" s="3"/>
      <c r="M1247" s="3"/>
      <c r="N1247" s="3"/>
      <c r="O1247" s="3"/>
      <c r="P1247" s="3"/>
      <c r="Q1247" s="3"/>
      <c r="R1247" s="3"/>
      <c r="S1247" s="3"/>
      <c r="T1247" s="3"/>
      <c r="U1247" s="3"/>
      <c r="V1247" s="3"/>
    </row>
    <row r="1248" ht="27.0" customHeight="1">
      <c r="A1248" s="8" t="str">
        <f>HYPERLINK("https://www.tenforums.com/tutorials/80233-enable-disable-google-chrome-background-tab-throttling-windows.html","Google Chrome Background Tab Throttling - Enable or Disable in Windows")</f>
        <v>Google Chrome Background Tab Throttling - Enable or Disable in Windows</v>
      </c>
      <c r="B1248" s="10" t="s">
        <v>426</v>
      </c>
      <c r="C1248" s="3"/>
      <c r="D1248" s="3"/>
      <c r="E1248" s="3"/>
      <c r="F1248" s="3"/>
      <c r="G1248" s="3"/>
      <c r="H1248" s="3"/>
      <c r="I1248" s="3"/>
      <c r="J1248" s="3"/>
      <c r="K1248" s="3"/>
      <c r="L1248" s="3"/>
      <c r="M1248" s="3"/>
      <c r="N1248" s="3"/>
      <c r="O1248" s="3"/>
      <c r="P1248" s="3"/>
      <c r="Q1248" s="3"/>
      <c r="R1248" s="3"/>
      <c r="S1248" s="3"/>
      <c r="T1248" s="3"/>
      <c r="U1248" s="3"/>
      <c r="V1248" s="3"/>
    </row>
    <row r="1249" ht="27.0" customHeight="1">
      <c r="A1249" s="8" t="str">
        <f>HYPERLINK("https://www.tenforums.com/tutorials/77852-google-chrome-bookmarks-delete-all-windows.html","Google Chrome Bookmarks - Delete All in Windows")</f>
        <v>Google Chrome Bookmarks - Delete All in Windows</v>
      </c>
      <c r="B1249" s="10" t="s">
        <v>427</v>
      </c>
      <c r="C1249" s="3"/>
      <c r="D1249" s="3"/>
      <c r="E1249" s="3"/>
      <c r="F1249" s="3"/>
      <c r="G1249" s="3"/>
      <c r="H1249" s="3"/>
      <c r="I1249" s="3"/>
      <c r="J1249" s="3"/>
      <c r="K1249" s="3"/>
      <c r="L1249" s="3"/>
      <c r="M1249" s="3"/>
      <c r="N1249" s="3"/>
      <c r="O1249" s="3"/>
      <c r="P1249" s="3"/>
      <c r="Q1249" s="3"/>
      <c r="R1249" s="3"/>
      <c r="S1249" s="3"/>
      <c r="T1249" s="3"/>
      <c r="U1249" s="3"/>
      <c r="V1249" s="3"/>
    </row>
    <row r="1250" ht="27.0" customHeight="1">
      <c r="A1250" s="8" t="str">
        <f>HYPERLINK("https://www.tenforums.com/tutorials/77858-google-chrome-bookmarks-import-export-html-windows.html","Google Chrome Bookmarks - Import or Export as HTML in Windows")</f>
        <v>Google Chrome Bookmarks - Import or Export as HTML in Windows</v>
      </c>
      <c r="B1250" s="10" t="s">
        <v>428</v>
      </c>
      <c r="C1250" s="3"/>
      <c r="D1250" s="3"/>
      <c r="E1250" s="3"/>
      <c r="F1250" s="3"/>
      <c r="G1250" s="3"/>
      <c r="H1250" s="3"/>
      <c r="I1250" s="3"/>
      <c r="J1250" s="3"/>
      <c r="K1250" s="3"/>
      <c r="L1250" s="3"/>
      <c r="M1250" s="3"/>
      <c r="N1250" s="3"/>
      <c r="O1250" s="3"/>
      <c r="P1250" s="3"/>
      <c r="Q1250" s="3"/>
      <c r="R1250" s="3"/>
      <c r="S1250" s="3"/>
      <c r="T1250" s="3"/>
      <c r="U1250" s="3"/>
      <c r="V1250" s="3"/>
    </row>
    <row r="1251" ht="27.0" customHeight="1">
      <c r="A1251" s="8" t="str">
        <f>HYPERLINK("https://www.tenforums.com/tutorials/98336-import-bookmarks-chrome-firefox-windows.html","Google Chrome Bookmarks - Import to Firefox in Windows")</f>
        <v>Google Chrome Bookmarks - Import to Firefox in Windows</v>
      </c>
      <c r="B1251" s="9" t="s">
        <v>429</v>
      </c>
      <c r="C1251" s="3"/>
      <c r="D1251" s="3"/>
      <c r="E1251" s="3"/>
      <c r="F1251" s="3"/>
      <c r="G1251" s="3"/>
      <c r="H1251" s="3"/>
      <c r="I1251" s="3"/>
      <c r="J1251" s="3"/>
      <c r="K1251" s="3"/>
      <c r="L1251" s="3"/>
      <c r="M1251" s="3"/>
      <c r="N1251" s="3"/>
      <c r="O1251" s="3"/>
      <c r="P1251" s="3"/>
      <c r="Q1251" s="3"/>
      <c r="R1251" s="3"/>
      <c r="S1251" s="3"/>
      <c r="T1251" s="3"/>
      <c r="U1251" s="3"/>
      <c r="V1251" s="3"/>
    </row>
    <row r="1252" ht="27.0" customHeight="1">
      <c r="A1252" s="8" t="str">
        <f>HYPERLINK("https://www.tenforums.com/tutorials/117453-add-remove-close-buttons-inactive-tabs-google-chrome.html","Google Chrome Close Buttons on Inactive Tabs - Add or Remove ")</f>
        <v>Google Chrome Close Buttons on Inactive Tabs - Add or Remove </v>
      </c>
      <c r="B1252" s="9" t="s">
        <v>430</v>
      </c>
      <c r="C1252" s="3"/>
      <c r="D1252" s="3"/>
      <c r="E1252" s="3"/>
      <c r="F1252" s="3"/>
      <c r="G1252" s="3"/>
      <c r="H1252" s="3"/>
      <c r="I1252" s="3"/>
      <c r="J1252" s="3"/>
      <c r="K1252" s="3"/>
      <c r="L1252" s="3"/>
      <c r="M1252" s="3"/>
      <c r="N1252" s="3"/>
      <c r="O1252" s="3"/>
      <c r="P1252" s="3"/>
      <c r="Q1252" s="3"/>
      <c r="R1252" s="3"/>
      <c r="S1252" s="3"/>
      <c r="T1252" s="3"/>
      <c r="U1252" s="3"/>
      <c r="V1252" s="3"/>
    </row>
    <row r="1253" ht="27.0" customHeight="1">
      <c r="A1253" s="8" t="str">
        <f>HYPERLINK("https://www.tenforums.com/tutorials/76929-google-chrome-cookies-allow-block-windows.html","Google Chrome Cookies - Allow or Block in Windows")</f>
        <v>Google Chrome Cookies - Allow or Block in Windows</v>
      </c>
      <c r="B1253" s="9" t="s">
        <v>431</v>
      </c>
      <c r="C1253" s="3"/>
      <c r="D1253" s="3"/>
      <c r="E1253" s="3"/>
      <c r="F1253" s="3"/>
      <c r="G1253" s="3"/>
      <c r="H1253" s="3"/>
      <c r="I1253" s="3"/>
      <c r="J1253" s="3"/>
      <c r="K1253" s="3"/>
      <c r="L1253" s="3"/>
      <c r="M1253" s="3"/>
      <c r="N1253" s="3"/>
      <c r="O1253" s="3"/>
      <c r="P1253" s="3"/>
      <c r="Q1253" s="3"/>
      <c r="R1253" s="3"/>
      <c r="S1253" s="3"/>
      <c r="T1253" s="3"/>
      <c r="U1253" s="3"/>
      <c r="V1253" s="3"/>
    </row>
    <row r="1254" ht="27.0" customHeight="1">
      <c r="A1254" s="8" t="str">
        <f>HYPERLINK("https://www.tenforums.com/tutorials/77006-google-chrome-cookies-delete-windows.html","Google Chrome Cookies - Delete in Windows")</f>
        <v>Google Chrome Cookies - Delete in Windows</v>
      </c>
      <c r="B1254" s="10" t="s">
        <v>432</v>
      </c>
      <c r="C1254" s="3"/>
      <c r="D1254" s="3"/>
      <c r="E1254" s="3"/>
      <c r="F1254" s="3"/>
      <c r="G1254" s="3"/>
      <c r="H1254" s="3"/>
      <c r="I1254" s="3"/>
      <c r="J1254" s="3"/>
      <c r="K1254" s="3"/>
      <c r="L1254" s="3"/>
      <c r="M1254" s="3"/>
      <c r="N1254" s="3"/>
      <c r="O1254" s="3"/>
      <c r="P1254" s="3"/>
      <c r="Q1254" s="3"/>
      <c r="R1254" s="3"/>
      <c r="S1254" s="3"/>
      <c r="T1254" s="3"/>
      <c r="U1254" s="3"/>
      <c r="V1254" s="3"/>
    </row>
    <row r="1255" ht="27.0" customHeight="1">
      <c r="A1255" s="12" t="str">
        <f>HYPERLINK("https://www.tenforums.com/tutorials/74358-create-desktop-shortcut-website-google-chrome.html","Google Chrome Desktop Shortcut of Website - Create")</f>
        <v>Google Chrome Desktop Shortcut of Website - Create</v>
      </c>
      <c r="B1255" s="10" t="s">
        <v>433</v>
      </c>
      <c r="C1255" s="3"/>
      <c r="D1255" s="3"/>
      <c r="E1255" s="3"/>
      <c r="F1255" s="3"/>
      <c r="G1255" s="3"/>
      <c r="H1255" s="3"/>
      <c r="I1255" s="3"/>
      <c r="J1255" s="3"/>
      <c r="K1255" s="3"/>
      <c r="L1255" s="3"/>
      <c r="M1255" s="3"/>
      <c r="N1255" s="3"/>
      <c r="O1255" s="3"/>
      <c r="P1255" s="3"/>
      <c r="Q1255" s="3"/>
      <c r="R1255" s="3"/>
      <c r="S1255" s="3"/>
      <c r="T1255" s="3"/>
      <c r="U1255" s="3"/>
      <c r="V1255" s="3"/>
    </row>
    <row r="1256" ht="27.0" customHeight="1">
      <c r="A1256" s="8" t="str">
        <f>HYPERLINK("https://www.tenforums.com/tutorials/74372-google-chrome-download-folder-location-change-windows.html","Google Chrome Download Folder Location - Change in Windows")</f>
        <v>Google Chrome Download Folder Location - Change in Windows</v>
      </c>
      <c r="B1256" s="10" t="s">
        <v>434</v>
      </c>
      <c r="C1256" s="3"/>
      <c r="D1256" s="3"/>
      <c r="E1256" s="3"/>
      <c r="F1256" s="3"/>
      <c r="G1256" s="3"/>
      <c r="H1256" s="3"/>
      <c r="I1256" s="3"/>
      <c r="J1256" s="3"/>
      <c r="K1256" s="3"/>
      <c r="L1256" s="3"/>
      <c r="M1256" s="3"/>
      <c r="N1256" s="3"/>
      <c r="O1256" s="3"/>
      <c r="P1256" s="3"/>
      <c r="Q1256" s="3"/>
      <c r="R1256" s="3"/>
      <c r="S1256" s="3"/>
      <c r="T1256" s="3"/>
      <c r="U1256" s="3"/>
      <c r="V1256" s="3"/>
    </row>
    <row r="1257" ht="27.0" customHeight="1">
      <c r="A1257" s="8" t="str">
        <f>HYPERLINK("https://www.tenforums.com/tutorials/78565-google-chrome-download-history-view-windows.html","Google Chrome Download History - View in Windows")</f>
        <v>Google Chrome Download History - View in Windows</v>
      </c>
      <c r="B1257" s="10" t="s">
        <v>435</v>
      </c>
      <c r="C1257" s="3"/>
      <c r="D1257" s="3"/>
      <c r="E1257" s="3"/>
      <c r="F1257" s="3"/>
      <c r="G1257" s="3"/>
      <c r="H1257" s="3"/>
      <c r="I1257" s="3"/>
      <c r="J1257" s="3"/>
      <c r="K1257" s="3"/>
      <c r="L1257" s="3"/>
      <c r="M1257" s="3"/>
      <c r="N1257" s="3"/>
      <c r="O1257" s="3"/>
      <c r="P1257" s="3"/>
      <c r="Q1257" s="3"/>
      <c r="R1257" s="3"/>
      <c r="S1257" s="3"/>
      <c r="T1257" s="3"/>
      <c r="U1257" s="3"/>
      <c r="V1257" s="3"/>
    </row>
    <row r="1258" ht="27.0" customHeight="1">
      <c r="A1258" s="11" t="str">
        <f>HYPERLINK("https://www.tenforums.com/tutorials/145372-how-enable-disable-dns-over-https-doh-google-chrome.html","Google Chrome DNS over HTTPS (DoH) - Enable or Disable")</f>
        <v>Google Chrome DNS over HTTPS (DoH) - Enable or Disable</v>
      </c>
      <c r="B1258" s="10" t="s">
        <v>436</v>
      </c>
      <c r="C1258" s="3"/>
      <c r="D1258" s="3"/>
      <c r="E1258" s="3"/>
      <c r="F1258" s="3"/>
      <c r="G1258" s="3"/>
      <c r="H1258" s="3"/>
      <c r="I1258" s="3"/>
      <c r="J1258" s="3"/>
      <c r="K1258" s="3"/>
      <c r="L1258" s="3"/>
      <c r="M1258" s="3"/>
      <c r="N1258" s="3"/>
      <c r="O1258" s="3"/>
      <c r="P1258" s="3"/>
      <c r="Q1258" s="3"/>
      <c r="R1258" s="3"/>
      <c r="S1258" s="3"/>
      <c r="T1258" s="3"/>
      <c r="U1258" s="3"/>
      <c r="V1258" s="3"/>
    </row>
    <row r="1259" ht="27.0" customHeight="1">
      <c r="A1259" s="8" t="str">
        <f>HYPERLINK("https://www.tenforums.com/tutorials/115757-enable-disable-emoji-context-menu-google-chrome-windows.html","Google Chrome Emoji Context Menu - Enable or Disable in Windows")</f>
        <v>Google Chrome Emoji Context Menu - Enable or Disable in Windows</v>
      </c>
      <c r="B1259" s="9" t="s">
        <v>437</v>
      </c>
      <c r="C1259" s="3"/>
      <c r="D1259" s="3"/>
      <c r="E1259" s="3"/>
      <c r="F1259" s="3"/>
      <c r="G1259" s="3"/>
      <c r="H1259" s="3"/>
      <c r="I1259" s="3"/>
      <c r="J1259" s="3"/>
      <c r="K1259" s="3"/>
      <c r="L1259" s="3"/>
      <c r="M1259" s="3"/>
      <c r="N1259" s="3"/>
      <c r="O1259" s="3"/>
      <c r="P1259" s="3"/>
      <c r="Q1259" s="3"/>
      <c r="R1259" s="3"/>
      <c r="S1259" s="3"/>
      <c r="T1259" s="3"/>
      <c r="U1259" s="3"/>
      <c r="V1259" s="3"/>
    </row>
    <row r="1260" ht="27.0" customHeight="1">
      <c r="A1260" s="8" t="str">
        <f>HYPERLINK("https://www.tenforums.com/tutorials/108622-export-saved-passwords-google-chrome.html","Google Chrome - Export Saved Passwords")</f>
        <v>Google Chrome - Export Saved Passwords</v>
      </c>
      <c r="B1260" s="9" t="s">
        <v>438</v>
      </c>
      <c r="C1260" s="3"/>
      <c r="D1260" s="3"/>
      <c r="E1260" s="3"/>
      <c r="F1260" s="3"/>
      <c r="G1260" s="3"/>
      <c r="H1260" s="3"/>
      <c r="I1260" s="3"/>
      <c r="J1260" s="3"/>
      <c r="K1260" s="3"/>
      <c r="L1260" s="3"/>
      <c r="M1260" s="3"/>
      <c r="N1260" s="3"/>
      <c r="O1260" s="3"/>
      <c r="P1260" s="3"/>
      <c r="Q1260" s="3"/>
      <c r="R1260" s="3"/>
      <c r="S1260" s="3"/>
      <c r="T1260" s="3"/>
      <c r="U1260" s="3"/>
      <c r="V1260" s="3"/>
    </row>
    <row r="1261" ht="27.0" customHeight="1">
      <c r="A1261" s="8" t="str">
        <f>HYPERLINK("https://www.tenforums.com/tutorials/129032-enable-disable-extensions-google-chrome.html","Google Chrome Extensions - Enable or Disable")</f>
        <v>Google Chrome Extensions - Enable or Disable</v>
      </c>
      <c r="B1261" s="9" t="s">
        <v>439</v>
      </c>
      <c r="C1261" s="3"/>
      <c r="D1261" s="3"/>
      <c r="E1261" s="3"/>
      <c r="F1261" s="3"/>
      <c r="G1261" s="3"/>
      <c r="H1261" s="3"/>
      <c r="I1261" s="3"/>
      <c r="J1261" s="3"/>
      <c r="K1261" s="3"/>
      <c r="L1261" s="3"/>
      <c r="M1261" s="3"/>
      <c r="N1261" s="3"/>
      <c r="O1261" s="3"/>
      <c r="P1261" s="3"/>
      <c r="Q1261" s="3"/>
      <c r="R1261" s="3"/>
      <c r="S1261" s="3"/>
      <c r="T1261" s="3"/>
      <c r="U1261" s="3"/>
      <c r="V1261" s="3"/>
    </row>
    <row r="1262" ht="27.0" customHeight="1">
      <c r="A1262" s="8" t="str">
        <f>HYPERLINK("https://www.tenforums.com/tutorials/129040-enable-disable-extensions-incognito-mode-google-chrome.html","Google Chrome Extensions - Enable or Disable in Incognito Mode")</f>
        <v>Google Chrome Extensions - Enable or Disable in Incognito Mode</v>
      </c>
      <c r="B1262" s="9" t="s">
        <v>440</v>
      </c>
      <c r="C1262" s="3"/>
      <c r="D1262" s="3"/>
      <c r="E1262" s="3"/>
      <c r="F1262" s="3"/>
      <c r="G1262" s="3"/>
      <c r="H1262" s="3"/>
      <c r="I1262" s="3"/>
      <c r="J1262" s="3"/>
      <c r="K1262" s="3"/>
      <c r="L1262" s="3"/>
      <c r="M1262" s="3"/>
      <c r="N1262" s="3"/>
      <c r="O1262" s="3"/>
      <c r="P1262" s="3"/>
      <c r="Q1262" s="3"/>
      <c r="R1262" s="3"/>
      <c r="S1262" s="3"/>
      <c r="T1262" s="3"/>
      <c r="U1262" s="3"/>
      <c r="V1262" s="3"/>
    </row>
    <row r="1263" ht="27.0" customHeight="1">
      <c r="A1263" s="8" t="str">
        <f>HYPERLINK("https://www.tenforums.com/tutorials/129140-install-extensions-google-chrome.html","Google Chrome Extensions - Install")</f>
        <v>Google Chrome Extensions - Install</v>
      </c>
      <c r="B1263" s="9" t="s">
        <v>441</v>
      </c>
      <c r="C1263" s="3"/>
      <c r="D1263" s="3"/>
      <c r="E1263" s="3"/>
      <c r="F1263" s="3"/>
      <c r="G1263" s="3"/>
      <c r="H1263" s="3"/>
      <c r="I1263" s="3"/>
      <c r="J1263" s="3"/>
      <c r="K1263" s="3"/>
      <c r="L1263" s="3"/>
      <c r="M1263" s="3"/>
      <c r="N1263" s="3"/>
      <c r="O1263" s="3"/>
      <c r="P1263" s="3"/>
      <c r="Q1263" s="3"/>
      <c r="R1263" s="3"/>
      <c r="S1263" s="3"/>
      <c r="T1263" s="3"/>
      <c r="U1263" s="3"/>
      <c r="V1263" s="3"/>
    </row>
    <row r="1264" ht="27.0" customHeight="1">
      <c r="A1264" s="11" t="str">
        <f>HYPERLINK("https://www.tenforums.com/tutorials/153789-how-enable-disable-extensions-toolbar-menu-google-chrome.html","Google Chrome Extensions Toolbar Menu - Enable or Disable")</f>
        <v>Google Chrome Extensions Toolbar Menu - Enable or Disable</v>
      </c>
      <c r="B1264" s="10" t="s">
        <v>442</v>
      </c>
      <c r="C1264" s="3"/>
      <c r="D1264" s="3"/>
      <c r="E1264" s="3"/>
      <c r="F1264" s="3"/>
      <c r="G1264" s="3"/>
      <c r="H1264" s="3"/>
      <c r="I1264" s="3"/>
      <c r="J1264" s="3"/>
      <c r="K1264" s="3"/>
      <c r="L1264" s="3"/>
      <c r="M1264" s="3"/>
      <c r="N1264" s="3"/>
      <c r="O1264" s="3"/>
      <c r="P1264" s="3"/>
      <c r="Q1264" s="3"/>
      <c r="R1264" s="3"/>
      <c r="S1264" s="3"/>
      <c r="T1264" s="3"/>
      <c r="U1264" s="3"/>
      <c r="V1264" s="3"/>
    </row>
    <row r="1265" ht="27.0" customHeight="1">
      <c r="A1265" s="8" t="str">
        <f>HYPERLINK("https://www.tenforums.com/tutorials/129035-uninstall-extensions-google-chrome.html","Google Chrome Extensions - Uninstall")</f>
        <v>Google Chrome Extensions - Uninstall</v>
      </c>
      <c r="B1265" s="9" t="s">
        <v>443</v>
      </c>
      <c r="C1265" s="3"/>
      <c r="D1265" s="3"/>
      <c r="E1265" s="3"/>
      <c r="F1265" s="3"/>
      <c r="G1265" s="3"/>
      <c r="H1265" s="3"/>
      <c r="I1265" s="3"/>
      <c r="J1265" s="3"/>
      <c r="K1265" s="3"/>
      <c r="L1265" s="3"/>
      <c r="M1265" s="3"/>
      <c r="N1265" s="3"/>
      <c r="O1265" s="3"/>
      <c r="P1265" s="3"/>
      <c r="Q1265" s="3"/>
      <c r="R1265" s="3"/>
      <c r="S1265" s="3"/>
      <c r="T1265" s="3"/>
      <c r="U1265" s="3"/>
      <c r="V1265" s="3"/>
    </row>
    <row r="1266" ht="27.0" customHeight="1">
      <c r="A1266" s="8" t="str">
        <f>HYPERLINK("https://www.tenforums.com/tutorials/112856-enable-disable-fast-tab-window-close-google-chrome.html","Google Chrome Fast Tab/Window Close - Enable or Disable ")</f>
        <v>Google Chrome Fast Tab/Window Close - Enable or Disable </v>
      </c>
      <c r="B1266" s="9" t="s">
        <v>444</v>
      </c>
      <c r="C1266" s="3"/>
      <c r="D1266" s="3"/>
      <c r="E1266" s="3"/>
      <c r="F1266" s="3"/>
      <c r="G1266" s="3"/>
      <c r="H1266" s="3"/>
      <c r="I1266" s="3"/>
      <c r="J1266" s="3"/>
      <c r="K1266" s="3"/>
      <c r="L1266" s="3"/>
      <c r="M1266" s="3"/>
      <c r="N1266" s="3"/>
      <c r="O1266" s="3"/>
      <c r="P1266" s="3"/>
      <c r="Q1266" s="3"/>
      <c r="R1266" s="3"/>
      <c r="S1266" s="3"/>
      <c r="T1266" s="3"/>
      <c r="U1266" s="3"/>
      <c r="V1266" s="3"/>
    </row>
    <row r="1267" ht="27.0" customHeight="1">
      <c r="A1267" s="11" t="str">
        <f>HYPERLINK("https://www.tenforums.com/tutorials/140550-enable-disable-global-media-controls-google-chrome.html","Google Chrome Global Media Controls - Enable or Disable")</f>
        <v>Google Chrome Global Media Controls - Enable or Disable</v>
      </c>
      <c r="B1267" s="10" t="s">
        <v>445</v>
      </c>
      <c r="C1267" s="3"/>
      <c r="D1267" s="3"/>
      <c r="E1267" s="3"/>
      <c r="F1267" s="3"/>
      <c r="G1267" s="3"/>
      <c r="H1267" s="3"/>
      <c r="I1267" s="3"/>
      <c r="J1267" s="3"/>
      <c r="K1267" s="3"/>
      <c r="L1267" s="3"/>
      <c r="M1267" s="3"/>
      <c r="N1267" s="3"/>
      <c r="O1267" s="3"/>
      <c r="P1267" s="3"/>
      <c r="Q1267" s="3"/>
      <c r="R1267" s="3"/>
      <c r="S1267" s="3"/>
      <c r="T1267" s="3"/>
      <c r="U1267" s="3"/>
      <c r="V1267" s="3"/>
    </row>
    <row r="1268" ht="27.0" customHeight="1">
      <c r="A1268" s="11" t="str">
        <f>HYPERLINK("https://www.tenforums.com/tutorials/140483-enable-disable-always-force-guest-mode-google-chrome.html","Google Chrome Guest Mode - Enable or Disable Always Force")</f>
        <v>Google Chrome Guest Mode - Enable or Disable Always Force</v>
      </c>
      <c r="B1268" s="10" t="s">
        <v>446</v>
      </c>
      <c r="C1268" s="3"/>
      <c r="D1268" s="3"/>
      <c r="E1268" s="3"/>
      <c r="F1268" s="3"/>
      <c r="G1268" s="3"/>
      <c r="H1268" s="3"/>
      <c r="I1268" s="3"/>
      <c r="J1268" s="3"/>
      <c r="K1268" s="3"/>
      <c r="L1268" s="3"/>
      <c r="M1268" s="3"/>
      <c r="N1268" s="3"/>
      <c r="O1268" s="3"/>
      <c r="P1268" s="3"/>
      <c r="Q1268" s="3"/>
      <c r="R1268" s="3"/>
      <c r="S1268" s="3"/>
      <c r="T1268" s="3"/>
      <c r="U1268" s="3"/>
      <c r="V1268" s="3"/>
    </row>
    <row r="1269" ht="27.0" customHeight="1">
      <c r="A1269" s="11" t="str">
        <f>HYPERLINK("https://www.tenforums.com/tutorials/140479-open-close-guest-mode-window-google-chrome.html","Google Chrome Guest Mode - Open and Close window")</f>
        <v>Google Chrome Guest Mode - Open and Close window</v>
      </c>
      <c r="B1269" s="10" t="s">
        <v>447</v>
      </c>
      <c r="C1269" s="3"/>
      <c r="D1269" s="3"/>
      <c r="E1269" s="3"/>
      <c r="F1269" s="3"/>
      <c r="G1269" s="3"/>
      <c r="H1269" s="3"/>
      <c r="I1269" s="3"/>
      <c r="J1269" s="3"/>
      <c r="K1269" s="3"/>
      <c r="L1269" s="3"/>
      <c r="M1269" s="3"/>
      <c r="N1269" s="3"/>
      <c r="O1269" s="3"/>
      <c r="P1269" s="3"/>
      <c r="Q1269" s="3"/>
      <c r="R1269" s="3"/>
      <c r="S1269" s="3"/>
      <c r="T1269" s="3"/>
      <c r="U1269" s="3"/>
      <c r="V1269" s="3"/>
    </row>
    <row r="1270" ht="27.0" customHeight="1">
      <c r="A1270" s="11" t="str">
        <f>HYPERLINK("https://www.tenforums.com/tutorials/140494-create-google-chrome-guest-mode-shortcut-windows.html","Google Chrome Guest Mode Shortcut - Create in Windows")</f>
        <v>Google Chrome Guest Mode Shortcut - Create in Windows</v>
      </c>
      <c r="B1270" s="10" t="s">
        <v>448</v>
      </c>
      <c r="C1270" s="3"/>
      <c r="D1270" s="3"/>
      <c r="E1270" s="3"/>
      <c r="F1270" s="3"/>
      <c r="G1270" s="3"/>
      <c r="H1270" s="3"/>
      <c r="I1270" s="3"/>
      <c r="J1270" s="3"/>
      <c r="K1270" s="3"/>
      <c r="L1270" s="3"/>
      <c r="M1270" s="3"/>
      <c r="N1270" s="3"/>
      <c r="O1270" s="3"/>
      <c r="P1270" s="3"/>
      <c r="Q1270" s="3"/>
      <c r="R1270" s="3"/>
      <c r="S1270" s="3"/>
      <c r="T1270" s="3"/>
      <c r="U1270" s="3"/>
      <c r="V1270" s="3"/>
    </row>
    <row r="1271" ht="27.0" customHeight="1">
      <c r="A1271" s="8" t="str">
        <f>HYPERLINK("https://www.tenforums.com/tutorials/73858-google-chrome-home-button-hide-show-windows.html","Google Chrome Home Button - Hide or Show in Windows ")</f>
        <v>Google Chrome Home Button - Hide or Show in Windows </v>
      </c>
      <c r="B1271" s="9" t="s">
        <v>449</v>
      </c>
      <c r="C1271" s="3"/>
      <c r="D1271" s="3"/>
      <c r="E1271" s="3"/>
      <c r="F1271" s="3"/>
      <c r="G1271" s="3"/>
      <c r="H1271" s="3"/>
      <c r="I1271" s="3"/>
      <c r="J1271" s="3"/>
      <c r="K1271" s="3"/>
      <c r="L1271" s="3"/>
      <c r="M1271" s="3"/>
      <c r="N1271" s="3"/>
      <c r="O1271" s="3"/>
      <c r="P1271" s="3"/>
      <c r="Q1271" s="3"/>
      <c r="R1271" s="3"/>
      <c r="S1271" s="3"/>
      <c r="T1271" s="3"/>
      <c r="U1271" s="3"/>
      <c r="V1271" s="3"/>
    </row>
    <row r="1272" ht="27.0" customHeight="1">
      <c r="A1272" s="8" t="str">
        <f>HYPERLINK("https://www.tenforums.com/tutorials/73864-google-chrome-homepage-change-windows.html","Google Chrome Homepage - Change in Windows ")</f>
        <v>Google Chrome Homepage - Change in Windows </v>
      </c>
      <c r="B1272" s="9" t="s">
        <v>450</v>
      </c>
      <c r="C1272" s="3"/>
      <c r="D1272" s="3"/>
      <c r="E1272" s="3"/>
      <c r="F1272" s="3"/>
      <c r="G1272" s="3"/>
      <c r="H1272" s="3"/>
      <c r="I1272" s="3"/>
      <c r="J1272" s="3"/>
      <c r="K1272" s="3"/>
      <c r="L1272" s="3"/>
      <c r="M1272" s="3"/>
      <c r="N1272" s="3"/>
      <c r="O1272" s="3"/>
      <c r="P1272" s="3"/>
      <c r="Q1272" s="3"/>
      <c r="R1272" s="3"/>
      <c r="S1272" s="3"/>
      <c r="T1272" s="3"/>
      <c r="U1272" s="3"/>
      <c r="V1272" s="3"/>
    </row>
    <row r="1273" ht="27.0" customHeight="1">
      <c r="A1273" s="8" t="str">
        <f>HYPERLINK("https://www.tenforums.com/tutorials/19307-microsoft-edge-import-bookmarks-chrome-windows-10-a.html","Google Chrome - Import Bookmarks to Microsoft Edge in Windows 10")</f>
        <v>Google Chrome - Import Bookmarks to Microsoft Edge in Windows 10</v>
      </c>
      <c r="B1273" s="9" t="s">
        <v>452</v>
      </c>
      <c r="C1273" s="3"/>
      <c r="D1273" s="3"/>
      <c r="E1273" s="3"/>
      <c r="F1273" s="3"/>
      <c r="G1273" s="3"/>
      <c r="H1273" s="3"/>
      <c r="I1273" s="3"/>
      <c r="J1273" s="3"/>
      <c r="K1273" s="3"/>
      <c r="L1273" s="3"/>
      <c r="M1273" s="3"/>
      <c r="N1273" s="3"/>
      <c r="O1273" s="3"/>
      <c r="P1273" s="3"/>
      <c r="Q1273" s="3"/>
      <c r="R1273" s="3"/>
      <c r="S1273" s="3"/>
      <c r="T1273" s="3"/>
      <c r="U1273" s="3"/>
      <c r="V1273" s="3"/>
    </row>
    <row r="1274" ht="27.0" customHeight="1">
      <c r="A1274" s="8" t="str">
        <f>HYPERLINK("https://www.tenforums.com/tutorials/19317-chrome-import-favorites-internet-explorer-windows-10-a.html","Google Chrome - Import Favorites from Internet Explorer in Windows 10")</f>
        <v>Google Chrome - Import Favorites from Internet Explorer in Windows 10</v>
      </c>
      <c r="B1274" s="9" t="s">
        <v>453</v>
      </c>
      <c r="C1274" s="3"/>
      <c r="D1274" s="3"/>
      <c r="E1274" s="3"/>
      <c r="F1274" s="3"/>
      <c r="G1274" s="3"/>
      <c r="H1274" s="3"/>
      <c r="I1274" s="3"/>
      <c r="J1274" s="3"/>
      <c r="K1274" s="3"/>
      <c r="L1274" s="3"/>
      <c r="M1274" s="3"/>
      <c r="N1274" s="3"/>
      <c r="O1274" s="3"/>
      <c r="P1274" s="3"/>
      <c r="Q1274" s="3"/>
      <c r="R1274" s="3"/>
      <c r="S1274" s="3"/>
      <c r="T1274" s="3"/>
      <c r="U1274" s="3"/>
      <c r="V1274" s="3"/>
    </row>
    <row r="1275" ht="27.0" customHeight="1">
      <c r="A1275" s="8" t="str">
        <f>HYPERLINK("https://www.tenforums.com/tutorials/19336-chrome-import-favorites-microsoft-edge-windows-10-a.html","Google Chrome - Import Favorites from Microsoft Edge in Windows 10")</f>
        <v>Google Chrome - Import Favorites from Microsoft Edge in Windows 10</v>
      </c>
      <c r="B1275" s="9" t="s">
        <v>454</v>
      </c>
      <c r="C1275" s="3"/>
      <c r="D1275" s="3"/>
      <c r="E1275" s="3"/>
      <c r="F1275" s="3"/>
      <c r="G1275" s="3"/>
      <c r="H1275" s="3"/>
      <c r="I1275" s="3"/>
      <c r="J1275" s="3"/>
      <c r="K1275" s="3"/>
      <c r="L1275" s="3"/>
      <c r="M1275" s="3"/>
      <c r="N1275" s="3"/>
      <c r="O1275" s="3"/>
      <c r="P1275" s="3"/>
      <c r="Q1275" s="3"/>
      <c r="R1275" s="3"/>
      <c r="S1275" s="3"/>
      <c r="T1275" s="3"/>
      <c r="U1275" s="3"/>
      <c r="V1275" s="3"/>
    </row>
    <row r="1276" ht="27.0" customHeight="1">
      <c r="A1276" s="8" t="str">
        <f>HYPERLINK("https://www.tenforums.com/tutorials/115665-enable-disable-incognito-mode-google-chrome-windows.html","Google Chrome Incognito Mode - Enable or Disable in Windows")</f>
        <v>Google Chrome Incognito Mode - Enable or Disable in Windows</v>
      </c>
      <c r="B1276" s="9" t="s">
        <v>455</v>
      </c>
      <c r="C1276" s="3"/>
      <c r="D1276" s="3"/>
      <c r="E1276" s="3"/>
      <c r="F1276" s="3"/>
      <c r="G1276" s="3"/>
      <c r="H1276" s="3"/>
      <c r="I1276" s="3"/>
      <c r="J1276" s="3"/>
      <c r="K1276" s="3"/>
      <c r="L1276" s="3"/>
      <c r="M1276" s="3"/>
      <c r="N1276" s="3"/>
      <c r="O1276" s="3"/>
      <c r="P1276" s="3"/>
      <c r="Q1276" s="3"/>
      <c r="R1276" s="3"/>
      <c r="S1276" s="3"/>
      <c r="T1276" s="3"/>
      <c r="U1276" s="3"/>
      <c r="V1276" s="3"/>
    </row>
    <row r="1277" ht="27.0" customHeight="1">
      <c r="A1277" s="11" t="str">
        <f>HYPERLINK("https://www.tenforums.com/tutorials/140542-create-google-chrome-incognito-mode-shortcut-windows.html","Google Chrome Incognito Mode Shortcut - Create in Windows")</f>
        <v>Google Chrome Incognito Mode Shortcut - Create in Windows</v>
      </c>
      <c r="B1277" s="10" t="s">
        <v>456</v>
      </c>
      <c r="C1277" s="3"/>
      <c r="D1277" s="3"/>
      <c r="E1277" s="3"/>
      <c r="F1277" s="3"/>
      <c r="G1277" s="3"/>
      <c r="H1277" s="3"/>
      <c r="I1277" s="3"/>
      <c r="J1277" s="3"/>
      <c r="K1277" s="3"/>
      <c r="L1277" s="3"/>
      <c r="M1277" s="3"/>
      <c r="N1277" s="3"/>
      <c r="O1277" s="3"/>
      <c r="P1277" s="3"/>
      <c r="Q1277" s="3"/>
      <c r="R1277" s="3"/>
      <c r="S1277" s="3"/>
      <c r="T1277" s="3"/>
      <c r="U1277" s="3"/>
      <c r="V1277" s="3"/>
    </row>
    <row r="1278" ht="27.0" customHeight="1">
      <c r="A1278" s="8" t="str">
        <f>HYPERLINK("https://www.tenforums.com/tutorials/112811-manage-audio-focus-across-tabs-google-chrome-windows.html","Google Chrome - Manage Audio Focus Across Tabs in Windows")</f>
        <v>Google Chrome - Manage Audio Focus Across Tabs in Windows</v>
      </c>
      <c r="B1278" s="9" t="s">
        <v>457</v>
      </c>
      <c r="C1278" s="3"/>
      <c r="D1278" s="3"/>
      <c r="E1278" s="3"/>
      <c r="F1278" s="3"/>
      <c r="G1278" s="3"/>
      <c r="H1278" s="3"/>
      <c r="I1278" s="3"/>
      <c r="J1278" s="3"/>
      <c r="K1278" s="3"/>
      <c r="L1278" s="3"/>
      <c r="M1278" s="3"/>
      <c r="N1278" s="3"/>
      <c r="O1278" s="3"/>
      <c r="P1278" s="3"/>
      <c r="Q1278" s="3"/>
      <c r="R1278" s="3"/>
      <c r="S1278" s="3"/>
      <c r="T1278" s="3"/>
      <c r="U1278" s="3"/>
      <c r="V1278" s="3"/>
    </row>
    <row r="1279" ht="27.0" customHeight="1">
      <c r="A1279" s="8" t="str">
        <f>HYPERLINK("https://www.tenforums.com/tutorials/74122-google-chrome-manage-saved-passwords.html","Google Chrome - Manage Saved Passwords")</f>
        <v>Google Chrome - Manage Saved Passwords</v>
      </c>
      <c r="B1279" s="10" t="s">
        <v>458</v>
      </c>
      <c r="C1279" s="3"/>
      <c r="D1279" s="3"/>
      <c r="E1279" s="3"/>
      <c r="F1279" s="3"/>
      <c r="G1279" s="3"/>
      <c r="H1279" s="3"/>
      <c r="I1279" s="3"/>
      <c r="J1279" s="3"/>
      <c r="K1279" s="3"/>
      <c r="L1279" s="3"/>
      <c r="M1279" s="3"/>
      <c r="N1279" s="3"/>
      <c r="O1279" s="3"/>
      <c r="P1279" s="3"/>
      <c r="Q1279" s="3"/>
      <c r="R1279" s="3"/>
      <c r="S1279" s="3"/>
      <c r="T1279" s="3"/>
      <c r="U1279" s="3"/>
      <c r="V1279" s="3"/>
    </row>
    <row r="1280" ht="27.0" customHeight="1">
      <c r="A1280" s="8" t="str">
        <f>HYPERLINK("https://www.tenforums.com/tutorials/115018-enable-material-design-ui-layout-top-google-chrome-windows.html","Google Chrome Material Design UI Layout for Top - Enable in Windows")</f>
        <v>Google Chrome Material Design UI Layout for Top - Enable in Windows</v>
      </c>
      <c r="B1280" s="9" t="s">
        <v>459</v>
      </c>
      <c r="C1280" s="3"/>
      <c r="D1280" s="3"/>
      <c r="E1280" s="3"/>
      <c r="F1280" s="3"/>
      <c r="G1280" s="3"/>
      <c r="H1280" s="3"/>
      <c r="I1280" s="3"/>
      <c r="J1280" s="3"/>
      <c r="K1280" s="3"/>
      <c r="L1280" s="3"/>
      <c r="M1280" s="3"/>
      <c r="N1280" s="3"/>
      <c r="O1280" s="3"/>
      <c r="P1280" s="3"/>
      <c r="Q1280" s="3"/>
      <c r="R1280" s="3"/>
      <c r="S1280" s="3"/>
      <c r="T1280" s="3"/>
      <c r="U1280" s="3"/>
      <c r="V1280" s="3"/>
    </row>
    <row r="1281" ht="27.0" customHeight="1">
      <c r="A1281" s="8" t="str">
        <f>HYPERLINK("https://www.tenforums.com/tutorials/115752-enable-disable-native-notifications-google-chrome-windows-10-a.html","Google Chrome Native Notifications - Enable or Disable in Windows 10")</f>
        <v>Google Chrome Native Notifications - Enable or Disable in Windows 10</v>
      </c>
      <c r="B1281" s="9" t="s">
        <v>460</v>
      </c>
      <c r="C1281" s="3"/>
      <c r="D1281" s="3"/>
      <c r="E1281" s="3"/>
      <c r="F1281" s="3"/>
      <c r="G1281" s="3"/>
      <c r="H1281" s="3"/>
      <c r="I1281" s="3"/>
      <c r="J1281" s="3"/>
      <c r="K1281" s="3"/>
      <c r="L1281" s="3"/>
      <c r="M1281" s="3"/>
      <c r="N1281" s="3"/>
      <c r="O1281" s="3"/>
      <c r="P1281" s="3"/>
      <c r="Q1281" s="3"/>
      <c r="R1281" s="3"/>
      <c r="S1281" s="3"/>
      <c r="T1281" s="3"/>
      <c r="U1281" s="3"/>
      <c r="V1281" s="3"/>
    </row>
    <row r="1282" ht="27.0" customHeight="1">
      <c r="A1282" s="8" t="str">
        <f>HYPERLINK("https://www.tenforums.com/tutorials/117462-change-new-tab-button-position-google-chrome.html","Google Chrome New Tab Button Position - Change")</f>
        <v>Google Chrome New Tab Button Position - Change</v>
      </c>
      <c r="B1282" s="9" t="s">
        <v>461</v>
      </c>
      <c r="C1282" s="3"/>
      <c r="D1282" s="3"/>
      <c r="E1282" s="3"/>
      <c r="F1282" s="3"/>
      <c r="G1282" s="3"/>
      <c r="H1282" s="3"/>
      <c r="I1282" s="3"/>
      <c r="J1282" s="3"/>
      <c r="K1282" s="3"/>
      <c r="L1282" s="3"/>
      <c r="M1282" s="3"/>
      <c r="N1282" s="3"/>
      <c r="O1282" s="3"/>
      <c r="P1282" s="3"/>
      <c r="Q1282" s="3"/>
      <c r="R1282" s="3"/>
      <c r="S1282" s="3"/>
      <c r="T1282" s="3"/>
      <c r="U1282" s="3"/>
      <c r="V1282" s="3"/>
    </row>
    <row r="1283" ht="27.0" customHeight="1">
      <c r="A1283" s="8" t="str">
        <f>HYPERLINK("https://www.tenforums.com/tutorials/114790-enable-disable-changing-new-tab-page-background-google-chrome.html","Google Chrome New Tab Page Background - Enable or Disable Changing in Windows")</f>
        <v>Google Chrome New Tab Page Background - Enable or Disable Changing in Windows</v>
      </c>
      <c r="B1283" s="9" t="s">
        <v>462</v>
      </c>
      <c r="C1283" s="3"/>
      <c r="D1283" s="3"/>
      <c r="E1283" s="3"/>
      <c r="F1283" s="3"/>
      <c r="G1283" s="3"/>
      <c r="H1283" s="3"/>
      <c r="I1283" s="3"/>
      <c r="J1283" s="3"/>
      <c r="K1283" s="3"/>
      <c r="L1283" s="3"/>
      <c r="M1283" s="3"/>
      <c r="N1283" s="3"/>
      <c r="O1283" s="3"/>
      <c r="P1283" s="3"/>
      <c r="Q1283" s="3"/>
      <c r="R1283" s="3"/>
      <c r="S1283" s="3"/>
      <c r="T1283" s="3"/>
      <c r="U1283" s="3"/>
      <c r="V1283" s="3"/>
    </row>
    <row r="1284" ht="27.0" customHeight="1">
      <c r="A1284" s="11" t="str">
        <f>HYPERLINK("https://www.tenforums.com/tutorials/140559-enable-disable-color-theme-new-tab-page-google-chrome.html","Google Chrome New Tab Page Customize Menu - Enable or Disable Color and Theme")</f>
        <v>Google Chrome New Tab Page Customize Menu - Enable or Disable Color and Theme</v>
      </c>
      <c r="B1284" s="10" t="s">
        <v>463</v>
      </c>
      <c r="C1284" s="3"/>
      <c r="D1284" s="3"/>
      <c r="E1284" s="3"/>
      <c r="F1284" s="3"/>
      <c r="G1284" s="3"/>
      <c r="H1284" s="3"/>
      <c r="I1284" s="3"/>
      <c r="J1284" s="3"/>
      <c r="K1284" s="3"/>
      <c r="L1284" s="3"/>
      <c r="M1284" s="3"/>
      <c r="N1284" s="3"/>
      <c r="O1284" s="3"/>
      <c r="P1284" s="3"/>
      <c r="Q1284" s="3"/>
      <c r="R1284" s="3"/>
      <c r="S1284" s="3"/>
      <c r="T1284" s="3"/>
      <c r="U1284" s="3"/>
      <c r="V1284" s="3"/>
    </row>
    <row r="1285" ht="27.0" customHeight="1">
      <c r="A1285" s="11" t="str">
        <f>HYPERLINK("https://www.tenforums.com/tutorials/140595-enable-disable-new-tab-page-customization-menu-google-chrome.html","Google Chrome New Tab Page Customization Menu version 2 - Enable or Disable")</f>
        <v>Google Chrome New Tab Page Customization Menu version 2 - Enable or Disable</v>
      </c>
      <c r="B1285" s="10" t="s">
        <v>464</v>
      </c>
      <c r="C1285" s="3"/>
      <c r="D1285" s="3"/>
      <c r="E1285" s="3"/>
      <c r="F1285" s="3"/>
      <c r="G1285" s="3"/>
      <c r="H1285" s="3"/>
      <c r="I1285" s="3"/>
      <c r="J1285" s="3"/>
      <c r="K1285" s="3"/>
      <c r="L1285" s="3"/>
      <c r="M1285" s="3"/>
      <c r="N1285" s="3"/>
      <c r="O1285" s="3"/>
      <c r="P1285" s="3"/>
      <c r="Q1285" s="3"/>
      <c r="R1285" s="3"/>
      <c r="S1285" s="3"/>
      <c r="T1285" s="3"/>
      <c r="U1285" s="3"/>
      <c r="V1285" s="3"/>
    </row>
    <row r="1286" ht="27.0" customHeight="1">
      <c r="A1286" s="11" t="str">
        <f>HYPERLINK("https://www.tenforums.com/tutorials/147893-how-enable-real-search-box-new-tab-page-google-chrome.html","Google Chrome New Tab Page - Enable Real Search Box")</f>
        <v>Google Chrome New Tab Page - Enable Real Search Box</v>
      </c>
      <c r="B1286" s="10" t="s">
        <v>465</v>
      </c>
      <c r="C1286" s="3"/>
      <c r="D1286" s="3"/>
      <c r="E1286" s="3"/>
      <c r="F1286" s="3"/>
      <c r="G1286" s="3"/>
      <c r="H1286" s="3"/>
      <c r="I1286" s="3"/>
      <c r="J1286" s="3"/>
      <c r="K1286" s="3"/>
      <c r="L1286" s="3"/>
      <c r="M1286" s="3"/>
      <c r="N1286" s="3"/>
      <c r="O1286" s="3"/>
      <c r="P1286" s="3"/>
      <c r="Q1286" s="3"/>
      <c r="R1286" s="3"/>
      <c r="S1286" s="3"/>
      <c r="T1286" s="3"/>
      <c r="U1286" s="3"/>
      <c r="V1286" s="3"/>
    </row>
    <row r="1287" ht="27.0" customHeight="1">
      <c r="A1287" s="8" t="str">
        <f>HYPERLINK("https://www.tenforums.com/tutorials/117571-enable-disable-new-tab-page-material-design-ui-google-chrome.html","Google Chrome New Tab Page Material Design UI - Enable or Disable ")</f>
        <v>Google Chrome New Tab Page Material Design UI - Enable or Disable </v>
      </c>
      <c r="B1287" s="9" t="s">
        <v>466</v>
      </c>
      <c r="C1287" s="3"/>
      <c r="D1287" s="3"/>
      <c r="E1287" s="3"/>
      <c r="F1287" s="3"/>
      <c r="G1287" s="3"/>
      <c r="H1287" s="3"/>
      <c r="I1287" s="3"/>
      <c r="J1287" s="3"/>
      <c r="K1287" s="3"/>
      <c r="L1287" s="3"/>
      <c r="M1287" s="3"/>
      <c r="N1287" s="3"/>
      <c r="O1287" s="3"/>
      <c r="P1287" s="3"/>
      <c r="Q1287" s="3"/>
      <c r="R1287" s="3"/>
      <c r="S1287" s="3"/>
      <c r="T1287" s="3"/>
      <c r="U1287" s="3"/>
      <c r="V1287" s="3"/>
    </row>
    <row r="1288" ht="27.0" customHeight="1">
      <c r="A1288" s="11" t="str">
        <f>HYPERLINK("https://www.tenforums.com/tutorials/140600-hide-show-shortcuts-new-tab-page-google-chrome.html","Google Chrome New Tab Page Shortcuts - Hide or Show")</f>
        <v>Google Chrome New Tab Page Shortcuts - Hide or Show</v>
      </c>
      <c r="B1288" s="10" t="s">
        <v>467</v>
      </c>
      <c r="C1288" s="3"/>
      <c r="D1288" s="3"/>
      <c r="E1288" s="3"/>
      <c r="F1288" s="3"/>
      <c r="G1288" s="3"/>
      <c r="H1288" s="3"/>
      <c r="I1288" s="3"/>
      <c r="J1288" s="3"/>
      <c r="K1288" s="3"/>
      <c r="L1288" s="3"/>
      <c r="M1288" s="3"/>
      <c r="N1288" s="3"/>
      <c r="O1288" s="3"/>
      <c r="P1288" s="3"/>
      <c r="Q1288" s="3"/>
      <c r="R1288" s="3"/>
      <c r="S1288" s="3"/>
      <c r="T1288" s="3"/>
      <c r="U1288" s="3"/>
      <c r="V1288" s="3"/>
    </row>
    <row r="1289" ht="27.0" customHeight="1">
      <c r="A1289" s="8" t="str">
        <f>HYPERLINK("https://www.tenforums.com/tutorials/76829-google-chrome-page-prediction-turn-off-windows.html","Google Chrome Page Prediction - Turn On or Off in Windows")</f>
        <v>Google Chrome Page Prediction - Turn On or Off in Windows</v>
      </c>
      <c r="B1289" s="10" t="s">
        <v>468</v>
      </c>
      <c r="C1289" s="3"/>
      <c r="D1289" s="3"/>
      <c r="E1289" s="3"/>
      <c r="F1289" s="3"/>
      <c r="G1289" s="3"/>
      <c r="H1289" s="3"/>
      <c r="I1289" s="3"/>
      <c r="J1289" s="3"/>
      <c r="K1289" s="3"/>
      <c r="L1289" s="3"/>
      <c r="M1289" s="3"/>
      <c r="N1289" s="3"/>
      <c r="O1289" s="3"/>
      <c r="P1289" s="3"/>
      <c r="Q1289" s="3"/>
      <c r="R1289" s="3"/>
      <c r="S1289" s="3"/>
      <c r="T1289" s="3"/>
      <c r="U1289" s="3"/>
      <c r="V1289" s="3"/>
    </row>
    <row r="1290" ht="27.0" customHeight="1">
      <c r="A1290" s="11" t="str">
        <f>HYPERLINK("https://www.tenforums.com/tutorials/155134-how-generate-qr-code-page-url-google-chrome.html","Google Chrome QR Code - Generate for Page URL")</f>
        <v>Google Chrome QR Code - Generate for Page URL</v>
      </c>
      <c r="B1290" s="10" t="s">
        <v>469</v>
      </c>
      <c r="C1290" s="3"/>
      <c r="D1290" s="3"/>
      <c r="E1290" s="3"/>
      <c r="F1290" s="3"/>
      <c r="G1290" s="3"/>
      <c r="H1290" s="3"/>
      <c r="I1290" s="3"/>
      <c r="J1290" s="3"/>
      <c r="K1290" s="3"/>
      <c r="L1290" s="3"/>
      <c r="M1290" s="3"/>
      <c r="N1290" s="3"/>
      <c r="O1290" s="3"/>
      <c r="P1290" s="3"/>
      <c r="Q1290" s="3"/>
      <c r="R1290" s="3"/>
      <c r="S1290" s="3"/>
      <c r="T1290" s="3"/>
      <c r="U1290" s="3"/>
      <c r="V1290" s="3"/>
    </row>
    <row r="1291" ht="27.0" customHeight="1">
      <c r="A1291" s="11" t="str">
        <f>HYPERLINK("https://www.tenforums.com/tutorials/155133-how-enable-disable-qr-code-generator-google-chrome.html","Google Chrome QR Code Generator - Enable or Disable")</f>
        <v>Google Chrome QR Code Generator - Enable or Disable</v>
      </c>
      <c r="B1291" s="10" t="s">
        <v>470</v>
      </c>
      <c r="C1291" s="3"/>
      <c r="D1291" s="3"/>
      <c r="E1291" s="3"/>
      <c r="F1291" s="3"/>
      <c r="G1291" s="3"/>
      <c r="H1291" s="3"/>
      <c r="I1291" s="3"/>
      <c r="J1291" s="3"/>
      <c r="K1291" s="3"/>
      <c r="L1291" s="3"/>
      <c r="M1291" s="3"/>
      <c r="N1291" s="3"/>
      <c r="O1291" s="3"/>
      <c r="P1291" s="3"/>
      <c r="Q1291" s="3"/>
      <c r="R1291" s="3"/>
      <c r="S1291" s="3"/>
      <c r="T1291" s="3"/>
      <c r="U1291" s="3"/>
      <c r="V1291" s="3"/>
    </row>
    <row r="1292" ht="27.0" customHeight="1">
      <c r="A1292" s="8" t="str">
        <f>HYPERLINK("https://www.tenforums.com/tutorials/134235-enable-reader-mode-distill-page-google-chrome.html","Google Chrome Reader Mode - Enable to Distill page")</f>
        <v>Google Chrome Reader Mode - Enable to Distill page</v>
      </c>
      <c r="B1292" s="9" t="s">
        <v>471</v>
      </c>
      <c r="C1292" s="3"/>
      <c r="D1292" s="3"/>
      <c r="E1292" s="3"/>
      <c r="F1292" s="3"/>
      <c r="G1292" s="3"/>
      <c r="H1292" s="3"/>
      <c r="I1292" s="3"/>
      <c r="J1292" s="3"/>
      <c r="K1292" s="3"/>
      <c r="L1292" s="3"/>
      <c r="M1292" s="3"/>
      <c r="N1292" s="3"/>
      <c r="O1292" s="3"/>
      <c r="P1292" s="3"/>
      <c r="Q1292" s="3"/>
      <c r="R1292" s="3"/>
      <c r="S1292" s="3"/>
      <c r="T1292" s="3"/>
      <c r="U1292" s="3"/>
      <c r="V1292" s="3"/>
    </row>
    <row r="1293" ht="27.0" customHeight="1">
      <c r="A1293" s="8" t="str">
        <f>HYPERLINK("https://www.tenforums.com/tutorials/71570-chrome-reset-default-windows.html","Google Chrome - Reset to Default in Windows ")</f>
        <v>Google Chrome - Reset to Default in Windows </v>
      </c>
      <c r="B1293" s="9" t="s">
        <v>473</v>
      </c>
      <c r="C1293" s="3"/>
      <c r="D1293" s="3"/>
      <c r="E1293" s="3"/>
      <c r="F1293" s="3"/>
      <c r="G1293" s="3"/>
      <c r="H1293" s="3"/>
      <c r="I1293" s="3"/>
      <c r="J1293" s="3"/>
      <c r="K1293" s="3"/>
      <c r="L1293" s="3"/>
      <c r="M1293" s="3"/>
      <c r="N1293" s="3"/>
      <c r="O1293" s="3"/>
      <c r="P1293" s="3"/>
      <c r="Q1293" s="3"/>
      <c r="R1293" s="3"/>
      <c r="S1293" s="3"/>
      <c r="T1293" s="3"/>
      <c r="U1293" s="3"/>
      <c r="V1293" s="3"/>
    </row>
    <row r="1294" ht="27.0" customHeight="1">
      <c r="A1294" s="8" t="str">
        <f>HYPERLINK("https://www.tenforums.com/tutorials/134239-enable-disable-rich-entity-search-suggestions-google-chrome.html","Google Chrome Rich Entity Search Suggestions - Enable or Disable")</f>
        <v>Google Chrome Rich Entity Search Suggestions - Enable or Disable</v>
      </c>
      <c r="B1294" s="9" t="s">
        <v>472</v>
      </c>
      <c r="C1294" s="3"/>
      <c r="D1294" s="3"/>
      <c r="E1294" s="3"/>
      <c r="F1294" s="3"/>
      <c r="G1294" s="3"/>
      <c r="H1294" s="3"/>
      <c r="I1294" s="3"/>
      <c r="J1294" s="3"/>
      <c r="K1294" s="3"/>
      <c r="L1294" s="3"/>
      <c r="M1294" s="3"/>
      <c r="N1294" s="3"/>
      <c r="O1294" s="3"/>
      <c r="P1294" s="3"/>
      <c r="Q1294" s="3"/>
      <c r="R1294" s="3"/>
      <c r="S1294" s="3"/>
      <c r="T1294" s="3"/>
      <c r="U1294" s="3"/>
      <c r="V1294" s="3"/>
    </row>
    <row r="1295" ht="27.0" customHeight="1">
      <c r="A1295" s="8" t="str">
        <f>HYPERLINK("https://www.tenforums.com/tutorials/115669-enable-disable-saving-passwords-google-chrome-windows.html","Google Chrome Saving Passwords - Enable or Disable in Windows")</f>
        <v>Google Chrome Saving Passwords - Enable or Disable in Windows</v>
      </c>
      <c r="B1295" s="9" t="s">
        <v>474</v>
      </c>
      <c r="C1295" s="3"/>
      <c r="D1295" s="3"/>
      <c r="E1295" s="3"/>
      <c r="F1295" s="3"/>
      <c r="G1295" s="3"/>
      <c r="H1295" s="3"/>
      <c r="I1295" s="3"/>
      <c r="J1295" s="3"/>
      <c r="K1295" s="3"/>
      <c r="L1295" s="3"/>
      <c r="M1295" s="3"/>
      <c r="N1295" s="3"/>
      <c r="O1295" s="3"/>
      <c r="P1295" s="3"/>
      <c r="Q1295" s="3"/>
      <c r="R1295" s="3"/>
      <c r="S1295" s="3"/>
      <c r="T1295" s="3"/>
      <c r="U1295" s="3"/>
      <c r="V1295" s="3"/>
    </row>
    <row r="1296" ht="27.0" customHeight="1">
      <c r="A1296" s="8" t="str">
        <f>HYPERLINK("https://www.tenforums.com/tutorials/117616-hide-show-www-subdomains-urls-address-bar-google-chrome.html","Google Chrome Scheme and WWW Subdomains of URLs in Address Bar - Hide or Show")</f>
        <v>Google Chrome Scheme and WWW Subdomains of URLs in Address Bar - Hide or Show</v>
      </c>
      <c r="B1296" s="9" t="s">
        <v>475</v>
      </c>
      <c r="C1296" s="3"/>
      <c r="D1296" s="3"/>
      <c r="E1296" s="3"/>
      <c r="F1296" s="3"/>
      <c r="G1296" s="3"/>
      <c r="H1296" s="3"/>
      <c r="I1296" s="3"/>
      <c r="J1296" s="3"/>
      <c r="K1296" s="3"/>
      <c r="L1296" s="3"/>
      <c r="M1296" s="3"/>
      <c r="N1296" s="3"/>
      <c r="O1296" s="3"/>
      <c r="P1296" s="3"/>
      <c r="Q1296" s="3"/>
      <c r="R1296" s="3"/>
      <c r="S1296" s="3"/>
      <c r="T1296" s="3"/>
      <c r="U1296" s="3"/>
      <c r="V1296" s="3"/>
    </row>
    <row r="1297" ht="27.0" customHeight="1">
      <c r="A1297" s="8" t="str">
        <f>HYPERLINK("https://www.tenforums.com/tutorials/114780-change-default-search-engine-google-chrome-windows.html","Google Chrome Search Engine - Change Default in Windows")</f>
        <v>Google Chrome Search Engine - Change Default in Windows</v>
      </c>
      <c r="B1297" s="9" t="s">
        <v>476</v>
      </c>
      <c r="C1297" s="3"/>
      <c r="D1297" s="3"/>
      <c r="E1297" s="3"/>
      <c r="F1297" s="3"/>
      <c r="G1297" s="3"/>
      <c r="H1297" s="3"/>
      <c r="I1297" s="3"/>
      <c r="J1297" s="3"/>
      <c r="K1297" s="3"/>
      <c r="L1297" s="3"/>
      <c r="M1297" s="3"/>
      <c r="N1297" s="3"/>
      <c r="O1297" s="3"/>
      <c r="P1297" s="3"/>
      <c r="Q1297" s="3"/>
      <c r="R1297" s="3"/>
      <c r="S1297" s="3"/>
      <c r="T1297" s="3"/>
      <c r="U1297" s="3"/>
      <c r="V1297" s="3"/>
    </row>
    <row r="1298" ht="27.0" customHeight="1">
      <c r="A1298" s="8" t="str">
        <f>HYPERLINK("https://www.tenforums.com/tutorials/117396-add-remove-security-indicator-text-https-pages-google-chrome.html","Google Chrome Security Indicator Text for HTTPS Pages - Add or Remove in Windows")</f>
        <v>Google Chrome Security Indicator Text for HTTPS Pages - Add or Remove in Windows</v>
      </c>
      <c r="B1298" s="9" t="s">
        <v>477</v>
      </c>
      <c r="C1298" s="3"/>
      <c r="D1298" s="3"/>
      <c r="E1298" s="3"/>
      <c r="F1298" s="3"/>
      <c r="G1298" s="3"/>
      <c r="H1298" s="3"/>
      <c r="I1298" s="3"/>
      <c r="J1298" s="3"/>
      <c r="K1298" s="3"/>
      <c r="L1298" s="3"/>
      <c r="M1298" s="3"/>
      <c r="N1298" s="3"/>
      <c r="O1298" s="3"/>
      <c r="P1298" s="3"/>
      <c r="Q1298" s="3"/>
      <c r="R1298" s="3"/>
      <c r="S1298" s="3"/>
      <c r="T1298" s="3"/>
      <c r="U1298" s="3"/>
      <c r="V1298" s="3"/>
    </row>
    <row r="1299" ht="27.0" customHeight="1">
      <c r="A1299" s="8" t="str">
        <f>HYPERLINK("https://www.tenforums.com/tutorials/117521-enable-disable-single-tab-mode-google-chrome.html","Google Chrome Single Tab Mode - Enable or Disable")</f>
        <v>Google Chrome Single Tab Mode - Enable or Disable</v>
      </c>
      <c r="B1299" s="9" t="s">
        <v>478</v>
      </c>
      <c r="C1299" s="3"/>
      <c r="D1299" s="3"/>
      <c r="E1299" s="3"/>
      <c r="F1299" s="3"/>
      <c r="G1299" s="3"/>
      <c r="H1299" s="3"/>
      <c r="I1299" s="3"/>
      <c r="J1299" s="3"/>
      <c r="K1299" s="3"/>
      <c r="L1299" s="3"/>
      <c r="M1299" s="3"/>
      <c r="N1299" s="3"/>
      <c r="O1299" s="3"/>
      <c r="P1299" s="3"/>
      <c r="Q1299" s="3"/>
      <c r="R1299" s="3"/>
      <c r="S1299" s="3"/>
      <c r="T1299" s="3"/>
      <c r="U1299" s="3"/>
      <c r="V1299" s="3"/>
    </row>
    <row r="1300" ht="27.0" customHeight="1">
      <c r="A1300" s="8" t="str">
        <f>HYPERLINK("https://www.tenforums.com/tutorials/112915-enable-disable-smooth-scrolling-google-chrome.html","Google Chrome Smooth Scrolling - Enable or Disable")</f>
        <v>Google Chrome Smooth Scrolling - Enable or Disable</v>
      </c>
      <c r="B1300" s="9" t="s">
        <v>479</v>
      </c>
      <c r="C1300" s="3"/>
      <c r="D1300" s="3"/>
      <c r="E1300" s="3"/>
      <c r="F1300" s="3"/>
      <c r="G1300" s="3"/>
      <c r="H1300" s="3"/>
      <c r="I1300" s="3"/>
      <c r="J1300" s="3"/>
      <c r="K1300" s="3"/>
      <c r="L1300" s="3"/>
      <c r="M1300" s="3"/>
      <c r="N1300" s="3"/>
      <c r="O1300" s="3"/>
      <c r="P1300" s="3"/>
      <c r="Q1300" s="3"/>
      <c r="R1300" s="3"/>
      <c r="S1300" s="3"/>
      <c r="T1300" s="3"/>
      <c r="U1300" s="3"/>
      <c r="V1300" s="3"/>
    </row>
    <row r="1301" ht="27.0" customHeight="1">
      <c r="A1301" s="8" t="str">
        <f>HYPERLINK("https://www.tenforums.com/tutorials/73875-google-chrome-startup-page-change-windows.html","Google Chrome Startup Page - Change in Windows ")</f>
        <v>Google Chrome Startup Page - Change in Windows </v>
      </c>
      <c r="B1301" s="9" t="s">
        <v>480</v>
      </c>
      <c r="C1301" s="3"/>
      <c r="D1301" s="3"/>
      <c r="E1301" s="3"/>
      <c r="F1301" s="3"/>
      <c r="G1301" s="3"/>
      <c r="H1301" s="3"/>
      <c r="I1301" s="3"/>
      <c r="J1301" s="3"/>
      <c r="K1301" s="3"/>
      <c r="L1301" s="3"/>
      <c r="M1301" s="3"/>
      <c r="N1301" s="3"/>
      <c r="O1301" s="3"/>
      <c r="P1301" s="3"/>
      <c r="Q1301" s="3"/>
      <c r="R1301" s="3"/>
      <c r="S1301" s="3"/>
      <c r="T1301" s="3"/>
      <c r="U1301" s="3"/>
      <c r="V1301" s="3"/>
    </row>
    <row r="1302" ht="27.0" customHeight="1">
      <c r="A1302" s="8" t="str">
        <f>HYPERLINK("https://www.tenforums.com/tutorials/99949-enable-disable-strict-site-isolation-mode-google-chrome.html","Google Chrome Strict Site Isolation Mode - Enable or Disable in Windows")</f>
        <v>Google Chrome Strict Site Isolation Mode - Enable or Disable in Windows</v>
      </c>
      <c r="B1302" s="9" t="s">
        <v>1170</v>
      </c>
      <c r="C1302" s="3"/>
      <c r="D1302" s="3"/>
      <c r="E1302" s="3"/>
      <c r="F1302" s="3"/>
      <c r="G1302" s="3"/>
      <c r="H1302" s="3"/>
      <c r="I1302" s="3"/>
      <c r="J1302" s="3"/>
      <c r="K1302" s="3"/>
      <c r="L1302" s="3"/>
      <c r="M1302" s="3"/>
      <c r="N1302" s="3"/>
      <c r="O1302" s="3"/>
      <c r="P1302" s="3"/>
      <c r="Q1302" s="3"/>
      <c r="R1302" s="3"/>
      <c r="S1302" s="3"/>
      <c r="T1302" s="3"/>
      <c r="U1302" s="3"/>
      <c r="V1302" s="3"/>
    </row>
    <row r="1303" ht="27.0" customHeight="1">
      <c r="A1303" s="8" t="str">
        <f>HYPERLINK("https://www.tenforums.com/tutorials/112920-enable-disable-tab-audio-muting-google-chrome.html","Google Chrome Tab Audio Muting - Enable or Disable in Windows")</f>
        <v>Google Chrome Tab Audio Muting - Enable or Disable in Windows</v>
      </c>
      <c r="B1303" s="9" t="s">
        <v>481</v>
      </c>
      <c r="C1303" s="3"/>
      <c r="D1303" s="3"/>
      <c r="E1303" s="3"/>
      <c r="F1303" s="3"/>
      <c r="G1303" s="3"/>
      <c r="H1303" s="3"/>
      <c r="I1303" s="3"/>
      <c r="J1303" s="3"/>
      <c r="K1303" s="3"/>
      <c r="L1303" s="3"/>
      <c r="M1303" s="3"/>
      <c r="N1303" s="3"/>
      <c r="O1303" s="3"/>
      <c r="P1303" s="3"/>
      <c r="Q1303" s="3"/>
      <c r="R1303" s="3"/>
      <c r="S1303" s="3"/>
      <c r="T1303" s="3"/>
      <c r="U1303" s="3"/>
      <c r="V1303" s="3"/>
    </row>
    <row r="1304" ht="27.0" customHeight="1">
      <c r="A1304" s="11" t="str">
        <f>HYPERLINK("https://www.tenforums.com/tutorials/146276-how-enable-disable-tab-freezing-google-chrome.html","Google Chrome Tab Freezing - Enable or Disable")</f>
        <v>Google Chrome Tab Freezing - Enable or Disable</v>
      </c>
      <c r="B1304" s="10" t="s">
        <v>482</v>
      </c>
      <c r="C1304" s="3"/>
      <c r="D1304" s="3"/>
      <c r="E1304" s="3"/>
      <c r="F1304" s="3"/>
      <c r="G1304" s="3"/>
      <c r="H1304" s="3"/>
      <c r="I1304" s="3"/>
      <c r="J1304" s="3"/>
      <c r="K1304" s="3"/>
      <c r="L1304" s="3"/>
      <c r="M1304" s="3"/>
      <c r="N1304" s="3"/>
      <c r="O1304" s="3"/>
      <c r="P1304" s="3"/>
      <c r="Q1304" s="3"/>
      <c r="R1304" s="3"/>
      <c r="S1304" s="3"/>
      <c r="T1304" s="3"/>
      <c r="U1304" s="3"/>
      <c r="V1304" s="3"/>
    </row>
    <row r="1305" ht="27.0" customHeight="1">
      <c r="A1305" s="11" t="str">
        <f>HYPERLINK("https://www.tenforums.com/tutorials/149978-how-enable-disable-tab-groups-google-chrome.html","Google Chrome Tab Groups - Enable or Disable")</f>
        <v>Google Chrome Tab Groups - Enable or Disable</v>
      </c>
      <c r="B1305" s="10" t="s">
        <v>483</v>
      </c>
      <c r="C1305" s="3"/>
      <c r="D1305" s="3"/>
      <c r="E1305" s="3"/>
      <c r="F1305" s="3"/>
      <c r="G1305" s="3"/>
      <c r="H1305" s="3"/>
      <c r="I1305" s="3"/>
      <c r="J1305" s="3"/>
      <c r="K1305" s="3"/>
      <c r="L1305" s="3"/>
      <c r="M1305" s="3"/>
      <c r="N1305" s="3"/>
      <c r="O1305" s="3"/>
      <c r="P1305" s="3"/>
      <c r="Q1305" s="3"/>
      <c r="R1305" s="3"/>
      <c r="S1305" s="3"/>
      <c r="T1305" s="3"/>
      <c r="U1305" s="3"/>
      <c r="V1305" s="3"/>
    </row>
    <row r="1306" ht="27.0" customHeight="1">
      <c r="A1306" s="11" t="str">
        <f>HYPERLINK("https://www.tenforums.com/tutorials/143215-enable-disable-tab-hover-cards-card-images-google-chrome.html","Google Chrome Tab Hover Cards and Card Images - Enable or Disable")</f>
        <v>Google Chrome Tab Hover Cards and Card Images - Enable or Disable</v>
      </c>
      <c r="B1306" s="10" t="s">
        <v>484</v>
      </c>
      <c r="C1306" s="3"/>
      <c r="D1306" s="3"/>
      <c r="E1306" s="3"/>
      <c r="F1306" s="3"/>
      <c r="G1306" s="3"/>
      <c r="H1306" s="3"/>
      <c r="I1306" s="3"/>
      <c r="J1306" s="3"/>
      <c r="K1306" s="3"/>
      <c r="L1306" s="3"/>
      <c r="M1306" s="3"/>
      <c r="N1306" s="3"/>
      <c r="O1306" s="3"/>
      <c r="P1306" s="3"/>
      <c r="Q1306" s="3"/>
      <c r="R1306" s="3"/>
      <c r="S1306" s="3"/>
      <c r="T1306" s="3"/>
      <c r="U1306" s="3"/>
      <c r="V1306" s="3"/>
    </row>
    <row r="1307" ht="27.0" customHeight="1">
      <c r="A1307" s="8" t="str">
        <f>HYPERLINK("https://www.tenforums.com/tutorials/125366-change-theme-google-chrome.html","Google Chrome Theme - Change")</f>
        <v>Google Chrome Theme - Change</v>
      </c>
      <c r="B1307" s="9" t="s">
        <v>485</v>
      </c>
      <c r="C1307" s="3"/>
      <c r="D1307" s="3"/>
      <c r="E1307" s="3"/>
      <c r="F1307" s="3"/>
      <c r="G1307" s="3"/>
      <c r="H1307" s="3"/>
      <c r="I1307" s="3"/>
      <c r="J1307" s="3"/>
      <c r="K1307" s="3"/>
      <c r="L1307" s="3"/>
      <c r="M1307" s="3"/>
      <c r="N1307" s="3"/>
      <c r="O1307" s="3"/>
      <c r="P1307" s="3"/>
      <c r="Q1307" s="3"/>
      <c r="R1307" s="3"/>
      <c r="S1307" s="3"/>
      <c r="T1307" s="3"/>
      <c r="U1307" s="3"/>
      <c r="V1307" s="3"/>
    </row>
    <row r="1308" ht="27.0" customHeight="1">
      <c r="A1308" s="8" t="str">
        <f>HYPERLINK("https://www.tenforums.com/tutorials/134484-enable-disable-chrome-exe-volume-control-media-key-handling.html","Google Chrome Volume Control and Media Key Handling - Enable or Disable in Google Chrome")</f>
        <v>Google Chrome Volume Control and Media Key Handling - Enable or Disable in Google Chrome</v>
      </c>
      <c r="B1308" s="9" t="s">
        <v>486</v>
      </c>
      <c r="C1308" s="3"/>
      <c r="D1308" s="3"/>
      <c r="E1308" s="3"/>
      <c r="F1308" s="3"/>
      <c r="G1308" s="3"/>
      <c r="H1308" s="3"/>
      <c r="I1308" s="3"/>
      <c r="J1308" s="3"/>
      <c r="K1308" s="3"/>
      <c r="L1308" s="3"/>
      <c r="M1308" s="3"/>
      <c r="N1308" s="3"/>
      <c r="O1308" s="3"/>
      <c r="P1308" s="3"/>
      <c r="Q1308" s="3"/>
      <c r="R1308" s="3"/>
      <c r="S1308" s="3"/>
      <c r="T1308" s="3"/>
      <c r="U1308" s="3"/>
      <c r="V1308" s="3"/>
    </row>
    <row r="1309" ht="27.0" customHeight="1">
      <c r="A1309" s="8" t="str">
        <f>HYPERLINK("https://www.tenforums.com/tutorials/104700-allow-block-website-notifications-google-chrome-windows.html","Google Chrome Website Notifications - Allow or Block in Windows")</f>
        <v>Google Chrome Website Notifications - Allow or Block in Windows</v>
      </c>
      <c r="B1309" s="9" t="s">
        <v>487</v>
      </c>
      <c r="C1309" s="3"/>
      <c r="D1309" s="3"/>
      <c r="E1309" s="3"/>
      <c r="F1309" s="3"/>
      <c r="G1309" s="3"/>
      <c r="H1309" s="3"/>
      <c r="I1309" s="3"/>
      <c r="J1309" s="3"/>
      <c r="K1309" s="3"/>
      <c r="L1309" s="3"/>
      <c r="M1309" s="3"/>
      <c r="N1309" s="3"/>
      <c r="O1309" s="3"/>
      <c r="P1309" s="3"/>
      <c r="Q1309" s="3"/>
      <c r="R1309" s="3"/>
      <c r="S1309" s="3"/>
      <c r="T1309" s="3"/>
      <c r="U1309" s="3"/>
      <c r="V1309" s="3"/>
    </row>
    <row r="1310" ht="27.0" customHeight="1">
      <c r="A1310" s="11" t="s">
        <v>1171</v>
      </c>
      <c r="B1310" s="10" t="s">
        <v>1172</v>
      </c>
      <c r="C1310" s="3"/>
      <c r="D1310" s="3"/>
      <c r="E1310" s="3"/>
      <c r="F1310" s="3"/>
      <c r="G1310" s="3"/>
      <c r="H1310" s="3"/>
      <c r="I1310" s="3"/>
      <c r="J1310" s="3"/>
      <c r="K1310" s="3"/>
      <c r="L1310" s="3"/>
      <c r="M1310" s="3"/>
      <c r="N1310" s="3"/>
      <c r="O1310" s="3"/>
      <c r="P1310" s="3"/>
      <c r="Q1310" s="3"/>
      <c r="R1310" s="3"/>
      <c r="S1310" s="3"/>
      <c r="T1310" s="3"/>
      <c r="U1310" s="3"/>
      <c r="V1310" s="3"/>
    </row>
    <row r="1311" ht="27.0" customHeight="1">
      <c r="A1311" s="8" t="str">
        <f>HYPERLINK("https://www.tenforums.com/tutorials/48991-google-drive-navigation-pane-add-remove-windows-10-a.html","Google Drive in Navigation Pane - Add or Remove in Windows 10 ")</f>
        <v>Google Drive in Navigation Pane - Add or Remove in Windows 10 </v>
      </c>
      <c r="B1311" s="9" t="s">
        <v>1173</v>
      </c>
      <c r="C1311" s="3"/>
      <c r="D1311" s="3"/>
      <c r="E1311" s="3"/>
      <c r="F1311" s="3"/>
      <c r="G1311" s="3"/>
      <c r="H1311" s="3"/>
      <c r="I1311" s="3"/>
      <c r="J1311" s="3"/>
      <c r="K1311" s="3"/>
      <c r="L1311" s="3"/>
      <c r="M1311" s="3"/>
      <c r="N1311" s="3"/>
      <c r="O1311" s="3"/>
      <c r="P1311" s="3"/>
      <c r="Q1311" s="3"/>
      <c r="R1311" s="3"/>
      <c r="S1311" s="3"/>
      <c r="T1311" s="3"/>
      <c r="U1311" s="3"/>
      <c r="V1311" s="3"/>
    </row>
    <row r="1312" ht="27.0" customHeight="1">
      <c r="A1312" s="8" t="str">
        <f>HYPERLINK("https://www.tenforums.com/tutorials/85757-convert-gpt-disk-mbr-disk-windows-10-a.html","GPT Disk - Convert to MBR Disk in Windows 10")</f>
        <v>GPT Disk - Convert to MBR Disk in Windows 10</v>
      </c>
      <c r="B1312" s="9" t="s">
        <v>794</v>
      </c>
      <c r="C1312" s="3"/>
      <c r="D1312" s="3"/>
      <c r="E1312" s="3"/>
      <c r="F1312" s="3"/>
      <c r="G1312" s="3"/>
      <c r="H1312" s="3"/>
      <c r="I1312" s="3"/>
      <c r="J1312" s="3"/>
      <c r="K1312" s="3"/>
      <c r="L1312" s="3"/>
      <c r="M1312" s="3"/>
      <c r="N1312" s="3"/>
      <c r="O1312" s="3"/>
      <c r="P1312" s="3"/>
      <c r="Q1312" s="3"/>
      <c r="R1312" s="3"/>
      <c r="S1312" s="3"/>
      <c r="T1312" s="3"/>
      <c r="U1312" s="3"/>
      <c r="V1312" s="3"/>
    </row>
    <row r="1313" ht="27.0" customHeight="1">
      <c r="A1313" s="11" t="s">
        <v>1174</v>
      </c>
      <c r="B1313" s="10" t="s">
        <v>1175</v>
      </c>
      <c r="C1313" s="3"/>
      <c r="D1313" s="3"/>
      <c r="E1313" s="3"/>
      <c r="F1313" s="3"/>
      <c r="G1313" s="3"/>
      <c r="H1313" s="3"/>
      <c r="I1313" s="3"/>
      <c r="J1313" s="3"/>
      <c r="K1313" s="3"/>
      <c r="L1313" s="3"/>
      <c r="M1313" s="3"/>
      <c r="N1313" s="3"/>
      <c r="O1313" s="3"/>
      <c r="P1313" s="3"/>
      <c r="Q1313" s="3"/>
      <c r="R1313" s="3"/>
      <c r="S1313" s="3"/>
      <c r="T1313" s="3"/>
      <c r="U1313" s="3"/>
      <c r="V1313" s="3"/>
    </row>
    <row r="1314" ht="27.0" customHeight="1">
      <c r="A1314" s="11" t="s">
        <v>1176</v>
      </c>
      <c r="B1314" s="10" t="s">
        <v>1177</v>
      </c>
      <c r="C1314" s="3"/>
      <c r="D1314" s="3"/>
      <c r="E1314" s="3"/>
      <c r="F1314" s="3"/>
      <c r="G1314" s="3"/>
      <c r="H1314" s="3"/>
      <c r="I1314" s="3"/>
      <c r="J1314" s="3"/>
      <c r="K1314" s="3"/>
      <c r="L1314" s="3"/>
      <c r="M1314" s="3"/>
      <c r="N1314" s="3"/>
      <c r="O1314" s="3"/>
      <c r="P1314" s="3"/>
      <c r="Q1314" s="3"/>
      <c r="R1314" s="3"/>
      <c r="S1314" s="3"/>
      <c r="T1314" s="3"/>
      <c r="U1314" s="3"/>
      <c r="V1314" s="3"/>
    </row>
    <row r="1315" ht="27.0" customHeight="1">
      <c r="A1315" s="8" t="str">
        <f>HYPERLINK("https://www.tenforums.com/tutorials/132824-check-what-graphics-card-gpu-windows-pc.html","GPU or Graphics Card - Check What is in Windows PC")</f>
        <v>GPU or Graphics Card - Check What is in Windows PC</v>
      </c>
      <c r="B1315" s="9" t="s">
        <v>1178</v>
      </c>
      <c r="C1315" s="3"/>
      <c r="D1315" s="3"/>
      <c r="E1315" s="3"/>
      <c r="F1315" s="3"/>
      <c r="G1315" s="3"/>
      <c r="H1315" s="3"/>
      <c r="I1315" s="3"/>
      <c r="J1315" s="3"/>
      <c r="K1315" s="3"/>
      <c r="L1315" s="3"/>
      <c r="M1315" s="3"/>
      <c r="N1315" s="3"/>
      <c r="O1315" s="3"/>
      <c r="P1315" s="3"/>
      <c r="Q1315" s="3"/>
      <c r="R1315" s="3"/>
      <c r="S1315" s="3"/>
      <c r="T1315" s="3"/>
      <c r="U1315" s="3"/>
      <c r="V1315" s="3"/>
    </row>
    <row r="1316" ht="27.0" customHeight="1">
      <c r="A1316" s="11" t="str">
        <f>HYPERLINK("https://www.tenforums.com/tutorials/150440-turn-off-hardware-accelerated-gpu-scheduling-windows-10-a.html","GPU Scheduling Hardware Accelerated - Turn On or Off in Windows 10")</f>
        <v>GPU Scheduling Hardware Accelerated - Turn On or Off in Windows 10</v>
      </c>
      <c r="B1316" s="10" t="s">
        <v>1179</v>
      </c>
      <c r="C1316" s="3"/>
      <c r="D1316" s="3"/>
      <c r="E1316" s="3"/>
      <c r="F1316" s="3"/>
      <c r="G1316" s="3"/>
      <c r="H1316" s="3"/>
      <c r="I1316" s="3"/>
      <c r="J1316" s="3"/>
      <c r="K1316" s="3"/>
      <c r="L1316" s="3"/>
      <c r="M1316" s="3"/>
      <c r="N1316" s="3"/>
      <c r="O1316" s="3"/>
      <c r="P1316" s="3"/>
      <c r="Q1316" s="3"/>
      <c r="R1316" s="3"/>
      <c r="S1316" s="3"/>
      <c r="T1316" s="3"/>
      <c r="U1316" s="3"/>
      <c r="V1316" s="3"/>
    </row>
    <row r="1317" ht="27.0" customHeight="1">
      <c r="A1317" s="8" t="str">
        <f>HYPERLINK("https://www.tenforums.com/tutorials/103965-set-preferred-gpu-apps-windows-10-a.html","GPU - Set Preferred GPU for Apps in Windows 10")</f>
        <v>GPU - Set Preferred GPU for Apps in Windows 10</v>
      </c>
      <c r="B1317" s="9" t="s">
        <v>198</v>
      </c>
      <c r="C1317" s="3"/>
      <c r="D1317" s="3"/>
      <c r="E1317" s="3"/>
      <c r="F1317" s="3"/>
      <c r="G1317" s="3"/>
      <c r="H1317" s="3"/>
      <c r="I1317" s="3"/>
      <c r="J1317" s="3"/>
      <c r="K1317" s="3"/>
      <c r="L1317" s="3"/>
      <c r="M1317" s="3"/>
      <c r="N1317" s="3"/>
      <c r="O1317" s="3"/>
      <c r="P1317" s="3"/>
      <c r="Q1317" s="3"/>
      <c r="R1317" s="3"/>
      <c r="S1317" s="3"/>
      <c r="T1317" s="3"/>
      <c r="U1317" s="3"/>
      <c r="V1317" s="3"/>
    </row>
    <row r="1318" ht="27.0" customHeight="1">
      <c r="A1318" s="8" t="str">
        <f>HYPERLINK("https://www.tenforums.com/tutorials/13081-furmark-gpu-stress-test.html","GPU Stress Test with FurMark")</f>
        <v>GPU Stress Test with FurMark</v>
      </c>
      <c r="B1318" s="9" t="s">
        <v>1136</v>
      </c>
      <c r="C1318" s="3"/>
      <c r="D1318" s="3"/>
      <c r="E1318" s="3"/>
      <c r="F1318" s="3"/>
      <c r="G1318" s="3"/>
      <c r="H1318" s="3"/>
      <c r="I1318" s="3"/>
      <c r="J1318" s="3"/>
      <c r="K1318" s="3"/>
      <c r="L1318" s="3"/>
      <c r="M1318" s="3"/>
      <c r="N1318" s="3"/>
      <c r="O1318" s="3"/>
      <c r="P1318" s="3"/>
      <c r="Q1318" s="3"/>
      <c r="R1318" s="3"/>
      <c r="S1318" s="3"/>
      <c r="T1318" s="3"/>
      <c r="U1318" s="3"/>
      <c r="V1318" s="3"/>
    </row>
    <row r="1319" ht="27.0" customHeight="1">
      <c r="A1319" s="11" t="str">
        <f>HYPERLINK("https://www.tenforums.com/tutorials/138675-monitor-gpu-temperature-task-manager-windows-10-a.html","GPU Temperature - Monitor from Task Manager in Windows 10")</f>
        <v>GPU Temperature - Monitor from Task Manager in Windows 10</v>
      </c>
      <c r="B1319" s="10" t="s">
        <v>1180</v>
      </c>
      <c r="C1319" s="3"/>
      <c r="D1319" s="3"/>
      <c r="E1319" s="3"/>
      <c r="F1319" s="3"/>
      <c r="G1319" s="3"/>
      <c r="H1319" s="3"/>
      <c r="I1319" s="3"/>
      <c r="J1319" s="3"/>
      <c r="K1319" s="3"/>
      <c r="L1319" s="3"/>
      <c r="M1319" s="3"/>
      <c r="N1319" s="3"/>
      <c r="O1319" s="3"/>
      <c r="P1319" s="3"/>
      <c r="Q1319" s="3"/>
      <c r="R1319" s="3"/>
      <c r="S1319" s="3"/>
      <c r="T1319" s="3"/>
      <c r="U1319" s="3"/>
      <c r="V1319" s="3"/>
    </row>
    <row r="1320" ht="27.0" customHeight="1">
      <c r="A1320" s="8" t="str">
        <f>HYPERLINK("https://www.tenforums.com/tutorials/4657-gpu-core-basics-choosing-one.html","GPU - The Core Basics for Choosing One")</f>
        <v>GPU - The Core Basics for Choosing One</v>
      </c>
      <c r="B1320" s="9" t="s">
        <v>1181</v>
      </c>
      <c r="C1320" s="3"/>
      <c r="D1320" s="3"/>
      <c r="E1320" s="3"/>
      <c r="F1320" s="3"/>
      <c r="G1320" s="3"/>
      <c r="H1320" s="3"/>
      <c r="I1320" s="3"/>
      <c r="J1320" s="3"/>
      <c r="K1320" s="3"/>
      <c r="L1320" s="3"/>
      <c r="M1320" s="3"/>
      <c r="N1320" s="3"/>
      <c r="O1320" s="3"/>
      <c r="P1320" s="3"/>
      <c r="Q1320" s="3"/>
      <c r="R1320" s="3"/>
      <c r="S1320" s="3"/>
      <c r="T1320" s="3"/>
      <c r="U1320" s="3"/>
      <c r="V1320" s="3"/>
    </row>
    <row r="1321" ht="27.0" customHeight="1">
      <c r="A1321" s="8" t="str">
        <f>HYPERLINK("https://www.tenforums.com/tutorials/132824-check-what-graphics-card-gpu-windows-pc.html","Graphics Card or GPU - Check What is in Windows PC")</f>
        <v>Graphics Card or GPU - Check What is in Windows PC</v>
      </c>
      <c r="B1321" s="9" t="s">
        <v>1178</v>
      </c>
      <c r="C1321" s="3"/>
      <c r="D1321" s="3"/>
      <c r="E1321" s="3"/>
      <c r="F1321" s="3"/>
      <c r="G1321" s="3"/>
      <c r="H1321" s="3"/>
      <c r="I1321" s="3"/>
      <c r="J1321" s="3"/>
      <c r="K1321" s="3"/>
      <c r="L1321" s="3"/>
      <c r="M1321" s="3"/>
      <c r="N1321" s="3"/>
      <c r="O1321" s="3"/>
      <c r="P1321" s="3"/>
      <c r="Q1321" s="3"/>
      <c r="R1321" s="3"/>
      <c r="S1321" s="3"/>
      <c r="T1321" s="3"/>
      <c r="U1321" s="3"/>
      <c r="V1321" s="3"/>
    </row>
    <row r="1322" ht="27.0" customHeight="1">
      <c r="A1322" s="8" t="str">
        <f>HYPERLINK("https://www.tenforums.com/tutorials/109556-restart-graphics-driver-display-adapter-windows-8-windows-10-a.html","Graphics Driver of Display Adapter - Restart in Windows 8 and Windows 10")</f>
        <v>Graphics Driver of Display Adapter - Restart in Windows 8 and Windows 10</v>
      </c>
      <c r="B1322" s="9" t="s">
        <v>1182</v>
      </c>
      <c r="C1322" s="3"/>
      <c r="D1322" s="3"/>
      <c r="E1322" s="3"/>
      <c r="F1322" s="3"/>
      <c r="G1322" s="3"/>
      <c r="H1322" s="3"/>
      <c r="I1322" s="3"/>
      <c r="J1322" s="3"/>
      <c r="K1322" s="3"/>
      <c r="L1322" s="3"/>
      <c r="M1322" s="3"/>
      <c r="N1322" s="3"/>
      <c r="O1322" s="3"/>
      <c r="P1322" s="3"/>
      <c r="Q1322" s="3"/>
      <c r="R1322" s="3"/>
      <c r="S1322" s="3"/>
      <c r="T1322" s="3"/>
      <c r="U1322" s="3"/>
      <c r="V1322" s="3"/>
    </row>
    <row r="1323" ht="27.0" customHeight="1">
      <c r="A1323" s="8" t="str">
        <f>HYPERLINK("https://www.tenforums.com/tutorials/103965-set-preferred-gpu-apps-windows-10-a.html","Graphics Performance Preference - Set Preferred GPU for Apps in Windows 10")</f>
        <v>Graphics Performance Preference - Set Preferred GPU for Apps in Windows 10</v>
      </c>
      <c r="B1323" s="9" t="s">
        <v>198</v>
      </c>
      <c r="C1323" s="3"/>
      <c r="D1323" s="3"/>
      <c r="E1323" s="3"/>
      <c r="F1323" s="3"/>
      <c r="G1323" s="3"/>
      <c r="H1323" s="3"/>
      <c r="I1323" s="3"/>
      <c r="J1323" s="3"/>
      <c r="K1323" s="3"/>
      <c r="L1323" s="3"/>
      <c r="M1323" s="3"/>
      <c r="N1323" s="3"/>
      <c r="O1323" s="3"/>
      <c r="P1323" s="3"/>
      <c r="Q1323" s="3"/>
      <c r="R1323" s="3"/>
      <c r="S1323" s="3"/>
      <c r="T1323" s="3"/>
      <c r="U1323" s="3"/>
      <c r="V1323" s="3"/>
    </row>
    <row r="1324" ht="27.0" customHeight="1">
      <c r="A1324" s="11" t="s">
        <v>1183</v>
      </c>
      <c r="B1324" s="10" t="s">
        <v>1175</v>
      </c>
      <c r="C1324" s="3"/>
      <c r="D1324" s="3"/>
      <c r="E1324" s="3"/>
      <c r="F1324" s="3"/>
      <c r="G1324" s="3"/>
      <c r="H1324" s="3"/>
      <c r="I1324" s="3"/>
      <c r="J1324" s="3"/>
      <c r="K1324" s="3"/>
      <c r="L1324" s="3"/>
      <c r="M1324" s="3"/>
      <c r="N1324" s="3"/>
      <c r="O1324" s="3"/>
      <c r="P1324" s="3"/>
      <c r="Q1324" s="3"/>
      <c r="R1324" s="3"/>
      <c r="S1324" s="3"/>
      <c r="T1324" s="3"/>
      <c r="U1324" s="3"/>
      <c r="V1324" s="3"/>
    </row>
    <row r="1325" ht="27.0" customHeight="1">
      <c r="A1325" s="11" t="s">
        <v>1184</v>
      </c>
      <c r="B1325" s="10" t="s">
        <v>1177</v>
      </c>
      <c r="C1325" s="3"/>
      <c r="D1325" s="3"/>
      <c r="E1325" s="3"/>
      <c r="F1325" s="3"/>
      <c r="G1325" s="3"/>
      <c r="H1325" s="3"/>
      <c r="I1325" s="3"/>
      <c r="J1325" s="3"/>
      <c r="K1325" s="3"/>
      <c r="L1325" s="3"/>
      <c r="M1325" s="3"/>
      <c r="N1325" s="3"/>
      <c r="O1325" s="3"/>
      <c r="P1325" s="3"/>
      <c r="Q1325" s="3"/>
      <c r="R1325" s="3"/>
      <c r="S1325" s="3"/>
      <c r="T1325" s="3"/>
      <c r="U1325" s="3"/>
      <c r="V1325" s="3"/>
    </row>
    <row r="1326" ht="27.0" customHeight="1">
      <c r="A1326" s="8" t="str">
        <f>HYPERLINK("https://www.tenforums.com/tutorials/29258-graphics-tools-install-uninstall-windows-10-a.html","Graphics Tools - Install and Uninstall in Windows 10")</f>
        <v>Graphics Tools - Install and Uninstall in Windows 10</v>
      </c>
      <c r="B1326" s="9" t="s">
        <v>786</v>
      </c>
      <c r="C1326" s="3"/>
      <c r="D1326" s="3"/>
      <c r="E1326" s="3"/>
      <c r="F1326" s="3"/>
      <c r="G1326" s="3"/>
      <c r="H1326" s="3"/>
      <c r="I1326" s="3"/>
      <c r="J1326" s="3"/>
      <c r="K1326" s="3"/>
      <c r="L1326" s="3"/>
      <c r="M1326" s="3"/>
      <c r="N1326" s="3"/>
      <c r="O1326" s="3"/>
      <c r="P1326" s="3"/>
      <c r="Q1326" s="3"/>
      <c r="R1326" s="3"/>
      <c r="S1326" s="3"/>
      <c r="T1326" s="3"/>
      <c r="U1326" s="3"/>
      <c r="V1326" s="3"/>
    </row>
    <row r="1327" ht="27.0" customHeight="1">
      <c r="A1327" s="8" t="str">
        <f>HYPERLINK("https://www.tenforums.com/tutorials/103662-use-equalizer-groove-music-app-windows-10-a.html","Groove Music app Equalizer - Use in Windows 10")</f>
        <v>Groove Music app Equalizer - Use in Windows 10</v>
      </c>
      <c r="B1327" s="9" t="s">
        <v>1185</v>
      </c>
      <c r="C1327" s="3"/>
      <c r="D1327" s="3"/>
      <c r="E1327" s="3"/>
      <c r="F1327" s="3"/>
      <c r="G1327" s="3"/>
      <c r="H1327" s="3"/>
      <c r="I1327" s="3"/>
      <c r="J1327" s="3"/>
      <c r="K1327" s="3"/>
      <c r="L1327" s="3"/>
      <c r="M1327" s="3"/>
      <c r="N1327" s="3"/>
      <c r="O1327" s="3"/>
      <c r="P1327" s="3"/>
      <c r="Q1327" s="3"/>
      <c r="R1327" s="3"/>
      <c r="S1327" s="3"/>
      <c r="T1327" s="3"/>
      <c r="U1327" s="3"/>
      <c r="V1327" s="3"/>
    </row>
    <row r="1328" ht="27.0" customHeight="1">
      <c r="A1328" s="8" t="str">
        <f>HYPERLINK("https://www.tenforums.com/tutorials/110888-backup-restore-groove-music-app-settings-windows-10-a.html","Groove Music app Settings - Backup and Restore in Windows 10")</f>
        <v>Groove Music app Settings - Backup and Restore in Windows 10</v>
      </c>
      <c r="B1328" s="9" t="s">
        <v>1186</v>
      </c>
      <c r="C1328" s="3"/>
      <c r="D1328" s="3"/>
      <c r="E1328" s="3"/>
      <c r="F1328" s="3"/>
      <c r="G1328" s="3"/>
      <c r="H1328" s="3"/>
      <c r="I1328" s="3"/>
      <c r="J1328" s="3"/>
      <c r="K1328" s="3"/>
      <c r="L1328" s="3"/>
      <c r="M1328" s="3"/>
      <c r="N1328" s="3"/>
      <c r="O1328" s="3"/>
      <c r="P1328" s="3"/>
      <c r="Q1328" s="3"/>
      <c r="R1328" s="3"/>
      <c r="S1328" s="3"/>
      <c r="T1328" s="3"/>
      <c r="U1328" s="3"/>
      <c r="V1328" s="3"/>
    </row>
    <row r="1329" ht="27.0" customHeight="1">
      <c r="A1329" s="8" t="str">
        <f>HYPERLINK("https://www.tenforums.com/tutorials/103722-edit-song-album-metadata-info-groove-music-app-windows-10-a.html","Groove Music - Edit Song and Album Metadata Info in Windows 10")</f>
        <v>Groove Music - Edit Song and Album Metadata Info in Windows 10</v>
      </c>
      <c r="B1329" s="9" t="s">
        <v>1187</v>
      </c>
      <c r="C1329" s="3"/>
      <c r="D1329" s="3"/>
      <c r="E1329" s="3"/>
      <c r="F1329" s="3"/>
      <c r="G1329" s="3"/>
      <c r="H1329" s="3"/>
      <c r="I1329" s="3"/>
      <c r="J1329" s="3"/>
      <c r="K1329" s="3"/>
      <c r="L1329" s="3"/>
      <c r="M1329" s="3"/>
      <c r="N1329" s="3"/>
      <c r="O1329" s="3"/>
      <c r="P1329" s="3"/>
      <c r="Q1329" s="3"/>
      <c r="R1329" s="3"/>
      <c r="S1329" s="3"/>
      <c r="T1329" s="3"/>
      <c r="U1329" s="3"/>
      <c r="V1329" s="3"/>
    </row>
    <row r="1330" ht="27.0" customHeight="1">
      <c r="A1330" s="8" t="str">
        <f>HYPERLINK("https://www.tenforums.com/tutorials/103674-set-now-playing-artist-art-groove-music-lock-screen-windows-10-a.html","Groove Music - Set Now Playing Artist Art as Lock Screen in Windows 10")</f>
        <v>Groove Music - Set Now Playing Artist Art as Lock Screen in Windows 10</v>
      </c>
      <c r="B1330" s="9" t="s">
        <v>1188</v>
      </c>
      <c r="C1330" s="3"/>
      <c r="D1330" s="3"/>
      <c r="E1330" s="3"/>
      <c r="F1330" s="3"/>
      <c r="G1330" s="3"/>
      <c r="H1330" s="3"/>
      <c r="I1330" s="3"/>
      <c r="J1330" s="3"/>
      <c r="K1330" s="3"/>
      <c r="L1330" s="3"/>
      <c r="M1330" s="3"/>
      <c r="N1330" s="3"/>
      <c r="O1330" s="3"/>
      <c r="P1330" s="3"/>
      <c r="Q1330" s="3"/>
      <c r="R1330" s="3"/>
      <c r="S1330" s="3"/>
      <c r="T1330" s="3"/>
      <c r="U1330" s="3"/>
      <c r="V1330" s="3"/>
    </row>
    <row r="1331" ht="27.0" customHeight="1">
      <c r="A1331" s="8" t="str">
        <f>HYPERLINK("https://www.tenforums.com/tutorials/103672-set-now-playing-artist-art-groove-music-wallpaper-windows-10-a.html","Groove Music - Set Now Playing Artist Art as Wallpaper in Windows 10")</f>
        <v>Groove Music - Set Now Playing Artist Art as Wallpaper in Windows 10</v>
      </c>
      <c r="B1331" s="9" t="s">
        <v>1189</v>
      </c>
      <c r="C1331" s="3"/>
      <c r="D1331" s="3"/>
      <c r="E1331" s="3"/>
      <c r="F1331" s="3"/>
      <c r="G1331" s="3"/>
      <c r="H1331" s="3"/>
      <c r="I1331" s="3"/>
      <c r="J1331" s="3"/>
      <c r="K1331" s="3"/>
      <c r="L1331" s="3"/>
      <c r="M1331" s="3"/>
      <c r="N1331" s="3"/>
      <c r="O1331" s="3"/>
      <c r="P1331" s="3"/>
      <c r="Q1331" s="3"/>
      <c r="R1331" s="3"/>
      <c r="S1331" s="3"/>
      <c r="T1331" s="3"/>
      <c r="U1331" s="3"/>
      <c r="V1331" s="3"/>
    </row>
    <row r="1332" ht="27.0" customHeight="1">
      <c r="A1332" s="8" t="str">
        <f>HYPERLINK("https://www.tenforums.com/tutorials/34946-folder-group-view-change-windows-10-a.html","Group by View of Folder - Change in Windows 10")</f>
        <v>Group by View of Folder - Change in Windows 10</v>
      </c>
      <c r="B1332" s="9" t="s">
        <v>1103</v>
      </c>
      <c r="C1332" s="3"/>
      <c r="D1332" s="3"/>
      <c r="E1332" s="3"/>
      <c r="F1332" s="3"/>
      <c r="G1332" s="3"/>
      <c r="H1332" s="3"/>
      <c r="I1332" s="3"/>
      <c r="J1332" s="3"/>
      <c r="K1332" s="3"/>
      <c r="L1332" s="3"/>
      <c r="M1332" s="3"/>
      <c r="N1332" s="3"/>
      <c r="O1332" s="3"/>
      <c r="P1332" s="3"/>
      <c r="Q1332" s="3"/>
      <c r="R1332" s="3"/>
      <c r="S1332" s="3"/>
      <c r="T1332" s="3"/>
      <c r="U1332" s="3"/>
      <c r="V1332" s="3"/>
    </row>
    <row r="1333" ht="27.0" customHeight="1">
      <c r="A1333" s="8" t="str">
        <f>HYPERLINK("https://www.tenforums.com/tutorials/82759-see-applied-group-policies-windows-10-a.html","Group Policies - See Applied Policies in Windows 10")</f>
        <v>Group Policies - See Applied Policies in Windows 10</v>
      </c>
      <c r="B1333" s="10" t="s">
        <v>1190</v>
      </c>
      <c r="C1333" s="3"/>
      <c r="D1333" s="3"/>
      <c r="E1333" s="3"/>
      <c r="F1333" s="3"/>
      <c r="G1333" s="3"/>
      <c r="H1333" s="3"/>
      <c r="I1333" s="3"/>
      <c r="J1333" s="3"/>
      <c r="K1333" s="3"/>
      <c r="L1333" s="3"/>
      <c r="M1333" s="3"/>
      <c r="N1333" s="3"/>
      <c r="O1333" s="3"/>
      <c r="P1333" s="3"/>
      <c r="Q1333" s="3"/>
      <c r="R1333" s="3"/>
      <c r="S1333" s="3"/>
      <c r="T1333" s="3"/>
      <c r="U1333" s="3"/>
      <c r="V1333" s="3"/>
    </row>
    <row r="1334" ht="27.0" customHeight="1">
      <c r="A1334" s="8" t="str">
        <f>HYPERLINK("https://www.tenforums.com/tutorials/80082-apply-local-group-policy-administrators-windows-10-a.html","Group Policy - Apply to Administrators in Windows 10")</f>
        <v>Group Policy - Apply to Administrators in Windows 10</v>
      </c>
      <c r="B1334" s="10" t="s">
        <v>1191</v>
      </c>
      <c r="C1334" s="3"/>
      <c r="D1334" s="3"/>
      <c r="E1334" s="3"/>
      <c r="F1334" s="3"/>
      <c r="G1334" s="3"/>
      <c r="H1334" s="3"/>
      <c r="I1334" s="3"/>
      <c r="J1334" s="3"/>
      <c r="K1334" s="3"/>
      <c r="L1334" s="3"/>
      <c r="M1334" s="3"/>
      <c r="N1334" s="3"/>
      <c r="O1334" s="3"/>
      <c r="P1334" s="3"/>
      <c r="Q1334" s="3"/>
      <c r="R1334" s="3"/>
      <c r="S1334" s="3"/>
      <c r="T1334" s="3"/>
      <c r="U1334" s="3"/>
      <c r="V1334" s="3"/>
    </row>
    <row r="1335" ht="27.0" customHeight="1">
      <c r="A1335" s="8" t="str">
        <f>HYPERLINK("https://www.tenforums.com/tutorials/80061-apply-local-group-policy-non-administrators-windows-10-a.html","Group Policy - Apply to Non-Administrators in Windows 10")</f>
        <v>Group Policy - Apply to Non-Administrators in Windows 10</v>
      </c>
      <c r="B1335" s="10" t="s">
        <v>1192</v>
      </c>
      <c r="C1335" s="3"/>
      <c r="D1335" s="3"/>
      <c r="E1335" s="3"/>
      <c r="F1335" s="3"/>
      <c r="G1335" s="3"/>
      <c r="H1335" s="3"/>
      <c r="I1335" s="3"/>
      <c r="J1335" s="3"/>
      <c r="K1335" s="3"/>
      <c r="L1335" s="3"/>
      <c r="M1335" s="3"/>
      <c r="N1335" s="3"/>
      <c r="O1335" s="3"/>
      <c r="P1335" s="3"/>
      <c r="Q1335" s="3"/>
      <c r="R1335" s="3"/>
      <c r="S1335" s="3"/>
      <c r="T1335" s="3"/>
      <c r="U1335" s="3"/>
      <c r="V1335" s="3"/>
    </row>
    <row r="1336" ht="27.0" customHeight="1">
      <c r="A1336" s="8" t="str">
        <f>HYPERLINK("https://www.tenforums.com/tutorials/80043-apply-local-group-policy-specific-user-windows-10-a.html","Group Policy - Apply to Specific User in Windows 10")</f>
        <v>Group Policy - Apply to Specific User in Windows 10</v>
      </c>
      <c r="B1336" s="10" t="s">
        <v>1193</v>
      </c>
      <c r="C1336" s="3"/>
      <c r="D1336" s="3"/>
      <c r="E1336" s="3"/>
      <c r="F1336" s="3"/>
      <c r="G1336" s="3"/>
      <c r="H1336" s="3"/>
      <c r="I1336" s="3"/>
      <c r="J1336" s="3"/>
      <c r="K1336" s="3"/>
      <c r="L1336" s="3"/>
      <c r="M1336" s="3"/>
      <c r="N1336" s="3"/>
      <c r="O1336" s="3"/>
      <c r="P1336" s="3"/>
      <c r="Q1336" s="3"/>
      <c r="R1336" s="3"/>
      <c r="S1336" s="3"/>
      <c r="T1336" s="3"/>
      <c r="U1336" s="3"/>
      <c r="V1336" s="3"/>
    </row>
    <row r="1337" ht="27.0" customHeight="1">
      <c r="A1337" s="8" t="str">
        <f>HYPERLINK("https://www.tenforums.com/tutorials/79976-open-local-group-policy-editor-windows-10-a.html","Group Policy Editor - Open in Windows 10")</f>
        <v>Group Policy Editor - Open in Windows 10</v>
      </c>
      <c r="B1337" s="9" t="s">
        <v>1194</v>
      </c>
      <c r="C1337" s="3"/>
      <c r="D1337" s="3"/>
      <c r="E1337" s="3"/>
      <c r="F1337" s="3"/>
      <c r="G1337" s="3"/>
      <c r="H1337" s="3"/>
      <c r="I1337" s="3"/>
      <c r="J1337" s="3"/>
      <c r="K1337" s="3"/>
      <c r="L1337" s="3"/>
      <c r="M1337" s="3"/>
      <c r="N1337" s="3"/>
      <c r="O1337" s="3"/>
      <c r="P1337" s="3"/>
      <c r="Q1337" s="3"/>
      <c r="R1337" s="3"/>
      <c r="S1337" s="3"/>
      <c r="T1337" s="3"/>
      <c r="U1337" s="3"/>
      <c r="V1337" s="3"/>
    </row>
    <row r="1338" ht="27.0" customHeight="1">
      <c r="A1338" s="8" t="str">
        <f>HYPERLINK("https://www.tenforums.com/tutorials/68549-reset-local-group-policy-settings-default-windows-10-a.html","Group Policy Editor Settings - Reset to Default in Windows 10")</f>
        <v>Group Policy Editor Settings - Reset to Default in Windows 10</v>
      </c>
      <c r="B1338" s="9" t="s">
        <v>1195</v>
      </c>
      <c r="C1338" s="3"/>
      <c r="D1338" s="3"/>
      <c r="E1338" s="3"/>
      <c r="F1338" s="3"/>
      <c r="G1338" s="3"/>
      <c r="H1338" s="3"/>
      <c r="I1338" s="3"/>
      <c r="J1338" s="3"/>
      <c r="K1338" s="3"/>
      <c r="L1338" s="3"/>
      <c r="M1338" s="3"/>
      <c r="N1338" s="3"/>
      <c r="O1338" s="3"/>
      <c r="P1338" s="3"/>
      <c r="Q1338" s="3"/>
      <c r="R1338" s="3"/>
      <c r="S1338" s="3"/>
      <c r="T1338" s="3"/>
      <c r="U1338" s="3"/>
      <c r="V1338" s="3"/>
    </row>
    <row r="1339" ht="27.0" customHeight="1">
      <c r="A1339" s="12" t="str">
        <f>HYPERLINK("https://www.tenforums.com/tutorials/79994-backup-restore-local-group-policy-settings-windows-10-a.html","Group Policy Settings - Backup and Restore in Windows 10")</f>
        <v>Group Policy Settings - Backup and Restore in Windows 10</v>
      </c>
      <c r="B1339" s="10" t="s">
        <v>1196</v>
      </c>
      <c r="C1339" s="3"/>
      <c r="D1339" s="3"/>
      <c r="E1339" s="3"/>
      <c r="F1339" s="3"/>
      <c r="G1339" s="3"/>
      <c r="H1339" s="3"/>
      <c r="I1339" s="3"/>
      <c r="J1339" s="3"/>
      <c r="K1339" s="3"/>
      <c r="L1339" s="3"/>
      <c r="M1339" s="3"/>
      <c r="N1339" s="3"/>
      <c r="O1339" s="3"/>
      <c r="P1339" s="3"/>
      <c r="Q1339" s="3"/>
      <c r="R1339" s="3"/>
      <c r="S1339" s="3"/>
      <c r="T1339" s="3"/>
      <c r="U1339" s="3"/>
      <c r="V1339" s="3"/>
    </row>
    <row r="1340" ht="27.0" customHeight="1">
      <c r="A1340" s="8" t="str">
        <f>HYPERLINK("https://www.tenforums.com/tutorials/80190-update-group-policy-settings-windows-10-a.html","Group Policy Settings - Update in Windows 10")</f>
        <v>Group Policy Settings - Update in Windows 10</v>
      </c>
      <c r="B1340" s="10" t="s">
        <v>1197</v>
      </c>
      <c r="C1340" s="3"/>
      <c r="D1340" s="3"/>
      <c r="E1340" s="3"/>
      <c r="F1340" s="3"/>
      <c r="G1340" s="3"/>
      <c r="H1340" s="3"/>
      <c r="I1340" s="3"/>
      <c r="J1340" s="3"/>
      <c r="K1340" s="3"/>
      <c r="L1340" s="3"/>
      <c r="M1340" s="3"/>
      <c r="N1340" s="3"/>
      <c r="O1340" s="3"/>
      <c r="P1340" s="3"/>
      <c r="Q1340" s="3"/>
      <c r="R1340" s="3"/>
      <c r="S1340" s="3"/>
      <c r="T1340" s="3"/>
      <c r="U1340" s="3"/>
      <c r="V1340" s="3"/>
    </row>
    <row r="1341" ht="27.0" customHeight="1">
      <c r="A1341" s="8" t="str">
        <f>HYPERLINK("https://www.tenforums.com/tutorials/88049-add-remove-users-groups-windows-10-a.html","Groups - Add or Remove Users in Windows 10")</f>
        <v>Groups - Add or Remove Users in Windows 10</v>
      </c>
      <c r="B1341" s="9" t="s">
        <v>1198</v>
      </c>
      <c r="C1341" s="3"/>
      <c r="D1341" s="3"/>
      <c r="E1341" s="3"/>
      <c r="F1341" s="3"/>
      <c r="G1341" s="3"/>
      <c r="H1341" s="3"/>
      <c r="I1341" s="3"/>
      <c r="J1341" s="3"/>
      <c r="K1341" s="3"/>
      <c r="L1341" s="3"/>
      <c r="M1341" s="3"/>
      <c r="N1341" s="3"/>
      <c r="O1341" s="3"/>
      <c r="P1341" s="3"/>
      <c r="Q1341" s="3"/>
      <c r="R1341" s="3"/>
      <c r="S1341" s="3"/>
      <c r="T1341" s="3"/>
      <c r="U1341" s="3"/>
      <c r="V1341" s="3"/>
    </row>
    <row r="1342" ht="27.0" customHeight="1">
      <c r="A1342" s="8" t="str">
        <f>HYPERLINK("https://www.tenforums.com/tutorials/45601-guest-account-add-windows-10-a.html","Guest Account - Add in Windows 10")</f>
        <v>Guest Account - Add in Windows 10</v>
      </c>
      <c r="B1342" s="9" t="s">
        <v>1199</v>
      </c>
      <c r="C1342" s="3"/>
      <c r="D1342" s="3"/>
      <c r="E1342" s="3"/>
      <c r="F1342" s="3"/>
      <c r="G1342" s="3"/>
      <c r="H1342" s="3"/>
      <c r="I1342" s="3"/>
      <c r="J1342" s="3"/>
      <c r="K1342" s="3"/>
      <c r="L1342" s="3"/>
      <c r="M1342" s="3"/>
      <c r="N1342" s="3"/>
      <c r="O1342" s="3"/>
      <c r="P1342" s="3"/>
      <c r="Q1342" s="3"/>
      <c r="R1342" s="3"/>
      <c r="S1342" s="3"/>
      <c r="T1342" s="3"/>
      <c r="U1342" s="3"/>
      <c r="V1342" s="3"/>
    </row>
    <row r="1343" ht="27.0" customHeight="1">
      <c r="A1343" s="8" t="str">
        <f>HYPERLINK("https://www.tenforums.com/tutorials/130522-generate-globally-unique-identifier-guid-windows.html","GUID (Globally Unique Identifier) - Generate in Windows")</f>
        <v>GUID (Globally Unique Identifier) - Generate in Windows</v>
      </c>
      <c r="B1343" s="9" t="s">
        <v>1200</v>
      </c>
      <c r="C1343" s="3"/>
      <c r="D1343" s="3"/>
      <c r="E1343" s="3"/>
      <c r="F1343" s="3"/>
      <c r="G1343" s="3"/>
      <c r="H1343" s="3"/>
      <c r="I1343" s="3"/>
      <c r="J1343" s="3"/>
      <c r="K1343" s="3"/>
      <c r="L1343" s="3"/>
      <c r="M1343" s="3"/>
      <c r="N1343" s="3"/>
      <c r="O1343" s="3"/>
      <c r="P1343" s="3"/>
      <c r="Q1343" s="3"/>
      <c r="R1343" s="3"/>
      <c r="S1343" s="3"/>
      <c r="T1343" s="3"/>
      <c r="U1343" s="3"/>
      <c r="V1343" s="3"/>
    </row>
    <row r="1344" ht="27.0" customHeight="1">
      <c r="A1344" s="6" t="s">
        <v>1201</v>
      </c>
      <c r="B1344" s="6" t="s">
        <v>1201</v>
      </c>
      <c r="C1344" s="15"/>
      <c r="D1344" s="15"/>
      <c r="E1344" s="15"/>
      <c r="F1344" s="15"/>
      <c r="G1344" s="15"/>
      <c r="H1344" s="15"/>
      <c r="I1344" s="15"/>
      <c r="J1344" s="15"/>
      <c r="K1344" s="15"/>
      <c r="L1344" s="15"/>
      <c r="M1344" s="15"/>
      <c r="N1344" s="15"/>
      <c r="O1344" s="15"/>
      <c r="P1344" s="15"/>
      <c r="Q1344" s="15"/>
      <c r="R1344" s="15"/>
      <c r="S1344" s="15"/>
      <c r="T1344" s="15"/>
      <c r="U1344" s="15"/>
      <c r="V1344" s="15"/>
    </row>
    <row r="1345" ht="27.0" customHeight="1">
      <c r="A1345" s="8" t="str">
        <f>HYPERLINK("https://www.tenforums.com/tutorials/100856-change-font-handwriting-panel-windows-10-a.html","Handwriting Panel - Change Font in Windows 10")</f>
        <v>Handwriting Panel - Change Font in Windows 10</v>
      </c>
      <c r="B1345" s="9" t="s">
        <v>1126</v>
      </c>
      <c r="C1345" s="3"/>
      <c r="D1345" s="3"/>
      <c r="E1345" s="3"/>
      <c r="F1345" s="3"/>
      <c r="G1345" s="3"/>
      <c r="H1345" s="3"/>
      <c r="I1345" s="3"/>
      <c r="J1345" s="3"/>
      <c r="K1345" s="3"/>
      <c r="L1345" s="3"/>
      <c r="M1345" s="3"/>
      <c r="N1345" s="3"/>
      <c r="O1345" s="3"/>
      <c r="P1345" s="3"/>
      <c r="Q1345" s="3"/>
      <c r="R1345" s="3"/>
      <c r="S1345" s="3"/>
      <c r="T1345" s="3"/>
      <c r="U1345" s="3"/>
      <c r="V1345" s="3"/>
    </row>
    <row r="1346" ht="27.0" customHeight="1">
      <c r="A1346" s="8" t="str">
        <f>HYPERLINK("https://www.tenforums.com/tutorials/102432-change-font-size-handwriting-panel-windows-10-a.html","Handwriting Panel - Change Font Size in Windows 10")</f>
        <v>Handwriting Panel - Change Font Size in Windows 10</v>
      </c>
      <c r="B1346" s="9" t="s">
        <v>1202</v>
      </c>
      <c r="C1346" s="3"/>
      <c r="D1346" s="3"/>
      <c r="E1346" s="3"/>
      <c r="F1346" s="3"/>
      <c r="G1346" s="3"/>
      <c r="H1346" s="3"/>
      <c r="I1346" s="3"/>
      <c r="J1346" s="3"/>
      <c r="K1346" s="3"/>
      <c r="L1346" s="3"/>
      <c r="M1346" s="3"/>
      <c r="N1346" s="3"/>
      <c r="O1346" s="3"/>
      <c r="P1346" s="3"/>
      <c r="Q1346" s="3"/>
      <c r="R1346" s="3"/>
      <c r="S1346" s="3"/>
      <c r="T1346" s="3"/>
      <c r="U1346" s="3"/>
      <c r="V1346" s="3"/>
    </row>
    <row r="1347" ht="27.0" customHeight="1">
      <c r="A1347" s="8" t="str">
        <f>HYPERLINK("https://www.tenforums.com/tutorials/100907-turn-off-write-fingertip-handwriting-panel-windows-10-a.html","Handwriting Panel - Turn On or Off Write with Fingertip in Windows 10")</f>
        <v>Handwriting Panel - Turn On or Off Write with Fingertip in Windows 10</v>
      </c>
      <c r="B1347" s="9" t="s">
        <v>1203</v>
      </c>
      <c r="C1347" s="3"/>
      <c r="D1347" s="3"/>
      <c r="E1347" s="3"/>
      <c r="F1347" s="3"/>
      <c r="G1347" s="3"/>
      <c r="H1347" s="3"/>
      <c r="I1347" s="3"/>
      <c r="J1347" s="3"/>
      <c r="K1347" s="3"/>
      <c r="L1347" s="3"/>
      <c r="M1347" s="3"/>
      <c r="N1347" s="3"/>
      <c r="O1347" s="3"/>
      <c r="P1347" s="3"/>
      <c r="Q1347" s="3"/>
      <c r="R1347" s="3"/>
      <c r="S1347" s="3"/>
      <c r="T1347" s="3"/>
      <c r="U1347" s="3"/>
      <c r="V1347" s="3"/>
    </row>
    <row r="1348" ht="27.0" customHeight="1">
      <c r="A1348" s="8" t="str">
        <f>HYPERLINK("https://www.tenforums.com/tutorials/107696-add-hard-disk-burst-ignore-time-power-options-windows.html","Hard disk burst ignore time in Power Options - Add or Remove in Windows")</f>
        <v>Hard disk burst ignore time in Power Options - Add or Remove in Windows</v>
      </c>
      <c r="B1348" s="9" t="s">
        <v>1204</v>
      </c>
      <c r="C1348" s="3"/>
      <c r="D1348" s="3"/>
      <c r="E1348" s="3"/>
      <c r="F1348" s="3"/>
      <c r="G1348" s="3"/>
      <c r="H1348" s="3"/>
      <c r="I1348" s="3"/>
      <c r="J1348" s="3"/>
      <c r="K1348" s="3"/>
      <c r="L1348" s="3"/>
      <c r="M1348" s="3"/>
      <c r="N1348" s="3"/>
      <c r="O1348" s="3"/>
      <c r="P1348" s="3"/>
      <c r="Q1348" s="3"/>
      <c r="R1348" s="3"/>
      <c r="S1348" s="3"/>
      <c r="T1348" s="3"/>
      <c r="U1348" s="3"/>
      <c r="V1348" s="3"/>
    </row>
    <row r="1349" ht="27.0" customHeight="1">
      <c r="A1349" s="8" t="str">
        <f>HYPERLINK("https://www.tenforums.com/tutorials/21454-hard-disk-turn-off-after-idle-windows-10-a.html","Hard Disk - Turn Off After Idle in Windows 10")</f>
        <v>Hard Disk - Turn Off After Idle in Windows 10</v>
      </c>
      <c r="B1349" s="9" t="s">
        <v>803</v>
      </c>
      <c r="C1349" s="3"/>
      <c r="D1349" s="3"/>
      <c r="E1349" s="3"/>
      <c r="F1349" s="3"/>
      <c r="G1349" s="3"/>
      <c r="H1349" s="3"/>
      <c r="I1349" s="3"/>
      <c r="J1349" s="3"/>
      <c r="K1349" s="3"/>
      <c r="L1349" s="3"/>
      <c r="M1349" s="3"/>
      <c r="N1349" s="3"/>
      <c r="O1349" s="3"/>
      <c r="P1349" s="3"/>
      <c r="Q1349" s="3"/>
      <c r="R1349" s="3"/>
      <c r="S1349" s="3"/>
      <c r="T1349" s="3"/>
      <c r="U1349" s="3"/>
      <c r="V1349" s="3"/>
    </row>
    <row r="1350" ht="27.0" customHeight="1">
      <c r="A1350" s="8" t="str">
        <f>HYPERLINK("https://www.tenforums.com/tutorials/87131-find-serial-number-hard-drive-windows.html","Hard Drive Serial Number - Find in Windows")</f>
        <v>Hard Drive Serial Number - Find in Windows</v>
      </c>
      <c r="B1350" s="9" t="s">
        <v>1205</v>
      </c>
      <c r="C1350" s="3"/>
      <c r="D1350" s="3"/>
      <c r="E1350" s="3"/>
      <c r="F1350" s="3"/>
      <c r="G1350" s="3"/>
      <c r="H1350" s="3"/>
      <c r="I1350" s="3"/>
      <c r="J1350" s="3"/>
      <c r="K1350" s="3"/>
      <c r="L1350" s="3"/>
      <c r="M1350" s="3"/>
      <c r="N1350" s="3"/>
      <c r="O1350" s="3"/>
      <c r="P1350" s="3"/>
      <c r="Q1350" s="3"/>
      <c r="R1350" s="3"/>
      <c r="S1350" s="3"/>
      <c r="T1350" s="3"/>
      <c r="U1350" s="3"/>
      <c r="V1350" s="3"/>
    </row>
    <row r="1351" ht="27.0" customHeight="1">
      <c r="A1351" s="8" t="str">
        <f>HYPERLINK("https://www.tenforums.com/tutorials/83441-free-up-drive-space-windows-10-a.html","Hard Drive Space - Free Up in Windows 10")</f>
        <v>Hard Drive Space - Free Up in Windows 10</v>
      </c>
      <c r="B1351" s="10" t="s">
        <v>878</v>
      </c>
      <c r="C1351" s="3"/>
      <c r="D1351" s="3"/>
      <c r="E1351" s="3"/>
      <c r="F1351" s="3"/>
      <c r="G1351" s="3"/>
      <c r="H1351" s="3"/>
      <c r="I1351" s="3"/>
      <c r="J1351" s="3"/>
      <c r="K1351" s="3"/>
      <c r="L1351" s="3"/>
      <c r="M1351" s="3"/>
      <c r="N1351" s="3"/>
      <c r="O1351" s="3"/>
      <c r="P1351" s="3"/>
      <c r="Q1351" s="3"/>
      <c r="R1351" s="3"/>
      <c r="S1351" s="3"/>
      <c r="T1351" s="3"/>
      <c r="U1351" s="3"/>
      <c r="V1351" s="3"/>
    </row>
    <row r="1352" ht="27.0" customHeight="1">
      <c r="A1352" s="11" t="str">
        <f>HYPERLINK("https://www.tenforums.com/tutorials/150440-turn-off-hardware-accelerated-gpu-scheduling-windows-10-a.html","Hardware Accelerated GPU Scheduling - Turn On or Off in Windows 10")</f>
        <v>Hardware Accelerated GPU Scheduling - Turn On or Off in Windows 10</v>
      </c>
      <c r="B1352" s="10" t="s">
        <v>1179</v>
      </c>
      <c r="C1352" s="3"/>
      <c r="D1352" s="3"/>
      <c r="E1352" s="3"/>
      <c r="F1352" s="3"/>
      <c r="G1352" s="3"/>
      <c r="H1352" s="3"/>
      <c r="I1352" s="3"/>
      <c r="J1352" s="3"/>
      <c r="K1352" s="3"/>
      <c r="L1352" s="3"/>
      <c r="M1352" s="3"/>
      <c r="N1352" s="3"/>
      <c r="O1352" s="3"/>
      <c r="P1352" s="3"/>
      <c r="Q1352" s="3"/>
      <c r="R1352" s="3"/>
      <c r="S1352" s="3"/>
      <c r="T1352" s="3"/>
      <c r="U1352" s="3"/>
      <c r="V1352" s="3"/>
    </row>
    <row r="1353" ht="27.0" customHeight="1">
      <c r="A1353" s="11" t="s">
        <v>1206</v>
      </c>
      <c r="B1353" s="10" t="s">
        <v>1159</v>
      </c>
      <c r="C1353" s="3"/>
      <c r="D1353" s="3"/>
      <c r="E1353" s="3"/>
      <c r="F1353" s="3"/>
      <c r="G1353" s="3"/>
      <c r="H1353" s="3"/>
      <c r="I1353" s="3"/>
      <c r="J1353" s="3"/>
      <c r="K1353" s="3"/>
      <c r="L1353" s="3"/>
      <c r="M1353" s="3"/>
      <c r="N1353" s="3"/>
      <c r="O1353" s="3"/>
      <c r="P1353" s="3"/>
      <c r="Q1353" s="3"/>
      <c r="R1353" s="3"/>
      <c r="S1353" s="3"/>
      <c r="T1353" s="3"/>
      <c r="U1353" s="3"/>
      <c r="V1353" s="3"/>
    </row>
    <row r="1354" ht="27.0" customHeight="1">
      <c r="A1354" s="8" t="str">
        <f>HYPERLINK("https://www.tenforums.com/tutorials/78681-add-file-hash-context-menu-windows-8-10-a.html","Hash Context Menu - Add in Windows 8 and Windows 10")</f>
        <v>Hash Context Menu - Add in Windows 8 and Windows 10</v>
      </c>
      <c r="B1354" s="10" t="s">
        <v>1022</v>
      </c>
      <c r="C1354" s="3"/>
      <c r="D1354" s="3"/>
      <c r="E1354" s="3"/>
      <c r="F1354" s="3"/>
      <c r="G1354" s="3"/>
      <c r="H1354" s="3"/>
      <c r="I1354" s="3"/>
      <c r="J1354" s="3"/>
      <c r="K1354" s="3"/>
      <c r="L1354" s="3"/>
      <c r="M1354" s="3"/>
      <c r="N1354" s="3"/>
      <c r="O1354" s="3"/>
      <c r="P1354" s="3"/>
      <c r="Q1354" s="3"/>
      <c r="R1354" s="3"/>
      <c r="S1354" s="3"/>
      <c r="T1354" s="3"/>
      <c r="U1354" s="3"/>
      <c r="V1354" s="3"/>
    </row>
    <row r="1355" ht="27.0" customHeight="1">
      <c r="A1355" s="11" t="str">
        <f>HYPERLINK("https://www.tenforums.com/tutorials/146775-how-change-hdr-sdr-brightness-balance-level-windows-10-a.html","HDR and SDR Brightness Balance Level - Change for Display in Windows 10")</f>
        <v>HDR and SDR Brightness Balance Level - Change for Display in Windows 10</v>
      </c>
      <c r="B1355" s="10" t="s">
        <v>1207</v>
      </c>
      <c r="C1355" s="3"/>
      <c r="D1355" s="3"/>
      <c r="E1355" s="3"/>
      <c r="F1355" s="3"/>
      <c r="G1355" s="3"/>
      <c r="H1355" s="3"/>
      <c r="I1355" s="3"/>
      <c r="J1355" s="3"/>
      <c r="K1355" s="3"/>
      <c r="L1355" s="3"/>
      <c r="M1355" s="3"/>
      <c r="N1355" s="3"/>
      <c r="O1355" s="3"/>
      <c r="P1355" s="3"/>
      <c r="Q1355" s="3"/>
      <c r="R1355" s="3"/>
      <c r="S1355" s="3"/>
      <c r="T1355" s="3"/>
      <c r="U1355" s="3"/>
      <c r="V1355" s="3"/>
    </row>
    <row r="1356" ht="27.0" customHeight="1">
      <c r="A1356" s="8" t="str">
        <f>HYPERLINK("https://www.tenforums.com/tutorials/120188-turn-off-hdr-wcg-color-display-windows-10-a.html","HDR and WCG Color - Turn On or Off for a Display in Windows 10")</f>
        <v>HDR and WCG Color - Turn On or Off for a Display in Windows 10</v>
      </c>
      <c r="B1356" s="9" t="s">
        <v>1208</v>
      </c>
      <c r="C1356" s="3"/>
      <c r="D1356" s="3"/>
      <c r="E1356" s="3"/>
      <c r="F1356" s="3"/>
      <c r="G1356" s="3"/>
      <c r="H1356" s="3"/>
      <c r="I1356" s="3"/>
      <c r="J1356" s="3"/>
      <c r="K1356" s="3"/>
      <c r="L1356" s="3"/>
      <c r="M1356" s="3"/>
      <c r="N1356" s="3"/>
      <c r="O1356" s="3"/>
      <c r="P1356" s="3"/>
      <c r="Q1356" s="3"/>
      <c r="R1356" s="3"/>
      <c r="S1356" s="3"/>
      <c r="T1356" s="3"/>
      <c r="U1356" s="3"/>
      <c r="V1356" s="3"/>
    </row>
    <row r="1357" ht="27.0" customHeight="1">
      <c r="A1357" s="11" t="str">
        <f>HYPERLINK("https://www.tenforums.com/tutorials/146838-how-turn-off-play-hdr-content-when-battery-windows-10-a.html","HDR Content - Turn On or Off Play when on Battery in Windows 10")</f>
        <v>HDR Content - Turn On or Off Play when on Battery in Windows 10</v>
      </c>
      <c r="B1357" s="10" t="s">
        <v>1209</v>
      </c>
      <c r="C1357" s="3"/>
      <c r="D1357" s="3"/>
      <c r="E1357" s="3"/>
      <c r="F1357" s="3"/>
      <c r="G1357" s="3"/>
      <c r="H1357" s="3"/>
      <c r="I1357" s="3"/>
      <c r="J1357" s="3"/>
      <c r="K1357" s="3"/>
      <c r="L1357" s="3"/>
      <c r="M1357" s="3"/>
      <c r="N1357" s="3"/>
      <c r="O1357" s="3"/>
      <c r="P1357" s="3"/>
      <c r="Q1357" s="3"/>
      <c r="R1357" s="3"/>
      <c r="S1357" s="3"/>
      <c r="T1357" s="3"/>
      <c r="U1357" s="3"/>
      <c r="V1357" s="3"/>
    </row>
    <row r="1358" ht="27.0" customHeight="1">
      <c r="A1358" s="11" t="s">
        <v>1210</v>
      </c>
      <c r="B1358" s="10" t="s">
        <v>1211</v>
      </c>
      <c r="C1358" s="3"/>
      <c r="D1358" s="3"/>
      <c r="E1358" s="3"/>
      <c r="F1358" s="3"/>
      <c r="G1358" s="3"/>
      <c r="H1358" s="3"/>
      <c r="I1358" s="3"/>
      <c r="J1358" s="3"/>
      <c r="K1358" s="3"/>
      <c r="L1358" s="3"/>
      <c r="M1358" s="3"/>
      <c r="N1358" s="3"/>
      <c r="O1358" s="3"/>
      <c r="P1358" s="3"/>
      <c r="Q1358" s="3"/>
      <c r="R1358" s="3"/>
      <c r="S1358" s="3"/>
      <c r="T1358" s="3"/>
      <c r="U1358" s="3"/>
      <c r="V1358" s="3"/>
    </row>
    <row r="1359" ht="27.0" customHeight="1">
      <c r="A1359" s="8" t="str">
        <f>HYPERLINK("https://www.tenforums.com/tutorials/102152-calibrate-built-display-hdr-video-windows-10-a.html","HDR Video - Calibrate Built-in Display for in Windows 10")</f>
        <v>HDR Video - Calibrate Built-in Display for in Windows 10</v>
      </c>
      <c r="B1359" s="9" t="s">
        <v>814</v>
      </c>
      <c r="C1359" s="3"/>
      <c r="D1359" s="3"/>
      <c r="E1359" s="3"/>
      <c r="F1359" s="3"/>
      <c r="G1359" s="3"/>
      <c r="H1359" s="3"/>
      <c r="I1359" s="3"/>
      <c r="J1359" s="3"/>
      <c r="K1359" s="3"/>
      <c r="L1359" s="3"/>
      <c r="M1359" s="3"/>
      <c r="N1359" s="3"/>
      <c r="O1359" s="3"/>
      <c r="P1359" s="3"/>
      <c r="Q1359" s="3"/>
      <c r="R1359" s="3"/>
      <c r="S1359" s="3"/>
      <c r="T1359" s="3"/>
      <c r="U1359" s="3"/>
      <c r="V1359" s="3"/>
    </row>
    <row r="1360" ht="27.0" customHeight="1">
      <c r="A1360" s="8" t="str">
        <f>HYPERLINK("https://www.tenforums.com/tutorials/120195-turn-off-stream-hdr-video-display-windows-10-a.html","HDR Video Streaming - Turn On or Off for Display on Windows 10")</f>
        <v>HDR Video Streaming - Turn On or Off for Display on Windows 10</v>
      </c>
      <c r="B1360" s="9" t="s">
        <v>1212</v>
      </c>
      <c r="C1360" s="3"/>
      <c r="D1360" s="3"/>
      <c r="E1360" s="3"/>
      <c r="F1360" s="3"/>
      <c r="G1360" s="3"/>
      <c r="H1360" s="3"/>
      <c r="I1360" s="3"/>
      <c r="J1360" s="3"/>
      <c r="K1360" s="3"/>
      <c r="L1360" s="3"/>
      <c r="M1360" s="3"/>
      <c r="N1360" s="3"/>
      <c r="O1360" s="3"/>
      <c r="P1360" s="3"/>
      <c r="Q1360" s="3"/>
      <c r="R1360" s="3"/>
      <c r="S1360" s="3"/>
      <c r="T1360" s="3"/>
      <c r="U1360" s="3"/>
      <c r="V1360" s="3"/>
    </row>
    <row r="1361" ht="27.0" customHeight="1">
      <c r="A1361" s="8" t="str">
        <f>HYPERLINK("https://www.tenforums.com/tutorials/92290-turn-off-notifications-head-mounted-display-windows-10-a.html","Head Mounted Display Notifications - Turn On or Off in Windows 10")</f>
        <v>Head Mounted Display Notifications - Turn On or Off in Windows 10</v>
      </c>
      <c r="B1361" s="9" t="s">
        <v>1213</v>
      </c>
      <c r="C1361" s="3"/>
      <c r="D1361" s="3"/>
      <c r="E1361" s="3"/>
      <c r="F1361" s="3"/>
      <c r="G1361" s="3"/>
      <c r="H1361" s="3"/>
      <c r="I1361" s="3"/>
      <c r="J1361" s="3"/>
      <c r="K1361" s="3"/>
      <c r="L1361" s="3"/>
      <c r="M1361" s="3"/>
      <c r="N1361" s="3"/>
      <c r="O1361" s="3"/>
      <c r="P1361" s="3"/>
      <c r="Q1361" s="3"/>
      <c r="R1361" s="3"/>
      <c r="S1361" s="3"/>
      <c r="T1361" s="3"/>
      <c r="U1361" s="3"/>
      <c r="V1361" s="3"/>
    </row>
    <row r="1362" ht="27.0" customHeight="1">
      <c r="A1362" s="11" t="s">
        <v>1214</v>
      </c>
      <c r="B1362" s="10" t="s">
        <v>1215</v>
      </c>
      <c r="C1362" s="3"/>
      <c r="D1362" s="3"/>
      <c r="E1362" s="3"/>
      <c r="F1362" s="3"/>
      <c r="G1362" s="3"/>
      <c r="H1362" s="3"/>
      <c r="I1362" s="3"/>
      <c r="J1362" s="3"/>
      <c r="K1362" s="3"/>
      <c r="L1362" s="3"/>
      <c r="M1362" s="3"/>
      <c r="N1362" s="3"/>
      <c r="O1362" s="3"/>
      <c r="P1362" s="3"/>
      <c r="Q1362" s="3"/>
      <c r="R1362" s="3"/>
      <c r="S1362" s="3"/>
      <c r="T1362" s="3"/>
      <c r="U1362" s="3"/>
      <c r="V1362" s="3"/>
    </row>
    <row r="1363" ht="27.0" customHeight="1">
      <c r="A1363" s="11" t="s">
        <v>1216</v>
      </c>
      <c r="B1363" s="10" t="s">
        <v>1217</v>
      </c>
      <c r="C1363" s="3"/>
      <c r="D1363" s="3"/>
      <c r="E1363" s="3"/>
      <c r="F1363" s="3"/>
      <c r="G1363" s="3"/>
      <c r="H1363" s="3"/>
      <c r="I1363" s="3"/>
      <c r="J1363" s="3"/>
      <c r="K1363" s="3"/>
      <c r="L1363" s="3"/>
      <c r="M1363" s="3"/>
      <c r="N1363" s="3"/>
      <c r="O1363" s="3"/>
      <c r="P1363" s="3"/>
      <c r="Q1363" s="3"/>
      <c r="R1363" s="3"/>
      <c r="S1363" s="3"/>
      <c r="T1363" s="3"/>
      <c r="U1363" s="3"/>
      <c r="V1363" s="3"/>
    </row>
    <row r="1364" ht="27.0" customHeight="1">
      <c r="A1364" s="8" t="str">
        <f>HYPERLINK("https://www.tenforums.com/tutorials/46494-hey-cortana-enable-disable-lock-screen-windows-10-a.html","Hey Cortana - Enable or Disable on Lock Screen in Windows 10 ")</f>
        <v>Hey Cortana - Enable or Disable on Lock Screen in Windows 10 </v>
      </c>
      <c r="B1364" s="9" t="s">
        <v>644</v>
      </c>
      <c r="C1364" s="3"/>
      <c r="D1364" s="3"/>
      <c r="E1364" s="3"/>
      <c r="F1364" s="3"/>
      <c r="G1364" s="3"/>
      <c r="H1364" s="3"/>
      <c r="I1364" s="3"/>
      <c r="J1364" s="3"/>
      <c r="K1364" s="3"/>
      <c r="L1364" s="3"/>
      <c r="M1364" s="3"/>
      <c r="N1364" s="3"/>
      <c r="O1364" s="3"/>
      <c r="P1364" s="3"/>
      <c r="Q1364" s="3"/>
      <c r="R1364" s="3"/>
      <c r="S1364" s="3"/>
      <c r="T1364" s="3"/>
      <c r="U1364" s="3"/>
      <c r="V1364" s="3"/>
    </row>
    <row r="1365" ht="27.0" customHeight="1">
      <c r="A1365" s="8" t="str">
        <f>HYPERLINK("https://www.tenforums.com/tutorials/18618-cortana-learn-my-voice-windows-10-a.html","Hey Cortana - Learn My Voice in Windows 10")</f>
        <v>Hey Cortana - Learn My Voice in Windows 10</v>
      </c>
      <c r="B1365" s="9" t="s">
        <v>653</v>
      </c>
      <c r="C1365" s="3"/>
      <c r="D1365" s="3"/>
      <c r="E1365" s="3"/>
      <c r="F1365" s="3"/>
      <c r="G1365" s="3"/>
      <c r="H1365" s="3"/>
      <c r="I1365" s="3"/>
      <c r="J1365" s="3"/>
      <c r="K1365" s="3"/>
      <c r="L1365" s="3"/>
      <c r="M1365" s="3"/>
      <c r="N1365" s="3"/>
      <c r="O1365" s="3"/>
      <c r="P1365" s="3"/>
      <c r="Q1365" s="3"/>
      <c r="R1365" s="3"/>
      <c r="S1365" s="3"/>
      <c r="T1365" s="3"/>
      <c r="U1365" s="3"/>
      <c r="V1365" s="3"/>
    </row>
    <row r="1366" ht="27.0" customHeight="1">
      <c r="A1366" s="8" t="str">
        <f>HYPERLINK("https://www.tenforums.com/tutorials/18418-hey-cortana-turn-off-windows-10-a.html","Hey Cortana - Turn On or Off in Windows 10")</f>
        <v>Hey Cortana - Turn On or Off in Windows 10</v>
      </c>
      <c r="B1366" s="9" t="s">
        <v>1218</v>
      </c>
      <c r="C1366" s="3"/>
      <c r="D1366" s="3"/>
      <c r="E1366" s="3"/>
      <c r="F1366" s="3"/>
      <c r="G1366" s="3"/>
      <c r="H1366" s="3"/>
      <c r="I1366" s="3"/>
      <c r="J1366" s="3"/>
      <c r="K1366" s="3"/>
      <c r="L1366" s="3"/>
      <c r="M1366" s="3"/>
      <c r="N1366" s="3"/>
      <c r="O1366" s="3"/>
      <c r="P1366" s="3"/>
      <c r="Q1366" s="3"/>
      <c r="R1366" s="3"/>
      <c r="S1366" s="3"/>
      <c r="T1366" s="3"/>
      <c r="U1366" s="3"/>
      <c r="V1366" s="3"/>
    </row>
    <row r="1367" ht="27.0" customHeight="1">
      <c r="A1367" s="8" t="str">
        <f>HYPERLINK("https://www.tenforums.com/tutorials/25151-hiberfile-type-specify-full-reduced-windows-10-a.html","Hiberfile Type - Specify as Full or Reduced in Windows 10")</f>
        <v>Hiberfile Type - Specify as Full or Reduced in Windows 10</v>
      </c>
      <c r="B1367" s="9" t="s">
        <v>1219</v>
      </c>
      <c r="C1367" s="3"/>
      <c r="D1367" s="3"/>
      <c r="E1367" s="3"/>
      <c r="F1367" s="3"/>
      <c r="G1367" s="3"/>
      <c r="H1367" s="3"/>
      <c r="I1367" s="3"/>
      <c r="J1367" s="3"/>
      <c r="K1367" s="3"/>
      <c r="L1367" s="3"/>
      <c r="M1367" s="3"/>
      <c r="N1367" s="3"/>
      <c r="O1367" s="3"/>
      <c r="P1367" s="3"/>
      <c r="Q1367" s="3"/>
      <c r="R1367" s="3"/>
      <c r="S1367" s="3"/>
      <c r="T1367" s="3"/>
      <c r="U1367" s="3"/>
      <c r="V1367" s="3"/>
    </row>
    <row r="1368" ht="27.0" customHeight="1">
      <c r="A1368" s="8" t="str">
        <f>HYPERLINK("https://www.tenforums.com/tutorials/7468-hibernate-computer-windows-10-a.html","Hibernate Computer in Windows 10")</f>
        <v>Hibernate Computer in Windows 10</v>
      </c>
      <c r="B1368" s="9" t="s">
        <v>1220</v>
      </c>
      <c r="C1368" s="3"/>
      <c r="D1368" s="3"/>
      <c r="E1368" s="3"/>
      <c r="F1368" s="3"/>
      <c r="G1368" s="3"/>
      <c r="H1368" s="3"/>
      <c r="I1368" s="3"/>
      <c r="J1368" s="3"/>
      <c r="K1368" s="3"/>
      <c r="L1368" s="3"/>
      <c r="M1368" s="3"/>
      <c r="N1368" s="3"/>
      <c r="O1368" s="3"/>
      <c r="P1368" s="3"/>
      <c r="Q1368" s="3"/>
      <c r="R1368" s="3"/>
      <c r="S1368" s="3"/>
      <c r="T1368" s="3"/>
      <c r="U1368" s="3"/>
      <c r="V1368" s="3"/>
    </row>
    <row r="1369" ht="27.0" customHeight="1">
      <c r="A1369" s="8" t="str">
        <f>HYPERLINK("https://www.tenforums.com/tutorials/67183-windows-go-enable-disable-using-hibernate-windows-10-pc.html","Hibernate - Enable or Disable for Windows To Go on Windows 10 PC ")</f>
        <v>Hibernate - Enable or Disable for Windows To Go on Windows 10 PC </v>
      </c>
      <c r="B1369" s="9" t="s">
        <v>1221</v>
      </c>
      <c r="C1369" s="3"/>
      <c r="D1369" s="3"/>
      <c r="E1369" s="3"/>
      <c r="F1369" s="3"/>
      <c r="G1369" s="3"/>
      <c r="H1369" s="3"/>
      <c r="I1369" s="3"/>
      <c r="J1369" s="3"/>
      <c r="K1369" s="3"/>
      <c r="L1369" s="3"/>
      <c r="M1369" s="3"/>
      <c r="N1369" s="3"/>
      <c r="O1369" s="3"/>
      <c r="P1369" s="3"/>
      <c r="Q1369" s="3"/>
      <c r="R1369" s="3"/>
      <c r="S1369" s="3"/>
      <c r="T1369" s="3"/>
      <c r="U1369" s="3"/>
      <c r="V1369" s="3"/>
    </row>
    <row r="1370" ht="27.0" customHeight="1">
      <c r="A1370" s="8" t="str">
        <f>HYPERLINK("https://www.tenforums.com/tutorials/2859-hibernate-enable-disable-windows-10-a.html","Hibernate - Enable or Disable in Windows 10")</f>
        <v>Hibernate - Enable or Disable in Windows 10</v>
      </c>
      <c r="B1370" s="9" t="s">
        <v>1222</v>
      </c>
      <c r="C1370" s="3"/>
      <c r="D1370" s="3"/>
      <c r="E1370" s="3"/>
      <c r="F1370" s="3"/>
      <c r="G1370" s="3"/>
      <c r="H1370" s="3"/>
      <c r="I1370" s="3"/>
      <c r="J1370" s="3"/>
      <c r="K1370" s="3"/>
      <c r="L1370" s="3"/>
      <c r="M1370" s="3"/>
      <c r="N1370" s="3"/>
      <c r="O1370" s="3"/>
      <c r="P1370" s="3"/>
      <c r="Q1370" s="3"/>
      <c r="R1370" s="3"/>
      <c r="S1370" s="3"/>
      <c r="T1370" s="3"/>
      <c r="U1370" s="3"/>
      <c r="V1370" s="3"/>
    </row>
    <row r="1371" ht="27.0" customHeight="1">
      <c r="A1371" s="8" t="str">
        <f>HYPERLINK("https://www.tenforums.com/tutorials/7445-hibernate-power-menu-add-remove-windows-10-a.html","Hibernate in Power menu - Add or Remove in Windows 10")</f>
        <v>Hibernate in Power menu - Add or Remove in Windows 10</v>
      </c>
      <c r="B1371" s="9" t="s">
        <v>1223</v>
      </c>
      <c r="C1371" s="3"/>
      <c r="D1371" s="3"/>
      <c r="E1371" s="3"/>
      <c r="F1371" s="3"/>
      <c r="G1371" s="3"/>
      <c r="H1371" s="3"/>
      <c r="I1371" s="3"/>
      <c r="J1371" s="3"/>
      <c r="K1371" s="3"/>
      <c r="L1371" s="3"/>
      <c r="M1371" s="3"/>
      <c r="N1371" s="3"/>
      <c r="O1371" s="3"/>
      <c r="P1371" s="3"/>
      <c r="Q1371" s="3"/>
      <c r="R1371" s="3"/>
      <c r="S1371" s="3"/>
      <c r="T1371" s="3"/>
      <c r="U1371" s="3"/>
      <c r="V1371" s="3"/>
    </row>
    <row r="1372" ht="27.0" customHeight="1">
      <c r="A1372" s="8" t="str">
        <f>HYPERLINK("https://www.tenforums.com/tutorials/104886-disable-shut-down-restart-sleep-hibernate-windows-10-a.html","Hibernate, Shut Down, Restart, and Sleep in Power Menu - Enable or Disable in Windows 10")</f>
        <v>Hibernate, Shut Down, Restart, and Sleep in Power Menu - Enable or Disable in Windows 10</v>
      </c>
      <c r="B1372" s="9" t="s">
        <v>1224</v>
      </c>
      <c r="C1372" s="3"/>
      <c r="D1372" s="3"/>
      <c r="E1372" s="3"/>
      <c r="F1372" s="3"/>
      <c r="G1372" s="3"/>
      <c r="H1372" s="3"/>
      <c r="I1372" s="3"/>
      <c r="J1372" s="3"/>
      <c r="K1372" s="3"/>
      <c r="L1372" s="3"/>
      <c r="M1372" s="3"/>
      <c r="N1372" s="3"/>
      <c r="O1372" s="3"/>
      <c r="P1372" s="3"/>
      <c r="Q1372" s="3"/>
      <c r="R1372" s="3"/>
      <c r="S1372" s="3"/>
      <c r="T1372" s="3"/>
      <c r="U1372" s="3"/>
      <c r="V1372" s="3"/>
    </row>
    <row r="1373" ht="27.0" customHeight="1">
      <c r="A1373" s="8" t="str">
        <f>HYPERLINK("https://www.tenforums.com/tutorials/9168-hidden-files-folders-drives-show-windows-10-a.html","Hidden Files, Folders, and Drives - Show in Windows 10")</f>
        <v>Hidden Files, Folders, and Drives - Show in Windows 10</v>
      </c>
      <c r="B1373" s="9" t="s">
        <v>1225</v>
      </c>
      <c r="C1373" s="3"/>
      <c r="D1373" s="3"/>
      <c r="E1373" s="3"/>
      <c r="F1373" s="3"/>
      <c r="G1373" s="3"/>
      <c r="H1373" s="3"/>
      <c r="I1373" s="3"/>
      <c r="J1373" s="3"/>
      <c r="K1373" s="3"/>
      <c r="L1373" s="3"/>
      <c r="M1373" s="3"/>
      <c r="N1373" s="3"/>
      <c r="O1373" s="3"/>
      <c r="P1373" s="3"/>
      <c r="Q1373" s="3"/>
      <c r="R1373" s="3"/>
      <c r="S1373" s="3"/>
      <c r="T1373" s="3"/>
      <c r="U1373" s="3"/>
      <c r="V1373" s="3"/>
    </row>
    <row r="1374" ht="27.0" customHeight="1">
      <c r="A1374" s="8" t="str">
        <f>HYPERLINK("https://www.tenforums.com/tutorials/75901-hidden-items-add-context-menu-windows-10-a.html","Hidden items - Add to Context Menu in Windows 10")</f>
        <v>Hidden items - Add to Context Menu in Windows 10</v>
      </c>
      <c r="B1374" s="10" t="s">
        <v>1226</v>
      </c>
      <c r="C1374" s="3"/>
      <c r="D1374" s="3"/>
      <c r="E1374" s="3"/>
      <c r="F1374" s="3"/>
      <c r="G1374" s="3"/>
      <c r="H1374" s="3"/>
      <c r="I1374" s="3"/>
      <c r="J1374" s="3"/>
      <c r="K1374" s="3"/>
      <c r="L1374" s="3"/>
      <c r="M1374" s="3"/>
      <c r="N1374" s="3"/>
      <c r="O1374" s="3"/>
      <c r="P1374" s="3"/>
      <c r="Q1374" s="3"/>
      <c r="R1374" s="3"/>
      <c r="S1374" s="3"/>
      <c r="T1374" s="3"/>
      <c r="U1374" s="3"/>
      <c r="V1374" s="3"/>
    </row>
    <row r="1375" ht="27.0" customHeight="1">
      <c r="A1375" s="8" t="str">
        <f>HYPERLINK("https://www.tenforums.com/tutorials/85586-set-unset-hidden-attribute-files-folders-windows-10-a.html","Hide and Unhide Files and Folders in Windows 10")</f>
        <v>Hide and Unhide Files and Folders in Windows 10</v>
      </c>
      <c r="B1375" s="9" t="s">
        <v>1048</v>
      </c>
      <c r="C1375" s="3"/>
      <c r="D1375" s="3"/>
      <c r="E1375" s="3"/>
      <c r="F1375" s="3"/>
      <c r="G1375" s="3"/>
      <c r="H1375" s="3"/>
      <c r="I1375" s="3"/>
      <c r="J1375" s="3"/>
      <c r="K1375" s="3"/>
      <c r="L1375" s="3"/>
      <c r="M1375" s="3"/>
      <c r="N1375" s="3"/>
      <c r="O1375" s="3"/>
      <c r="P1375" s="3"/>
      <c r="Q1375" s="3"/>
      <c r="R1375" s="3"/>
      <c r="S1375" s="3"/>
      <c r="T1375" s="3"/>
      <c r="U1375" s="3"/>
      <c r="V1375" s="3"/>
    </row>
    <row r="1376" ht="27.0" customHeight="1">
      <c r="A1376" s="8" t="str">
        <f>HYPERLINK("https://www.tenforums.com/tutorials/73722-hide-selected-items-add-context-menu-windows-10-a.html","Hide selected items - Add to Context Menu in Windows 10 ")</f>
        <v>Hide selected items - Add to Context Menu in Windows 10 </v>
      </c>
      <c r="B1376" s="9" t="s">
        <v>1227</v>
      </c>
      <c r="C1376" s="3"/>
      <c r="D1376" s="3"/>
      <c r="E1376" s="3"/>
      <c r="F1376" s="3"/>
      <c r="G1376" s="3"/>
      <c r="H1376" s="3"/>
      <c r="I1376" s="3"/>
      <c r="J1376" s="3"/>
      <c r="K1376" s="3"/>
      <c r="L1376" s="3"/>
      <c r="M1376" s="3"/>
      <c r="N1376" s="3"/>
      <c r="O1376" s="3"/>
      <c r="P1376" s="3"/>
      <c r="Q1376" s="3"/>
      <c r="R1376" s="3"/>
      <c r="S1376" s="3"/>
      <c r="T1376" s="3"/>
      <c r="U1376" s="3"/>
      <c r="V1376" s="3"/>
    </row>
    <row r="1377" ht="27.0" customHeight="1">
      <c r="A1377" s="8" t="str">
        <f>HYPERLINK("https://www.tenforums.com/tutorials/103598-enable-disable-high-contrast-keyboard-shortcut-windows.html","High Contrast Keyboard Shortcut - Enable or Disable in Windows")</f>
        <v>High Contrast Keyboard Shortcut - Enable or Disable in Windows</v>
      </c>
      <c r="B1377" s="9" t="s">
        <v>1228</v>
      </c>
      <c r="C1377" s="3"/>
      <c r="D1377" s="3"/>
      <c r="E1377" s="3"/>
      <c r="F1377" s="3"/>
      <c r="G1377" s="3"/>
      <c r="H1377" s="3"/>
      <c r="I1377" s="3"/>
      <c r="J1377" s="3"/>
      <c r="K1377" s="3"/>
      <c r="L1377" s="3"/>
      <c r="M1377" s="3"/>
      <c r="N1377" s="3"/>
      <c r="O1377" s="3"/>
      <c r="P1377" s="3"/>
      <c r="Q1377" s="3"/>
      <c r="R1377" s="3"/>
      <c r="S1377" s="3"/>
      <c r="T1377" s="3"/>
      <c r="U1377" s="3"/>
      <c r="V1377" s="3"/>
    </row>
    <row r="1378" ht="27.0" customHeight="1">
      <c r="A1378" s="8" t="str">
        <f>HYPERLINK("https://www.tenforums.com/tutorials/131111-turn-off-high-contrast-mode-windows-10-a.html","High Contrast Mode - Turn On or Off in Windows 10")</f>
        <v>High Contrast Mode - Turn On or Off in Windows 10</v>
      </c>
      <c r="B1378" s="9" t="s">
        <v>1229</v>
      </c>
      <c r="C1378" s="3"/>
      <c r="D1378" s="3"/>
      <c r="E1378" s="3"/>
      <c r="F1378" s="3"/>
      <c r="G1378" s="3"/>
      <c r="H1378" s="3"/>
      <c r="I1378" s="3"/>
      <c r="J1378" s="3"/>
      <c r="K1378" s="3"/>
      <c r="L1378" s="3"/>
      <c r="M1378" s="3"/>
      <c r="N1378" s="3"/>
      <c r="O1378" s="3"/>
      <c r="P1378" s="3"/>
      <c r="Q1378" s="3"/>
      <c r="R1378" s="3"/>
      <c r="S1378" s="3"/>
      <c r="T1378" s="3"/>
      <c r="U1378" s="3"/>
      <c r="V1378" s="3"/>
    </row>
    <row r="1379" ht="27.0" customHeight="1">
      <c r="A1379" s="8" t="str">
        <f>HYPERLINK("https://www.tenforums.com/tutorials/133894-change-highlighted-text-color-windows-10-a.html","Highlighted Text Color - Change in Windows 10")</f>
        <v>Highlighted Text Color - Change in Windows 10</v>
      </c>
      <c r="B1379" s="9" t="s">
        <v>1230</v>
      </c>
      <c r="C1379" s="3"/>
      <c r="D1379" s="3"/>
      <c r="E1379" s="3"/>
      <c r="F1379" s="3"/>
      <c r="G1379" s="3"/>
      <c r="H1379" s="3"/>
      <c r="I1379" s="3"/>
      <c r="J1379" s="3"/>
      <c r="K1379" s="3"/>
      <c r="L1379" s="3"/>
      <c r="M1379" s="3"/>
      <c r="N1379" s="3"/>
      <c r="O1379" s="3"/>
      <c r="P1379" s="3"/>
      <c r="Q1379" s="3"/>
      <c r="R1379" s="3"/>
      <c r="S1379" s="3"/>
      <c r="T1379" s="3"/>
      <c r="U1379" s="3"/>
      <c r="V1379" s="3"/>
    </row>
    <row r="1380" ht="27.0" customHeight="1">
      <c r="A1380" s="8" t="str">
        <f>HYPERLINK("https://www.tenforums.com/tutorials/73653-history-add-context-menu-windows-10-a.html","History - Add to Context Menu in Windows 10 ")</f>
        <v>History - Add to Context Menu in Windows 10 </v>
      </c>
      <c r="B1380" s="9" t="s">
        <v>1231</v>
      </c>
      <c r="C1380" s="3"/>
      <c r="D1380" s="3"/>
      <c r="E1380" s="3"/>
      <c r="F1380" s="3"/>
      <c r="G1380" s="3"/>
      <c r="H1380" s="3"/>
      <c r="I1380" s="3"/>
      <c r="J1380" s="3"/>
      <c r="K1380" s="3"/>
      <c r="L1380" s="3"/>
      <c r="M1380" s="3"/>
      <c r="N1380" s="3"/>
      <c r="O1380" s="3"/>
      <c r="P1380" s="3"/>
      <c r="Q1380" s="3"/>
      <c r="R1380" s="3"/>
      <c r="S1380" s="3"/>
      <c r="T1380" s="3"/>
      <c r="U1380" s="3"/>
      <c r="V1380" s="3"/>
    </row>
    <row r="1381" ht="27.0" customHeight="1">
      <c r="A1381" s="8" t="str">
        <f>HYPERLINK("https://www.tenforums.com/tutorials/78912-add-homegroup-context-menu-windows-10-a.html","HomeGroup Context Menu - Add in Windows 10")</f>
        <v>HomeGroup Context Menu - Add in Windows 10</v>
      </c>
      <c r="B1381" s="10" t="s">
        <v>1232</v>
      </c>
      <c r="C1381" s="3"/>
      <c r="D1381" s="3"/>
      <c r="E1381" s="3"/>
      <c r="F1381" s="3"/>
      <c r="G1381" s="3"/>
      <c r="H1381" s="3"/>
      <c r="I1381" s="3"/>
      <c r="J1381" s="3"/>
      <c r="K1381" s="3"/>
      <c r="L1381" s="3"/>
      <c r="M1381" s="3"/>
      <c r="N1381" s="3"/>
      <c r="O1381" s="3"/>
      <c r="P1381" s="3"/>
      <c r="Q1381" s="3"/>
      <c r="R1381" s="3"/>
      <c r="S1381" s="3"/>
      <c r="T1381" s="3"/>
      <c r="U1381" s="3"/>
      <c r="V1381" s="3"/>
    </row>
    <row r="1382" ht="27.0" customHeight="1">
      <c r="A1382" s="8" t="str">
        <f>HYPERLINK("https://www.tenforums.com/tutorials/50225-homegroup-create-windows-10-a.html","Homegroup - Create in Windows 10")</f>
        <v>Homegroup - Create in Windows 10</v>
      </c>
      <c r="B1382" s="9" t="s">
        <v>1233</v>
      </c>
      <c r="C1382" s="3"/>
      <c r="D1382" s="3"/>
      <c r="E1382" s="3"/>
      <c r="F1382" s="3"/>
      <c r="G1382" s="3"/>
      <c r="H1382" s="3"/>
      <c r="I1382" s="3"/>
      <c r="J1382" s="3"/>
      <c r="K1382" s="3"/>
      <c r="L1382" s="3"/>
      <c r="M1382" s="3"/>
      <c r="N1382" s="3"/>
      <c r="O1382" s="3"/>
      <c r="P1382" s="3"/>
      <c r="Q1382" s="3"/>
      <c r="R1382" s="3"/>
      <c r="S1382" s="3"/>
      <c r="T1382" s="3"/>
      <c r="U1382" s="3"/>
      <c r="V1382" s="3"/>
    </row>
    <row r="1383" ht="27.0" customHeight="1">
      <c r="A1383" s="8" t="str">
        <f>HYPERLINK("https://www.tenforums.com/tutorials/23558-homegroup-desktop-icon-add-remove-windows-10-a.html","Homegroup Desktop Icon - Add or Remove in Windows 10")</f>
        <v>Homegroup Desktop Icon - Add or Remove in Windows 10</v>
      </c>
      <c r="B1383" s="9" t="s">
        <v>1234</v>
      </c>
      <c r="C1383" s="3"/>
      <c r="D1383" s="3"/>
      <c r="E1383" s="3"/>
      <c r="F1383" s="3"/>
      <c r="G1383" s="3"/>
      <c r="H1383" s="3"/>
      <c r="I1383" s="3"/>
      <c r="J1383" s="3"/>
      <c r="K1383" s="3"/>
      <c r="L1383" s="3"/>
      <c r="M1383" s="3"/>
      <c r="N1383" s="3"/>
      <c r="O1383" s="3"/>
      <c r="P1383" s="3"/>
      <c r="Q1383" s="3"/>
      <c r="R1383" s="3"/>
      <c r="S1383" s="3"/>
      <c r="T1383" s="3"/>
      <c r="U1383" s="3"/>
      <c r="V1383" s="3"/>
    </row>
    <row r="1384" ht="27.0" customHeight="1">
      <c r="A1384" s="8" t="str">
        <f>HYPERLINK("https://www.tenforums.com/tutorials/50294-homegroup-join-windows-10-a.html","Homegroup - Join in Windows 10")</f>
        <v>Homegroup - Join in Windows 10</v>
      </c>
      <c r="B1384" s="9" t="s">
        <v>1235</v>
      </c>
      <c r="C1384" s="3"/>
      <c r="D1384" s="3"/>
      <c r="E1384" s="3"/>
      <c r="F1384" s="3"/>
      <c r="G1384" s="3"/>
      <c r="H1384" s="3"/>
      <c r="I1384" s="3"/>
      <c r="J1384" s="3"/>
      <c r="K1384" s="3"/>
      <c r="L1384" s="3"/>
      <c r="M1384" s="3"/>
      <c r="N1384" s="3"/>
      <c r="O1384" s="3"/>
      <c r="P1384" s="3"/>
      <c r="Q1384" s="3"/>
      <c r="R1384" s="3"/>
      <c r="S1384" s="3"/>
      <c r="T1384" s="3"/>
      <c r="U1384" s="3"/>
      <c r="V1384" s="3"/>
    </row>
    <row r="1385" ht="27.0" customHeight="1">
      <c r="A1385" s="8" t="str">
        <f>HYPERLINK("https://www.tenforums.com/tutorials/4870-homegroup-navigation-pane-add-remove-windows-10-a.html","Homegroup in Navigation Pane - Add or Remove in Windows 10")</f>
        <v>Homegroup in Navigation Pane - Add or Remove in Windows 10</v>
      </c>
      <c r="B1385" s="9" t="s">
        <v>1236</v>
      </c>
      <c r="C1385" s="3"/>
      <c r="D1385" s="3"/>
      <c r="E1385" s="3"/>
      <c r="F1385" s="3"/>
      <c r="G1385" s="3"/>
      <c r="H1385" s="3"/>
      <c r="I1385" s="3"/>
      <c r="J1385" s="3"/>
      <c r="K1385" s="3"/>
      <c r="L1385" s="3"/>
      <c r="M1385" s="3"/>
      <c r="N1385" s="3"/>
      <c r="O1385" s="3"/>
      <c r="P1385" s="3"/>
      <c r="Q1385" s="3"/>
      <c r="R1385" s="3"/>
      <c r="S1385" s="3"/>
      <c r="T1385" s="3"/>
      <c r="U1385" s="3"/>
      <c r="V1385" s="3"/>
    </row>
    <row r="1386" ht="27.0" customHeight="1">
      <c r="A1386" s="8" t="str">
        <f>HYPERLINK("https://www.tenforums.com/tutorials/50310-homegroup-leave-windows-10-a.html","Homegroup - Leave in Windows 10")</f>
        <v>Homegroup - Leave in Windows 10</v>
      </c>
      <c r="B1386" s="9" t="s">
        <v>1237</v>
      </c>
      <c r="C1386" s="3"/>
      <c r="D1386" s="3"/>
      <c r="E1386" s="3"/>
      <c r="F1386" s="3"/>
      <c r="G1386" s="3"/>
      <c r="H1386" s="3"/>
      <c r="I1386" s="3"/>
      <c r="J1386" s="3"/>
      <c r="K1386" s="3"/>
      <c r="L1386" s="3"/>
      <c r="M1386" s="3"/>
      <c r="N1386" s="3"/>
      <c r="O1386" s="3"/>
      <c r="P1386" s="3"/>
      <c r="Q1386" s="3"/>
      <c r="R1386" s="3"/>
      <c r="S1386" s="3"/>
      <c r="T1386" s="3"/>
      <c r="U1386" s="3"/>
      <c r="V1386" s="3"/>
    </row>
    <row r="1387" ht="27.0" customHeight="1">
      <c r="A1387" s="8" t="str">
        <f>HYPERLINK("https://www.tenforums.com/tutorials/50456-homegroup-password-change-windows-10-a.html","Homegroup Password - Change in Windows 10 ")</f>
        <v>Homegroup Password - Change in Windows 10 </v>
      </c>
      <c r="B1387" s="9" t="s">
        <v>1238</v>
      </c>
      <c r="C1387" s="3"/>
      <c r="D1387" s="3"/>
      <c r="E1387" s="3"/>
      <c r="F1387" s="3"/>
      <c r="G1387" s="3"/>
      <c r="H1387" s="3"/>
      <c r="I1387" s="3"/>
      <c r="J1387" s="3"/>
      <c r="K1387" s="3"/>
      <c r="L1387" s="3"/>
      <c r="M1387" s="3"/>
      <c r="N1387" s="3"/>
      <c r="O1387" s="3"/>
      <c r="P1387" s="3"/>
      <c r="Q1387" s="3"/>
      <c r="R1387" s="3"/>
      <c r="S1387" s="3"/>
      <c r="T1387" s="3"/>
      <c r="U1387" s="3"/>
      <c r="V1387" s="3"/>
    </row>
    <row r="1388" ht="27.0" customHeight="1">
      <c r="A1388" s="8" t="str">
        <f>HYPERLINK("https://www.tenforums.com/tutorials/50414-homegroup-password-view-print-windows-10-a.html","Homegroup Password - View or Print in Windows 10 ")</f>
        <v>Homegroup Password - View or Print in Windows 10 </v>
      </c>
      <c r="B1388" s="9" t="s">
        <v>1239</v>
      </c>
      <c r="C1388" s="3"/>
      <c r="D1388" s="3"/>
      <c r="E1388" s="3"/>
      <c r="F1388" s="3"/>
      <c r="G1388" s="3"/>
      <c r="H1388" s="3"/>
      <c r="I1388" s="3"/>
      <c r="J1388" s="3"/>
      <c r="K1388" s="3"/>
      <c r="L1388" s="3"/>
      <c r="M1388" s="3"/>
      <c r="N1388" s="3"/>
      <c r="O1388" s="3"/>
      <c r="P1388" s="3"/>
      <c r="Q1388" s="3"/>
      <c r="R1388" s="3"/>
      <c r="S1388" s="3"/>
      <c r="T1388" s="3"/>
      <c r="U1388" s="3"/>
      <c r="V1388" s="3"/>
    </row>
    <row r="1389" ht="27.0" customHeight="1">
      <c r="A1389" s="11" t="str">
        <f>HYPERLINK("https://www.tenforums.com/tutorials/141019-block-websites-using-hosts-file-windows.html","Hosts file - Block Websites in Windows")</f>
        <v>Hosts file - Block Websites in Windows</v>
      </c>
      <c r="B1389" s="10" t="s">
        <v>1240</v>
      </c>
      <c r="C1389" s="3"/>
      <c r="D1389" s="3"/>
      <c r="E1389" s="3"/>
      <c r="F1389" s="3"/>
      <c r="G1389" s="3"/>
      <c r="H1389" s="3"/>
      <c r="I1389" s="3"/>
      <c r="J1389" s="3"/>
      <c r="K1389" s="3"/>
      <c r="L1389" s="3"/>
      <c r="M1389" s="3"/>
      <c r="N1389" s="3"/>
      <c r="O1389" s="3"/>
      <c r="P1389" s="3"/>
      <c r="Q1389" s="3"/>
      <c r="R1389" s="3"/>
      <c r="S1389" s="3"/>
      <c r="T1389" s="3"/>
      <c r="U1389" s="3"/>
      <c r="V1389" s="3"/>
    </row>
    <row r="1390" ht="27.0" customHeight="1">
      <c r="A1390" s="11" t="str">
        <f>HYPERLINK("https://www.tenforums.com/tutorials/140970-reset-hosts-file-back-default-windows.html","Hosts file - Reset back to default in Windows")</f>
        <v>Hosts file - Reset back to default in Windows</v>
      </c>
      <c r="B1390" s="10" t="s">
        <v>1241</v>
      </c>
      <c r="C1390" s="3"/>
      <c r="D1390" s="3"/>
      <c r="E1390" s="3"/>
      <c r="F1390" s="3"/>
      <c r="G1390" s="3"/>
      <c r="H1390" s="3"/>
      <c r="I1390" s="3"/>
      <c r="J1390" s="3"/>
      <c r="K1390" s="3"/>
      <c r="L1390" s="3"/>
      <c r="M1390" s="3"/>
      <c r="N1390" s="3"/>
      <c r="O1390" s="3"/>
      <c r="P1390" s="3"/>
      <c r="Q1390" s="3"/>
      <c r="R1390" s="3"/>
      <c r="S1390" s="3"/>
      <c r="T1390" s="3"/>
      <c r="U1390" s="3"/>
      <c r="V1390" s="3"/>
    </row>
    <row r="1391" ht="27.0" customHeight="1">
      <c r="A1391" s="8" t="str">
        <f>HYPERLINK("https://www.tenforums.com/tutorials/49233-hotspot-2-0-networks-turn-off-windows-10-a.html","Hotspot 2.0 Networks - Turn On or Off in Windows 10 ")</f>
        <v>Hotspot 2.0 Networks - Turn On or Off in Windows 10 </v>
      </c>
      <c r="B1391" s="9" t="s">
        <v>1242</v>
      </c>
      <c r="C1391" s="3"/>
      <c r="D1391" s="3"/>
      <c r="E1391" s="3"/>
      <c r="F1391" s="3"/>
      <c r="G1391" s="3"/>
      <c r="H1391" s="3"/>
      <c r="I1391" s="3"/>
      <c r="J1391" s="3"/>
      <c r="K1391" s="3"/>
      <c r="L1391" s="3"/>
      <c r="M1391" s="3"/>
      <c r="N1391" s="3"/>
      <c r="O1391" s="3"/>
      <c r="P1391" s="3"/>
      <c r="Q1391" s="3"/>
      <c r="R1391" s="3"/>
      <c r="S1391" s="3"/>
      <c r="T1391" s="3"/>
      <c r="U1391" s="3"/>
      <c r="V1391" s="3"/>
    </row>
    <row r="1392" ht="27.0" customHeight="1">
      <c r="A1392" s="8" t="str">
        <f>HYPERLINK("https://www.tenforums.com/tutorials/97842-change-hungapptimeout-value-windows-10-a.html","HungAppTimeout Value - Change in Windows 10")</f>
        <v>HungAppTimeout Value - Change in Windows 10</v>
      </c>
      <c r="B1392" s="9" t="s">
        <v>1243</v>
      </c>
      <c r="C1392" s="3"/>
      <c r="D1392" s="3"/>
      <c r="E1392" s="3"/>
      <c r="F1392" s="3"/>
      <c r="G1392" s="3"/>
      <c r="H1392" s="3"/>
      <c r="I1392" s="3"/>
      <c r="J1392" s="3"/>
      <c r="K1392" s="3"/>
      <c r="L1392" s="3"/>
      <c r="M1392" s="3"/>
      <c r="N1392" s="3"/>
      <c r="O1392" s="3"/>
      <c r="P1392" s="3"/>
      <c r="Q1392" s="3"/>
      <c r="R1392" s="3"/>
      <c r="S1392" s="3"/>
      <c r="T1392" s="3"/>
      <c r="U1392" s="3"/>
      <c r="V1392" s="3"/>
    </row>
    <row r="1393" ht="27.0" customHeight="1">
      <c r="A1393" s="8" t="str">
        <f>HYPERLINK("https://www.tenforums.com/tutorials/135551-hyper-v-add-windows-xp-mode-virtual-machine-windows-10-a.html","Hyper-V - Add Windows XP Mode Virtual Machine in Windows 10")</f>
        <v>Hyper-V - Add Windows XP Mode Virtual Machine in Windows 10</v>
      </c>
      <c r="B1393" s="9" t="s">
        <v>1244</v>
      </c>
      <c r="C1393" s="3"/>
      <c r="D1393" s="3"/>
      <c r="E1393" s="3"/>
      <c r="F1393" s="3"/>
      <c r="G1393" s="3"/>
      <c r="H1393" s="3"/>
      <c r="I1393" s="3"/>
      <c r="J1393" s="3"/>
      <c r="K1393" s="3"/>
      <c r="L1393" s="3"/>
      <c r="M1393" s="3"/>
      <c r="N1393" s="3"/>
      <c r="O1393" s="3"/>
      <c r="P1393" s="3"/>
      <c r="Q1393" s="3"/>
      <c r="R1393" s="3"/>
      <c r="S1393" s="3"/>
      <c r="T1393" s="3"/>
      <c r="U1393" s="3"/>
      <c r="V1393" s="3"/>
    </row>
    <row r="1394" ht="27.0" customHeight="1">
      <c r="A1394" s="8" t="str">
        <f>HYPERLINK("https://www.tenforums.com/tutorials/67869-bsod-crash-ctrl-scroll-lock-enable-disable-hyper-v.html","Hyper-V BSOD Crash on Ctrl+Scroll Lock - Enable or Disable")</f>
        <v>Hyper-V BSOD Crash on Ctrl+Scroll Lock - Enable or Disable</v>
      </c>
      <c r="B1394" s="9" t="s">
        <v>348</v>
      </c>
      <c r="C1394" s="3"/>
      <c r="D1394" s="3"/>
      <c r="E1394" s="3"/>
      <c r="F1394" s="3"/>
      <c r="G1394" s="3"/>
      <c r="H1394" s="3"/>
      <c r="I1394" s="3"/>
      <c r="J1394" s="3"/>
      <c r="K1394" s="3"/>
      <c r="L1394" s="3"/>
      <c r="M1394" s="3"/>
      <c r="N1394" s="3"/>
      <c r="O1394" s="3"/>
      <c r="P1394" s="3"/>
      <c r="Q1394" s="3"/>
      <c r="R1394" s="3"/>
      <c r="S1394" s="3"/>
      <c r="T1394" s="3"/>
      <c r="U1394" s="3"/>
      <c r="V1394" s="3"/>
    </row>
    <row r="1395" ht="27.0" customHeight="1">
      <c r="A1395" s="8" t="str">
        <f>HYPERLINK("https://www.tenforums.com/tutorials/2229-hyper-v-checkpoints-create-use-windows-10-a.html","Hyper-V Checkpoints - Create and Use in Windows 10")</f>
        <v>Hyper-V Checkpoints - Create and Use in Windows 10</v>
      </c>
      <c r="B1395" s="9" t="s">
        <v>1245</v>
      </c>
      <c r="C1395" s="3"/>
      <c r="D1395" s="3"/>
      <c r="E1395" s="3"/>
      <c r="F1395" s="3"/>
      <c r="G1395" s="3"/>
      <c r="H1395" s="3"/>
      <c r="I1395" s="3"/>
      <c r="J1395" s="3"/>
      <c r="K1395" s="3"/>
      <c r="L1395" s="3"/>
      <c r="M1395" s="3"/>
      <c r="N1395" s="3"/>
      <c r="O1395" s="3"/>
      <c r="P1395" s="3"/>
      <c r="Q1395" s="3"/>
      <c r="R1395" s="3"/>
      <c r="S1395" s="3"/>
      <c r="T1395" s="3"/>
      <c r="U1395" s="3"/>
      <c r="V1395" s="3"/>
    </row>
    <row r="1396" ht="27.0" customHeight="1">
      <c r="A1396" s="8" t="str">
        <f>HYPERLINK("https://www.tenforums.com/tutorials/2206-hyper-v-create-use-vhd-windows-10-disk2vhd.html","Hyper-V - Create and Use VHD of Windows 10 with Disk2VHD")</f>
        <v>Hyper-V - Create and Use VHD of Windows 10 with Disk2VHD</v>
      </c>
      <c r="B1396" s="9" t="s">
        <v>1246</v>
      </c>
      <c r="C1396" s="3"/>
      <c r="D1396" s="3"/>
      <c r="E1396" s="3"/>
      <c r="F1396" s="3"/>
      <c r="G1396" s="3"/>
      <c r="H1396" s="3"/>
      <c r="I1396" s="3"/>
      <c r="J1396" s="3"/>
      <c r="K1396" s="3"/>
      <c r="L1396" s="3"/>
      <c r="M1396" s="3"/>
      <c r="N1396" s="3"/>
      <c r="O1396" s="3"/>
      <c r="P1396" s="3"/>
      <c r="Q1396" s="3"/>
      <c r="R1396" s="3"/>
      <c r="S1396" s="3"/>
      <c r="T1396" s="3"/>
      <c r="U1396" s="3"/>
      <c r="V1396" s="3"/>
    </row>
    <row r="1397" ht="27.0" customHeight="1">
      <c r="A1397" s="11" t="str">
        <f>HYPERLINK("https://www.tenforums.com/tutorials/139511-hyper-v-use-differencing-disks.html","Hyper-V Differencing Disks - Use in Windows 10")</f>
        <v>Hyper-V Differencing Disks - Use in Windows 10</v>
      </c>
      <c r="B1397" s="10" t="s">
        <v>1247</v>
      </c>
      <c r="C1397" s="3"/>
      <c r="D1397" s="3"/>
      <c r="E1397" s="3"/>
      <c r="F1397" s="3"/>
      <c r="G1397" s="3"/>
      <c r="H1397" s="3"/>
      <c r="I1397" s="3"/>
      <c r="J1397" s="3"/>
      <c r="K1397" s="3"/>
      <c r="L1397" s="3"/>
      <c r="M1397" s="3"/>
      <c r="N1397" s="3"/>
      <c r="O1397" s="3"/>
      <c r="P1397" s="3"/>
      <c r="Q1397" s="3"/>
      <c r="R1397" s="3"/>
      <c r="S1397" s="3"/>
      <c r="T1397" s="3"/>
      <c r="U1397" s="3"/>
      <c r="V1397" s="3"/>
    </row>
    <row r="1398" ht="27.0" customHeight="1">
      <c r="A1398" s="8" t="str">
        <f>HYPERLINK("https://www.tenforums.com/tutorials/42396-hyper-v-floppy-disk-drive-remove-windows-virtual-machine.html","Hyper-V Floppy Disk Drive - Remove in Windows Virtual Machine")</f>
        <v>Hyper-V Floppy Disk Drive - Remove in Windows Virtual Machine</v>
      </c>
      <c r="B1398" s="9" t="s">
        <v>1098</v>
      </c>
      <c r="C1398" s="3"/>
      <c r="D1398" s="3"/>
      <c r="E1398" s="3"/>
      <c r="F1398" s="3"/>
      <c r="G1398" s="3"/>
      <c r="H1398" s="3"/>
      <c r="I1398" s="3"/>
      <c r="J1398" s="3"/>
      <c r="K1398" s="3"/>
      <c r="L1398" s="3"/>
      <c r="M1398" s="3"/>
      <c r="N1398" s="3"/>
      <c r="O1398" s="3"/>
      <c r="P1398" s="3"/>
      <c r="Q1398" s="3"/>
      <c r="R1398" s="3"/>
      <c r="S1398" s="3"/>
      <c r="T1398" s="3"/>
      <c r="U1398" s="3"/>
      <c r="V1398" s="3"/>
    </row>
    <row r="1399" ht="27.0" customHeight="1">
      <c r="A1399" s="8" t="str">
        <f>HYPERLINK("https://www.tenforums.com/tutorials/57136-hyper-v-enhanced-session-mode-turn-off-windows-10-a.html","Hyper-V Enhanced Session Mode - Turn On or Off in Windows 10 ")</f>
        <v>Hyper-V Enhanced Session Mode - Turn On or Off in Windows 10 </v>
      </c>
      <c r="B1399" s="9" t="s">
        <v>1248</v>
      </c>
      <c r="C1399" s="3"/>
      <c r="D1399" s="3"/>
      <c r="E1399" s="3"/>
      <c r="F1399" s="3"/>
      <c r="G1399" s="3"/>
      <c r="H1399" s="3"/>
      <c r="I1399" s="3"/>
      <c r="J1399" s="3"/>
      <c r="K1399" s="3"/>
      <c r="L1399" s="3"/>
      <c r="M1399" s="3"/>
      <c r="N1399" s="3"/>
      <c r="O1399" s="3"/>
      <c r="P1399" s="3"/>
      <c r="Q1399" s="3"/>
      <c r="R1399" s="3"/>
      <c r="S1399" s="3"/>
      <c r="T1399" s="3"/>
      <c r="U1399" s="3"/>
      <c r="V1399" s="3"/>
    </row>
    <row r="1400" ht="27.0" customHeight="1">
      <c r="A1400" s="11" t="str">
        <f>HYPERLINK("https://www.tenforums.com/tutorials/154648-how-add-hyper-v-manager-control-panel-windows-10-a.html","Hyper-V Manager - Add to Control Panel in Windows 10")</f>
        <v>Hyper-V Manager - Add to Control Panel in Windows 10</v>
      </c>
      <c r="B1400" s="10" t="s">
        <v>599</v>
      </c>
      <c r="C1400" s="3"/>
      <c r="D1400" s="3"/>
      <c r="E1400" s="3"/>
      <c r="F1400" s="3"/>
      <c r="G1400" s="3"/>
      <c r="H1400" s="3"/>
      <c r="I1400" s="3"/>
      <c r="J1400" s="3"/>
      <c r="K1400" s="3"/>
      <c r="L1400" s="3"/>
      <c r="M1400" s="3"/>
      <c r="N1400" s="3"/>
      <c r="O1400" s="3"/>
      <c r="P1400" s="3"/>
      <c r="Q1400" s="3"/>
      <c r="R1400" s="3"/>
      <c r="S1400" s="3"/>
      <c r="T1400" s="3"/>
      <c r="U1400" s="3"/>
      <c r="V1400" s="3"/>
    </row>
    <row r="1401" ht="27.0" customHeight="1">
      <c r="A1401" s="8" t="str">
        <f>HYPERLINK("https://www.tenforums.com/tutorials/56563-hyper-v-manager-shortcut-create-windows-10-a.html","Hyper-V Manager shortcut - Create in Windows 10 ")</f>
        <v>Hyper-V Manager shortcut - Create in Windows 10 </v>
      </c>
      <c r="B1401" s="9" t="s">
        <v>1249</v>
      </c>
      <c r="C1401" s="3"/>
      <c r="D1401" s="3"/>
      <c r="E1401" s="3"/>
      <c r="F1401" s="3"/>
      <c r="G1401" s="3"/>
      <c r="H1401" s="3"/>
      <c r="I1401" s="3"/>
      <c r="J1401" s="3"/>
      <c r="K1401" s="3"/>
      <c r="L1401" s="3"/>
      <c r="M1401" s="3"/>
      <c r="N1401" s="3"/>
      <c r="O1401" s="3"/>
      <c r="P1401" s="3"/>
      <c r="Q1401" s="3"/>
      <c r="R1401" s="3"/>
      <c r="S1401" s="3"/>
      <c r="T1401" s="3"/>
      <c r="U1401" s="3"/>
      <c r="V1401" s="3"/>
    </row>
    <row r="1402" ht="27.0" customHeight="1">
      <c r="A1402" s="8" t="str">
        <f>HYPERLINK("https://www.tenforums.com/tutorials/53256-hyper-v-native-boot-vhd.html","Hyper-V - Native Boot VHD ")</f>
        <v>Hyper-V - Native Boot VHD </v>
      </c>
      <c r="B1402" s="9" t="s">
        <v>1250</v>
      </c>
      <c r="C1402" s="3"/>
      <c r="D1402" s="3"/>
      <c r="E1402" s="3"/>
      <c r="F1402" s="3"/>
      <c r="G1402" s="3"/>
      <c r="H1402" s="3"/>
      <c r="I1402" s="3"/>
      <c r="J1402" s="3"/>
      <c r="K1402" s="3"/>
      <c r="L1402" s="3"/>
      <c r="M1402" s="3"/>
      <c r="N1402" s="3"/>
      <c r="O1402" s="3"/>
      <c r="P1402" s="3"/>
      <c r="Q1402" s="3"/>
      <c r="R1402" s="3"/>
      <c r="S1402" s="3"/>
      <c r="T1402" s="3"/>
      <c r="U1402" s="3"/>
      <c r="V1402" s="3"/>
    </row>
    <row r="1403" ht="27.0" customHeight="1">
      <c r="A1403" s="11" t="str">
        <f>HYPERLINK("https://www.tenforums.com/tutorials/139453-hyper-v-nested-virtualization-run-virtual-machines-virtual-machine.html","Hyper-V Nested Virtualization: Run virtual machines on virtual machine")</f>
        <v>Hyper-V Nested Virtualization: Run virtual machines on virtual machine</v>
      </c>
      <c r="B1403" s="10" t="s">
        <v>1251</v>
      </c>
      <c r="C1403" s="3"/>
      <c r="D1403" s="3"/>
      <c r="E1403" s="3"/>
      <c r="F1403" s="3"/>
      <c r="G1403" s="3"/>
      <c r="H1403" s="3"/>
      <c r="I1403" s="3"/>
      <c r="J1403" s="3"/>
      <c r="K1403" s="3"/>
      <c r="L1403" s="3"/>
      <c r="M1403" s="3"/>
      <c r="N1403" s="3"/>
      <c r="O1403" s="3"/>
      <c r="P1403" s="3"/>
      <c r="Q1403" s="3"/>
      <c r="R1403" s="3"/>
      <c r="S1403" s="3"/>
      <c r="T1403" s="3"/>
      <c r="U1403" s="3"/>
      <c r="V1403" s="3"/>
    </row>
    <row r="1404" ht="27.0" customHeight="1">
      <c r="A1404" s="11" t="str">
        <f>HYPERLINK("https://www.tenforums.com/tutorials/140457-hyper-v-optimizing-virtual-machines.html","Hyper-V - Optimizing Virtual Machines")</f>
        <v>Hyper-V - Optimizing Virtual Machines</v>
      </c>
      <c r="B1404" s="10" t="s">
        <v>1252</v>
      </c>
      <c r="C1404" s="3"/>
      <c r="D1404" s="3"/>
      <c r="E1404" s="3"/>
      <c r="F1404" s="3"/>
      <c r="G1404" s="3"/>
      <c r="H1404" s="3"/>
      <c r="I1404" s="3"/>
      <c r="J1404" s="3"/>
      <c r="K1404" s="3"/>
      <c r="L1404" s="3"/>
      <c r="M1404" s="3"/>
      <c r="N1404" s="3"/>
      <c r="O1404" s="3"/>
      <c r="P1404" s="3"/>
      <c r="Q1404" s="3"/>
      <c r="R1404" s="3"/>
      <c r="S1404" s="3"/>
      <c r="T1404" s="3"/>
      <c r="U1404" s="3"/>
      <c r="V1404" s="3"/>
    </row>
    <row r="1405" ht="27.0" customHeight="1">
      <c r="A1405" s="8" t="str">
        <f>HYPERLINK("https://www.tenforums.com/tutorials/74598-hyper-v-quick-create-create-copy-virtual-machine.html","Hyper-V Quick Create - Create or Copy a Virtual Machine")</f>
        <v>Hyper-V Quick Create - Create or Copy a Virtual Machine</v>
      </c>
      <c r="B1405" s="10" t="s">
        <v>1253</v>
      </c>
      <c r="C1405" s="3"/>
      <c r="D1405" s="3"/>
      <c r="E1405" s="3"/>
      <c r="F1405" s="3"/>
      <c r="G1405" s="3"/>
      <c r="H1405" s="3"/>
      <c r="I1405" s="3"/>
      <c r="J1405" s="3"/>
      <c r="K1405" s="3"/>
      <c r="L1405" s="3"/>
      <c r="M1405" s="3"/>
      <c r="N1405" s="3"/>
      <c r="O1405" s="3"/>
      <c r="P1405" s="3"/>
      <c r="Q1405" s="3"/>
      <c r="R1405" s="3"/>
      <c r="S1405" s="3"/>
      <c r="T1405" s="3"/>
      <c r="U1405" s="3"/>
      <c r="V1405" s="3"/>
    </row>
    <row r="1406" ht="27.0" customHeight="1">
      <c r="A1406" s="8" t="str">
        <f>HYPERLINK("https://www.tenforums.com/tutorials/118110-hyper-v-quick-create-setup-ubuntu-linux-virtual-machine.html","Hyper-V Quick Create - Setup Ubuntu Linux virtual machine")</f>
        <v>Hyper-V Quick Create - Setup Ubuntu Linux virtual machine</v>
      </c>
      <c r="B1406" s="9" t="s">
        <v>1254</v>
      </c>
      <c r="C1406" s="3"/>
      <c r="D1406" s="3"/>
      <c r="E1406" s="3"/>
      <c r="F1406" s="3"/>
      <c r="G1406" s="3"/>
      <c r="H1406" s="3"/>
      <c r="I1406" s="3"/>
      <c r="J1406" s="3"/>
      <c r="K1406" s="3"/>
      <c r="L1406" s="3"/>
      <c r="M1406" s="3"/>
      <c r="N1406" s="3"/>
      <c r="O1406" s="3"/>
      <c r="P1406" s="3"/>
      <c r="Q1406" s="3"/>
      <c r="R1406" s="3"/>
      <c r="S1406" s="3"/>
      <c r="T1406" s="3"/>
      <c r="U1406" s="3"/>
      <c r="V1406" s="3"/>
    </row>
    <row r="1407" ht="27.0" customHeight="1">
      <c r="A1407" s="11" t="str">
        <f>HYPERLINK("https://www.tenforums.com/tutorials/139405-run-hyper-v-virtualbox-vmware-same-computer.html","Hyper-V, VirtualBox and VMware - Run on same Computer")</f>
        <v>Hyper-V, VirtualBox and VMware - Run on same Computer</v>
      </c>
      <c r="B1407" s="10" t="s">
        <v>1255</v>
      </c>
      <c r="C1407" s="3"/>
      <c r="D1407" s="3"/>
      <c r="E1407" s="3"/>
      <c r="F1407" s="3"/>
      <c r="G1407" s="3"/>
      <c r="H1407" s="3"/>
      <c r="I1407" s="3"/>
      <c r="J1407" s="3"/>
      <c r="K1407" s="3"/>
      <c r="L1407" s="3"/>
      <c r="M1407" s="3"/>
      <c r="N1407" s="3"/>
      <c r="O1407" s="3"/>
      <c r="P1407" s="3"/>
      <c r="Q1407" s="3"/>
      <c r="R1407" s="3"/>
      <c r="S1407" s="3"/>
      <c r="T1407" s="3"/>
      <c r="U1407" s="3"/>
      <c r="V1407" s="3"/>
    </row>
    <row r="1408" ht="27.0" customHeight="1">
      <c r="A1408" s="8" t="str">
        <f>HYPERLINK("https://www.tenforums.com/tutorials/56842-hyper-v-virtual-hard-disks-folder-change-windows-10-a.html","Hyper-V Virtual Hard Disks Folder - Change in Windows 10 ")</f>
        <v>Hyper-V Virtual Hard Disks Folder - Change in Windows 10 </v>
      </c>
      <c r="B1408" s="9" t="s">
        <v>1256</v>
      </c>
      <c r="C1408" s="3"/>
      <c r="D1408" s="3"/>
      <c r="E1408" s="3"/>
      <c r="F1408" s="3"/>
      <c r="G1408" s="3"/>
      <c r="H1408" s="3"/>
      <c r="I1408" s="3"/>
      <c r="J1408" s="3"/>
      <c r="K1408" s="3"/>
      <c r="L1408" s="3"/>
      <c r="M1408" s="3"/>
      <c r="N1408" s="3"/>
      <c r="O1408" s="3"/>
      <c r="P1408" s="3"/>
      <c r="Q1408" s="3"/>
      <c r="R1408" s="3"/>
      <c r="S1408" s="3"/>
      <c r="T1408" s="3"/>
      <c r="U1408" s="3"/>
      <c r="V1408" s="3"/>
    </row>
    <row r="1409" ht="27.0" customHeight="1">
      <c r="A1409" s="8" t="str">
        <f>HYPERLINK("https://www.tenforums.com/tutorials/56257-hyper-v-virtual-machine-add-remove-physical-hard-disk.html","Hyper-V Virtual Machine - Add or Remove Physical Hard Disk ")</f>
        <v>Hyper-V Virtual Machine - Add or Remove Physical Hard Disk </v>
      </c>
      <c r="B1409" s="9" t="s">
        <v>1257</v>
      </c>
      <c r="C1409" s="3"/>
      <c r="D1409" s="3"/>
      <c r="E1409" s="3"/>
      <c r="F1409" s="3"/>
      <c r="G1409" s="3"/>
      <c r="H1409" s="3"/>
      <c r="I1409" s="3"/>
      <c r="J1409" s="3"/>
      <c r="K1409" s="3"/>
      <c r="L1409" s="3"/>
      <c r="M1409" s="3"/>
      <c r="N1409" s="3"/>
      <c r="O1409" s="3"/>
      <c r="P1409" s="3"/>
      <c r="Q1409" s="3"/>
      <c r="R1409" s="3"/>
      <c r="S1409" s="3"/>
      <c r="T1409" s="3"/>
      <c r="U1409" s="3"/>
      <c r="V1409" s="3"/>
    </row>
    <row r="1410" ht="27.0" customHeight="1">
      <c r="A1410" s="8" t="str">
        <f>HYPERLINK("https://www.tenforums.com/tutorials/68819-hyper-v-virtual-machine-change-dpi-zoom-level-windows-10-a.html","Hyper-V Virtual Machine - Change DPI Zoom Level in Windows 10 ")</f>
        <v>Hyper-V Virtual Machine - Change DPI Zoom Level in Windows 10 </v>
      </c>
      <c r="B1410" s="9" t="s">
        <v>860</v>
      </c>
      <c r="C1410" s="3"/>
      <c r="D1410" s="3"/>
      <c r="E1410" s="3"/>
      <c r="F1410" s="3"/>
      <c r="G1410" s="3"/>
      <c r="H1410" s="3"/>
      <c r="I1410" s="3"/>
      <c r="J1410" s="3"/>
      <c r="K1410" s="3"/>
      <c r="L1410" s="3"/>
      <c r="M1410" s="3"/>
      <c r="N1410" s="3"/>
      <c r="O1410" s="3"/>
      <c r="P1410" s="3"/>
      <c r="Q1410" s="3"/>
      <c r="R1410" s="3"/>
      <c r="S1410" s="3"/>
      <c r="T1410" s="3"/>
      <c r="U1410" s="3"/>
      <c r="V1410" s="3"/>
    </row>
    <row r="1411" ht="27.0" customHeight="1">
      <c r="A1411" s="8" t="str">
        <f>HYPERLINK("https://www.tenforums.com/tutorials/57965-hyper-v-virtual-machine-connection-shortcut-create-windows-10-a.html","Hyper-V Virtual Machine Connection shortcut - Create in Windows 10 ")</f>
        <v>Hyper-V Virtual Machine Connection shortcut - Create in Windows 10 </v>
      </c>
      <c r="B1411" s="9" t="s">
        <v>1258</v>
      </c>
      <c r="C1411" s="3"/>
      <c r="D1411" s="3"/>
      <c r="E1411" s="3"/>
      <c r="F1411" s="3"/>
      <c r="G1411" s="3"/>
      <c r="H1411" s="3"/>
      <c r="I1411" s="3"/>
      <c r="J1411" s="3"/>
      <c r="K1411" s="3"/>
      <c r="L1411" s="3"/>
      <c r="M1411" s="3"/>
      <c r="N1411" s="3"/>
      <c r="O1411" s="3"/>
      <c r="P1411" s="3"/>
      <c r="Q1411" s="3"/>
      <c r="R1411" s="3"/>
      <c r="S1411" s="3"/>
      <c r="T1411" s="3"/>
      <c r="U1411" s="3"/>
      <c r="V1411" s="3"/>
    </row>
    <row r="1412" ht="27.0" customHeight="1">
      <c r="A1412" s="8" t="str">
        <f>HYPERLINK("https://www.tenforums.com/tutorials/2371-hyper-v-virtual-machine-create-shortcut-windows.html","Hyper-V Virtual Machine - Create Shortcut in Windows")</f>
        <v>Hyper-V Virtual Machine - Create Shortcut in Windows</v>
      </c>
      <c r="B1412" s="9" t="s">
        <v>1259</v>
      </c>
      <c r="C1412" s="3"/>
      <c r="D1412" s="3"/>
      <c r="E1412" s="3"/>
      <c r="F1412" s="3"/>
      <c r="G1412" s="3"/>
      <c r="H1412" s="3"/>
      <c r="I1412" s="3"/>
      <c r="J1412" s="3"/>
      <c r="K1412" s="3"/>
      <c r="L1412" s="3"/>
      <c r="M1412" s="3"/>
      <c r="N1412" s="3"/>
      <c r="O1412" s="3"/>
      <c r="P1412" s="3"/>
      <c r="Q1412" s="3"/>
      <c r="R1412" s="3"/>
      <c r="S1412" s="3"/>
      <c r="T1412" s="3"/>
      <c r="U1412" s="3"/>
      <c r="V1412" s="3"/>
    </row>
    <row r="1413" ht="27.0" customHeight="1">
      <c r="A1413" s="8" t="str">
        <f>HYPERLINK("https://www.tenforums.com/tutorials/128821-delete-hyper-v-virtual-machine-windows-10-a.html","Hyper-V Virtual Machine - Delete in Windows 10")</f>
        <v>Hyper-V Virtual Machine - Delete in Windows 10</v>
      </c>
      <c r="B1413" s="9" t="s">
        <v>1260</v>
      </c>
      <c r="C1413" s="3"/>
      <c r="D1413" s="3"/>
      <c r="E1413" s="3"/>
      <c r="F1413" s="3"/>
      <c r="G1413" s="3"/>
      <c r="H1413" s="3"/>
      <c r="I1413" s="3"/>
      <c r="J1413" s="3"/>
      <c r="K1413" s="3"/>
      <c r="L1413" s="3"/>
      <c r="M1413" s="3"/>
      <c r="N1413" s="3"/>
      <c r="O1413" s="3"/>
      <c r="P1413" s="3"/>
      <c r="Q1413" s="3"/>
      <c r="R1413" s="3"/>
      <c r="S1413" s="3"/>
      <c r="T1413" s="3"/>
      <c r="U1413" s="3"/>
      <c r="V1413" s="3"/>
    </row>
    <row r="1414" ht="27.0" customHeight="1">
      <c r="A1414" s="8" t="str">
        <f>HYPERLINK("https://www.tenforums.com/tutorials/56748-hyper-v-virtual-machine-export-windows-10-a.html","Hyper-V Virtual Machine - Export in Windows 10 ")</f>
        <v>Hyper-V Virtual Machine - Export in Windows 10 </v>
      </c>
      <c r="B1414" s="9" t="s">
        <v>1261</v>
      </c>
      <c r="C1414" s="3"/>
      <c r="D1414" s="3"/>
      <c r="E1414" s="3"/>
      <c r="F1414" s="3"/>
      <c r="G1414" s="3"/>
      <c r="H1414" s="3"/>
      <c r="I1414" s="3"/>
      <c r="J1414" s="3"/>
      <c r="K1414" s="3"/>
      <c r="L1414" s="3"/>
      <c r="M1414" s="3"/>
      <c r="N1414" s="3"/>
      <c r="O1414" s="3"/>
      <c r="P1414" s="3"/>
      <c r="Q1414" s="3"/>
      <c r="R1414" s="3"/>
      <c r="S1414" s="3"/>
      <c r="T1414" s="3"/>
      <c r="U1414" s="3"/>
      <c r="V1414" s="3"/>
    </row>
    <row r="1415" ht="27.0" customHeight="1">
      <c r="A1415" s="8" t="str">
        <f>HYPERLINK("https://www.tenforums.com/tutorials/56727-hyper-v-virtual-machine-import-windows-10-a.html","Hyper-V Virtual Machine - Import in Windows 10 ")</f>
        <v>Hyper-V Virtual Machine - Import in Windows 10 </v>
      </c>
      <c r="B1415" s="9" t="s">
        <v>1262</v>
      </c>
      <c r="C1415" s="3"/>
      <c r="D1415" s="3"/>
      <c r="E1415" s="3"/>
      <c r="F1415" s="3"/>
      <c r="G1415" s="3"/>
      <c r="H1415" s="3"/>
      <c r="I1415" s="3"/>
      <c r="J1415" s="3"/>
      <c r="K1415" s="3"/>
      <c r="L1415" s="3"/>
      <c r="M1415" s="3"/>
      <c r="N1415" s="3"/>
      <c r="O1415" s="3"/>
      <c r="P1415" s="3"/>
      <c r="Q1415" s="3"/>
      <c r="R1415" s="3"/>
      <c r="S1415" s="3"/>
      <c r="T1415" s="3"/>
      <c r="U1415" s="3"/>
      <c r="V1415" s="3"/>
    </row>
    <row r="1416" ht="27.0" customHeight="1">
      <c r="A1416" s="8" t="str">
        <f>HYPERLINK("https://www.tenforums.com/tutorials/128931-move-hyper-v-virtual-machine-windows-10-a.html","Hyper-V Virtual Machine - Move in Windows 10")</f>
        <v>Hyper-V Virtual Machine - Move in Windows 10</v>
      </c>
      <c r="B1416" s="9" t="s">
        <v>1263</v>
      </c>
      <c r="C1416" s="3"/>
      <c r="D1416" s="3"/>
      <c r="E1416" s="3"/>
      <c r="F1416" s="3"/>
      <c r="G1416" s="3"/>
      <c r="H1416" s="3"/>
      <c r="I1416" s="3"/>
      <c r="J1416" s="3"/>
      <c r="K1416" s="3"/>
      <c r="L1416" s="3"/>
      <c r="M1416" s="3"/>
      <c r="N1416" s="3"/>
      <c r="O1416" s="3"/>
      <c r="P1416" s="3"/>
      <c r="Q1416" s="3"/>
      <c r="R1416" s="3"/>
      <c r="S1416" s="3"/>
      <c r="T1416" s="3"/>
      <c r="U1416" s="3"/>
      <c r="V1416" s="3"/>
    </row>
    <row r="1417" ht="27.0" customHeight="1">
      <c r="A1417" s="8" t="str">
        <f>HYPERLINK("https://www.tenforums.com/tutorials/128687-rename-hyper-v-virtual-machine-windows-10-a.html","Hyper-V Virtual Machine - Rename in Windows 10")</f>
        <v>Hyper-V Virtual Machine - Rename in Windows 10</v>
      </c>
      <c r="B1417" s="9" t="s">
        <v>1264</v>
      </c>
      <c r="C1417" s="3"/>
      <c r="D1417" s="3"/>
      <c r="E1417" s="3"/>
      <c r="F1417" s="3"/>
      <c r="G1417" s="3"/>
      <c r="H1417" s="3"/>
      <c r="I1417" s="3"/>
      <c r="J1417" s="3"/>
      <c r="K1417" s="3"/>
      <c r="L1417" s="3"/>
      <c r="M1417" s="3"/>
      <c r="N1417" s="3"/>
      <c r="O1417" s="3"/>
      <c r="P1417" s="3"/>
      <c r="Q1417" s="3"/>
      <c r="R1417" s="3"/>
      <c r="S1417" s="3"/>
      <c r="T1417" s="3"/>
      <c r="U1417" s="3"/>
      <c r="V1417" s="3"/>
    </row>
    <row r="1418" ht="27.0" customHeight="1">
      <c r="A1418" s="8" t="str">
        <f>HYPERLINK("https://www.tenforums.com/tutorials/56436-hyper-v-virtual-machine-see-if-generation-1-generation-2-a.html","Hyper-V Virtual Machine - See if Generation 1 or Generation 2 ")</f>
        <v>Hyper-V Virtual Machine - See if Generation 1 or Generation 2 </v>
      </c>
      <c r="B1418" s="9" t="s">
        <v>1265</v>
      </c>
      <c r="C1418" s="3"/>
      <c r="D1418" s="3"/>
      <c r="E1418" s="3"/>
      <c r="F1418" s="3"/>
      <c r="G1418" s="3"/>
      <c r="H1418" s="3"/>
      <c r="I1418" s="3"/>
      <c r="J1418" s="3"/>
      <c r="K1418" s="3"/>
      <c r="L1418" s="3"/>
      <c r="M1418" s="3"/>
      <c r="N1418" s="3"/>
      <c r="O1418" s="3"/>
      <c r="P1418" s="3"/>
      <c r="Q1418" s="3"/>
      <c r="R1418" s="3"/>
      <c r="S1418" s="3"/>
      <c r="T1418" s="3"/>
      <c r="U1418" s="3"/>
      <c r="V1418" s="3"/>
    </row>
    <row r="1419" ht="27.0" customHeight="1">
      <c r="A1419" s="8" t="str">
        <f>HYPERLINK("https://www.tenforums.com/tutorials/58091-hyper-v-virtual-machine-use-local-devices-resources-windows.html","Hyper-V Virtual Machine - Use Local Devices and Resources in Windows ")</f>
        <v>Hyper-V Virtual Machine - Use Local Devices and Resources in Windows </v>
      </c>
      <c r="B1419" s="9" t="s">
        <v>1266</v>
      </c>
      <c r="C1419" s="3"/>
      <c r="D1419" s="3"/>
      <c r="E1419" s="3"/>
      <c r="F1419" s="3"/>
      <c r="G1419" s="3"/>
      <c r="H1419" s="3"/>
      <c r="I1419" s="3"/>
      <c r="J1419" s="3"/>
      <c r="K1419" s="3"/>
      <c r="L1419" s="3"/>
      <c r="M1419" s="3"/>
      <c r="N1419" s="3"/>
      <c r="O1419" s="3"/>
      <c r="P1419" s="3"/>
      <c r="Q1419" s="3"/>
      <c r="R1419" s="3"/>
      <c r="S1419" s="3"/>
      <c r="T1419" s="3"/>
      <c r="U1419" s="3"/>
      <c r="V1419" s="3"/>
    </row>
    <row r="1420" ht="27.0" customHeight="1">
      <c r="A1420" s="8" t="str">
        <f>HYPERLINK("https://www.tenforums.com/tutorials/86202-use-hyper-v-virtual-machine-get-windows-10-insider-iso.html","Hyper-V virtual machine - Use to get Windows 10 Insider ISO images")</f>
        <v>Hyper-V virtual machine - Use to get Windows 10 Insider ISO images</v>
      </c>
      <c r="B1420" s="9" t="s">
        <v>1267</v>
      </c>
      <c r="C1420" s="3"/>
      <c r="D1420" s="3"/>
      <c r="E1420" s="3"/>
      <c r="F1420" s="3"/>
      <c r="G1420" s="3"/>
      <c r="H1420" s="3"/>
      <c r="I1420" s="3"/>
      <c r="J1420" s="3"/>
      <c r="K1420" s="3"/>
      <c r="L1420" s="3"/>
      <c r="M1420" s="3"/>
      <c r="N1420" s="3"/>
      <c r="O1420" s="3"/>
      <c r="P1420" s="3"/>
      <c r="Q1420" s="3"/>
      <c r="R1420" s="3"/>
      <c r="S1420" s="3"/>
      <c r="T1420" s="3"/>
      <c r="U1420" s="3"/>
      <c r="V1420" s="3"/>
    </row>
    <row r="1421" ht="27.0" customHeight="1">
      <c r="A1421" s="8" t="str">
        <f>HYPERLINK("https://www.tenforums.com/tutorials/56837-hyper-v-virtual-machines-default-folder-change-windows-10-a.html","Hyper-V Virtual Machines Default Folder - Change in Windows 10 ")</f>
        <v>Hyper-V Virtual Machines Default Folder - Change in Windows 10 </v>
      </c>
      <c r="B1421" s="9" t="s">
        <v>1268</v>
      </c>
      <c r="C1421" s="3"/>
      <c r="D1421" s="3"/>
      <c r="E1421" s="3"/>
      <c r="F1421" s="3"/>
      <c r="G1421" s="3"/>
      <c r="H1421" s="3"/>
      <c r="I1421" s="3"/>
      <c r="J1421" s="3"/>
      <c r="K1421" s="3"/>
      <c r="L1421" s="3"/>
      <c r="M1421" s="3"/>
      <c r="N1421" s="3"/>
      <c r="O1421" s="3"/>
      <c r="P1421" s="3"/>
      <c r="Q1421" s="3"/>
      <c r="R1421" s="3"/>
      <c r="S1421" s="3"/>
      <c r="T1421" s="3"/>
      <c r="U1421" s="3"/>
      <c r="V1421" s="3"/>
    </row>
    <row r="1422" ht="27.0" customHeight="1">
      <c r="A1422" s="8" t="str">
        <f>HYPERLINK("https://www.tenforums.com/tutorials/2087-hyper-v-virtualization-setup-use-windows-10-a.html","Hyper-V virtualization - Setup and Use in Windows 10")</f>
        <v>Hyper-V virtualization - Setup and Use in Windows 10</v>
      </c>
      <c r="B1422" s="9" t="s">
        <v>1269</v>
      </c>
      <c r="C1422" s="3"/>
      <c r="D1422" s="3"/>
      <c r="E1422" s="3"/>
      <c r="F1422" s="3"/>
      <c r="G1422" s="3"/>
      <c r="H1422" s="3"/>
      <c r="I1422" s="3"/>
      <c r="J1422" s="3"/>
      <c r="K1422" s="3"/>
      <c r="L1422" s="3"/>
      <c r="M1422" s="3"/>
      <c r="N1422" s="3"/>
      <c r="O1422" s="3"/>
      <c r="P1422" s="3"/>
      <c r="Q1422" s="3"/>
      <c r="R1422" s="3"/>
      <c r="S1422" s="3"/>
      <c r="T1422" s="3"/>
      <c r="U1422" s="3"/>
      <c r="V1422" s="3"/>
    </row>
    <row r="1423" ht="27.0" customHeight="1">
      <c r="A1423" s="8" t="str">
        <f>HYPERLINK("https://www.tenforums.com/tutorials/2291-hyper-v-vm-install-centos-linux-windows-10-a.html","Hyper-V VM - Install CentOS Linux in Windows 10")</f>
        <v>Hyper-V VM - Install CentOS Linux in Windows 10</v>
      </c>
      <c r="B1423" s="9" t="s">
        <v>1270</v>
      </c>
      <c r="C1423" s="3"/>
      <c r="D1423" s="3"/>
      <c r="E1423" s="3"/>
      <c r="F1423" s="3"/>
      <c r="G1423" s="3"/>
      <c r="H1423" s="3"/>
      <c r="I1423" s="3"/>
      <c r="J1423" s="3"/>
      <c r="K1423" s="3"/>
      <c r="L1423" s="3"/>
      <c r="M1423" s="3"/>
      <c r="N1423" s="3"/>
      <c r="O1423" s="3"/>
      <c r="P1423" s="3"/>
      <c r="Q1423" s="3"/>
      <c r="R1423" s="3"/>
      <c r="S1423" s="3"/>
      <c r="T1423" s="3"/>
      <c r="U1423" s="3"/>
      <c r="V1423" s="3"/>
    </row>
    <row r="1424" ht="27.0" customHeight="1">
      <c r="A1424" s="6" t="s">
        <v>1271</v>
      </c>
      <c r="B1424" s="6" t="s">
        <v>1271</v>
      </c>
      <c r="C1424" s="15"/>
      <c r="D1424" s="15"/>
      <c r="E1424" s="15"/>
      <c r="F1424" s="15"/>
      <c r="G1424" s="15"/>
      <c r="H1424" s="15"/>
      <c r="I1424" s="15"/>
      <c r="J1424" s="15"/>
      <c r="K1424" s="15"/>
      <c r="L1424" s="15"/>
      <c r="M1424" s="15"/>
      <c r="N1424" s="15"/>
      <c r="O1424" s="15"/>
      <c r="P1424" s="15"/>
      <c r="Q1424" s="15"/>
      <c r="R1424" s="15"/>
      <c r="S1424" s="15"/>
      <c r="T1424" s="15"/>
      <c r="U1424" s="15"/>
      <c r="V1424" s="15"/>
    </row>
    <row r="1425" ht="27.0" customHeight="1">
      <c r="A1425" s="8" t="str">
        <f>HYPERLINK("https://www.tenforums.com/tutorials/5645-icon-cache-rebuild-windows-10-a.html","Icon Cache - Rebuild in Windows 10")</f>
        <v>Icon Cache - Rebuild in Windows 10</v>
      </c>
      <c r="B1425" s="9" t="s">
        <v>1272</v>
      </c>
      <c r="C1425" s="3"/>
      <c r="D1425" s="3"/>
      <c r="E1425" s="3"/>
      <c r="F1425" s="3"/>
      <c r="G1425" s="3"/>
      <c r="H1425" s="3"/>
      <c r="I1425" s="3"/>
      <c r="J1425" s="3"/>
      <c r="K1425" s="3"/>
      <c r="L1425" s="3"/>
      <c r="M1425" s="3"/>
      <c r="N1425" s="3"/>
      <c r="O1425" s="3"/>
      <c r="P1425" s="3"/>
      <c r="Q1425" s="3"/>
      <c r="R1425" s="3"/>
      <c r="S1425" s="3"/>
      <c r="T1425" s="3"/>
      <c r="U1425" s="3"/>
      <c r="V1425" s="3"/>
    </row>
    <row r="1426" ht="27.0" customHeight="1">
      <c r="A1426" s="8" t="str">
        <f>HYPERLINK("https://www.tenforums.com/tutorials/125988-change-icon-cache-size-windows.html","Icon Cache Size - Change in Windows")</f>
        <v>Icon Cache Size - Change in Windows</v>
      </c>
      <c r="B1426" s="9" t="s">
        <v>1273</v>
      </c>
      <c r="C1426" s="3"/>
      <c r="D1426" s="3"/>
      <c r="E1426" s="3"/>
      <c r="F1426" s="3"/>
      <c r="G1426" s="3"/>
      <c r="H1426" s="3"/>
      <c r="I1426" s="3"/>
      <c r="J1426" s="3"/>
      <c r="K1426" s="3"/>
      <c r="L1426" s="3"/>
      <c r="M1426" s="3"/>
      <c r="N1426" s="3"/>
      <c r="O1426" s="3"/>
      <c r="P1426" s="3"/>
      <c r="Q1426" s="3"/>
      <c r="R1426" s="3"/>
      <c r="S1426" s="3"/>
      <c r="T1426" s="3"/>
      <c r="U1426" s="3"/>
      <c r="V1426" s="3"/>
    </row>
    <row r="1427" ht="27.0" customHeight="1">
      <c r="A1427" s="8" t="str">
        <f>HYPERLINK("https://www.tenforums.com/tutorials/128170-extract-icon-file-windows.html","Icon - Extract from File in Windows")</f>
        <v>Icon - Extract from File in Windows</v>
      </c>
      <c r="B1427" s="9" t="s">
        <v>1274</v>
      </c>
      <c r="C1427" s="3"/>
      <c r="D1427" s="3"/>
      <c r="E1427" s="3"/>
      <c r="F1427" s="3"/>
      <c r="G1427" s="3"/>
      <c r="H1427" s="3"/>
      <c r="I1427" s="3"/>
      <c r="J1427" s="3"/>
      <c r="K1427" s="3"/>
      <c r="L1427" s="3"/>
      <c r="M1427" s="3"/>
      <c r="N1427" s="3"/>
      <c r="O1427" s="3"/>
      <c r="P1427" s="3"/>
      <c r="Q1427" s="3"/>
      <c r="R1427" s="3"/>
      <c r="S1427" s="3"/>
      <c r="T1427" s="3"/>
      <c r="U1427" s="3"/>
      <c r="V1427" s="3"/>
    </row>
    <row r="1428" ht="27.0" customHeight="1">
      <c r="A1428" s="8" t="str">
        <f>HYPERLINK("https://www.tenforums.com/tutorials/3963-folder-icon-change-windows-10-a.html","Icon of Folder - Change in Windows 10")</f>
        <v>Icon of Folder - Change in Windows 10</v>
      </c>
      <c r="B1428" s="9" t="s">
        <v>1104</v>
      </c>
      <c r="C1428" s="3"/>
      <c r="D1428" s="3"/>
      <c r="E1428" s="3"/>
      <c r="F1428" s="3"/>
      <c r="G1428" s="3"/>
      <c r="H1428" s="3"/>
      <c r="I1428" s="3"/>
      <c r="J1428" s="3"/>
      <c r="K1428" s="3"/>
      <c r="L1428" s="3"/>
      <c r="M1428" s="3"/>
      <c r="N1428" s="3"/>
      <c r="O1428" s="3"/>
      <c r="P1428" s="3"/>
      <c r="Q1428" s="3"/>
      <c r="R1428" s="3"/>
      <c r="S1428" s="3"/>
      <c r="T1428" s="3"/>
      <c r="U1428" s="3"/>
      <c r="V1428" s="3"/>
    </row>
    <row r="1429" ht="27.0" customHeight="1">
      <c r="A1429" s="8" t="str">
        <f>HYPERLINK("https://www.tenforums.com/tutorials/19768-icons-text-size-change-windows-10-a.html","Icons Text Size - Change in Windows 10")</f>
        <v>Icons Text Size - Change in Windows 10</v>
      </c>
      <c r="B1429" s="9" t="s">
        <v>1275</v>
      </c>
      <c r="C1429" s="3"/>
      <c r="D1429" s="3"/>
      <c r="E1429" s="3"/>
      <c r="F1429" s="3"/>
      <c r="G1429" s="3"/>
      <c r="H1429" s="3"/>
      <c r="I1429" s="3"/>
      <c r="J1429" s="3"/>
      <c r="K1429" s="3"/>
      <c r="L1429" s="3"/>
      <c r="M1429" s="3"/>
      <c r="N1429" s="3"/>
      <c r="O1429" s="3"/>
      <c r="P1429" s="3"/>
      <c r="Q1429" s="3"/>
      <c r="R1429" s="3"/>
      <c r="S1429" s="3"/>
      <c r="T1429" s="3"/>
      <c r="U1429" s="3"/>
      <c r="V1429" s="3"/>
    </row>
    <row r="1430" ht="27.0" customHeight="1">
      <c r="A1430" s="8" t="str">
        <f>HYPERLINK("https://www.tenforums.com/tutorials/77021-rotate-image-windows-10-a.html","Image - Rotate in Windows 10")</f>
        <v>Image - Rotate in Windows 10</v>
      </c>
      <c r="B1430" s="10" t="s">
        <v>1276</v>
      </c>
      <c r="C1430" s="3"/>
      <c r="D1430" s="3"/>
      <c r="E1430" s="3"/>
      <c r="F1430" s="3"/>
      <c r="G1430" s="3"/>
      <c r="H1430" s="3"/>
      <c r="I1430" s="3"/>
      <c r="J1430" s="3"/>
      <c r="K1430" s="3"/>
      <c r="L1430" s="3"/>
      <c r="M1430" s="3"/>
      <c r="N1430" s="3"/>
      <c r="O1430" s="3"/>
      <c r="P1430" s="3"/>
      <c r="Q1430" s="3"/>
      <c r="R1430" s="3"/>
      <c r="S1430" s="3"/>
      <c r="T1430" s="3"/>
      <c r="U1430" s="3"/>
      <c r="V1430" s="3"/>
    </row>
    <row r="1431" ht="27.0" customHeight="1">
      <c r="A1431" s="8" t="str">
        <f>HYPERLINK("https://www.tenforums.com/tutorials/32118-inactive-title-bar-color-change-windows-10-a.html","Inactive Title Bar Color - Change in Windows 10")</f>
        <v>Inactive Title Bar Color - Change in Windows 10</v>
      </c>
      <c r="B1431" s="9" t="s">
        <v>524</v>
      </c>
      <c r="C1431" s="3"/>
      <c r="D1431" s="3"/>
      <c r="E1431" s="3"/>
      <c r="F1431" s="3"/>
      <c r="G1431" s="3"/>
      <c r="H1431" s="3"/>
      <c r="I1431" s="3"/>
      <c r="J1431" s="3"/>
      <c r="K1431" s="3"/>
      <c r="L1431" s="3"/>
      <c r="M1431" s="3"/>
      <c r="N1431" s="3"/>
      <c r="O1431" s="3"/>
      <c r="P1431" s="3"/>
      <c r="Q1431" s="3"/>
      <c r="R1431" s="3"/>
      <c r="S1431" s="3"/>
      <c r="T1431" s="3"/>
      <c r="U1431" s="3"/>
      <c r="V1431" s="3"/>
    </row>
    <row r="1432" ht="27.0" customHeight="1">
      <c r="A1432" s="8" t="str">
        <f>HYPERLINK("https://www.tenforums.com/tutorials/37130-include-library-add-remove-context-menu-windows-10-a.html","Include in library - Add or Remove from Context Menu in Windows 10")</f>
        <v>Include in library - Add or Remove from Context Menu in Windows 10</v>
      </c>
      <c r="B1432" s="9" t="s">
        <v>1277</v>
      </c>
      <c r="C1432" s="3"/>
      <c r="D1432" s="3"/>
      <c r="E1432" s="3"/>
      <c r="F1432" s="3"/>
      <c r="G1432" s="3"/>
      <c r="H1432" s="3"/>
      <c r="I1432" s="3"/>
      <c r="J1432" s="3"/>
      <c r="K1432" s="3"/>
      <c r="L1432" s="3"/>
      <c r="M1432" s="3"/>
      <c r="N1432" s="3"/>
      <c r="O1432" s="3"/>
      <c r="P1432" s="3"/>
      <c r="Q1432" s="3"/>
      <c r="R1432" s="3"/>
      <c r="S1432" s="3"/>
      <c r="T1432" s="3"/>
      <c r="U1432" s="3"/>
      <c r="V1432" s="3"/>
    </row>
    <row r="1433" ht="27.0" customHeight="1">
      <c r="A1433" s="8" t="str">
        <f>HYPERLINK("https://www.tenforums.com/tutorials/93784-disable-adding-removable-drives-index-libraries-windows-10-a.html","Index and Libraries - Disable Adding Removable Drives in Windows 10")</f>
        <v>Index and Libraries - Disable Adding Removable Drives in Windows 10</v>
      </c>
      <c r="B1433" s="9" t="s">
        <v>1278</v>
      </c>
      <c r="C1433" s="3"/>
      <c r="D1433" s="3"/>
      <c r="E1433" s="3"/>
      <c r="F1433" s="3"/>
      <c r="G1433" s="3"/>
      <c r="H1433" s="3"/>
      <c r="I1433" s="3"/>
      <c r="J1433" s="3"/>
      <c r="K1433" s="3"/>
      <c r="L1433" s="3"/>
      <c r="M1433" s="3"/>
      <c r="N1433" s="3"/>
      <c r="O1433" s="3"/>
      <c r="P1433" s="3"/>
      <c r="Q1433" s="3"/>
      <c r="R1433" s="3"/>
      <c r="S1433" s="3"/>
      <c r="T1433" s="3"/>
      <c r="U1433" s="3"/>
      <c r="V1433" s="3"/>
    </row>
    <row r="1434" ht="27.0" customHeight="1">
      <c r="A1434" s="8" t="str">
        <f>HYPERLINK("https://www.tenforums.com/tutorials/59374-index-encrypted-files-turn-off-windows-10-a.html","Index Encrypted Files - Turn On or Off in Windows 10 ")</f>
        <v>Index Encrypted Files - Turn On or Off in Windows 10 </v>
      </c>
      <c r="B1434" s="9" t="s">
        <v>929</v>
      </c>
      <c r="C1434" s="3"/>
      <c r="D1434" s="3"/>
      <c r="E1434" s="3"/>
      <c r="F1434" s="3"/>
      <c r="G1434" s="3"/>
      <c r="H1434" s="3"/>
      <c r="I1434" s="3"/>
      <c r="J1434" s="3"/>
      <c r="K1434" s="3"/>
      <c r="L1434" s="3"/>
      <c r="M1434" s="3"/>
      <c r="N1434" s="3"/>
      <c r="O1434" s="3"/>
      <c r="P1434" s="3"/>
      <c r="Q1434" s="3"/>
      <c r="R1434" s="3"/>
      <c r="S1434" s="3"/>
      <c r="T1434" s="3"/>
      <c r="U1434" s="3"/>
      <c r="V1434" s="3"/>
    </row>
    <row r="1435" ht="27.0" customHeight="1">
      <c r="A1435" s="8" t="str">
        <f>HYPERLINK("https://www.tenforums.com/tutorials/58952-search-index-file-types-add-remove-windows-10-a.html","Index File Types - Add or Remove in Windows 10 ")</f>
        <v>Index File Types - Add or Remove in Windows 10 </v>
      </c>
      <c r="B1435" s="9" t="s">
        <v>1279</v>
      </c>
      <c r="C1435" s="3"/>
      <c r="D1435" s="3"/>
      <c r="E1435" s="3"/>
      <c r="F1435" s="3"/>
      <c r="G1435" s="3"/>
      <c r="H1435" s="3"/>
      <c r="I1435" s="3"/>
      <c r="J1435" s="3"/>
      <c r="K1435" s="3"/>
      <c r="L1435" s="3"/>
      <c r="M1435" s="3"/>
      <c r="N1435" s="3"/>
      <c r="O1435" s="3"/>
      <c r="P1435" s="3"/>
      <c r="Q1435" s="3"/>
      <c r="R1435" s="3"/>
      <c r="S1435" s="3"/>
      <c r="T1435" s="3"/>
      <c r="U1435" s="3"/>
      <c r="V1435" s="3"/>
    </row>
    <row r="1436" ht="27.0" customHeight="1">
      <c r="A1436" s="8" t="str">
        <f>HYPERLINK("https://www.tenforums.com/tutorials/59016-search-index-location-change-windows-10-a.html","Index Location - Change in Windows 10 ")</f>
        <v>Index Location - Change in Windows 10 </v>
      </c>
      <c r="B1436" s="9" t="s">
        <v>1280</v>
      </c>
      <c r="C1436" s="3"/>
      <c r="D1436" s="3"/>
      <c r="E1436" s="3"/>
      <c r="F1436" s="3"/>
      <c r="G1436" s="3"/>
      <c r="H1436" s="3"/>
      <c r="I1436" s="3"/>
      <c r="J1436" s="3"/>
      <c r="K1436" s="3"/>
      <c r="L1436" s="3"/>
      <c r="M1436" s="3"/>
      <c r="N1436" s="3"/>
      <c r="O1436" s="3"/>
      <c r="P1436" s="3"/>
      <c r="Q1436" s="3"/>
      <c r="R1436" s="3"/>
      <c r="S1436" s="3"/>
      <c r="T1436" s="3"/>
      <c r="U1436" s="3"/>
      <c r="V1436" s="3"/>
    </row>
    <row r="1437" ht="27.0" customHeight="1">
      <c r="A1437" s="8" t="str">
        <f>HYPERLINK("https://www.tenforums.com/tutorials/58756-search-index-locations-add-remove-windows-10-a.html","Index Locations - Add or Remove in Windows 10 ")</f>
        <v>Index Locations - Add or Remove in Windows 10 </v>
      </c>
      <c r="B1437" s="9" t="s">
        <v>1281</v>
      </c>
      <c r="C1437" s="3"/>
      <c r="D1437" s="3"/>
      <c r="E1437" s="3"/>
      <c r="F1437" s="3"/>
      <c r="G1437" s="3"/>
      <c r="H1437" s="3"/>
      <c r="I1437" s="3"/>
      <c r="J1437" s="3"/>
      <c r="K1437" s="3"/>
      <c r="L1437" s="3"/>
      <c r="M1437" s="3"/>
      <c r="N1437" s="3"/>
      <c r="O1437" s="3"/>
      <c r="P1437" s="3"/>
      <c r="Q1437" s="3"/>
      <c r="R1437" s="3"/>
      <c r="S1437" s="3"/>
      <c r="T1437" s="3"/>
      <c r="U1437" s="3"/>
      <c r="V1437" s="3"/>
    </row>
    <row r="1438" ht="27.0" customHeight="1">
      <c r="A1438" s="8" t="str">
        <f>HYPERLINK("https://www.tenforums.com/tutorials/93805-enable-disable-modifying-indexed-locations-windows.html","Indexed Locations - Enable or Disable Modifying in Windows")</f>
        <v>Indexed Locations - Enable or Disable Modifying in Windows</v>
      </c>
      <c r="B1438" s="9" t="s">
        <v>1282</v>
      </c>
      <c r="C1438" s="3"/>
      <c r="D1438" s="3"/>
      <c r="E1438" s="3"/>
      <c r="F1438" s="3"/>
      <c r="G1438" s="3"/>
      <c r="H1438" s="3"/>
      <c r="I1438" s="3"/>
      <c r="J1438" s="3"/>
      <c r="K1438" s="3"/>
      <c r="L1438" s="3"/>
      <c r="M1438" s="3"/>
      <c r="N1438" s="3"/>
      <c r="O1438" s="3"/>
      <c r="P1438" s="3"/>
      <c r="Q1438" s="3"/>
      <c r="R1438" s="3"/>
      <c r="S1438" s="3"/>
      <c r="T1438" s="3"/>
      <c r="U1438" s="3"/>
      <c r="V1438" s="3"/>
    </row>
    <row r="1439" ht="27.0" customHeight="1">
      <c r="A1439" s="8" t="str">
        <f>HYPERLINK("https://www.tenforums.com/tutorials/58569-rebuild-search-index-windows-10-a.html","Index - Rebuild in Windows 10 ")</f>
        <v>Index - Rebuild in Windows 10 </v>
      </c>
      <c r="B1439" s="9" t="s">
        <v>1283</v>
      </c>
      <c r="C1439" s="3"/>
      <c r="D1439" s="3"/>
      <c r="E1439" s="3"/>
      <c r="F1439" s="3"/>
      <c r="G1439" s="3"/>
      <c r="H1439" s="3"/>
      <c r="I1439" s="3"/>
      <c r="J1439" s="3"/>
      <c r="K1439" s="3"/>
      <c r="L1439" s="3"/>
      <c r="M1439" s="3"/>
      <c r="N1439" s="3"/>
      <c r="O1439" s="3"/>
      <c r="P1439" s="3"/>
      <c r="Q1439" s="3"/>
      <c r="R1439" s="3"/>
      <c r="S1439" s="3"/>
      <c r="T1439" s="3"/>
      <c r="U1439" s="3"/>
      <c r="V1439" s="3"/>
    </row>
    <row r="1440" ht="27.0" customHeight="1">
      <c r="A1440" s="8" t="str">
        <f>HYPERLINK("https://www.tenforums.com/tutorials/93655-enable-disable-indexer-backoff-windows.html","Indexer Backoff - Enable or Disable in Windows")</f>
        <v>Indexer Backoff - Enable or Disable in Windows</v>
      </c>
      <c r="B1440" s="9" t="s">
        <v>1284</v>
      </c>
      <c r="C1440" s="3"/>
      <c r="D1440" s="3"/>
      <c r="E1440" s="3"/>
      <c r="F1440" s="3"/>
      <c r="G1440" s="3"/>
      <c r="H1440" s="3"/>
      <c r="I1440" s="3"/>
      <c r="J1440" s="3"/>
      <c r="K1440" s="3"/>
      <c r="L1440" s="3"/>
      <c r="M1440" s="3"/>
      <c r="N1440" s="3"/>
      <c r="O1440" s="3"/>
      <c r="P1440" s="3"/>
      <c r="Q1440" s="3"/>
      <c r="R1440" s="3"/>
      <c r="S1440" s="3"/>
      <c r="T1440" s="3"/>
      <c r="U1440" s="3"/>
      <c r="V1440" s="3"/>
    </row>
    <row r="1441" ht="27.0" customHeight="1">
      <c r="A1441" s="11" t="str">
        <f>HYPERLINK("https://www.tenforums.com/tutorials/148377-use-indexer-diagnostics-app-windows-search-issues-windows-10-a.html","Indexer Diagnostics App for Windows Search Indexer Issues in Windows 10")</f>
        <v>Indexer Diagnostics App for Windows Search Indexer Issues in Windows 10</v>
      </c>
      <c r="B1441" s="10" t="s">
        <v>1285</v>
      </c>
      <c r="C1441" s="3"/>
      <c r="D1441" s="3"/>
      <c r="E1441" s="3"/>
      <c r="F1441" s="3"/>
      <c r="G1441" s="3"/>
      <c r="H1441" s="3"/>
      <c r="I1441" s="3"/>
      <c r="J1441" s="3"/>
      <c r="K1441" s="3"/>
      <c r="L1441" s="3"/>
      <c r="M1441" s="3"/>
      <c r="N1441" s="3"/>
      <c r="O1441" s="3"/>
      <c r="P1441" s="3"/>
      <c r="Q1441" s="3"/>
      <c r="R1441" s="3"/>
      <c r="S1441" s="3"/>
      <c r="T1441" s="3"/>
      <c r="U1441" s="3"/>
      <c r="V1441" s="3"/>
    </row>
    <row r="1442" ht="27.0" customHeight="1">
      <c r="A1442" s="8" t="str">
        <f>HYPERLINK("https://www.tenforums.com/tutorials/93736-allow-file-contents-properties-indexed-drive-windows.html","Indexing Contents and Properties of Files on a Drive - Turn On or Off in Windows")</f>
        <v>Indexing Contents and Properties of Files on a Drive - Turn On or Off in Windows</v>
      </c>
      <c r="B1442" s="9" t="s">
        <v>1286</v>
      </c>
      <c r="C1442" s="3"/>
      <c r="D1442" s="3"/>
      <c r="E1442" s="3"/>
      <c r="F1442" s="3"/>
      <c r="G1442" s="3"/>
      <c r="H1442" s="3"/>
      <c r="I1442" s="3"/>
      <c r="J1442" s="3"/>
      <c r="K1442" s="3"/>
      <c r="L1442" s="3"/>
      <c r="M1442" s="3"/>
      <c r="N1442" s="3"/>
      <c r="O1442" s="3"/>
      <c r="P1442" s="3"/>
      <c r="Q1442" s="3"/>
      <c r="R1442" s="3"/>
      <c r="S1442" s="3"/>
      <c r="T1442" s="3"/>
      <c r="U1442" s="3"/>
      <c r="V1442" s="3"/>
    </row>
    <row r="1443" ht="27.0" customHeight="1">
      <c r="A1443" s="8" t="str">
        <f>HYPERLINK("https://www.tenforums.com/tutorials/93666-enable-disable-search-indexing-windows.html","Indexing - Enable or Disable in Windows")</f>
        <v>Indexing - Enable or Disable in Windows</v>
      </c>
      <c r="B1443" s="9" t="s">
        <v>1287</v>
      </c>
      <c r="C1443" s="3"/>
      <c r="D1443" s="3"/>
      <c r="E1443" s="3"/>
      <c r="F1443" s="3"/>
      <c r="G1443" s="3"/>
      <c r="H1443" s="3"/>
      <c r="I1443" s="3"/>
      <c r="J1443" s="3"/>
      <c r="K1443" s="3"/>
      <c r="L1443" s="3"/>
      <c r="M1443" s="3"/>
      <c r="N1443" s="3"/>
      <c r="O1443" s="3"/>
      <c r="P1443" s="3"/>
      <c r="Q1443" s="3"/>
      <c r="R1443" s="3"/>
      <c r="S1443" s="3"/>
      <c r="T1443" s="3"/>
      <c r="U1443" s="3"/>
      <c r="V1443" s="3"/>
    </row>
    <row r="1444" ht="27.0" customHeight="1">
      <c r="A1444" s="8" t="str">
        <f>HYPERLINK("https://www.tenforums.com/tutorials/93880-enable-disable-indexing-when-battery-power-windows.html","Indexing - Enable or Disable when on Battery Power in Windows")</f>
        <v>Indexing - Enable or Disable when on Battery Power in Windows</v>
      </c>
      <c r="B1444" s="9" t="s">
        <v>1288</v>
      </c>
      <c r="C1444" s="3"/>
      <c r="D1444" s="3"/>
      <c r="E1444" s="3"/>
      <c r="F1444" s="3"/>
      <c r="G1444" s="3"/>
      <c r="H1444" s="3"/>
      <c r="I1444" s="3"/>
      <c r="J1444" s="3"/>
      <c r="K1444" s="3"/>
      <c r="L1444" s="3"/>
      <c r="M1444" s="3"/>
      <c r="N1444" s="3"/>
      <c r="O1444" s="3"/>
      <c r="P1444" s="3"/>
      <c r="Q1444" s="3"/>
      <c r="R1444" s="3"/>
      <c r="S1444" s="3"/>
      <c r="T1444" s="3"/>
      <c r="U1444" s="3"/>
      <c r="V1444" s="3"/>
    </row>
    <row r="1445" ht="27.0" customHeight="1">
      <c r="A1445" s="8" t="str">
        <f>HYPERLINK("https://www.tenforums.com/tutorials/93808-enable-disable-advanced-indexing-options-windows.html","Indexing Options - Enable or Disable Advanced Indexing Options in Windows")</f>
        <v>Indexing Options - Enable or Disable Advanced Indexing Options in Windows</v>
      </c>
      <c r="B1445" s="9" t="s">
        <v>1289</v>
      </c>
      <c r="C1445" s="3"/>
      <c r="D1445" s="3"/>
      <c r="E1445" s="3"/>
      <c r="F1445" s="3"/>
      <c r="G1445" s="3"/>
      <c r="H1445" s="3"/>
      <c r="I1445" s="3"/>
      <c r="J1445" s="3"/>
      <c r="K1445" s="3"/>
      <c r="L1445" s="3"/>
      <c r="M1445" s="3"/>
      <c r="N1445" s="3"/>
      <c r="O1445" s="3"/>
      <c r="P1445" s="3"/>
      <c r="Q1445" s="3"/>
      <c r="R1445" s="3"/>
      <c r="S1445" s="3"/>
      <c r="T1445" s="3"/>
      <c r="U1445" s="3"/>
      <c r="V1445" s="3"/>
    </row>
    <row r="1446" ht="27.0" customHeight="1">
      <c r="A1446" s="8" t="str">
        <f>HYPERLINK("https://www.tenforums.com/tutorials/93647-create-indexing-options-shortcut-windows-10-a.html","Indexing Options Shortcut - Create in Windows 10")</f>
        <v>Indexing Options Shortcut - Create in Windows 10</v>
      </c>
      <c r="B1446" s="9" t="s">
        <v>1290</v>
      </c>
      <c r="C1446" s="3"/>
      <c r="D1446" s="3"/>
      <c r="E1446" s="3"/>
      <c r="F1446" s="3"/>
      <c r="G1446" s="3"/>
      <c r="H1446" s="3"/>
      <c r="I1446" s="3"/>
      <c r="J1446" s="3"/>
      <c r="K1446" s="3"/>
      <c r="L1446" s="3"/>
      <c r="M1446" s="3"/>
      <c r="N1446" s="3"/>
      <c r="O1446" s="3"/>
      <c r="P1446" s="3"/>
      <c r="Q1446" s="3"/>
      <c r="R1446" s="3"/>
      <c r="S1446" s="3"/>
      <c r="T1446" s="3"/>
      <c r="U1446" s="3"/>
      <c r="V1446" s="3"/>
    </row>
    <row r="1447" ht="27.0" customHeight="1">
      <c r="A1447" s="8" t="str">
        <f>HYPERLINK("https://www.tenforums.com/tutorials/37959-shortcut-infotip-details-customize-windows.html","Infotip Details of Shortcuts - Customize in Windows")</f>
        <v>Infotip Details of Shortcuts - Customize in Windows</v>
      </c>
      <c r="B1447" s="10" t="s">
        <v>1291</v>
      </c>
      <c r="C1447" s="3"/>
      <c r="D1447" s="3"/>
      <c r="E1447" s="3"/>
      <c r="F1447" s="3"/>
      <c r="G1447" s="3"/>
      <c r="H1447" s="3"/>
      <c r="I1447" s="3"/>
      <c r="J1447" s="3"/>
      <c r="K1447" s="3"/>
      <c r="L1447" s="3"/>
      <c r="M1447" s="3"/>
      <c r="N1447" s="3"/>
      <c r="O1447" s="3"/>
      <c r="P1447" s="3"/>
      <c r="Q1447" s="3"/>
      <c r="R1447" s="3"/>
      <c r="S1447" s="3"/>
      <c r="T1447" s="3"/>
      <c r="U1447" s="3"/>
      <c r="V1447" s="3"/>
    </row>
    <row r="1448" ht="27.0" customHeight="1">
      <c r="A1448" s="8" t="str">
        <f>HYPERLINK("https://www.tenforums.com/tutorials/89239-hide-show-pop-up-descriptions-windows-10-a.html","Infotip Pop-up Description for Folder and Desktop Items - Hide or Show in Windows 10")</f>
        <v>Infotip Pop-up Description for Folder and Desktop Items - Hide or Show in Windows 10</v>
      </c>
      <c r="B1448" s="9" t="s">
        <v>1292</v>
      </c>
      <c r="C1448" s="3"/>
      <c r="D1448" s="3"/>
      <c r="E1448" s="3"/>
      <c r="F1448" s="3"/>
      <c r="G1448" s="3"/>
      <c r="H1448" s="3"/>
      <c r="I1448" s="3"/>
      <c r="J1448" s="3"/>
      <c r="K1448" s="3"/>
      <c r="L1448" s="3"/>
      <c r="M1448" s="3"/>
      <c r="N1448" s="3"/>
      <c r="O1448" s="3"/>
      <c r="P1448" s="3"/>
      <c r="Q1448" s="3"/>
      <c r="R1448" s="3"/>
      <c r="S1448" s="3"/>
      <c r="T1448" s="3"/>
      <c r="U1448" s="3"/>
      <c r="V1448" s="3"/>
    </row>
    <row r="1449" ht="27.0" customHeight="1">
      <c r="A1449" s="8" t="str">
        <f>HYPERLINK("https://www.tenforums.com/tutorials/88370-add-inherited-permissions-context-menu-windows.html","Inherited Permissions Context Menu - Add in Windows")</f>
        <v>Inherited Permissions Context Menu - Add in Windows</v>
      </c>
      <c r="B1449" s="9" t="s">
        <v>1293</v>
      </c>
      <c r="C1449" s="3"/>
      <c r="D1449" s="3"/>
      <c r="E1449" s="3"/>
      <c r="F1449" s="3"/>
      <c r="G1449" s="3"/>
      <c r="H1449" s="3"/>
      <c r="I1449" s="3"/>
      <c r="J1449" s="3"/>
      <c r="K1449" s="3"/>
      <c r="L1449" s="3"/>
      <c r="M1449" s="3"/>
      <c r="N1449" s="3"/>
      <c r="O1449" s="3"/>
      <c r="P1449" s="3"/>
      <c r="Q1449" s="3"/>
      <c r="R1449" s="3"/>
      <c r="S1449" s="3"/>
      <c r="T1449" s="3"/>
      <c r="U1449" s="3"/>
      <c r="V1449" s="3"/>
    </row>
    <row r="1450" ht="27.0" customHeight="1">
      <c r="A1450" s="8" t="str">
        <f>HYPERLINK("https://www.tenforums.com/tutorials/88305-enable-disable-inherited-permissions-objects-windows.html","Inherited Permissions for Files and Folders - Enable or Disable in Windows")</f>
        <v>Inherited Permissions for Files and Folders - Enable or Disable in Windows</v>
      </c>
      <c r="B1450" s="9" t="s">
        <v>1294</v>
      </c>
      <c r="C1450" s="3"/>
      <c r="D1450" s="3"/>
      <c r="E1450" s="3"/>
      <c r="F1450" s="3"/>
      <c r="G1450" s="3"/>
      <c r="H1450" s="3"/>
      <c r="I1450" s="3"/>
      <c r="J1450" s="3"/>
      <c r="K1450" s="3"/>
      <c r="L1450" s="3"/>
      <c r="M1450" s="3"/>
      <c r="N1450" s="3"/>
      <c r="O1450" s="3"/>
      <c r="P1450" s="3"/>
      <c r="Q1450" s="3"/>
      <c r="R1450" s="3"/>
      <c r="S1450" s="3"/>
      <c r="T1450" s="3"/>
      <c r="U1450" s="3"/>
      <c r="V1450" s="3"/>
    </row>
    <row r="1451" ht="27.0" customHeight="1">
      <c r="A1451" s="8" t="str">
        <f>HYPERLINK("https://www.tenforums.com/tutorials/118127-turn-off-inking-typing-personalization-windows-10-a.html","Inking &amp; Typing Personalization - Turn On or Off in Windows 10")</f>
        <v>Inking &amp; Typing Personalization - Turn On or Off in Windows 10</v>
      </c>
      <c r="B1451" s="9" t="s">
        <v>1295</v>
      </c>
      <c r="C1451" s="3"/>
      <c r="D1451" s="3"/>
      <c r="E1451" s="3"/>
      <c r="F1451" s="3"/>
      <c r="G1451" s="3"/>
      <c r="H1451" s="3"/>
      <c r="I1451" s="3"/>
      <c r="J1451" s="3"/>
      <c r="K1451" s="3"/>
      <c r="L1451" s="3"/>
      <c r="M1451" s="3"/>
      <c r="N1451" s="3"/>
      <c r="O1451" s="3"/>
      <c r="P1451" s="3"/>
      <c r="Q1451" s="3"/>
      <c r="R1451" s="3"/>
      <c r="S1451" s="3"/>
      <c r="T1451" s="3"/>
      <c r="U1451" s="3"/>
      <c r="V1451" s="3"/>
    </row>
    <row r="1452" ht="27.0" customHeight="1">
      <c r="A1452" s="8" t="str">
        <f>HYPERLINK("https://www.tenforums.com/tutorials/107050-turn-off-improve-inking-typing-recognition-windows-10-a.html","Inking &amp; Typing - Turn On or Off Improve Recognition in Windows 10")</f>
        <v>Inking &amp; Typing - Turn On or Off Improve Recognition in Windows 10</v>
      </c>
      <c r="B1452" s="9" t="s">
        <v>1296</v>
      </c>
      <c r="C1452" s="3"/>
      <c r="D1452" s="3"/>
      <c r="E1452" s="3"/>
      <c r="F1452" s="3"/>
      <c r="G1452" s="3"/>
      <c r="H1452" s="3"/>
      <c r="I1452" s="3"/>
      <c r="J1452" s="3"/>
      <c r="K1452" s="3"/>
      <c r="L1452" s="3"/>
      <c r="M1452" s="3"/>
      <c r="N1452" s="3"/>
      <c r="O1452" s="3"/>
      <c r="P1452" s="3"/>
      <c r="Q1452" s="3"/>
      <c r="R1452" s="3"/>
      <c r="S1452" s="3"/>
      <c r="T1452" s="3"/>
      <c r="U1452" s="3"/>
      <c r="V1452" s="3"/>
    </row>
    <row r="1453" ht="27.0" customHeight="1">
      <c r="A1453" s="8" t="str">
        <f>HYPERLINK("https://www.tenforums.com/tutorials/83125-turn-off-inline-autocomplete-file-explorer-run-dialog.html","Inline AutoComplete in File Explorer and Run Dialog - Turn On or Off in Windows 10")</f>
        <v>Inline AutoComplete in File Explorer and Run Dialog - Turn On or Off in Windows 10</v>
      </c>
      <c r="B1453" s="10" t="s">
        <v>997</v>
      </c>
      <c r="C1453" s="3"/>
      <c r="D1453" s="3"/>
      <c r="E1453" s="3"/>
      <c r="F1453" s="3"/>
      <c r="G1453" s="3"/>
      <c r="H1453" s="3"/>
      <c r="I1453" s="3"/>
      <c r="J1453" s="3"/>
      <c r="K1453" s="3"/>
      <c r="L1453" s="3"/>
      <c r="M1453" s="3"/>
      <c r="N1453" s="3"/>
      <c r="O1453" s="3"/>
      <c r="P1453" s="3"/>
      <c r="Q1453" s="3"/>
      <c r="R1453" s="3"/>
      <c r="S1453" s="3"/>
      <c r="T1453" s="3"/>
      <c r="U1453" s="3"/>
      <c r="V1453" s="3"/>
    </row>
    <row r="1454" ht="27.0" customHeight="1">
      <c r="A1454" s="8" t="str">
        <f>HYPERLINK("https://www.tenforums.com/tutorials/16397-repair-install-windows-10-place-upgrade.html","In-place Upgrade to Repair Install Windows 10")</f>
        <v>In-place Upgrade to Repair Install Windows 10</v>
      </c>
      <c r="B1454" s="9" t="s">
        <v>1297</v>
      </c>
      <c r="C1454" s="3"/>
      <c r="D1454" s="3"/>
      <c r="E1454" s="3"/>
      <c r="F1454" s="3"/>
      <c r="G1454" s="3"/>
      <c r="H1454" s="3"/>
      <c r="I1454" s="3"/>
      <c r="J1454" s="3"/>
      <c r="K1454" s="3"/>
      <c r="L1454" s="3"/>
      <c r="M1454" s="3"/>
      <c r="N1454" s="3"/>
      <c r="O1454" s="3"/>
      <c r="P1454" s="3"/>
      <c r="Q1454" s="3"/>
      <c r="R1454" s="3"/>
      <c r="S1454" s="3"/>
      <c r="T1454" s="3"/>
      <c r="U1454" s="3"/>
      <c r="V1454" s="3"/>
    </row>
    <row r="1455" ht="27.0" customHeight="1">
      <c r="A1455" s="8" t="str">
        <f>HYPERLINK("https://www.tenforums.com/tutorials/103041-turn-off-language-bar-input-indicator-windows-10-a.html","Input Indicator and Language Bar - Turn On or Off in Windows 10")</f>
        <v>Input Indicator and Language Bar - Turn On or Off in Windows 10</v>
      </c>
      <c r="B1455" s="9" t="s">
        <v>1298</v>
      </c>
      <c r="C1455" s="3"/>
      <c r="D1455" s="3"/>
      <c r="E1455" s="3"/>
      <c r="F1455" s="3"/>
      <c r="G1455" s="3"/>
      <c r="H1455" s="3"/>
      <c r="I1455" s="3"/>
      <c r="J1455" s="3"/>
      <c r="K1455" s="3"/>
      <c r="L1455" s="3"/>
      <c r="M1455" s="3"/>
      <c r="N1455" s="3"/>
      <c r="O1455" s="3"/>
      <c r="P1455" s="3"/>
      <c r="Q1455" s="3"/>
      <c r="R1455" s="3"/>
      <c r="S1455" s="3"/>
      <c r="T1455" s="3"/>
      <c r="U1455" s="3"/>
      <c r="V1455" s="3"/>
    </row>
    <row r="1456" ht="27.0" customHeight="1">
      <c r="A1456" s="8" t="str">
        <f>HYPERLINK("https://www.tenforums.com/tutorials/102923-set-default-keyboard-input-language-windows-10-a.html","Input Method Language - Set Default in Windows 10")</f>
        <v>Input Method Language - Set Default in Windows 10</v>
      </c>
      <c r="B1456" s="9" t="s">
        <v>1299</v>
      </c>
      <c r="C1456" s="3"/>
      <c r="D1456" s="3"/>
      <c r="E1456" s="3"/>
      <c r="F1456" s="3"/>
      <c r="G1456" s="3"/>
      <c r="H1456" s="3"/>
      <c r="I1456" s="3"/>
      <c r="J1456" s="3"/>
      <c r="K1456" s="3"/>
      <c r="L1456" s="3"/>
      <c r="M1456" s="3"/>
      <c r="N1456" s="3"/>
      <c r="O1456" s="3"/>
      <c r="P1456" s="3"/>
      <c r="Q1456" s="3"/>
      <c r="R1456" s="3"/>
      <c r="S1456" s="3"/>
      <c r="T1456" s="3"/>
      <c r="U1456" s="3"/>
      <c r="V1456" s="3"/>
    </row>
    <row r="1457" ht="27.0" customHeight="1">
      <c r="A1457" s="8" t="str">
        <f>HYPERLINK("https://www.tenforums.com/tutorials/63585-insider-build-settings-enable-disable-windows-10-a.html","Insider Build Settings - Enable or Disable in Windows 10 ")</f>
        <v>Insider Build Settings - Enable or Disable in Windows 10 </v>
      </c>
      <c r="B1457" s="9" t="s">
        <v>1300</v>
      </c>
      <c r="C1457" s="3"/>
      <c r="D1457" s="3"/>
      <c r="E1457" s="3"/>
      <c r="F1457" s="3"/>
      <c r="G1457" s="3"/>
      <c r="H1457" s="3"/>
      <c r="I1457" s="3"/>
      <c r="J1457" s="3"/>
      <c r="K1457" s="3"/>
      <c r="L1457" s="3"/>
      <c r="M1457" s="3"/>
      <c r="N1457" s="3"/>
      <c r="O1457" s="3"/>
      <c r="P1457" s="3"/>
      <c r="Q1457" s="3"/>
      <c r="R1457" s="3"/>
      <c r="S1457" s="3"/>
      <c r="T1457" s="3"/>
      <c r="U1457" s="3"/>
      <c r="V1457" s="3"/>
    </row>
    <row r="1458" ht="27.0" customHeight="1">
      <c r="A1458" s="8" t="str">
        <f>HYPERLINK("https://www.tenforums.com/tutorials/24545-insider-builds-change-account-used-windows-10-a.html","Insider Builds - Change Account Used in Windows 10")</f>
        <v>Insider Builds - Change Account Used in Windows 10</v>
      </c>
      <c r="B1458" s="9" t="s">
        <v>1301</v>
      </c>
      <c r="C1458" s="3"/>
      <c r="D1458" s="3"/>
      <c r="E1458" s="3"/>
      <c r="F1458" s="3"/>
      <c r="G1458" s="3"/>
      <c r="H1458" s="3"/>
      <c r="I1458" s="3"/>
      <c r="J1458" s="3"/>
      <c r="K1458" s="3"/>
      <c r="L1458" s="3"/>
      <c r="M1458" s="3"/>
      <c r="N1458" s="3"/>
      <c r="O1458" s="3"/>
      <c r="P1458" s="3"/>
      <c r="Q1458" s="3"/>
      <c r="R1458" s="3"/>
      <c r="S1458" s="3"/>
      <c r="T1458" s="3"/>
      <c r="U1458" s="3"/>
      <c r="V1458" s="3"/>
    </row>
    <row r="1459" ht="27.0" customHeight="1">
      <c r="A1459" s="8" t="str">
        <f>HYPERLINK("https://www.tenforums.com/tutorials/12316-insider-builds-start-stop-receiving-windows-10-a.html","Insider Builds - Start or Stop Receiving in Windows 10")</f>
        <v>Insider Builds - Start or Stop Receiving in Windows 10</v>
      </c>
      <c r="B1459" s="9" t="s">
        <v>1302</v>
      </c>
      <c r="C1459" s="3"/>
      <c r="D1459" s="3"/>
      <c r="E1459" s="3"/>
      <c r="F1459" s="3"/>
      <c r="G1459" s="3"/>
      <c r="H1459" s="3"/>
      <c r="I1459" s="3"/>
      <c r="J1459" s="3"/>
      <c r="K1459" s="3"/>
      <c r="L1459" s="3"/>
      <c r="M1459" s="3"/>
      <c r="N1459" s="3"/>
      <c r="O1459" s="3"/>
      <c r="P1459" s="3"/>
      <c r="Q1459" s="3"/>
      <c r="R1459" s="3"/>
      <c r="S1459" s="3"/>
      <c r="T1459" s="3"/>
      <c r="U1459" s="3"/>
      <c r="V1459" s="3"/>
    </row>
    <row r="1460" ht="27.0" customHeight="1">
      <c r="A1460" s="8" t="str">
        <f>HYPERLINK("https://www.tenforums.com/tutorials/29204-install-uninstall-insider-hub-windows-10-a.html","Insider Hub - Install or Uninstall in Windows 10")</f>
        <v>Insider Hub - Install or Uninstall in Windows 10</v>
      </c>
      <c r="B1460" s="10" t="s">
        <v>1303</v>
      </c>
      <c r="C1460" s="3"/>
      <c r="D1460" s="3"/>
      <c r="E1460" s="3"/>
      <c r="F1460" s="3"/>
      <c r="G1460" s="3"/>
      <c r="H1460" s="3"/>
      <c r="I1460" s="3"/>
      <c r="J1460" s="3"/>
      <c r="K1460" s="3"/>
      <c r="L1460" s="3"/>
      <c r="M1460" s="3"/>
      <c r="N1460" s="3"/>
      <c r="O1460" s="3"/>
      <c r="P1460" s="3"/>
      <c r="Q1460" s="3"/>
      <c r="R1460" s="3"/>
      <c r="S1460" s="3"/>
      <c r="T1460" s="3"/>
      <c r="U1460" s="3"/>
      <c r="V1460" s="3"/>
    </row>
    <row r="1461" ht="27.0" customHeight="1">
      <c r="A1461" s="8" t="str">
        <f>HYPERLINK("https://www.tenforums.com/tutorials/122593-check-expiry-date-windows-10-insider-preview-build.html","Insider Preview Build - Check Expiry Date of Windows 10")</f>
        <v>Insider Preview Build - Check Expiry Date of Windows 10</v>
      </c>
      <c r="B1461" s="9" t="s">
        <v>957</v>
      </c>
      <c r="C1461" s="3"/>
      <c r="D1461" s="3"/>
      <c r="E1461" s="3"/>
      <c r="F1461" s="3"/>
      <c r="G1461" s="3"/>
      <c r="H1461" s="3"/>
      <c r="I1461" s="3"/>
      <c r="J1461" s="3"/>
      <c r="K1461" s="3"/>
      <c r="L1461" s="3"/>
      <c r="M1461" s="3"/>
      <c r="N1461" s="3"/>
      <c r="O1461" s="3"/>
      <c r="P1461" s="3"/>
      <c r="Q1461" s="3"/>
      <c r="R1461" s="3"/>
      <c r="S1461" s="3"/>
      <c r="T1461" s="3"/>
      <c r="U1461" s="3"/>
      <c r="V1461" s="3"/>
    </row>
    <row r="1462" ht="27.0" customHeight="1">
      <c r="A1462" s="11" t="s">
        <v>1304</v>
      </c>
      <c r="B1462" s="10" t="s">
        <v>1305</v>
      </c>
      <c r="C1462" s="3"/>
      <c r="D1462" s="3"/>
      <c r="E1462" s="3"/>
      <c r="F1462" s="3"/>
      <c r="G1462" s="3"/>
      <c r="H1462" s="3"/>
      <c r="I1462" s="3"/>
      <c r="J1462" s="3"/>
      <c r="K1462" s="3"/>
      <c r="L1462" s="3"/>
      <c r="M1462" s="3"/>
      <c r="N1462" s="3"/>
      <c r="O1462" s="3"/>
      <c r="P1462" s="3"/>
      <c r="Q1462" s="3"/>
      <c r="R1462" s="3"/>
      <c r="S1462" s="3"/>
      <c r="T1462" s="3"/>
      <c r="U1462" s="3"/>
      <c r="V1462" s="3"/>
    </row>
    <row r="1463" ht="27.0" customHeight="1">
      <c r="A1463" s="8" t="str">
        <f>HYPERLINK("https://www.tenforums.com/tutorials/50664-windows-10-mobile-insider-preview-builds-stop-receiving.html","Insider Preview Builds - Stop Receiving on Windows 10 Mobile Phone")</f>
        <v>Insider Preview Builds - Stop Receiving on Windows 10 Mobile Phone</v>
      </c>
      <c r="B1463" s="9" t="s">
        <v>1306</v>
      </c>
      <c r="C1463" s="3"/>
      <c r="D1463" s="3"/>
      <c r="E1463" s="3"/>
      <c r="F1463" s="3"/>
      <c r="G1463" s="3"/>
      <c r="H1463" s="3"/>
      <c r="I1463" s="3"/>
      <c r="J1463" s="3"/>
      <c r="K1463" s="3"/>
      <c r="L1463" s="3"/>
      <c r="M1463" s="3"/>
      <c r="N1463" s="3"/>
      <c r="O1463" s="3"/>
      <c r="P1463" s="3"/>
      <c r="Q1463" s="3"/>
      <c r="R1463" s="3"/>
      <c r="S1463" s="3"/>
      <c r="T1463" s="3"/>
      <c r="U1463" s="3"/>
      <c r="V1463" s="3"/>
    </row>
    <row r="1464" ht="27.0" customHeight="1">
      <c r="A1464" s="11" t="s">
        <v>1307</v>
      </c>
      <c r="B1464" s="10" t="s">
        <v>1308</v>
      </c>
      <c r="C1464" s="3"/>
      <c r="D1464" s="3"/>
      <c r="E1464" s="3"/>
      <c r="F1464" s="3"/>
      <c r="G1464" s="3"/>
      <c r="H1464" s="3"/>
      <c r="I1464" s="3"/>
      <c r="J1464" s="3"/>
      <c r="K1464" s="3"/>
      <c r="L1464" s="3"/>
      <c r="M1464" s="3"/>
      <c r="N1464" s="3"/>
      <c r="O1464" s="3"/>
      <c r="P1464" s="3"/>
      <c r="Q1464" s="3"/>
      <c r="R1464" s="3"/>
      <c r="S1464" s="3"/>
      <c r="T1464" s="3"/>
      <c r="U1464" s="3"/>
      <c r="V1464" s="3"/>
    </row>
    <row r="1465" ht="27.0" customHeight="1">
      <c r="A1465" s="11" t="s">
        <v>1309</v>
      </c>
      <c r="B1465" s="10" t="s">
        <v>1310</v>
      </c>
      <c r="C1465" s="3"/>
      <c r="D1465" s="3"/>
      <c r="E1465" s="3"/>
      <c r="F1465" s="3"/>
      <c r="G1465" s="3"/>
      <c r="H1465" s="3"/>
      <c r="I1465" s="3"/>
      <c r="J1465" s="3"/>
      <c r="K1465" s="3"/>
      <c r="L1465" s="3"/>
      <c r="M1465" s="3"/>
      <c r="N1465" s="3"/>
      <c r="O1465" s="3"/>
      <c r="P1465" s="3"/>
      <c r="Q1465" s="3"/>
      <c r="R1465" s="3"/>
      <c r="S1465" s="3"/>
      <c r="T1465" s="3"/>
      <c r="U1465" s="3"/>
      <c r="V1465" s="3"/>
    </row>
    <row r="1466" ht="27.0" customHeight="1">
      <c r="A1466" s="11" t="s">
        <v>1311</v>
      </c>
      <c r="B1466" s="10" t="s">
        <v>1312</v>
      </c>
      <c r="C1466" s="3"/>
      <c r="D1466" s="3"/>
      <c r="E1466" s="3"/>
      <c r="F1466" s="3"/>
      <c r="G1466" s="3"/>
      <c r="H1466" s="3"/>
      <c r="I1466" s="3"/>
      <c r="J1466" s="3"/>
      <c r="K1466" s="3"/>
      <c r="L1466" s="3"/>
      <c r="M1466" s="3"/>
      <c r="N1466" s="3"/>
      <c r="O1466" s="3"/>
      <c r="P1466" s="3"/>
      <c r="Q1466" s="3"/>
      <c r="R1466" s="3"/>
      <c r="S1466" s="3"/>
      <c r="T1466" s="3"/>
      <c r="U1466" s="3"/>
      <c r="V1466" s="3"/>
    </row>
    <row r="1467" ht="27.0" customHeight="1">
      <c r="A1467" s="8" t="str">
        <f>HYPERLINK("https://www.tenforums.com/tutorials/89857-skip-ahead-next-release-windows-10-insiders-fast-ring.html","Insiders - Skip Ahead to the Next Windows Release")</f>
        <v>Insiders - Skip Ahead to the Next Windows Release</v>
      </c>
      <c r="B1467" s="9" t="s">
        <v>1313</v>
      </c>
      <c r="C1467" s="3"/>
      <c r="D1467" s="3"/>
      <c r="E1467" s="3"/>
      <c r="F1467" s="3"/>
      <c r="G1467" s="3"/>
      <c r="H1467" s="3"/>
      <c r="I1467" s="3"/>
      <c r="J1467" s="3"/>
      <c r="K1467" s="3"/>
      <c r="L1467" s="3"/>
      <c r="M1467" s="3"/>
      <c r="N1467" s="3"/>
      <c r="O1467" s="3"/>
      <c r="P1467" s="3"/>
      <c r="Q1467" s="3"/>
      <c r="R1467" s="3"/>
      <c r="S1467" s="3"/>
      <c r="T1467" s="3"/>
      <c r="U1467" s="3"/>
      <c r="V1467" s="3"/>
    </row>
    <row r="1468" ht="27.0" customHeight="1">
      <c r="A1468" s="8" t="str">
        <f>HYPERLINK("https://www.tenforums.com/tutorials/55798-windows-10-original-install-date-time-find.html","Install Date and Time for Windows 10 - Find ")</f>
        <v>Install Date and Time for Windows 10 - Find </v>
      </c>
      <c r="B1468" s="9" t="s">
        <v>1314</v>
      </c>
      <c r="C1468" s="3"/>
      <c r="D1468" s="3"/>
      <c r="E1468" s="3"/>
      <c r="F1468" s="3"/>
      <c r="G1468" s="3"/>
      <c r="H1468" s="3"/>
      <c r="I1468" s="3"/>
      <c r="J1468" s="3"/>
      <c r="K1468" s="3"/>
      <c r="L1468" s="3"/>
      <c r="M1468" s="3"/>
      <c r="N1468" s="3"/>
      <c r="O1468" s="3"/>
      <c r="P1468" s="3"/>
      <c r="Q1468" s="3"/>
      <c r="R1468" s="3"/>
      <c r="S1468" s="3"/>
      <c r="T1468" s="3"/>
      <c r="U1468" s="3"/>
      <c r="V1468" s="3"/>
    </row>
    <row r="1469" ht="27.0" customHeight="1">
      <c r="A1469" s="8" t="str">
        <f>HYPERLINK("https://www.tenforums.com/tutorials/90761-install-windows-10-s-windows-10-pc.html","Install Windows 10 S on a Windows 10 PC")</f>
        <v>Install Windows 10 S on a Windows 10 PC</v>
      </c>
      <c r="B1469" s="9" t="s">
        <v>1315</v>
      </c>
      <c r="C1469" s="3"/>
      <c r="D1469" s="3"/>
      <c r="E1469" s="3"/>
      <c r="F1469" s="3"/>
      <c r="G1469" s="3"/>
      <c r="H1469" s="3"/>
      <c r="I1469" s="3"/>
      <c r="J1469" s="3"/>
      <c r="K1469" s="3"/>
      <c r="L1469" s="3"/>
      <c r="M1469" s="3"/>
      <c r="N1469" s="3"/>
      <c r="O1469" s="3"/>
      <c r="P1469" s="3"/>
      <c r="Q1469" s="3"/>
      <c r="R1469" s="3"/>
      <c r="S1469" s="3"/>
      <c r="T1469" s="3"/>
      <c r="U1469" s="3"/>
      <c r="V1469" s="3"/>
    </row>
    <row r="1470" ht="27.0" customHeight="1">
      <c r="A1470" s="8" t="str">
        <f>HYPERLINK("https://www.tenforums.com/tutorials/103340-dism-split-install-wim-file.html","Install.wim file - Split with DISM")</f>
        <v>Install.wim file - Split with DISM</v>
      </c>
      <c r="B1470" s="9" t="s">
        <v>811</v>
      </c>
      <c r="C1470" s="3"/>
      <c r="D1470" s="3"/>
      <c r="E1470" s="3"/>
      <c r="F1470" s="3"/>
      <c r="G1470" s="3"/>
      <c r="H1470" s="3"/>
      <c r="I1470" s="3"/>
      <c r="J1470" s="3"/>
      <c r="K1470" s="3"/>
      <c r="L1470" s="3"/>
      <c r="M1470" s="3"/>
      <c r="N1470" s="3"/>
      <c r="O1470" s="3"/>
      <c r="P1470" s="3"/>
      <c r="Q1470" s="3"/>
      <c r="R1470" s="3"/>
      <c r="S1470" s="3"/>
      <c r="T1470" s="3"/>
      <c r="U1470" s="3"/>
      <c r="V1470" s="3"/>
    </row>
    <row r="1471" ht="27.0" customHeight="1">
      <c r="A1471" s="8" t="str">
        <f>HYPERLINK("https://www.tenforums.com/tutorials/6088-intel-hd-graphics-desktop-context-menu-add-remove-windows.html","Intel HD Graphics desktop context menu - Add or Remove in Windows")</f>
        <v>Intel HD Graphics desktop context menu - Add or Remove in Windows</v>
      </c>
      <c r="B1471" s="9" t="s">
        <v>1316</v>
      </c>
      <c r="C1471" s="3"/>
      <c r="D1471" s="3"/>
      <c r="E1471" s="3"/>
      <c r="F1471" s="3"/>
      <c r="G1471" s="3"/>
      <c r="H1471" s="3"/>
      <c r="I1471" s="3"/>
      <c r="J1471" s="3"/>
      <c r="K1471" s="3"/>
      <c r="L1471" s="3"/>
      <c r="M1471" s="3"/>
      <c r="N1471" s="3"/>
      <c r="O1471" s="3"/>
      <c r="P1471" s="3"/>
      <c r="Q1471" s="3"/>
      <c r="R1471" s="3"/>
      <c r="S1471" s="3"/>
      <c r="T1471" s="3"/>
      <c r="U1471" s="3"/>
      <c r="V1471" s="3"/>
    </row>
    <row r="1472" ht="27.0" customHeight="1">
      <c r="A1472" s="8" t="str">
        <f>HYPERLINK("https://www.tenforums.com/tutorials/3097-power-options-add-remove-internet-explorer-windows.html","Internet Explorer - Add or Remove from Power Options in Windows")</f>
        <v>Internet Explorer - Add or Remove from Power Options in Windows</v>
      </c>
      <c r="B1472" s="9" t="s">
        <v>1317</v>
      </c>
      <c r="C1472" s="3"/>
      <c r="D1472" s="3"/>
      <c r="E1472" s="3"/>
      <c r="F1472" s="3"/>
      <c r="G1472" s="3"/>
      <c r="H1472" s="3"/>
      <c r="I1472" s="3"/>
      <c r="J1472" s="3"/>
      <c r="K1472" s="3"/>
      <c r="L1472" s="3"/>
      <c r="M1472" s="3"/>
      <c r="N1472" s="3"/>
      <c r="O1472" s="3"/>
      <c r="P1472" s="3"/>
      <c r="Q1472" s="3"/>
      <c r="R1472" s="3"/>
      <c r="S1472" s="3"/>
      <c r="T1472" s="3"/>
      <c r="U1472" s="3"/>
      <c r="V1472" s="3"/>
    </row>
    <row r="1473" ht="27.0" customHeight="1">
      <c r="A1473" s="8" t="str">
        <f>HYPERLINK("https://www.tenforums.com/tutorials/71662-internet-explorer-add-remove-site-apps-windows-10-a.html","Internet Explorer - Add or Remove Site from Apps in Windows 10 ")</f>
        <v>Internet Explorer - Add or Remove Site from Apps in Windows 10 </v>
      </c>
      <c r="B1473" s="9" t="s">
        <v>118</v>
      </c>
      <c r="C1473" s="3"/>
      <c r="D1473" s="3"/>
      <c r="E1473" s="3"/>
      <c r="F1473" s="3"/>
      <c r="G1473" s="3"/>
      <c r="H1473" s="3"/>
      <c r="I1473" s="3"/>
      <c r="J1473" s="3"/>
      <c r="K1473" s="3"/>
      <c r="L1473" s="3"/>
      <c r="M1473" s="3"/>
      <c r="N1473" s="3"/>
      <c r="O1473" s="3"/>
      <c r="P1473" s="3"/>
      <c r="Q1473" s="3"/>
      <c r="R1473" s="3"/>
      <c r="S1473" s="3"/>
      <c r="T1473" s="3"/>
      <c r="U1473" s="3"/>
      <c r="V1473" s="3"/>
    </row>
    <row r="1474" ht="27.0" customHeight="1">
      <c r="A1474" s="8" t="str">
        <f>HYPERLINK("https://www.tenforums.com/tutorials/20486-internet-explorer-desktop-icon-add-windows-10-a.html","Internet Explorer Desktop Icon - Add in Windows 10")</f>
        <v>Internet Explorer Desktop Icon - Add in Windows 10</v>
      </c>
      <c r="B1474" s="9" t="s">
        <v>736</v>
      </c>
      <c r="C1474" s="3"/>
      <c r="D1474" s="3"/>
      <c r="E1474" s="3"/>
      <c r="F1474" s="3"/>
      <c r="G1474" s="3"/>
      <c r="H1474" s="3"/>
      <c r="I1474" s="3"/>
      <c r="J1474" s="3"/>
      <c r="K1474" s="3"/>
      <c r="L1474" s="3"/>
      <c r="M1474" s="3"/>
      <c r="N1474" s="3"/>
      <c r="O1474" s="3"/>
      <c r="P1474" s="3"/>
      <c r="Q1474" s="3"/>
      <c r="R1474" s="3"/>
      <c r="S1474" s="3"/>
      <c r="T1474" s="3"/>
      <c r="U1474" s="3"/>
      <c r="V1474" s="3"/>
    </row>
    <row r="1475" ht="27.0" customHeight="1">
      <c r="A1475" s="8" t="str">
        <f>HYPERLINK("https://www.tenforums.com/tutorials/53552-internet-explorer-11-enterprise-mode-enable-disable.html","Internet Explorer 11 Enterprise Mode - Enable or Disable ")</f>
        <v>Internet Explorer 11 Enterprise Mode - Enable or Disable </v>
      </c>
      <c r="B1475" s="9" t="s">
        <v>1318</v>
      </c>
      <c r="C1475" s="3"/>
      <c r="D1475" s="3"/>
      <c r="E1475" s="3"/>
      <c r="F1475" s="3"/>
      <c r="G1475" s="3"/>
      <c r="H1475" s="3"/>
      <c r="I1475" s="3"/>
      <c r="J1475" s="3"/>
      <c r="K1475" s="3"/>
      <c r="L1475" s="3"/>
      <c r="M1475" s="3"/>
      <c r="N1475" s="3"/>
      <c r="O1475" s="3"/>
      <c r="P1475" s="3"/>
      <c r="Q1475" s="3"/>
      <c r="R1475" s="3"/>
      <c r="S1475" s="3"/>
      <c r="T1475" s="3"/>
      <c r="U1475" s="3"/>
      <c r="V1475" s="3"/>
    </row>
    <row r="1476" ht="27.0" customHeight="1">
      <c r="A1476" s="8" t="str">
        <f>HYPERLINK("https://www.tenforums.com/tutorials/53728-internet-explorer-11-enterprise-mode-turn-off-websites.html","Internet Explorer 11 Enterprise Mode - Turn On or Off for Websites ")</f>
        <v>Internet Explorer 11 Enterprise Mode - Turn On or Off for Websites </v>
      </c>
      <c r="B1476" s="9" t="s">
        <v>1319</v>
      </c>
      <c r="C1476" s="3"/>
      <c r="D1476" s="3"/>
      <c r="E1476" s="3"/>
      <c r="F1476" s="3"/>
      <c r="G1476" s="3"/>
      <c r="H1476" s="3"/>
      <c r="I1476" s="3"/>
      <c r="J1476" s="3"/>
      <c r="K1476" s="3"/>
      <c r="L1476" s="3"/>
      <c r="M1476" s="3"/>
      <c r="N1476" s="3"/>
      <c r="O1476" s="3"/>
      <c r="P1476" s="3"/>
      <c r="Q1476" s="3"/>
      <c r="R1476" s="3"/>
      <c r="S1476" s="3"/>
      <c r="T1476" s="3"/>
      <c r="U1476" s="3"/>
      <c r="V1476" s="3"/>
    </row>
    <row r="1477" ht="27.0" customHeight="1">
      <c r="A1477" s="8" t="str">
        <f>HYPERLINK("https://www.tenforums.com/tutorials/39282-internet-explorer-favorites-import-export-htm-windows-10-a.html","Internet Explorer Favorites - Import or Export with HTM in Windows 10")</f>
        <v>Internet Explorer Favorites - Import or Export with HTM in Windows 10</v>
      </c>
      <c r="B1477" s="9" t="s">
        <v>1320</v>
      </c>
      <c r="C1477" s="3"/>
      <c r="D1477" s="3"/>
      <c r="E1477" s="3"/>
      <c r="F1477" s="3"/>
      <c r="G1477" s="3"/>
      <c r="H1477" s="3"/>
      <c r="I1477" s="3"/>
      <c r="J1477" s="3"/>
      <c r="K1477" s="3"/>
      <c r="L1477" s="3"/>
      <c r="M1477" s="3"/>
      <c r="N1477" s="3"/>
      <c r="O1477" s="3"/>
      <c r="P1477" s="3"/>
      <c r="Q1477" s="3"/>
      <c r="R1477" s="3"/>
      <c r="S1477" s="3"/>
      <c r="T1477" s="3"/>
      <c r="U1477" s="3"/>
      <c r="V1477" s="3"/>
    </row>
    <row r="1478" ht="27.0" customHeight="1">
      <c r="A1478" s="8" t="str">
        <f>HYPERLINK("https://www.tenforums.com/tutorials/19061-internet-explorer-import-bookmarks-firefox-windows-10-a.html","Internet Explorer - Import Bookmarks from Firefox in Windows 10")</f>
        <v>Internet Explorer - Import Bookmarks from Firefox in Windows 10</v>
      </c>
      <c r="B1478" s="9" t="s">
        <v>1071</v>
      </c>
      <c r="C1478" s="3"/>
      <c r="D1478" s="3"/>
      <c r="E1478" s="3"/>
      <c r="F1478" s="3"/>
      <c r="G1478" s="3"/>
      <c r="H1478" s="3"/>
      <c r="I1478" s="3"/>
      <c r="J1478" s="3"/>
      <c r="K1478" s="3"/>
      <c r="L1478" s="3"/>
      <c r="M1478" s="3"/>
      <c r="N1478" s="3"/>
      <c r="O1478" s="3"/>
      <c r="P1478" s="3"/>
      <c r="Q1478" s="3"/>
      <c r="R1478" s="3"/>
      <c r="S1478" s="3"/>
      <c r="T1478" s="3"/>
      <c r="U1478" s="3"/>
      <c r="V1478" s="3"/>
    </row>
    <row r="1479" ht="27.0" customHeight="1">
      <c r="A1479" s="8" t="str">
        <f>HYPERLINK("https://www.tenforums.com/tutorials/18943-internet-explorer-import-favorites-microsoft-edge-windows-10-a.html","Internet Explorer - Import Favorites from Microsoft Edge in Windows 10")</f>
        <v>Internet Explorer - Import Favorites from Microsoft Edge in Windows 10</v>
      </c>
      <c r="B1479" s="9" t="s">
        <v>1321</v>
      </c>
      <c r="C1479" s="3"/>
      <c r="D1479" s="3"/>
      <c r="E1479" s="3"/>
      <c r="F1479" s="3"/>
      <c r="G1479" s="3"/>
      <c r="H1479" s="3"/>
      <c r="I1479" s="3"/>
      <c r="J1479" s="3"/>
      <c r="K1479" s="3"/>
      <c r="L1479" s="3"/>
      <c r="M1479" s="3"/>
      <c r="N1479" s="3"/>
      <c r="O1479" s="3"/>
      <c r="P1479" s="3"/>
      <c r="Q1479" s="3"/>
      <c r="R1479" s="3"/>
      <c r="S1479" s="3"/>
      <c r="T1479" s="3"/>
      <c r="U1479" s="3"/>
      <c r="V1479" s="3"/>
    </row>
    <row r="1480" ht="27.0" customHeight="1">
      <c r="A1480" s="8" t="str">
        <f>HYPERLINK("https://www.tenforums.com/tutorials/19317-chrome-import-favorites-internet-explorer-windows-10-a.html","Internet Explorer - Import Favorites to Chrome in Windows 10")</f>
        <v>Internet Explorer - Import Favorites to Chrome in Windows 10</v>
      </c>
      <c r="B1480" s="9" t="s">
        <v>453</v>
      </c>
      <c r="C1480" s="3"/>
      <c r="D1480" s="3"/>
      <c r="E1480" s="3"/>
      <c r="F1480" s="3"/>
      <c r="G1480" s="3"/>
      <c r="H1480" s="3"/>
      <c r="I1480" s="3"/>
      <c r="J1480" s="3"/>
      <c r="K1480" s="3"/>
      <c r="L1480" s="3"/>
      <c r="M1480" s="3"/>
      <c r="N1480" s="3"/>
      <c r="O1480" s="3"/>
      <c r="P1480" s="3"/>
      <c r="Q1480" s="3"/>
      <c r="R1480" s="3"/>
      <c r="S1480" s="3"/>
      <c r="T1480" s="3"/>
      <c r="U1480" s="3"/>
      <c r="V1480" s="3"/>
    </row>
    <row r="1481" ht="27.0" customHeight="1">
      <c r="A1481" s="8" t="str">
        <f>HYPERLINK("https://www.tenforums.com/tutorials/19404-firefox-import-favorites-internet-explorer-windows-10-a.html","Internet Explorer - Import Favorites to Firefox in Windows 10")</f>
        <v>Internet Explorer - Import Favorites to Firefox in Windows 10</v>
      </c>
      <c r="B1481" s="9" t="s">
        <v>1073</v>
      </c>
      <c r="C1481" s="3"/>
      <c r="D1481" s="3"/>
      <c r="E1481" s="3"/>
      <c r="F1481" s="3"/>
      <c r="G1481" s="3"/>
      <c r="H1481" s="3"/>
      <c r="I1481" s="3"/>
      <c r="J1481" s="3"/>
      <c r="K1481" s="3"/>
      <c r="L1481" s="3"/>
      <c r="M1481" s="3"/>
      <c r="N1481" s="3"/>
      <c r="O1481" s="3"/>
      <c r="P1481" s="3"/>
      <c r="Q1481" s="3"/>
      <c r="R1481" s="3"/>
      <c r="S1481" s="3"/>
      <c r="T1481" s="3"/>
      <c r="U1481" s="3"/>
      <c r="V1481" s="3"/>
    </row>
    <row r="1482" ht="27.0" customHeight="1">
      <c r="A1482" s="8" t="str">
        <f>HYPERLINK("https://www.tenforums.com/tutorials/18882-microsoft-edge-import-favorites-internet-explorer-windows-10-a.html","Internet Explorer - Import Favorites to Microsoft Edge in Windows 10")</f>
        <v>Internet Explorer - Import Favorites to Microsoft Edge in Windows 10</v>
      </c>
      <c r="B1482" s="9" t="s">
        <v>1322</v>
      </c>
      <c r="C1482" s="3"/>
      <c r="D1482" s="3"/>
      <c r="E1482" s="3"/>
      <c r="F1482" s="3"/>
      <c r="G1482" s="3"/>
      <c r="H1482" s="3"/>
      <c r="I1482" s="3"/>
      <c r="J1482" s="3"/>
      <c r="K1482" s="3"/>
      <c r="L1482" s="3"/>
      <c r="M1482" s="3"/>
      <c r="N1482" s="3"/>
      <c r="O1482" s="3"/>
      <c r="P1482" s="3"/>
      <c r="Q1482" s="3"/>
      <c r="R1482" s="3"/>
      <c r="S1482" s="3"/>
      <c r="T1482" s="3"/>
      <c r="U1482" s="3"/>
      <c r="V1482" s="3"/>
    </row>
    <row r="1483" ht="27.0" customHeight="1">
      <c r="A1483" s="8" t="str">
        <f>HYPERLINK("https://www.tenforums.com/tutorials/27095-internet-explorer-install-uninstall-windows-10-a.html","Internet Explorer - Install or Uninstall in Windows 10")</f>
        <v>Internet Explorer - Install or Uninstall in Windows 10</v>
      </c>
      <c r="B1483" s="9" t="s">
        <v>1323</v>
      </c>
      <c r="C1483" s="3"/>
      <c r="D1483" s="3"/>
      <c r="E1483" s="3"/>
      <c r="F1483" s="3"/>
      <c r="G1483" s="3"/>
      <c r="H1483" s="3"/>
      <c r="I1483" s="3"/>
      <c r="J1483" s="3"/>
      <c r="K1483" s="3"/>
      <c r="L1483" s="3"/>
      <c r="M1483" s="3"/>
      <c r="N1483" s="3"/>
      <c r="O1483" s="3"/>
      <c r="P1483" s="3"/>
      <c r="Q1483" s="3"/>
      <c r="R1483" s="3"/>
      <c r="S1483" s="3"/>
      <c r="T1483" s="3"/>
      <c r="U1483" s="3"/>
      <c r="V1483" s="3"/>
    </row>
    <row r="1484" ht="27.0" customHeight="1">
      <c r="A1484" s="8" t="str">
        <f>HYPERLINK("https://www.tenforums.com/redirect-to/?redirect=http%3A%2F%2Fwww.sevenforums.com%2Ftutorials%2F159269-internet-explorer-javascript-timer-frequency-power-plan-settings.html","Internet Explorer - JavaScript Timer Frequency Power Plan Settings")</f>
        <v>Internet Explorer - JavaScript Timer Frequency Power Plan Settings</v>
      </c>
      <c r="B1484" s="9" t="s">
        <v>1324</v>
      </c>
      <c r="C1484" s="3"/>
      <c r="D1484" s="3"/>
      <c r="E1484" s="3"/>
      <c r="F1484" s="3"/>
      <c r="G1484" s="3"/>
      <c r="H1484" s="3"/>
      <c r="I1484" s="3"/>
      <c r="J1484" s="3"/>
      <c r="K1484" s="3"/>
      <c r="L1484" s="3"/>
      <c r="M1484" s="3"/>
      <c r="N1484" s="3"/>
      <c r="O1484" s="3"/>
      <c r="P1484" s="3"/>
      <c r="Q1484" s="3"/>
      <c r="R1484" s="3"/>
      <c r="S1484" s="3"/>
      <c r="T1484" s="3"/>
      <c r="U1484" s="3"/>
      <c r="V1484" s="3"/>
    </row>
    <row r="1485" ht="27.0" customHeight="1">
      <c r="A1485" s="11" t="s">
        <v>1325</v>
      </c>
      <c r="B1485" s="20" t="s">
        <v>1326</v>
      </c>
      <c r="C1485" s="3"/>
      <c r="D1485" s="3"/>
      <c r="E1485" s="3"/>
      <c r="F1485" s="3"/>
      <c r="G1485" s="3"/>
      <c r="H1485" s="3"/>
      <c r="I1485" s="3"/>
      <c r="J1485" s="3"/>
      <c r="K1485" s="3"/>
      <c r="L1485" s="3"/>
      <c r="M1485" s="3"/>
      <c r="N1485" s="3"/>
      <c r="O1485" s="3"/>
      <c r="P1485" s="3"/>
      <c r="Q1485" s="3"/>
      <c r="R1485" s="3"/>
      <c r="S1485" s="3"/>
      <c r="T1485" s="3"/>
      <c r="U1485" s="3"/>
      <c r="V1485" s="3"/>
    </row>
    <row r="1486" ht="27.0" customHeight="1">
      <c r="A1486" s="8" t="str">
        <f>HYPERLINK("https://www.tenforums.com/tutorials/15359-internet-explorer-open-windows-10-a.html","Internet Explorer - Open in Windows 10")</f>
        <v>Internet Explorer - Open in Windows 10</v>
      </c>
      <c r="B1486" s="9" t="s">
        <v>1327</v>
      </c>
      <c r="C1486" s="3"/>
      <c r="D1486" s="3"/>
      <c r="E1486" s="3"/>
      <c r="F1486" s="3"/>
      <c r="G1486" s="3"/>
      <c r="H1486" s="3"/>
      <c r="I1486" s="3"/>
      <c r="J1486" s="3"/>
      <c r="K1486" s="3"/>
      <c r="L1486" s="3"/>
      <c r="M1486" s="3"/>
      <c r="N1486" s="3"/>
      <c r="O1486" s="3"/>
      <c r="P1486" s="3"/>
      <c r="Q1486" s="3"/>
      <c r="R1486" s="3"/>
      <c r="S1486" s="3"/>
      <c r="T1486" s="3"/>
      <c r="U1486" s="3"/>
      <c r="V1486" s="3"/>
    </row>
    <row r="1487" ht="27.0" customHeight="1">
      <c r="A1487" s="8" t="str">
        <f>HYPERLINK("https://www.tenforums.com/tutorials/81158-add-remove-open-microsoft-edge-tab-button-internet-explorer.html","Internet Explorer Open Microsoft Edge Tab Button - Add or Remove")</f>
        <v>Internet Explorer Open Microsoft Edge Tab Button - Add or Remove</v>
      </c>
      <c r="B1487" s="10" t="s">
        <v>1328</v>
      </c>
      <c r="C1487" s="3"/>
      <c r="D1487" s="3"/>
      <c r="E1487" s="3"/>
      <c r="F1487" s="3"/>
      <c r="G1487" s="3"/>
      <c r="H1487" s="3"/>
      <c r="I1487" s="3"/>
      <c r="J1487" s="3"/>
      <c r="K1487" s="3"/>
      <c r="L1487" s="3"/>
      <c r="M1487" s="3"/>
      <c r="N1487" s="3"/>
      <c r="O1487" s="3"/>
      <c r="P1487" s="3"/>
      <c r="Q1487" s="3"/>
      <c r="R1487" s="3"/>
      <c r="S1487" s="3"/>
      <c r="T1487" s="3"/>
      <c r="U1487" s="3"/>
      <c r="V1487" s="3"/>
    </row>
    <row r="1488" ht="27.0" customHeight="1">
      <c r="A1488" s="8" t="str">
        <f>HYPERLINK("https://www.tenforums.com/tutorials/61549-internet-explorer-play-sounds-webpages-turn-off.html","Internet Explorer Play Sounds in Webpages - Turn On or Off ")</f>
        <v>Internet Explorer Play Sounds in Webpages - Turn On or Off </v>
      </c>
      <c r="B1488" s="9" t="s">
        <v>1329</v>
      </c>
      <c r="C1488" s="3"/>
      <c r="D1488" s="3"/>
      <c r="E1488" s="3"/>
      <c r="F1488" s="3"/>
      <c r="G1488" s="3"/>
      <c r="H1488" s="3"/>
      <c r="I1488" s="3"/>
      <c r="J1488" s="3"/>
      <c r="K1488" s="3"/>
      <c r="L1488" s="3"/>
      <c r="M1488" s="3"/>
      <c r="N1488" s="3"/>
      <c r="O1488" s="3"/>
      <c r="P1488" s="3"/>
      <c r="Q1488" s="3"/>
      <c r="R1488" s="3"/>
      <c r="S1488" s="3"/>
      <c r="T1488" s="3"/>
      <c r="U1488" s="3"/>
      <c r="V1488" s="3"/>
    </row>
    <row r="1489" ht="27.0" customHeight="1">
      <c r="A1489" s="8" t="str">
        <f>HYPERLINK("https://www.tenforums.com/tutorials/27121-internet-explorer-reset-windows-10-a.html","Internet Explorer - Reset in Windows 10")</f>
        <v>Internet Explorer - Reset in Windows 10</v>
      </c>
      <c r="B1489" s="9" t="s">
        <v>1330</v>
      </c>
      <c r="C1489" s="3"/>
      <c r="D1489" s="3"/>
      <c r="E1489" s="3"/>
      <c r="F1489" s="3"/>
      <c r="G1489" s="3"/>
      <c r="H1489" s="3"/>
      <c r="I1489" s="3"/>
      <c r="J1489" s="3"/>
      <c r="K1489" s="3"/>
      <c r="L1489" s="3"/>
      <c r="M1489" s="3"/>
      <c r="N1489" s="3"/>
      <c r="O1489" s="3"/>
      <c r="P1489" s="3"/>
      <c r="Q1489" s="3"/>
      <c r="R1489" s="3"/>
      <c r="S1489" s="3"/>
      <c r="T1489" s="3"/>
      <c r="U1489" s="3"/>
      <c r="V1489" s="3"/>
    </row>
    <row r="1490" ht="27.0" customHeight="1">
      <c r="A1490" s="8" t="str">
        <f>HYPERLINK("https://www.tenforums.com/tutorials/93356-hide-show-search-box-internet-explorer-11-a.html","Internet Explorer 11 Search Box - Hide or Show")</f>
        <v>Internet Explorer 11 Search Box - Hide or Show</v>
      </c>
      <c r="B1490" s="9" t="s">
        <v>1331</v>
      </c>
      <c r="C1490" s="3"/>
      <c r="D1490" s="3"/>
      <c r="E1490" s="3"/>
      <c r="F1490" s="3"/>
      <c r="G1490" s="3"/>
      <c r="H1490" s="3"/>
      <c r="I1490" s="3"/>
      <c r="J1490" s="3"/>
      <c r="K1490" s="3"/>
      <c r="L1490" s="3"/>
      <c r="M1490" s="3"/>
      <c r="N1490" s="3"/>
      <c r="O1490" s="3"/>
      <c r="P1490" s="3"/>
      <c r="Q1490" s="3"/>
      <c r="R1490" s="3"/>
      <c r="S1490" s="3"/>
      <c r="T1490" s="3"/>
      <c r="U1490" s="3"/>
      <c r="V1490" s="3"/>
    </row>
    <row r="1491" ht="27.0" customHeight="1">
      <c r="A1491" s="8" t="str">
        <f>HYPERLINK("https://www.tenforums.com/tutorials/56530-internet-explorer-send-feedback-smiley-button-add-remove.html","Internet Explorer Send Feedback Smiley Button - Add or Remove ")</f>
        <v>Internet Explorer Send Feedback Smiley Button - Add or Remove </v>
      </c>
      <c r="B1491" s="9" t="s">
        <v>1332</v>
      </c>
      <c r="C1491" s="3"/>
      <c r="D1491" s="3"/>
      <c r="E1491" s="3"/>
      <c r="F1491" s="3"/>
      <c r="G1491" s="3"/>
      <c r="H1491" s="3"/>
      <c r="I1491" s="3"/>
      <c r="J1491" s="3"/>
      <c r="K1491" s="3"/>
      <c r="L1491" s="3"/>
      <c r="M1491" s="3"/>
      <c r="N1491" s="3"/>
      <c r="O1491" s="3"/>
      <c r="P1491" s="3"/>
      <c r="Q1491" s="3"/>
      <c r="R1491" s="3"/>
      <c r="S1491" s="3"/>
      <c r="T1491" s="3"/>
      <c r="U1491" s="3"/>
      <c r="V1491" s="3"/>
    </row>
    <row r="1492" ht="27.0" customHeight="1">
      <c r="A1492" s="8" t="str">
        <f>HYPERLINK("https://www.eightforums.com/tutorials/35447-internet-explorer-11-store-your-passwords-turn-off.html","Internet Explorer 11 Store your Passwords - Turn On or Off")</f>
        <v>Internet Explorer 11 Store your Passwords - Turn On or Off</v>
      </c>
      <c r="B1492" s="10" t="s">
        <v>1333</v>
      </c>
      <c r="C1492" s="3"/>
      <c r="D1492" s="3"/>
      <c r="E1492" s="3"/>
      <c r="F1492" s="3"/>
      <c r="G1492" s="3"/>
      <c r="H1492" s="3"/>
      <c r="I1492" s="3"/>
      <c r="J1492" s="3"/>
      <c r="K1492" s="3"/>
      <c r="L1492" s="3"/>
      <c r="M1492" s="3"/>
      <c r="N1492" s="3"/>
      <c r="O1492" s="3"/>
      <c r="P1492" s="3"/>
      <c r="Q1492" s="3"/>
      <c r="R1492" s="3"/>
      <c r="S1492" s="3"/>
      <c r="T1492" s="3"/>
      <c r="U1492" s="3"/>
      <c r="V1492" s="3"/>
    </row>
    <row r="1493" ht="27.0" customHeight="1">
      <c r="A1493" s="8" t="str">
        <f>HYPERLINK("https://www.eightforums.com/tutorials/35519-internet-explorer-11-stored-passwords-view-remove.html","Internet Explorer 11 Stored Passwords - View and Remove")</f>
        <v>Internet Explorer 11 Stored Passwords - View and Remove</v>
      </c>
      <c r="B1493" s="9" t="s">
        <v>1334</v>
      </c>
      <c r="C1493" s="3"/>
      <c r="D1493" s="3"/>
      <c r="E1493" s="3"/>
      <c r="F1493" s="3"/>
      <c r="G1493" s="3"/>
      <c r="H1493" s="3"/>
      <c r="I1493" s="3"/>
      <c r="J1493" s="3"/>
      <c r="K1493" s="3"/>
      <c r="L1493" s="3"/>
      <c r="M1493" s="3"/>
      <c r="N1493" s="3"/>
      <c r="O1493" s="3"/>
      <c r="P1493" s="3"/>
      <c r="Q1493" s="3"/>
      <c r="R1493" s="3"/>
      <c r="S1493" s="3"/>
      <c r="T1493" s="3"/>
      <c r="U1493" s="3"/>
      <c r="V1493" s="3"/>
    </row>
    <row r="1494" ht="27.0" customHeight="1">
      <c r="A1494" s="11" t="str">
        <f>HYPERLINK("https://www.tenforums.com/tutorials/148230-minimize-number-connections-internet-domain-windows-10-a.html","Internet - Minimize Number of Simultaneous Connections in Windows 10")</f>
        <v>Internet - Minimize Number of Simultaneous Connections in Windows 10</v>
      </c>
      <c r="B1494" s="10" t="s">
        <v>848</v>
      </c>
      <c r="C1494" s="3"/>
      <c r="D1494" s="3"/>
      <c r="E1494" s="3"/>
      <c r="F1494" s="3"/>
      <c r="G1494" s="3"/>
      <c r="H1494" s="3"/>
      <c r="I1494" s="3"/>
      <c r="J1494" s="3"/>
      <c r="K1494" s="3"/>
      <c r="L1494" s="3"/>
      <c r="M1494" s="3"/>
      <c r="N1494" s="3"/>
      <c r="O1494" s="3"/>
      <c r="P1494" s="3"/>
      <c r="Q1494" s="3"/>
      <c r="R1494" s="3"/>
      <c r="S1494" s="3"/>
      <c r="T1494" s="3"/>
      <c r="U1494" s="3"/>
      <c r="V1494" s="3"/>
    </row>
    <row r="1495" ht="27.0" customHeight="1">
      <c r="A1495" s="8" t="str">
        <f>HYPERLINK("https://www.tenforums.com/tutorials/135455-change-internet-time-server-windows.html","Internet Time Server - Change in Windows")</f>
        <v>Internet Time Server - Change in Windows</v>
      </c>
      <c r="B1495" s="9" t="s">
        <v>1335</v>
      </c>
      <c r="C1495" s="3"/>
      <c r="D1495" s="3"/>
      <c r="E1495" s="3"/>
      <c r="F1495" s="3"/>
      <c r="G1495" s="3"/>
      <c r="H1495" s="3"/>
      <c r="I1495" s="3"/>
      <c r="J1495" s="3"/>
      <c r="K1495" s="3"/>
      <c r="L1495" s="3"/>
      <c r="M1495" s="3"/>
      <c r="N1495" s="3"/>
      <c r="O1495" s="3"/>
      <c r="P1495" s="3"/>
      <c r="Q1495" s="3"/>
      <c r="R1495" s="3"/>
      <c r="S1495" s="3"/>
      <c r="T1495" s="3"/>
      <c r="U1495" s="3"/>
      <c r="V1495" s="3"/>
    </row>
    <row r="1496" ht="27.0" customHeight="1">
      <c r="A1496" s="8" t="str">
        <f>HYPERLINK("https://www.tenforums.com/tutorials/135522-add-remove-internet-time-servers-windows.html","Internet Time Servers - Add and Remove in Windows")</f>
        <v>Internet Time Servers - Add and Remove in Windows</v>
      </c>
      <c r="B1496" s="9" t="s">
        <v>1336</v>
      </c>
      <c r="C1496" s="3"/>
      <c r="D1496" s="3"/>
      <c r="E1496" s="3"/>
      <c r="F1496" s="3"/>
      <c r="G1496" s="3"/>
      <c r="H1496" s="3"/>
      <c r="I1496" s="3"/>
      <c r="J1496" s="3"/>
      <c r="K1496" s="3"/>
      <c r="L1496" s="3"/>
      <c r="M1496" s="3"/>
      <c r="N1496" s="3"/>
      <c r="O1496" s="3"/>
      <c r="P1496" s="3"/>
      <c r="Q1496" s="3"/>
      <c r="R1496" s="3"/>
      <c r="S1496" s="3"/>
      <c r="T1496" s="3"/>
      <c r="U1496" s="3"/>
      <c r="V1496" s="3"/>
    </row>
    <row r="1497" ht="27.0" customHeight="1">
      <c r="A1497" s="8" t="str">
        <f>HYPERLINK("https://www.tenforums.com/tutorials/62305-ip-address-windows-10-pc-find.html","IP Address of Windows 10 PC - Find ")</f>
        <v>IP Address of Windows 10 PC - Find </v>
      </c>
      <c r="B1497" s="9" t="s">
        <v>1337</v>
      </c>
      <c r="C1497" s="3"/>
      <c r="D1497" s="3"/>
      <c r="E1497" s="3"/>
      <c r="F1497" s="3"/>
      <c r="G1497" s="3"/>
      <c r="H1497" s="3"/>
      <c r="I1497" s="3"/>
      <c r="J1497" s="3"/>
      <c r="K1497" s="3"/>
      <c r="L1497" s="3"/>
      <c r="M1497" s="3"/>
      <c r="N1497" s="3"/>
      <c r="O1497" s="3"/>
      <c r="P1497" s="3"/>
      <c r="Q1497" s="3"/>
      <c r="R1497" s="3"/>
      <c r="S1497" s="3"/>
      <c r="T1497" s="3"/>
      <c r="U1497" s="3"/>
      <c r="V1497" s="3"/>
    </row>
    <row r="1498" ht="27.0" customHeight="1">
      <c r="A1498" s="8" t="str">
        <f>HYPERLINK("https://www.tenforums.com/tutorials/77444-change-ipv4-ipv6-dns-server-address-windows.html","IPv4 and IPv6 DNS Server Address - Change in Windows")</f>
        <v>IPv4 and IPv6 DNS Server Address - Change in Windows</v>
      </c>
      <c r="B1498" s="9" t="s">
        <v>1338</v>
      </c>
      <c r="C1498" s="3"/>
      <c r="D1498" s="3"/>
      <c r="E1498" s="3"/>
      <c r="F1498" s="3"/>
      <c r="G1498" s="3"/>
      <c r="H1498" s="3"/>
      <c r="I1498" s="3"/>
      <c r="J1498" s="3"/>
      <c r="K1498" s="3"/>
      <c r="L1498" s="3"/>
      <c r="M1498" s="3"/>
      <c r="N1498" s="3"/>
      <c r="O1498" s="3"/>
      <c r="P1498" s="3"/>
      <c r="Q1498" s="3"/>
      <c r="R1498" s="3"/>
      <c r="S1498" s="3"/>
      <c r="T1498" s="3"/>
      <c r="U1498" s="3"/>
      <c r="V1498" s="3"/>
    </row>
    <row r="1499" ht="27.0" customHeight="1">
      <c r="A1499" s="8" t="str">
        <f>HYPERLINK("https://www.tenforums.com/tutorials/90033-enable-disable-ipv6-windows.html","IPv6 - Enable or Disable in Windows")</f>
        <v>IPv6 - Enable or Disable in Windows</v>
      </c>
      <c r="B1499" s="9" t="s">
        <v>1339</v>
      </c>
      <c r="C1499" s="3"/>
      <c r="D1499" s="3"/>
      <c r="E1499" s="3"/>
      <c r="F1499" s="3"/>
      <c r="G1499" s="3"/>
      <c r="H1499" s="3"/>
      <c r="I1499" s="3"/>
      <c r="J1499" s="3"/>
      <c r="K1499" s="3"/>
      <c r="L1499" s="3"/>
      <c r="M1499" s="3"/>
      <c r="N1499" s="3"/>
      <c r="O1499" s="3"/>
      <c r="P1499" s="3"/>
      <c r="Q1499" s="3"/>
      <c r="R1499" s="3"/>
      <c r="S1499" s="3"/>
      <c r="T1499" s="3"/>
      <c r="U1499" s="3"/>
      <c r="V1499" s="3"/>
    </row>
    <row r="1500" ht="27.0" customHeight="1">
      <c r="A1500" s="8" t="str">
        <f>HYPERLINK("https://www.tenforums.com/tutorials/119649-unlink-iphone-android-phone-windows-10-pc.html","iPhone or Android Phone - Unlink from Windows 10 PC")</f>
        <v>iPhone or Android Phone - Unlink from Windows 10 PC</v>
      </c>
      <c r="B1500" s="9" t="s">
        <v>139</v>
      </c>
      <c r="C1500" s="3"/>
      <c r="D1500" s="3"/>
      <c r="E1500" s="3"/>
      <c r="F1500" s="3"/>
      <c r="G1500" s="3"/>
      <c r="H1500" s="3"/>
      <c r="I1500" s="3"/>
      <c r="J1500" s="3"/>
      <c r="K1500" s="3"/>
      <c r="L1500" s="3"/>
      <c r="M1500" s="3"/>
      <c r="N1500" s="3"/>
      <c r="O1500" s="3"/>
      <c r="P1500" s="3"/>
      <c r="Q1500" s="3"/>
      <c r="R1500" s="3"/>
      <c r="S1500" s="3"/>
      <c r="T1500" s="3"/>
      <c r="U1500" s="3"/>
      <c r="V1500" s="3"/>
    </row>
    <row r="1501" ht="27.0" customHeight="1">
      <c r="A1501" s="8" t="str">
        <f>HYPERLINK("https://www.tenforums.com/tutorials/76359-burn-disc-image-iso-img-file-windows-10-a.html","ISO or IMG file - Burn Disk Image in Windows 10")</f>
        <v>ISO or IMG file - Burn Disk Image in Windows 10</v>
      </c>
      <c r="B1501" s="10" t="s">
        <v>358</v>
      </c>
      <c r="C1501" s="3"/>
      <c r="D1501" s="3"/>
      <c r="E1501" s="3"/>
      <c r="F1501" s="3"/>
      <c r="G1501" s="3"/>
      <c r="H1501" s="3"/>
      <c r="I1501" s="3"/>
      <c r="J1501" s="3"/>
      <c r="K1501" s="3"/>
      <c r="L1501" s="3"/>
      <c r="M1501" s="3"/>
      <c r="N1501" s="3"/>
      <c r="O1501" s="3"/>
      <c r="P1501" s="3"/>
      <c r="Q1501" s="3"/>
      <c r="R1501" s="3"/>
      <c r="S1501" s="3"/>
      <c r="T1501" s="3"/>
      <c r="U1501" s="3"/>
      <c r="V1501" s="3"/>
    </row>
    <row r="1502" ht="27.0" customHeight="1">
      <c r="A1502" s="8" t="str">
        <f>HYPERLINK("https://www.tenforums.com/tutorials/3579-iso-img-file-mount-unmount-windows-10-a.html","ISO and IMG File - Mount or Unmount in Windows 10")</f>
        <v>ISO and IMG File - Mount or Unmount in Windows 10</v>
      </c>
      <c r="B1502" s="9" t="s">
        <v>1340</v>
      </c>
      <c r="C1502" s="3"/>
      <c r="D1502" s="3"/>
      <c r="E1502" s="3"/>
      <c r="F1502" s="3"/>
      <c r="G1502" s="3"/>
      <c r="H1502" s="3"/>
      <c r="I1502" s="3"/>
      <c r="J1502" s="3"/>
      <c r="K1502" s="3"/>
      <c r="L1502" s="3"/>
      <c r="M1502" s="3"/>
      <c r="N1502" s="3"/>
      <c r="O1502" s="3"/>
      <c r="P1502" s="3"/>
      <c r="Q1502" s="3"/>
      <c r="R1502" s="3"/>
      <c r="S1502" s="3"/>
      <c r="T1502" s="3"/>
      <c r="U1502" s="3"/>
      <c r="V1502" s="3"/>
    </row>
    <row r="1503" ht="27.0" customHeight="1">
      <c r="A1503" s="8" t="str">
        <f>HYPERLINK("https://www.tenforums.com/tutorials/133098-dism-create-bootable-iso-multiple-windows-10-images.html","ISO - Create Bootable with Multiple Windows 10 Images using DISM")</f>
        <v>ISO - Create Bootable with Multiple Windows 10 Images using DISM</v>
      </c>
      <c r="B1503" s="9" t="s">
        <v>808</v>
      </c>
      <c r="C1503" s="3"/>
      <c r="D1503" s="3"/>
      <c r="E1503" s="3"/>
      <c r="F1503" s="3"/>
      <c r="G1503" s="3"/>
      <c r="H1503" s="3"/>
      <c r="I1503" s="3"/>
      <c r="J1503" s="3"/>
      <c r="K1503" s="3"/>
      <c r="L1503" s="3"/>
      <c r="M1503" s="3"/>
      <c r="N1503" s="3"/>
      <c r="O1503" s="3"/>
      <c r="P1503" s="3"/>
      <c r="Q1503" s="3"/>
      <c r="R1503" s="3"/>
      <c r="S1503" s="3"/>
      <c r="T1503" s="3"/>
      <c r="U1503" s="3"/>
      <c r="V1503" s="3"/>
    </row>
    <row r="1504" ht="27.0" customHeight="1">
      <c r="A1504" s="8" t="str">
        <f>HYPERLINK("https://www.tenforums.com/tutorials/2570-esd-iso-create-bootable-iso-windows-esd-file.html","ISO - Create from Windows 10 ESD File")</f>
        <v>ISO - Create from Windows 10 ESD File</v>
      </c>
      <c r="B1504" s="9" t="s">
        <v>945</v>
      </c>
      <c r="C1504" s="3"/>
      <c r="D1504" s="3"/>
      <c r="E1504" s="3"/>
      <c r="F1504" s="3"/>
      <c r="G1504" s="3"/>
      <c r="H1504" s="3"/>
      <c r="I1504" s="3"/>
      <c r="J1504" s="3"/>
      <c r="K1504" s="3"/>
      <c r="L1504" s="3"/>
      <c r="M1504" s="3"/>
      <c r="N1504" s="3"/>
      <c r="O1504" s="3"/>
      <c r="P1504" s="3"/>
      <c r="Q1504" s="3"/>
      <c r="R1504" s="3"/>
      <c r="S1504" s="3"/>
      <c r="T1504" s="3"/>
      <c r="U1504" s="3"/>
      <c r="V1504" s="3"/>
    </row>
    <row r="1505" ht="27.0" customHeight="1">
      <c r="A1505" s="8" t="str">
        <f>HYPERLINK("https://www.tenforums.com/tutorials/9230-windows-10-iso-download.html","ISO file for Windows 10 - Download")</f>
        <v>ISO file for Windows 10 - Download</v>
      </c>
      <c r="B1505" s="9" t="s">
        <v>1341</v>
      </c>
      <c r="C1505" s="3"/>
      <c r="D1505" s="3"/>
      <c r="E1505" s="3"/>
      <c r="F1505" s="3"/>
      <c r="G1505" s="3"/>
      <c r="H1505" s="3"/>
      <c r="I1505" s="3"/>
      <c r="J1505" s="3"/>
      <c r="K1505" s="3"/>
      <c r="L1505" s="3"/>
      <c r="M1505" s="3"/>
      <c r="N1505" s="3"/>
      <c r="O1505" s="3"/>
      <c r="P1505" s="3"/>
      <c r="Q1505" s="3"/>
      <c r="R1505" s="3"/>
      <c r="S1505" s="3"/>
      <c r="T1505" s="3"/>
      <c r="U1505" s="3"/>
      <c r="V1505" s="3"/>
    </row>
    <row r="1506" ht="27.0" customHeight="1">
      <c r="A1506" s="8" t="str">
        <f>HYPERLINK("https://www.tenforums.com/tutorials/74480-uup-iso-create-bootable-iso-windows-10-build-upgrade-files.html","ISO from UUP - Create Bootable ISO from Windows 10 Build Upgrade Files")</f>
        <v>ISO from UUP - Create Bootable ISO from Windows 10 Build Upgrade Files</v>
      </c>
      <c r="B1506" s="10" t="s">
        <v>1342</v>
      </c>
      <c r="C1506" s="3"/>
      <c r="D1506" s="3"/>
      <c r="E1506" s="3"/>
      <c r="F1506" s="3"/>
      <c r="G1506" s="3"/>
      <c r="H1506" s="3"/>
      <c r="I1506" s="3"/>
      <c r="J1506" s="3"/>
      <c r="K1506" s="3"/>
      <c r="L1506" s="3"/>
      <c r="M1506" s="3"/>
      <c r="N1506" s="3"/>
      <c r="O1506" s="3"/>
      <c r="P1506" s="3"/>
      <c r="Q1506" s="3"/>
      <c r="R1506" s="3"/>
      <c r="S1506" s="3"/>
      <c r="T1506" s="3"/>
      <c r="U1506" s="3"/>
      <c r="V1506" s="3"/>
    </row>
    <row r="1507" ht="27.0" customHeight="1">
      <c r="A1507" s="8" t="str">
        <f>HYPERLINK("https://www.tenforums.com/tutorials/130392-get-iso-any-windows-insider-edition-windows-10-a.html","ISO - Get for any Windows Insider Edition of Windows 10")</f>
        <v>ISO - Get for any Windows Insider Edition of Windows 10</v>
      </c>
      <c r="B1507" s="9" t="s">
        <v>1343</v>
      </c>
      <c r="C1507" s="3"/>
      <c r="D1507" s="3"/>
      <c r="E1507" s="3"/>
      <c r="F1507" s="3"/>
      <c r="G1507" s="3"/>
      <c r="H1507" s="3"/>
      <c r="I1507" s="3"/>
      <c r="J1507" s="3"/>
      <c r="K1507" s="3"/>
      <c r="L1507" s="3"/>
      <c r="M1507" s="3"/>
      <c r="N1507" s="3"/>
      <c r="O1507" s="3"/>
      <c r="P1507" s="3"/>
      <c r="Q1507" s="3"/>
      <c r="R1507" s="3"/>
      <c r="S1507" s="3"/>
      <c r="T1507" s="3"/>
      <c r="U1507" s="3"/>
      <c r="V1507" s="3"/>
    </row>
    <row r="1508" ht="27.0" customHeight="1">
      <c r="A1508" s="8" t="str">
        <f>HYPERLINK("https://www.tenforums.com/tutorials/72031-windows-10-iso-image-create-existing-installation.html","ISO image for Windows 10 - Create from Existing Installation ")</f>
        <v>ISO image for Windows 10 - Create from Existing Installation </v>
      </c>
      <c r="B1508" s="9" t="s">
        <v>1344</v>
      </c>
      <c r="C1508" s="3"/>
      <c r="D1508" s="3"/>
      <c r="E1508" s="3"/>
      <c r="F1508" s="3"/>
      <c r="G1508" s="3"/>
      <c r="H1508" s="3"/>
      <c r="I1508" s="3"/>
      <c r="J1508" s="3"/>
      <c r="K1508" s="3"/>
      <c r="L1508" s="3"/>
      <c r="M1508" s="3"/>
      <c r="N1508" s="3"/>
      <c r="O1508" s="3"/>
      <c r="P1508" s="3"/>
      <c r="Q1508" s="3"/>
      <c r="R1508" s="3"/>
      <c r="S1508" s="3"/>
      <c r="T1508" s="3"/>
      <c r="U1508" s="3"/>
      <c r="V1508" s="3"/>
    </row>
    <row r="1509" ht="27.0" customHeight="1">
      <c r="A1509" s="8" t="str">
        <f>HYPERLINK("https://www.tenforums.com/tutorials/103428-create-winpe-iso.html","ISO or WinPE - Create")</f>
        <v>ISO or WinPE - Create</v>
      </c>
      <c r="B1509" s="9" t="s">
        <v>1345</v>
      </c>
      <c r="C1509" s="3"/>
      <c r="D1509" s="3"/>
      <c r="E1509" s="3"/>
      <c r="F1509" s="3"/>
      <c r="G1509" s="3"/>
      <c r="H1509" s="3"/>
      <c r="I1509" s="3"/>
      <c r="J1509" s="3"/>
      <c r="K1509" s="3"/>
      <c r="L1509" s="3"/>
      <c r="M1509" s="3"/>
      <c r="N1509" s="3"/>
      <c r="O1509" s="3"/>
      <c r="P1509" s="3"/>
      <c r="Q1509" s="3"/>
      <c r="R1509" s="3"/>
      <c r="S1509" s="3"/>
      <c r="T1509" s="3"/>
      <c r="U1509" s="3"/>
      <c r="V1509" s="3"/>
    </row>
    <row r="1510" ht="27.0" customHeight="1">
      <c r="A1510" s="11" t="s">
        <v>1346</v>
      </c>
      <c r="B1510" s="10" t="s">
        <v>1347</v>
      </c>
      <c r="C1510" s="3"/>
      <c r="D1510" s="3"/>
      <c r="E1510" s="3"/>
      <c r="F1510" s="3"/>
      <c r="G1510" s="3"/>
      <c r="H1510" s="3"/>
      <c r="I1510" s="3"/>
      <c r="J1510" s="3"/>
      <c r="K1510" s="3"/>
      <c r="L1510" s="3"/>
      <c r="M1510" s="3"/>
      <c r="N1510" s="3"/>
      <c r="O1510" s="3"/>
      <c r="P1510" s="3"/>
      <c r="Q1510" s="3"/>
      <c r="R1510" s="3"/>
      <c r="S1510" s="3"/>
      <c r="T1510" s="3"/>
      <c r="U1510" s="3"/>
      <c r="V1510" s="3"/>
    </row>
    <row r="1511" ht="27.0" customHeight="1">
      <c r="A1511" s="8" t="str">
        <f>HYPERLINK("https://www.tenforums.com/tutorials/75908-item-check-boxes-add-context-menu-windows-10-a.html","Item check boxes - Add to Context Menu in Windows 10")</f>
        <v>Item check boxes - Add to Context Menu in Windows 10</v>
      </c>
      <c r="B1511" s="10" t="s">
        <v>412</v>
      </c>
      <c r="C1511" s="3"/>
      <c r="D1511" s="3"/>
      <c r="E1511" s="3"/>
      <c r="F1511" s="3"/>
      <c r="G1511" s="3"/>
      <c r="H1511" s="3"/>
      <c r="I1511" s="3"/>
      <c r="J1511" s="3"/>
      <c r="K1511" s="3"/>
      <c r="L1511" s="3"/>
      <c r="M1511" s="3"/>
      <c r="N1511" s="3"/>
      <c r="O1511" s="3"/>
      <c r="P1511" s="3"/>
      <c r="Q1511" s="3"/>
      <c r="R1511" s="3"/>
      <c r="S1511" s="3"/>
      <c r="T1511" s="3"/>
      <c r="U1511" s="3"/>
      <c r="V1511" s="3"/>
    </row>
    <row r="1512" ht="27.0" customHeight="1">
      <c r="A1512" s="6" t="s">
        <v>1348</v>
      </c>
      <c r="B1512" s="6" t="s">
        <v>1348</v>
      </c>
      <c r="C1512" s="15"/>
      <c r="D1512" s="15"/>
      <c r="E1512" s="15"/>
      <c r="F1512" s="15"/>
      <c r="G1512" s="15"/>
      <c r="H1512" s="15"/>
      <c r="I1512" s="15"/>
      <c r="J1512" s="15"/>
      <c r="K1512" s="15"/>
      <c r="L1512" s="15"/>
      <c r="M1512" s="15"/>
      <c r="N1512" s="15"/>
      <c r="O1512" s="15"/>
      <c r="P1512" s="15"/>
      <c r="Q1512" s="15"/>
      <c r="R1512" s="15"/>
      <c r="S1512" s="15"/>
      <c r="T1512" s="15"/>
      <c r="U1512" s="15"/>
      <c r="V1512" s="15"/>
    </row>
    <row r="1513" ht="27.0" customHeight="1">
      <c r="A1513" s="8" t="str">
        <f>HYPERLINK("https://www.tenforums.com/tutorials/65668-desktop-wallpaper-jpeg-quality-reduction-disable-windows-10-a.html","JPEG Desktop Wallpaper Quality Reduction - Disable in Windows 10 ")</f>
        <v>JPEG Desktop Wallpaper Quality Reduction - Disable in Windows 10 </v>
      </c>
      <c r="B1513" s="9" t="s">
        <v>746</v>
      </c>
      <c r="C1513" s="3"/>
      <c r="D1513" s="3"/>
      <c r="E1513" s="3"/>
      <c r="F1513" s="3"/>
      <c r="G1513" s="3"/>
      <c r="H1513" s="3"/>
      <c r="I1513" s="3"/>
      <c r="J1513" s="3"/>
      <c r="K1513" s="3"/>
      <c r="L1513" s="3"/>
      <c r="M1513" s="3"/>
      <c r="N1513" s="3"/>
      <c r="O1513" s="3"/>
      <c r="P1513" s="3"/>
      <c r="Q1513" s="3"/>
      <c r="R1513" s="3"/>
      <c r="S1513" s="3"/>
      <c r="T1513" s="3"/>
      <c r="U1513" s="3"/>
      <c r="V1513" s="3"/>
    </row>
    <row r="1514" ht="27.0" customHeight="1">
      <c r="A1514" s="8" t="str">
        <f>HYPERLINK("https://www.tenforums.com/tutorials/93026-enable-disable-pin-unpin-items-jump-lists-windows-10-a.html","Jump Lists - Enable or Disable Pin and Unpin Items in Windows 10")</f>
        <v>Jump Lists - Enable or Disable Pin and Unpin Items in Windows 10</v>
      </c>
      <c r="B1514" s="9" t="s">
        <v>1349</v>
      </c>
      <c r="C1514" s="3"/>
      <c r="D1514" s="3"/>
      <c r="E1514" s="3"/>
      <c r="F1514" s="3"/>
      <c r="G1514" s="3"/>
      <c r="H1514" s="3"/>
      <c r="I1514" s="3"/>
      <c r="J1514" s="3"/>
      <c r="K1514" s="3"/>
      <c r="L1514" s="3"/>
      <c r="M1514" s="3"/>
      <c r="N1514" s="3"/>
      <c r="O1514" s="3"/>
      <c r="P1514" s="3"/>
      <c r="Q1514" s="3"/>
      <c r="R1514" s="3"/>
      <c r="S1514" s="3"/>
      <c r="T1514" s="3"/>
      <c r="U1514" s="3"/>
      <c r="V1514" s="3"/>
    </row>
    <row r="1515" ht="27.0" customHeight="1">
      <c r="A1515" s="8" t="str">
        <f>HYPERLINK("https://www.tenforums.com/tutorials/45535-jump-lists-maximum-number-items-change-windows-10-a.html","Jump Lists Maximum Number of Items - Change in Windows 10")</f>
        <v>Jump Lists Maximum Number of Items - Change in Windows 10</v>
      </c>
      <c r="B1515" s="9" t="s">
        <v>1350</v>
      </c>
      <c r="C1515" s="3"/>
      <c r="D1515" s="3"/>
      <c r="E1515" s="3"/>
      <c r="F1515" s="3"/>
      <c r="G1515" s="3"/>
      <c r="H1515" s="3"/>
      <c r="I1515" s="3"/>
      <c r="J1515" s="3"/>
      <c r="K1515" s="3"/>
      <c r="L1515" s="3"/>
      <c r="M1515" s="3"/>
      <c r="N1515" s="3"/>
      <c r="O1515" s="3"/>
      <c r="P1515" s="3"/>
      <c r="Q1515" s="3"/>
      <c r="R1515" s="3"/>
      <c r="S1515" s="3"/>
      <c r="T1515" s="3"/>
      <c r="U1515" s="3"/>
      <c r="V1515" s="3"/>
    </row>
    <row r="1516" ht="27.0" customHeight="1">
      <c r="A1516" s="8" t="str">
        <f>HYPERLINK("https://www.tenforums.com/tutorials/43979-jump-lists-pin-unpin-items-windows-10-a.html","Jump Lists - Pin or Unpin Items in Windows 10")</f>
        <v>Jump Lists - Pin or Unpin Items in Windows 10</v>
      </c>
      <c r="B1516" s="9" t="s">
        <v>1351</v>
      </c>
      <c r="C1516" s="3"/>
      <c r="D1516" s="3"/>
      <c r="E1516" s="3"/>
      <c r="F1516" s="3"/>
      <c r="G1516" s="3"/>
      <c r="H1516" s="3"/>
      <c r="I1516" s="3"/>
      <c r="J1516" s="3"/>
      <c r="K1516" s="3"/>
      <c r="L1516" s="3"/>
      <c r="M1516" s="3"/>
      <c r="N1516" s="3"/>
      <c r="O1516" s="3"/>
      <c r="P1516" s="3"/>
      <c r="Q1516" s="3"/>
      <c r="R1516" s="3"/>
      <c r="S1516" s="3"/>
      <c r="T1516" s="3"/>
      <c r="U1516" s="3"/>
      <c r="V1516" s="3"/>
    </row>
    <row r="1517" ht="27.0" customHeight="1">
      <c r="A1517" s="8" t="str">
        <f>HYPERLINK("https://www.tenforums.com/tutorials/93021-rearrange-pinned-items-jump-lists-windows-10-a.html","Jump Lists - Rearrange Pinned Items in Windows 10")</f>
        <v>Jump Lists - Rearrange Pinned Items in Windows 10</v>
      </c>
      <c r="B1517" s="9" t="s">
        <v>1352</v>
      </c>
      <c r="C1517" s="3"/>
      <c r="D1517" s="3"/>
      <c r="E1517" s="3"/>
      <c r="F1517" s="3"/>
      <c r="G1517" s="3"/>
      <c r="H1517" s="3"/>
      <c r="I1517" s="3"/>
      <c r="J1517" s="3"/>
      <c r="K1517" s="3"/>
      <c r="L1517" s="3"/>
      <c r="M1517" s="3"/>
      <c r="N1517" s="3"/>
      <c r="O1517" s="3"/>
      <c r="P1517" s="3"/>
      <c r="Q1517" s="3"/>
      <c r="R1517" s="3"/>
      <c r="S1517" s="3"/>
      <c r="T1517" s="3"/>
      <c r="U1517" s="3"/>
      <c r="V1517" s="3"/>
    </row>
    <row r="1518" ht="27.0" customHeight="1">
      <c r="A1518" s="8" t="str">
        <f>HYPERLINK("https://www.tenforums.com/tutorials/3469-recent-items-frequent-places-turn-off.html","Jump Lists Recent and Frequent items - Turn On or Off")</f>
        <v>Jump Lists Recent and Frequent items - Turn On or Off</v>
      </c>
      <c r="B1518" s="9" t="s">
        <v>1134</v>
      </c>
      <c r="C1518" s="3"/>
      <c r="D1518" s="3"/>
      <c r="E1518" s="3"/>
      <c r="F1518" s="3"/>
      <c r="G1518" s="3"/>
      <c r="H1518" s="3"/>
      <c r="I1518" s="3"/>
      <c r="J1518" s="3"/>
      <c r="K1518" s="3"/>
      <c r="L1518" s="3"/>
      <c r="M1518" s="3"/>
      <c r="N1518" s="3"/>
      <c r="O1518" s="3"/>
      <c r="P1518" s="3"/>
      <c r="Q1518" s="3"/>
      <c r="R1518" s="3"/>
      <c r="S1518" s="3"/>
      <c r="T1518" s="3"/>
      <c r="U1518" s="3"/>
      <c r="V1518" s="3"/>
    </row>
    <row r="1519" ht="27.0" customHeight="1">
      <c r="A1519" s="8" t="str">
        <f>HYPERLINK("https://www.tenforums.com/tutorials/3476-recent-items-frequent-places-reset-clear.html","Jump Lists Recent Items and Frequent Places - Reset and Clear")</f>
        <v>Jump Lists Recent Items and Frequent Places - Reset and Clear</v>
      </c>
      <c r="B1519" s="9" t="s">
        <v>1133</v>
      </c>
      <c r="C1519" s="3"/>
      <c r="D1519" s="3"/>
      <c r="E1519" s="3"/>
      <c r="F1519" s="3"/>
      <c r="G1519" s="3"/>
      <c r="H1519" s="3"/>
      <c r="I1519" s="3"/>
      <c r="J1519" s="3"/>
      <c r="K1519" s="3"/>
      <c r="L1519" s="3"/>
      <c r="M1519" s="3"/>
      <c r="N1519" s="3"/>
      <c r="O1519" s="3"/>
      <c r="P1519" s="3"/>
      <c r="Q1519" s="3"/>
      <c r="R1519" s="3"/>
      <c r="S1519" s="3"/>
      <c r="T1519" s="3"/>
      <c r="U1519" s="3"/>
      <c r="V1519" s="3"/>
    </row>
    <row r="1520" ht="27.0" customHeight="1">
      <c r="A1520" s="8" t="str">
        <f>HYPERLINK("https://www.tenforums.com/tutorials/118466-enable-disable-showing-remote-locations-jump-lists-windows.html","Jump Lists Remote Locations - Enable or Disable Showing in Windows")</f>
        <v>Jump Lists Remote Locations - Enable or Disable Showing in Windows</v>
      </c>
      <c r="B1520" s="9" t="s">
        <v>1353</v>
      </c>
      <c r="C1520" s="3"/>
      <c r="D1520" s="3"/>
      <c r="E1520" s="3"/>
      <c r="F1520" s="3"/>
      <c r="G1520" s="3"/>
      <c r="H1520" s="3"/>
      <c r="I1520" s="3"/>
      <c r="J1520" s="3"/>
      <c r="K1520" s="3"/>
      <c r="L1520" s="3"/>
      <c r="M1520" s="3"/>
      <c r="N1520" s="3"/>
      <c r="O1520" s="3"/>
      <c r="P1520" s="3"/>
      <c r="Q1520" s="3"/>
      <c r="R1520" s="3"/>
      <c r="S1520" s="3"/>
      <c r="T1520" s="3"/>
      <c r="U1520" s="3"/>
      <c r="V1520" s="3"/>
    </row>
    <row r="1521" ht="27.0" customHeight="1">
      <c r="A1521" s="8" t="str">
        <f>HYPERLINK("https://www.tenforums.com/tutorials/131182-create-soft-hard-symbolic-links-windows.html","Junction - Create Soft and Hard Symbolic Links in Windows")</f>
        <v>Junction - Create Soft and Hard Symbolic Links in Windows</v>
      </c>
      <c r="B1521" s="9" t="s">
        <v>1354</v>
      </c>
      <c r="C1521" s="3"/>
      <c r="D1521" s="3"/>
      <c r="E1521" s="3"/>
      <c r="F1521" s="3"/>
      <c r="G1521" s="3"/>
      <c r="H1521" s="3"/>
      <c r="I1521" s="3"/>
      <c r="J1521" s="3"/>
      <c r="K1521" s="3"/>
      <c r="L1521" s="3"/>
      <c r="M1521" s="3"/>
      <c r="N1521" s="3"/>
      <c r="O1521" s="3"/>
      <c r="P1521" s="3"/>
      <c r="Q1521" s="3"/>
      <c r="R1521" s="3"/>
      <c r="S1521" s="3"/>
      <c r="T1521" s="3"/>
      <c r="U1521" s="3"/>
      <c r="V1521" s="3"/>
    </row>
    <row r="1522" ht="27.0" customHeight="1">
      <c r="A1522" s="8" t="str">
        <f>HYPERLINK("https://www.sevenforums.com/tutorials/394584-junction-points-restore-default-windows.html","Junction Points - Restore to Default in Windows")</f>
        <v>Junction Points - Restore to Default in Windows</v>
      </c>
      <c r="B1522" s="9" t="s">
        <v>1355</v>
      </c>
      <c r="C1522" s="3"/>
      <c r="D1522" s="3"/>
      <c r="E1522" s="3"/>
      <c r="F1522" s="3"/>
      <c r="G1522" s="3"/>
      <c r="H1522" s="3"/>
      <c r="I1522" s="3"/>
      <c r="J1522" s="3"/>
      <c r="K1522" s="3"/>
      <c r="L1522" s="3"/>
      <c r="M1522" s="3"/>
      <c r="N1522" s="3"/>
      <c r="O1522" s="3"/>
      <c r="P1522" s="3"/>
      <c r="Q1522" s="3"/>
      <c r="R1522" s="3"/>
      <c r="S1522" s="3"/>
      <c r="T1522" s="3"/>
      <c r="U1522" s="3"/>
      <c r="V1522" s="3"/>
    </row>
    <row r="1523" ht="27.0" customHeight="1">
      <c r="A1523" s="6" t="s">
        <v>1356</v>
      </c>
      <c r="B1523" s="6" t="s">
        <v>1356</v>
      </c>
      <c r="C1523" s="15"/>
      <c r="D1523" s="15"/>
      <c r="E1523" s="15"/>
      <c r="F1523" s="15"/>
      <c r="G1523" s="15"/>
      <c r="H1523" s="15"/>
      <c r="I1523" s="15"/>
      <c r="J1523" s="15"/>
      <c r="K1523" s="15"/>
      <c r="L1523" s="15"/>
      <c r="M1523" s="15"/>
      <c r="N1523" s="15"/>
      <c r="O1523" s="15"/>
      <c r="P1523" s="15"/>
      <c r="Q1523" s="15"/>
      <c r="R1523" s="15"/>
      <c r="S1523" s="15"/>
      <c r="T1523" s="15"/>
      <c r="U1523" s="15"/>
      <c r="V1523" s="15"/>
    </row>
    <row r="1524" ht="27.0" customHeight="1">
      <c r="A1524" s="11" t="str">
        <f>HYPERLINK("https://www.tenforums.com/tutorials/136866-change-keyboard-character-repeat-delay-rate-windows.html","Keyboard Character Repeat Delay and Rate - Change in Windows")</f>
        <v>Keyboard Character Repeat Delay and Rate - Change in Windows</v>
      </c>
      <c r="B1524" s="10" t="s">
        <v>1357</v>
      </c>
      <c r="C1524" s="3"/>
      <c r="D1524" s="3"/>
      <c r="E1524" s="3"/>
      <c r="F1524" s="3"/>
      <c r="G1524" s="3"/>
      <c r="H1524" s="3"/>
      <c r="I1524" s="3"/>
      <c r="J1524" s="3"/>
      <c r="K1524" s="3"/>
      <c r="L1524" s="3"/>
      <c r="M1524" s="3"/>
      <c r="N1524" s="3"/>
      <c r="O1524" s="3"/>
      <c r="P1524" s="3"/>
      <c r="Q1524" s="3"/>
      <c r="R1524" s="3"/>
      <c r="S1524" s="3"/>
      <c r="T1524" s="3"/>
      <c r="U1524" s="3"/>
      <c r="V1524" s="3"/>
    </row>
    <row r="1525" ht="27.0" customHeight="1">
      <c r="A1525" s="8" t="str">
        <f>HYPERLINK("https://www.tenforums.com/tutorials/102925-change-keyboard-layout-windows-10-a.html","Keyboard Layout - Change in Windows 10")</f>
        <v>Keyboard Layout - Change in Windows 10</v>
      </c>
      <c r="B1525" s="9" t="s">
        <v>1358</v>
      </c>
      <c r="C1525" s="3"/>
      <c r="D1525" s="3"/>
      <c r="E1525" s="3"/>
      <c r="F1525" s="3"/>
      <c r="G1525" s="3"/>
      <c r="H1525" s="3"/>
      <c r="I1525" s="3"/>
      <c r="J1525" s="3"/>
      <c r="K1525" s="3"/>
      <c r="L1525" s="3"/>
      <c r="M1525" s="3"/>
      <c r="N1525" s="3"/>
      <c r="O1525" s="3"/>
      <c r="P1525" s="3"/>
      <c r="Q1525" s="3"/>
      <c r="R1525" s="3"/>
      <c r="S1525" s="3"/>
      <c r="T1525" s="3"/>
      <c r="U1525" s="3"/>
      <c r="V1525" s="3"/>
    </row>
    <row r="1526" ht="27.0" customHeight="1">
      <c r="A1526" s="8" t="str">
        <f>HYPERLINK("https://www.tenforums.com/tutorials/102923-set-default-keyboard-layout-windows-10-a.html","Keyboard Layout - Set Default in Windows 10")</f>
        <v>Keyboard Layout - Set Default in Windows 10</v>
      </c>
      <c r="B1526" s="9" t="s">
        <v>1359</v>
      </c>
      <c r="C1526" s="3"/>
      <c r="D1526" s="3"/>
      <c r="E1526" s="3"/>
      <c r="F1526" s="3"/>
      <c r="G1526" s="3"/>
      <c r="H1526" s="3"/>
      <c r="I1526" s="3"/>
      <c r="J1526" s="3"/>
      <c r="K1526" s="3"/>
      <c r="L1526" s="3"/>
      <c r="M1526" s="3"/>
      <c r="N1526" s="3"/>
      <c r="O1526" s="3"/>
      <c r="P1526" s="3"/>
      <c r="Q1526" s="3"/>
      <c r="R1526" s="3"/>
      <c r="S1526" s="3"/>
      <c r="T1526" s="3"/>
      <c r="U1526" s="3"/>
      <c r="V1526" s="3"/>
    </row>
    <row r="1527" ht="27.0" customHeight="1">
      <c r="A1527" s="8" t="str">
        <f>HYPERLINK("https://www.tenforums.com/tutorials/102999-turn-off-use-different-keyboard-layout-each-app-window.html","Keyboard Layout - Turn On or Off Use Different Input Method for each App Window")</f>
        <v>Keyboard Layout - Turn On or Off Use Different Input Method for each App Window</v>
      </c>
      <c r="B1527" s="9" t="s">
        <v>1360</v>
      </c>
      <c r="C1527" s="3"/>
      <c r="D1527" s="3"/>
      <c r="E1527" s="3"/>
      <c r="F1527" s="3"/>
      <c r="G1527" s="3"/>
      <c r="H1527" s="3"/>
      <c r="I1527" s="3"/>
      <c r="J1527" s="3"/>
      <c r="K1527" s="3"/>
      <c r="L1527" s="3"/>
      <c r="M1527" s="3"/>
      <c r="N1527" s="3"/>
      <c r="O1527" s="3"/>
      <c r="P1527" s="3"/>
      <c r="Q1527" s="3"/>
      <c r="R1527" s="3"/>
      <c r="S1527" s="3"/>
      <c r="T1527" s="3"/>
      <c r="U1527" s="3"/>
      <c r="V1527" s="3"/>
    </row>
    <row r="1528" ht="27.0" customHeight="1">
      <c r="A1528" s="8" t="str">
        <f>HYPERLINK("https://www.tenforums.com/tutorials/102916-add-remove-keyboard-layouts-windows-10-a.html","Keyboard Layouts - Add or Remove in Windows 10")</f>
        <v>Keyboard Layouts - Add or Remove in Windows 10</v>
      </c>
      <c r="B1528" s="9" t="s">
        <v>1361</v>
      </c>
      <c r="C1528" s="3"/>
      <c r="D1528" s="3"/>
      <c r="E1528" s="3"/>
      <c r="F1528" s="3"/>
      <c r="G1528" s="3"/>
      <c r="H1528" s="3"/>
      <c r="I1528" s="3"/>
      <c r="J1528" s="3"/>
      <c r="K1528" s="3"/>
      <c r="L1528" s="3"/>
      <c r="M1528" s="3"/>
      <c r="N1528" s="3"/>
      <c r="O1528" s="3"/>
      <c r="P1528" s="3"/>
      <c r="Q1528" s="3"/>
      <c r="R1528" s="3"/>
      <c r="S1528" s="3"/>
      <c r="T1528" s="3"/>
      <c r="U1528" s="3"/>
      <c r="V1528" s="3"/>
    </row>
    <row r="1529" ht="27.0" customHeight="1">
      <c r="A1529" s="8" t="str">
        <f>HYPERLINK("https://www.tenforums.com/tutorials/87219-how-right-click-using-keyboard-windows.html","Keyboard - Right Click using in Windows")</f>
        <v>Keyboard - Right Click using in Windows</v>
      </c>
      <c r="B1529" s="9" t="s">
        <v>1362</v>
      </c>
      <c r="C1529" s="3"/>
      <c r="D1529" s="3"/>
      <c r="E1529" s="3"/>
      <c r="F1529" s="3"/>
      <c r="G1529" s="3"/>
      <c r="H1529" s="3"/>
      <c r="I1529" s="3"/>
      <c r="J1529" s="3"/>
      <c r="K1529" s="3"/>
      <c r="L1529" s="3"/>
      <c r="M1529" s="3"/>
      <c r="N1529" s="3"/>
      <c r="O1529" s="3"/>
      <c r="P1529" s="3"/>
      <c r="Q1529" s="3"/>
      <c r="R1529" s="3"/>
      <c r="S1529" s="3"/>
      <c r="T1529" s="3"/>
      <c r="U1529" s="3"/>
      <c r="V1529" s="3"/>
    </row>
    <row r="1530" ht="27.0" customHeight="1">
      <c r="A1530" s="8" t="str">
        <f>HYPERLINK("https://www.tenforums.com/tutorials/93130-assign-keyboard-shortcut-shortcuts-windows-10-a.html","Keyboard Shortcut - Assign to Shortcuts in Windows 10")</f>
        <v>Keyboard Shortcut - Assign to Shortcuts in Windows 10</v>
      </c>
      <c r="B1530" s="9" t="s">
        <v>1363</v>
      </c>
      <c r="C1530" s="3"/>
      <c r="D1530" s="3"/>
      <c r="E1530" s="3"/>
      <c r="F1530" s="3"/>
      <c r="G1530" s="3"/>
      <c r="H1530" s="3"/>
      <c r="I1530" s="3"/>
      <c r="J1530" s="3"/>
      <c r="K1530" s="3"/>
      <c r="L1530" s="3"/>
      <c r="M1530" s="3"/>
      <c r="N1530" s="3"/>
      <c r="O1530" s="3"/>
      <c r="P1530" s="3"/>
      <c r="Q1530" s="3"/>
      <c r="R1530" s="3"/>
      <c r="S1530" s="3"/>
      <c r="T1530" s="3"/>
      <c r="U1530" s="3"/>
      <c r="V1530" s="3"/>
    </row>
    <row r="1531" ht="27.0" customHeight="1">
      <c r="A1531" s="8" t="str">
        <f>HYPERLINK("https://www.tenforums.com/tutorials/31840-keyboard-shortcuts-apps-windows-10-a.html","Keyboard Shortcuts for Apps in Windows 10")</f>
        <v>Keyboard Shortcuts for Apps in Windows 10</v>
      </c>
      <c r="B1531" s="9" t="s">
        <v>190</v>
      </c>
      <c r="C1531" s="3"/>
      <c r="D1531" s="3"/>
      <c r="E1531" s="3"/>
      <c r="F1531" s="3"/>
      <c r="G1531" s="3"/>
      <c r="H1531" s="3"/>
      <c r="I1531" s="3"/>
      <c r="J1531" s="3"/>
      <c r="K1531" s="3"/>
      <c r="L1531" s="3"/>
      <c r="M1531" s="3"/>
      <c r="N1531" s="3"/>
      <c r="O1531" s="3"/>
      <c r="P1531" s="3"/>
      <c r="Q1531" s="3"/>
      <c r="R1531" s="3"/>
      <c r="S1531" s="3"/>
      <c r="T1531" s="3"/>
      <c r="U1531" s="3"/>
      <c r="V1531" s="3"/>
    </row>
    <row r="1532" ht="27.0" customHeight="1">
      <c r="A1532" s="8" t="str">
        <f>HYPERLINK("https://www.tenforums.com/tutorials/124402-customize-keyboard-shortcuts-game-bar-windows-10-a.html","Keyboard Shortcuts for Game Bar - Customize in Windows 10")</f>
        <v>Keyboard Shortcuts for Game Bar - Customize in Windows 10</v>
      </c>
      <c r="B1532" s="9" t="s">
        <v>1141</v>
      </c>
      <c r="C1532" s="3"/>
      <c r="D1532" s="3"/>
      <c r="E1532" s="3"/>
      <c r="F1532" s="3"/>
      <c r="G1532" s="3"/>
      <c r="H1532" s="3"/>
      <c r="I1532" s="3"/>
      <c r="J1532" s="3"/>
      <c r="K1532" s="3"/>
      <c r="L1532" s="3"/>
      <c r="M1532" s="3"/>
      <c r="N1532" s="3"/>
      <c r="O1532" s="3"/>
      <c r="P1532" s="3"/>
      <c r="Q1532" s="3"/>
      <c r="R1532" s="3"/>
      <c r="S1532" s="3"/>
      <c r="T1532" s="3"/>
      <c r="U1532" s="3"/>
      <c r="V1532" s="3"/>
    </row>
    <row r="1533" ht="27.0" customHeight="1">
      <c r="A1533" s="8" t="str">
        <f>HYPERLINK("https://www.tenforums.com/tutorials/120334-sticky-notes-keyboard-shortcuts-windows-10-a.html","Keyboard Shortcuts for Sticky Notes in Windows 10")</f>
        <v>Keyboard Shortcuts for Sticky Notes in Windows 10</v>
      </c>
      <c r="B1533" s="9" t="s">
        <v>1364</v>
      </c>
      <c r="C1533" s="3"/>
      <c r="D1533" s="3"/>
      <c r="E1533" s="3"/>
      <c r="F1533" s="3"/>
      <c r="G1533" s="3"/>
      <c r="H1533" s="3"/>
      <c r="I1533" s="3"/>
      <c r="J1533" s="3"/>
      <c r="K1533" s="3"/>
      <c r="L1533" s="3"/>
      <c r="M1533" s="3"/>
      <c r="N1533" s="3"/>
      <c r="O1533" s="3"/>
      <c r="P1533" s="3"/>
      <c r="Q1533" s="3"/>
      <c r="R1533" s="3"/>
      <c r="S1533" s="3"/>
      <c r="T1533" s="3"/>
      <c r="U1533" s="3"/>
      <c r="V1533" s="3"/>
    </row>
    <row r="1534" ht="27.0" customHeight="1">
      <c r="A1534" s="21" t="str">
        <f>HYPERLINK("https://www.tenforums.com/tutorials/31779-keyboard-shortcuts-continuum-windows-10-mobile-phones.html","Keyboard Shortcuts in Continuum for Windows 10 Mobile Phones")</f>
        <v>Keyboard Shortcuts in Continuum for Windows 10 Mobile Phones</v>
      </c>
      <c r="B1534" s="9" t="s">
        <v>595</v>
      </c>
      <c r="C1534" s="3"/>
      <c r="D1534" s="3"/>
      <c r="E1534" s="3"/>
      <c r="F1534" s="3"/>
      <c r="G1534" s="3"/>
      <c r="H1534" s="3"/>
      <c r="I1534" s="3"/>
      <c r="J1534" s="3"/>
      <c r="K1534" s="3"/>
      <c r="L1534" s="3"/>
      <c r="M1534" s="3"/>
      <c r="N1534" s="3"/>
      <c r="O1534" s="3"/>
      <c r="P1534" s="3"/>
      <c r="Q1534" s="3"/>
      <c r="R1534" s="3"/>
      <c r="S1534" s="3"/>
      <c r="T1534" s="3"/>
      <c r="U1534" s="3"/>
      <c r="V1534" s="3"/>
    </row>
    <row r="1535" ht="27.0" customHeight="1">
      <c r="A1535" s="8" t="str">
        <f>HYPERLINK("https://www.tenforums.com/tutorials/97413-turn-off-underline-access-key-shortcuts-menus-windows-10-a.html","Keyboard Shortcuts in Menus - Turn On or Off Underline in Windows 10")</f>
        <v>Keyboard Shortcuts in Menus - Turn On or Off Underline in Windows 10</v>
      </c>
      <c r="B1535" s="9" t="s">
        <v>7</v>
      </c>
      <c r="C1535" s="3"/>
      <c r="D1535" s="3"/>
      <c r="E1535" s="3"/>
      <c r="F1535" s="3"/>
      <c r="G1535" s="3"/>
      <c r="H1535" s="3"/>
      <c r="I1535" s="3"/>
      <c r="J1535" s="3"/>
      <c r="K1535" s="3"/>
      <c r="L1535" s="3"/>
      <c r="M1535" s="3"/>
      <c r="N1535" s="3"/>
      <c r="O1535" s="3"/>
      <c r="P1535" s="3"/>
      <c r="Q1535" s="3"/>
      <c r="R1535" s="3"/>
      <c r="S1535" s="3"/>
      <c r="T1535" s="3"/>
      <c r="U1535" s="3"/>
      <c r="V1535" s="3"/>
    </row>
    <row r="1536" ht="27.0" customHeight="1">
      <c r="A1536" s="8" t="str">
        <f>HYPERLINK("https://www.tenforums.com/tutorials/31758-keyboard-shortcuts-windows-10-a.html","Keyboard Shortcuts in Windows 10")</f>
        <v>Keyboard Shortcuts in Windows 10</v>
      </c>
      <c r="B1536" s="9" t="s">
        <v>1365</v>
      </c>
      <c r="C1536" s="3"/>
      <c r="D1536" s="3"/>
      <c r="E1536" s="3"/>
      <c r="F1536" s="3"/>
      <c r="G1536" s="3"/>
      <c r="H1536" s="3"/>
      <c r="I1536" s="3"/>
      <c r="J1536" s="3"/>
      <c r="K1536" s="3"/>
      <c r="L1536" s="3"/>
      <c r="M1536" s="3"/>
      <c r="N1536" s="3"/>
      <c r="O1536" s="3"/>
      <c r="P1536" s="3"/>
      <c r="Q1536" s="3"/>
      <c r="R1536" s="3"/>
      <c r="S1536" s="3"/>
      <c r="T1536" s="3"/>
      <c r="U1536" s="3"/>
      <c r="V1536" s="3"/>
    </row>
    <row r="1537" ht="27.0" customHeight="1">
      <c r="A1537" s="8" t="str">
        <f>HYPERLINK("https://www.tenforums.com/tutorials/20805-desktop-keyboard-shortcuts-list-windows-10-a.html","Keyboard Shortcuts List for Desktop in Windows 10")</f>
        <v>Keyboard Shortcuts List for Desktop in Windows 10</v>
      </c>
      <c r="B1537" s="9" t="s">
        <v>745</v>
      </c>
      <c r="C1537" s="3"/>
      <c r="D1537" s="3"/>
      <c r="E1537" s="3"/>
      <c r="F1537" s="3"/>
      <c r="G1537" s="3"/>
      <c r="H1537" s="3"/>
      <c r="I1537" s="3"/>
      <c r="J1537" s="3"/>
      <c r="K1537" s="3"/>
      <c r="L1537" s="3"/>
      <c r="M1537" s="3"/>
      <c r="N1537" s="3"/>
      <c r="O1537" s="3"/>
      <c r="P1537" s="3"/>
      <c r="Q1537" s="3"/>
      <c r="R1537" s="3"/>
      <c r="S1537" s="3"/>
      <c r="T1537" s="3"/>
      <c r="U1537" s="3"/>
      <c r="V1537" s="3"/>
    </row>
    <row r="1538" ht="27.0" customHeight="1">
      <c r="A1538" s="8" t="str">
        <f>HYPERLINK("https://www.tenforums.com/tutorials/5620-microsoft-edge-keyboard-shortcuts-list.html","Keyboard Shortcuts List for Microsoft Edge")</f>
        <v>Keyboard Shortcuts List for Microsoft Edge</v>
      </c>
      <c r="B1538" s="9" t="s">
        <v>1366</v>
      </c>
      <c r="C1538" s="3"/>
      <c r="D1538" s="3"/>
      <c r="E1538" s="3"/>
      <c r="F1538" s="3"/>
      <c r="G1538" s="3"/>
      <c r="H1538" s="3"/>
      <c r="I1538" s="3"/>
      <c r="J1538" s="3"/>
      <c r="K1538" s="3"/>
      <c r="L1538" s="3"/>
      <c r="M1538" s="3"/>
      <c r="N1538" s="3"/>
      <c r="O1538" s="3"/>
      <c r="P1538" s="3"/>
      <c r="Q1538" s="3"/>
      <c r="R1538" s="3"/>
      <c r="S1538" s="3"/>
      <c r="T1538" s="3"/>
      <c r="U1538" s="3"/>
      <c r="V1538" s="3"/>
    </row>
    <row r="1539" ht="27.0" customHeight="1">
      <c r="A1539" s="8" t="str">
        <f>HYPERLINK("https://www.tenforums.com/tutorials/98274-add-space-after-text-suggestion-hardware-keyboard-windows-10-a.html","Keyboard - Turn On or Off Add Space After Text Suggestions in Windows 10")</f>
        <v>Keyboard - Turn On or Off Add Space After Text Suggestions in Windows 10</v>
      </c>
      <c r="B1539" s="9" t="s">
        <v>1367</v>
      </c>
      <c r="C1539" s="3"/>
      <c r="D1539" s="3"/>
      <c r="E1539" s="3"/>
      <c r="F1539" s="3"/>
      <c r="G1539" s="3"/>
      <c r="H1539" s="3"/>
      <c r="I1539" s="3"/>
      <c r="J1539" s="3"/>
      <c r="K1539" s="3"/>
      <c r="L1539" s="3"/>
      <c r="M1539" s="3"/>
      <c r="N1539" s="3"/>
      <c r="O1539" s="3"/>
      <c r="P1539" s="3"/>
      <c r="Q1539" s="3"/>
      <c r="R1539" s="3"/>
      <c r="S1539" s="3"/>
      <c r="T1539" s="3"/>
      <c r="U1539" s="3"/>
      <c r="V1539" s="3"/>
    </row>
    <row r="1540" ht="27.0" customHeight="1">
      <c r="A1540" s="8" t="str">
        <f>HYPERLINK("https://www.tenforums.com/tutorials/98254-turn-off-text-suggestions-hardware-keyboard-windows-10-a.html","Keyboard - Turn On or Off Text Suggestions in Windows 10")</f>
        <v>Keyboard - Turn On or Off Text Suggestions in Windows 10</v>
      </c>
      <c r="B1540" s="9" t="s">
        <v>1368</v>
      </c>
      <c r="C1540" s="3"/>
      <c r="D1540" s="3"/>
      <c r="E1540" s="3"/>
      <c r="F1540" s="3"/>
      <c r="G1540" s="3"/>
      <c r="H1540" s="3"/>
      <c r="I1540" s="3"/>
      <c r="J1540" s="3"/>
      <c r="K1540" s="3"/>
      <c r="L1540" s="3"/>
      <c r="M1540" s="3"/>
      <c r="N1540" s="3"/>
      <c r="O1540" s="3"/>
      <c r="P1540" s="3"/>
      <c r="Q1540" s="3"/>
      <c r="R1540" s="3"/>
      <c r="S1540" s="3"/>
      <c r="T1540" s="3"/>
      <c r="U1540" s="3"/>
      <c r="V1540" s="3"/>
    </row>
    <row r="1541" ht="27.0" customHeight="1">
      <c r="A1541" s="8" t="str">
        <f>HYPERLINK("https://www.tenforums.com/tutorials/78714-add-kill-all-not-responding-tasks-context-menu-windows-10-a.html","Kill All Not Responding Tasks - Add to Context Menu in Windows 10")</f>
        <v>Kill All Not Responding Tasks - Add to Context Menu in Windows 10</v>
      </c>
      <c r="B1541" s="10" t="s">
        <v>1369</v>
      </c>
      <c r="C1541" s="3"/>
      <c r="D1541" s="3"/>
      <c r="E1541" s="3"/>
      <c r="F1541" s="3"/>
      <c r="G1541" s="3"/>
      <c r="H1541" s="3"/>
      <c r="I1541" s="3"/>
      <c r="J1541" s="3"/>
      <c r="K1541" s="3"/>
      <c r="L1541" s="3"/>
      <c r="M1541" s="3"/>
      <c r="N1541" s="3"/>
      <c r="O1541" s="3"/>
      <c r="P1541" s="3"/>
      <c r="Q1541" s="3"/>
      <c r="R1541" s="3"/>
      <c r="S1541" s="3"/>
      <c r="T1541" s="3"/>
      <c r="U1541" s="3"/>
      <c r="V1541" s="3"/>
    </row>
    <row r="1542" ht="27.0" customHeight="1">
      <c r="A1542" s="8" t="str">
        <f>HYPERLINK("https://www.tenforums.com/tutorials/120074-change-kiosk-app-windows-10-a.html","Kiosk App - Change in Windows 10")</f>
        <v>Kiosk App - Change in Windows 10</v>
      </c>
      <c r="B1542" s="9" t="s">
        <v>1370</v>
      </c>
      <c r="C1542" s="3"/>
      <c r="D1542" s="3"/>
      <c r="E1542" s="3"/>
      <c r="F1542" s="3"/>
      <c r="G1542" s="3"/>
      <c r="H1542" s="3"/>
      <c r="I1542" s="3"/>
      <c r="J1542" s="3"/>
      <c r="K1542" s="3"/>
      <c r="L1542" s="3"/>
      <c r="M1542" s="3"/>
      <c r="N1542" s="3"/>
      <c r="O1542" s="3"/>
      <c r="P1542" s="3"/>
      <c r="Q1542" s="3"/>
      <c r="R1542" s="3"/>
      <c r="S1542" s="3"/>
      <c r="T1542" s="3"/>
      <c r="U1542" s="3"/>
      <c r="V1542" s="3"/>
    </row>
    <row r="1543" ht="27.0" customHeight="1">
      <c r="A1543" s="8" t="str">
        <f>HYPERLINK("https://www.tenforums.com/tutorials/86148-setup-remove-kiosk-account-using-assigned-access-windows-10-a.html","Kiosk Mode (Assigned Access) - Setup in Windows 10")</f>
        <v>Kiosk Mode (Assigned Access) - Setup in Windows 10</v>
      </c>
      <c r="B1543" s="9" t="s">
        <v>210</v>
      </c>
      <c r="C1543" s="3"/>
      <c r="D1543" s="3"/>
      <c r="E1543" s="3"/>
      <c r="F1543" s="3"/>
      <c r="G1543" s="3"/>
      <c r="H1543" s="3"/>
      <c r="I1543" s="3"/>
      <c r="J1543" s="3"/>
      <c r="K1543" s="3"/>
      <c r="L1543" s="3"/>
      <c r="M1543" s="3"/>
      <c r="N1543" s="3"/>
      <c r="O1543" s="3"/>
      <c r="P1543" s="3"/>
      <c r="Q1543" s="3"/>
      <c r="R1543" s="3"/>
      <c r="S1543" s="3"/>
      <c r="T1543" s="3"/>
      <c r="U1543" s="3"/>
      <c r="V1543" s="3"/>
    </row>
    <row r="1544" ht="27.0" customHeight="1">
      <c r="A1544" s="8" t="str">
        <f>HYPERLINK("https://www.tenforums.com/tutorials/120088-turn-off-auto-restart-when-windows-10-crashes-kiosk-mode.html","Kiosk Mode - Turn On or Off Auto Restart when Windows 10 Crashes")</f>
        <v>Kiosk Mode - Turn On or Off Auto Restart when Windows 10 Crashes</v>
      </c>
      <c r="B1544" s="9" t="s">
        <v>1371</v>
      </c>
      <c r="C1544" s="3"/>
      <c r="D1544" s="3"/>
      <c r="E1544" s="3"/>
      <c r="F1544" s="3"/>
      <c r="G1544" s="3"/>
      <c r="H1544" s="3"/>
      <c r="I1544" s="3"/>
      <c r="J1544" s="3"/>
      <c r="K1544" s="3"/>
      <c r="L1544" s="3"/>
      <c r="M1544" s="3"/>
      <c r="N1544" s="3"/>
      <c r="O1544" s="3"/>
      <c r="P1544" s="3"/>
      <c r="Q1544" s="3"/>
      <c r="R1544" s="3"/>
      <c r="S1544" s="3"/>
      <c r="T1544" s="3"/>
      <c r="U1544" s="3"/>
      <c r="V1544" s="3"/>
    </row>
    <row r="1545" ht="27.0" customHeight="1">
      <c r="A1545" s="8" t="str">
        <f>HYPERLINK("https://www.tenforums.com/tutorials/70115-download-install-media-feature-pack-n-editions-windows-10-a.html","KN and N Editions Media Feature Pack - Download and Install for Windows 10 ")</f>
        <v>KN and N Editions Media Feature Pack - Download and Install for Windows 10 </v>
      </c>
      <c r="B1545" s="9" t="s">
        <v>1372</v>
      </c>
      <c r="C1545" s="3"/>
      <c r="D1545" s="3"/>
      <c r="E1545" s="3"/>
      <c r="F1545" s="3"/>
      <c r="G1545" s="3"/>
      <c r="H1545" s="3"/>
      <c r="I1545" s="3"/>
      <c r="J1545" s="3"/>
      <c r="K1545" s="3"/>
      <c r="L1545" s="3"/>
      <c r="M1545" s="3"/>
      <c r="N1545" s="3"/>
      <c r="O1545" s="3"/>
      <c r="P1545" s="3"/>
      <c r="Q1545" s="3"/>
      <c r="R1545" s="3"/>
      <c r="S1545" s="3"/>
      <c r="T1545" s="3"/>
      <c r="U1545" s="3"/>
      <c r="V1545" s="3"/>
    </row>
    <row r="1546" ht="27.0" customHeight="1">
      <c r="A1546" s="6" t="s">
        <v>1373</v>
      </c>
      <c r="B1546" s="6" t="s">
        <v>1373</v>
      </c>
      <c r="C1546" s="15"/>
      <c r="D1546" s="15"/>
      <c r="E1546" s="15"/>
      <c r="F1546" s="15"/>
      <c r="G1546" s="15"/>
      <c r="H1546" s="15"/>
      <c r="I1546" s="15"/>
      <c r="J1546" s="15"/>
      <c r="K1546" s="15"/>
      <c r="L1546" s="15"/>
      <c r="M1546" s="15"/>
      <c r="N1546" s="15"/>
      <c r="O1546" s="15"/>
      <c r="P1546" s="15"/>
      <c r="Q1546" s="15"/>
      <c r="R1546" s="15"/>
      <c r="S1546" s="15"/>
      <c r="T1546" s="15"/>
      <c r="U1546" s="15"/>
      <c r="V1546" s="15"/>
    </row>
    <row r="1547" ht="27.0" customHeight="1">
      <c r="A1547" s="8" t="str">
        <f>HYPERLINK("https://www.tenforums.com/tutorials/114085-add-language-windows-10-a.html","Language - Add in Windows 10")</f>
        <v>Language - Add in Windows 10</v>
      </c>
      <c r="B1547" s="9" t="s">
        <v>1374</v>
      </c>
      <c r="C1547" s="3"/>
      <c r="D1547" s="3"/>
      <c r="E1547" s="3"/>
      <c r="F1547" s="3"/>
      <c r="G1547" s="3"/>
      <c r="H1547" s="3"/>
      <c r="I1547" s="3"/>
      <c r="J1547" s="3"/>
      <c r="K1547" s="3"/>
      <c r="L1547" s="3"/>
      <c r="M1547" s="3"/>
      <c r="N1547" s="3"/>
      <c r="O1547" s="3"/>
      <c r="P1547" s="3"/>
      <c r="Q1547" s="3"/>
      <c r="R1547" s="3"/>
      <c r="S1547" s="3"/>
      <c r="T1547" s="3"/>
      <c r="U1547" s="3"/>
      <c r="V1547" s="3"/>
    </row>
    <row r="1548" ht="27.0" customHeight="1">
      <c r="A1548" s="8" t="str">
        <f>HYPERLINK("https://www.tenforums.com/tutorials/103041-turn-off-language-bar-input-indicator-windows-10-a.html","Language Bar and Input Indicator - Turn On or Off in Windows 10")</f>
        <v>Language Bar and Input Indicator - Turn On or Off in Windows 10</v>
      </c>
      <c r="B1548" s="9" t="s">
        <v>1298</v>
      </c>
      <c r="C1548" s="3"/>
      <c r="D1548" s="3"/>
      <c r="E1548" s="3"/>
      <c r="F1548" s="3"/>
      <c r="G1548" s="3"/>
      <c r="H1548" s="3"/>
      <c r="I1548" s="3"/>
      <c r="J1548" s="3"/>
      <c r="K1548" s="3"/>
      <c r="L1548" s="3"/>
      <c r="M1548" s="3"/>
      <c r="N1548" s="3"/>
      <c r="O1548" s="3"/>
      <c r="P1548" s="3"/>
      <c r="Q1548" s="3"/>
      <c r="R1548" s="3"/>
      <c r="S1548" s="3"/>
      <c r="T1548" s="3"/>
      <c r="U1548" s="3"/>
      <c r="V1548" s="3"/>
    </row>
    <row r="1549" ht="27.0" customHeight="1">
      <c r="A1549" s="8" t="str">
        <f>HYPERLINK("https://www.tenforums.com/tutorials/118777-change-system-ui-language-windows-10-a.html","Language - Change System UI Language in Windows 10")</f>
        <v>Language - Change System UI Language in Windows 10</v>
      </c>
      <c r="B1549" s="9" t="s">
        <v>1375</v>
      </c>
      <c r="C1549" s="14"/>
      <c r="D1549" s="14"/>
      <c r="E1549" s="14"/>
      <c r="F1549" s="14"/>
      <c r="G1549" s="14"/>
      <c r="H1549" s="14"/>
      <c r="I1549" s="14"/>
      <c r="J1549" s="14"/>
      <c r="K1549" s="14"/>
      <c r="L1549" s="14"/>
      <c r="M1549" s="14"/>
      <c r="N1549" s="14"/>
      <c r="O1549" s="14"/>
      <c r="P1549" s="14"/>
      <c r="Q1549" s="14"/>
      <c r="R1549" s="14"/>
      <c r="S1549" s="14"/>
      <c r="T1549" s="14"/>
      <c r="U1549" s="14"/>
      <c r="V1549" s="14"/>
    </row>
    <row r="1550" ht="27.0" customHeight="1">
      <c r="A1550" s="8" t="str">
        <f>HYPERLINK("https://www.tenforums.com/tutorials/81434-change-cortana-language-windows-10-a.html","Language for Cortana - Change in Windows 10")</f>
        <v>Language for Cortana - Change in Windows 10</v>
      </c>
      <c r="B1550" s="10" t="s">
        <v>652</v>
      </c>
      <c r="C1550" s="3"/>
      <c r="D1550" s="3"/>
      <c r="E1550" s="3"/>
      <c r="F1550" s="3"/>
      <c r="G1550" s="3"/>
      <c r="H1550" s="3"/>
      <c r="I1550" s="3"/>
      <c r="J1550" s="3"/>
      <c r="K1550" s="3"/>
      <c r="L1550" s="3"/>
      <c r="M1550" s="3"/>
      <c r="N1550" s="3"/>
      <c r="O1550" s="3"/>
      <c r="P1550" s="3"/>
      <c r="Q1550" s="3"/>
      <c r="R1550" s="3"/>
      <c r="S1550" s="3"/>
      <c r="T1550" s="3"/>
      <c r="U1550" s="3"/>
      <c r="V1550" s="3"/>
    </row>
    <row r="1551" ht="27.0" customHeight="1">
      <c r="A1551" s="8" t="str">
        <f>HYPERLINK("https://www.tenforums.com/tutorials/3813-add-remove-change-display-language-windows-10-a.html","Language for Display - Add, Remove, and Change in Windows 10")</f>
        <v>Language for Display - Add, Remove, and Change in Windows 10</v>
      </c>
      <c r="B1551" s="9" t="s">
        <v>816</v>
      </c>
      <c r="C1551" s="3"/>
      <c r="D1551" s="3"/>
      <c r="E1551" s="3"/>
      <c r="F1551" s="3"/>
      <c r="G1551" s="3"/>
      <c r="H1551" s="3"/>
      <c r="I1551" s="3"/>
      <c r="J1551" s="3"/>
      <c r="K1551" s="3"/>
      <c r="L1551" s="3"/>
      <c r="M1551" s="3"/>
      <c r="N1551" s="3"/>
      <c r="O1551" s="3"/>
      <c r="P1551" s="3"/>
      <c r="Q1551" s="3"/>
      <c r="R1551" s="3"/>
      <c r="S1551" s="3"/>
      <c r="T1551" s="3"/>
      <c r="U1551" s="3"/>
      <c r="V1551" s="3"/>
    </row>
    <row r="1552" ht="27.0" customHeight="1">
      <c r="A1552" s="22" t="str">
        <f>HYPERLINK("https://www.tenforums.com/tutorials/120631-change-speech-recognition-language-windows-10-a.html","Language for Speech Recognition - Change in Windows 10")</f>
        <v>Language for Speech Recognition - Change in Windows 10</v>
      </c>
      <c r="B1552" s="9" t="s">
        <v>1376</v>
      </c>
      <c r="C1552" s="3"/>
      <c r="D1552" s="3"/>
      <c r="E1552" s="3"/>
      <c r="F1552" s="3"/>
      <c r="G1552" s="3"/>
      <c r="H1552" s="3"/>
      <c r="I1552" s="3"/>
      <c r="J1552" s="3"/>
      <c r="K1552" s="3"/>
      <c r="L1552" s="3"/>
      <c r="M1552" s="3"/>
      <c r="N1552" s="3"/>
      <c r="O1552" s="3"/>
      <c r="P1552" s="3"/>
      <c r="Q1552" s="3"/>
      <c r="R1552" s="3"/>
      <c r="S1552" s="3"/>
      <c r="T1552" s="3"/>
      <c r="U1552" s="3"/>
      <c r="V1552" s="3"/>
    </row>
    <row r="1553" ht="27.0" customHeight="1">
      <c r="A1553" s="12" t="str">
        <f>HYPERLINK("https://www.tenforums.com/tutorials/82980-turn-off-website-access-language-list-windows-10-a.html","Language List - Turn On or Off Website Access to in Windows 10")</f>
        <v>Language List - Turn On or Off Website Access to in Windows 10</v>
      </c>
      <c r="B1553" s="10" t="s">
        <v>1377</v>
      </c>
      <c r="C1553" s="3"/>
      <c r="D1553" s="3"/>
      <c r="E1553" s="3"/>
      <c r="F1553" s="3"/>
      <c r="G1553" s="3"/>
      <c r="H1553" s="3"/>
      <c r="I1553" s="3"/>
      <c r="J1553" s="3"/>
      <c r="K1553" s="3"/>
      <c r="L1553" s="3"/>
      <c r="M1553" s="3"/>
      <c r="N1553" s="3"/>
      <c r="O1553" s="3"/>
      <c r="P1553" s="3"/>
      <c r="Q1553" s="3"/>
      <c r="R1553" s="3"/>
      <c r="S1553" s="3"/>
      <c r="T1553" s="3"/>
      <c r="U1553" s="3"/>
      <c r="V1553" s="3"/>
    </row>
    <row r="1554" ht="27.0" customHeight="1">
      <c r="A1554" s="8" t="str">
        <f>HYPERLINK("https://www.tenforums.com/tutorials/30656-language-windows-10-how-see.html","Language of Windows 10 - How to See")</f>
        <v>Language of Windows 10 - How to See</v>
      </c>
      <c r="B1554" s="9" t="s">
        <v>1378</v>
      </c>
      <c r="C1554" s="3"/>
      <c r="D1554" s="3"/>
      <c r="E1554" s="3"/>
      <c r="F1554" s="3"/>
      <c r="G1554" s="3"/>
      <c r="H1554" s="3"/>
      <c r="I1554" s="3"/>
      <c r="J1554" s="3"/>
      <c r="K1554" s="3"/>
      <c r="L1554" s="3"/>
      <c r="M1554" s="3"/>
      <c r="N1554" s="3"/>
      <c r="O1554" s="3"/>
      <c r="P1554" s="3"/>
      <c r="Q1554" s="3"/>
      <c r="R1554" s="3"/>
      <c r="S1554" s="3"/>
      <c r="T1554" s="3"/>
      <c r="U1554" s="3"/>
      <c r="V1554" s="3"/>
    </row>
    <row r="1555" ht="27.0" customHeight="1">
      <c r="A1555" s="8" t="str">
        <f>HYPERLINK("https://www.tenforums.com/tutorials/114093-remove-language-windows-10-a.html","Language - Remove in Windows 10")</f>
        <v>Language - Remove in Windows 10</v>
      </c>
      <c r="B1555" s="9" t="s">
        <v>1379</v>
      </c>
      <c r="C1555" s="3"/>
      <c r="D1555" s="3"/>
      <c r="E1555" s="3"/>
      <c r="F1555" s="3"/>
      <c r="G1555" s="3"/>
      <c r="H1555" s="3"/>
      <c r="I1555" s="3"/>
      <c r="J1555" s="3"/>
      <c r="K1555" s="3"/>
      <c r="L1555" s="3"/>
      <c r="M1555" s="3"/>
      <c r="N1555" s="3"/>
      <c r="O1555" s="3"/>
      <c r="P1555" s="3"/>
      <c r="Q1555" s="3"/>
      <c r="R1555" s="3"/>
      <c r="S1555" s="3"/>
      <c r="T1555" s="3"/>
      <c r="U1555" s="3"/>
      <c r="V1555" s="3"/>
    </row>
    <row r="1556" ht="27.0" customHeight="1">
      <c r="A1556" s="11" t="str">
        <f>HYPERLINK("https://www.tenforums.com/tutorials/139015-enable-disable-ntfs-last-access-time-stamp-updates-windows-10-a.html","Last Access Time Stamp Updates - Enable or Disable in Windows 10")</f>
        <v>Last Access Time Stamp Updates - Enable or Disable in Windows 10</v>
      </c>
      <c r="B1556" s="10" t="s">
        <v>1380</v>
      </c>
      <c r="C1556" s="3"/>
      <c r="D1556" s="3"/>
      <c r="E1556" s="3"/>
      <c r="F1556" s="3"/>
      <c r="G1556" s="3"/>
      <c r="H1556" s="3"/>
      <c r="I1556" s="3"/>
      <c r="J1556" s="3"/>
      <c r="K1556" s="3"/>
      <c r="L1556" s="3"/>
      <c r="M1556" s="3"/>
      <c r="N1556" s="3"/>
      <c r="O1556" s="3"/>
      <c r="P1556" s="3"/>
      <c r="Q1556" s="3"/>
      <c r="R1556" s="3"/>
      <c r="S1556" s="3"/>
      <c r="T1556" s="3"/>
      <c r="U1556" s="3"/>
      <c r="V1556" s="3"/>
    </row>
    <row r="1557" ht="27.0" customHeight="1">
      <c r="A1557" s="8" t="str">
        <f>HYPERLINK("https://www.tenforums.com/tutorials/125919-enable-disable-launch-folder-windows-separate-process-windows.html","Launch Folder Windows in Separate Process - Enable or Disable in Windows")</f>
        <v>Launch Folder Windows in Separate Process - Enable or Disable in Windows</v>
      </c>
      <c r="B1557" s="9" t="s">
        <v>958</v>
      </c>
      <c r="C1557" s="3"/>
      <c r="D1557" s="3"/>
      <c r="E1557" s="3"/>
      <c r="F1557" s="3"/>
      <c r="G1557" s="3"/>
      <c r="H1557" s="3"/>
      <c r="I1557" s="3"/>
      <c r="J1557" s="3"/>
      <c r="K1557" s="3"/>
      <c r="L1557" s="3"/>
      <c r="M1557" s="3"/>
      <c r="N1557" s="3"/>
      <c r="O1557" s="3"/>
      <c r="P1557" s="3"/>
      <c r="Q1557" s="3"/>
      <c r="R1557" s="3"/>
      <c r="S1557" s="3"/>
      <c r="T1557" s="3"/>
      <c r="U1557" s="3"/>
      <c r="V1557" s="3"/>
    </row>
    <row r="1558" ht="27.0" customHeight="1">
      <c r="A1558" s="8" t="str">
        <f>HYPERLINK("https://www.tenforums.com/tutorials/34119-folder-view-layout-change-windows-10-a.html","Layout View of Folder - Change in Windows 10")</f>
        <v>Layout View of Folder - Change in Windows 10</v>
      </c>
      <c r="B1558" s="9" t="s">
        <v>1113</v>
      </c>
      <c r="C1558" s="3"/>
      <c r="D1558" s="3"/>
      <c r="E1558" s="3"/>
      <c r="F1558" s="3"/>
      <c r="G1558" s="3"/>
      <c r="H1558" s="3"/>
      <c r="I1558" s="3"/>
      <c r="J1558" s="3"/>
      <c r="K1558" s="3"/>
      <c r="L1558" s="3"/>
      <c r="M1558" s="3"/>
      <c r="N1558" s="3"/>
      <c r="O1558" s="3"/>
      <c r="P1558" s="3"/>
      <c r="Q1558" s="3"/>
      <c r="R1558" s="3"/>
      <c r="S1558" s="3"/>
      <c r="T1558" s="3"/>
      <c r="U1558" s="3"/>
      <c r="V1558" s="3"/>
    </row>
    <row r="1559" ht="27.0" customHeight="1">
      <c r="A1559" s="11" t="s">
        <v>1381</v>
      </c>
      <c r="B1559" s="10" t="s">
        <v>215</v>
      </c>
      <c r="C1559" s="3"/>
      <c r="D1559" s="3"/>
      <c r="E1559" s="3"/>
      <c r="F1559" s="3"/>
      <c r="G1559" s="3"/>
      <c r="H1559" s="3"/>
      <c r="I1559" s="3"/>
      <c r="J1559" s="3"/>
      <c r="K1559" s="3"/>
      <c r="L1559" s="3"/>
      <c r="M1559" s="3"/>
      <c r="N1559" s="3"/>
      <c r="O1559" s="3"/>
      <c r="P1559" s="3"/>
      <c r="Q1559" s="3"/>
      <c r="R1559" s="3"/>
      <c r="S1559" s="3"/>
      <c r="T1559" s="3"/>
      <c r="U1559" s="3"/>
      <c r="V1559" s="3"/>
    </row>
    <row r="1560" ht="27.0" customHeight="1">
      <c r="A1560" s="8" t="str">
        <f>HYPERLINK("https://www.tenforums.com/tutorials/85195-check-if-windows-10-using-uefi-legacy-bios.html","Legacy BIOS or UEFI - Check which one Windows 10 is using")</f>
        <v>Legacy BIOS or UEFI - Check which one Windows 10 is using</v>
      </c>
      <c r="B1560" s="9" t="s">
        <v>286</v>
      </c>
      <c r="C1560" s="3"/>
      <c r="D1560" s="3"/>
      <c r="E1560" s="3"/>
      <c r="F1560" s="3"/>
      <c r="G1560" s="3"/>
      <c r="H1560" s="3"/>
      <c r="I1560" s="3"/>
      <c r="J1560" s="3"/>
      <c r="K1560" s="3"/>
      <c r="L1560" s="3"/>
      <c r="M1560" s="3"/>
      <c r="N1560" s="3"/>
      <c r="O1560" s="3"/>
      <c r="P1560" s="3"/>
      <c r="Q1560" s="3"/>
      <c r="R1560" s="3"/>
      <c r="S1560" s="3"/>
      <c r="T1560" s="3"/>
      <c r="U1560" s="3"/>
      <c r="V1560" s="3"/>
    </row>
    <row r="1561" ht="27.0" customHeight="1">
      <c r="A1561" s="8" t="str">
        <f>HYPERLINK("https://www.tenforums.com/tutorials/94146-enable-disable-legacy-console-cmd-powershell-windows-10-a.html","Legacy Console for Command Prompt and PowerShell - Enable or Disable in Windows 10")</f>
        <v>Legacy Console for Command Prompt and PowerShell - Enable or Disable in Windows 10</v>
      </c>
      <c r="B1561" s="9" t="s">
        <v>533</v>
      </c>
      <c r="C1561" s="3"/>
      <c r="D1561" s="3"/>
      <c r="E1561" s="3"/>
      <c r="F1561" s="3"/>
      <c r="G1561" s="3"/>
      <c r="H1561" s="3"/>
      <c r="I1561" s="3"/>
      <c r="J1561" s="3"/>
      <c r="K1561" s="3"/>
      <c r="L1561" s="3"/>
      <c r="M1561" s="3"/>
      <c r="N1561" s="3"/>
      <c r="O1561" s="3"/>
      <c r="P1561" s="3"/>
      <c r="Q1561" s="3"/>
      <c r="R1561" s="3"/>
      <c r="S1561" s="3"/>
      <c r="T1561" s="3"/>
      <c r="U1561" s="3"/>
      <c r="V1561" s="3"/>
    </row>
    <row r="1562" ht="27.0" customHeight="1">
      <c r="A1562" s="8" t="str">
        <f>HYPERLINK("https://www.tenforums.com/tutorials/46259-legacy-file-system-filter-drivers-block-unblock-windows-10-a.html","Legacy File System Filter Drivers - Block or Unblock in Windows 10")</f>
        <v>Legacy File System Filter Drivers - Block or Unblock in Windows 10</v>
      </c>
      <c r="B1562" s="9" t="s">
        <v>887</v>
      </c>
      <c r="C1562" s="3"/>
      <c r="D1562" s="3"/>
      <c r="E1562" s="3"/>
      <c r="F1562" s="3"/>
      <c r="G1562" s="3"/>
      <c r="H1562" s="3"/>
      <c r="I1562" s="3"/>
      <c r="J1562" s="3"/>
      <c r="K1562" s="3"/>
      <c r="L1562" s="3"/>
      <c r="M1562" s="3"/>
      <c r="N1562" s="3"/>
      <c r="O1562" s="3"/>
      <c r="P1562" s="3"/>
      <c r="Q1562" s="3"/>
      <c r="R1562" s="3"/>
      <c r="S1562" s="3"/>
      <c r="T1562" s="3"/>
      <c r="U1562" s="3"/>
      <c r="V1562" s="3"/>
    </row>
    <row r="1563" ht="27.0" customHeight="1">
      <c r="A1563" s="11" t="s">
        <v>1382</v>
      </c>
      <c r="B1563" s="10" t="s">
        <v>1162</v>
      </c>
      <c r="C1563" s="3"/>
      <c r="D1563" s="3"/>
      <c r="E1563" s="3"/>
      <c r="F1563" s="3"/>
      <c r="G1563" s="3"/>
      <c r="H1563" s="3"/>
      <c r="I1563" s="3"/>
      <c r="J1563" s="3"/>
      <c r="K1563" s="3"/>
      <c r="L1563" s="3"/>
      <c r="M1563" s="3"/>
      <c r="N1563" s="3"/>
      <c r="O1563" s="3"/>
      <c r="P1563" s="3"/>
      <c r="Q1563" s="3"/>
      <c r="R1563" s="3"/>
      <c r="S1563" s="3"/>
      <c r="T1563" s="3"/>
      <c r="U1563" s="3"/>
      <c r="V1563" s="3"/>
    </row>
    <row r="1564" ht="27.0" customHeight="1">
      <c r="A1564" s="8" t="str">
        <f>HYPERLINK("https://www.tenforums.com/tutorials/91991-add-remove-camera-roll-library-windows-10-a.html","Libraries - Add or Remove Camera Roll Library in Windows 10")</f>
        <v>Libraries - Add or Remove Camera Roll Library in Windows 10</v>
      </c>
      <c r="B1564" s="9" t="s">
        <v>384</v>
      </c>
      <c r="C1564" s="3"/>
      <c r="D1564" s="3"/>
      <c r="E1564" s="3"/>
      <c r="F1564" s="3"/>
      <c r="G1564" s="3"/>
      <c r="H1564" s="3"/>
      <c r="I1564" s="3"/>
      <c r="J1564" s="3"/>
      <c r="K1564" s="3"/>
      <c r="L1564" s="3"/>
      <c r="M1564" s="3"/>
      <c r="N1564" s="3"/>
      <c r="O1564" s="3"/>
      <c r="P1564" s="3"/>
      <c r="Q1564" s="3"/>
      <c r="R1564" s="3"/>
      <c r="S1564" s="3"/>
      <c r="T1564" s="3"/>
      <c r="U1564" s="3"/>
      <c r="V1564" s="3"/>
    </row>
    <row r="1565" ht="27.0" customHeight="1">
      <c r="A1565" s="8" t="str">
        <f>HYPERLINK("https://www.tenforums.com/tutorials/91997-add-remove-documents-library-windows-10-a.html","Libraries - Add or Remove Documents Library in Windows 10")</f>
        <v>Libraries - Add or Remove Documents Library in Windows 10</v>
      </c>
      <c r="B1565" s="9" t="s">
        <v>842</v>
      </c>
      <c r="C1565" s="3"/>
      <c r="D1565" s="3"/>
      <c r="E1565" s="3"/>
      <c r="F1565" s="3"/>
      <c r="G1565" s="3"/>
      <c r="H1565" s="3"/>
      <c r="I1565" s="3"/>
      <c r="J1565" s="3"/>
      <c r="K1565" s="3"/>
      <c r="L1565" s="3"/>
      <c r="M1565" s="3"/>
      <c r="N1565" s="3"/>
      <c r="O1565" s="3"/>
      <c r="P1565" s="3"/>
      <c r="Q1565" s="3"/>
      <c r="R1565" s="3"/>
      <c r="S1565" s="3"/>
      <c r="T1565" s="3"/>
      <c r="U1565" s="3"/>
      <c r="V1565" s="3"/>
    </row>
    <row r="1566" ht="27.0" customHeight="1">
      <c r="A1566" s="8" t="str">
        <f>HYPERLINK("https://www.tenforums.com/tutorials/92000-add-remove-music-library-windows-10-a.html","Libraries - Add or Remove Music Library in Windows 10")</f>
        <v>Libraries - Add or Remove Music Library in Windows 10</v>
      </c>
      <c r="B1566" s="9" t="s">
        <v>1383</v>
      </c>
      <c r="C1566" s="3"/>
      <c r="D1566" s="3"/>
      <c r="E1566" s="3"/>
      <c r="F1566" s="3"/>
      <c r="G1566" s="3"/>
      <c r="H1566" s="3"/>
      <c r="I1566" s="3"/>
      <c r="J1566" s="3"/>
      <c r="K1566" s="3"/>
      <c r="L1566" s="3"/>
      <c r="M1566" s="3"/>
      <c r="N1566" s="3"/>
      <c r="O1566" s="3"/>
      <c r="P1566" s="3"/>
      <c r="Q1566" s="3"/>
      <c r="R1566" s="3"/>
      <c r="S1566" s="3"/>
      <c r="T1566" s="3"/>
      <c r="U1566" s="3"/>
      <c r="V1566" s="3"/>
    </row>
    <row r="1567" ht="27.0" customHeight="1">
      <c r="A1567" s="8" t="str">
        <f>HYPERLINK("https://www.tenforums.com/tutorials/92004-add-remove-pictures-library-windows-10-a.html","Libraries - Add or Remove Pictures Library in Windows 10")</f>
        <v>Libraries - Add or Remove Pictures Library in Windows 10</v>
      </c>
      <c r="B1567" s="9" t="s">
        <v>1384</v>
      </c>
      <c r="C1567" s="3"/>
      <c r="D1567" s="3"/>
      <c r="E1567" s="3"/>
      <c r="F1567" s="3"/>
      <c r="G1567" s="3"/>
      <c r="H1567" s="3"/>
      <c r="I1567" s="3"/>
      <c r="J1567" s="3"/>
      <c r="K1567" s="3"/>
      <c r="L1567" s="3"/>
      <c r="M1567" s="3"/>
      <c r="N1567" s="3"/>
      <c r="O1567" s="3"/>
      <c r="P1567" s="3"/>
      <c r="Q1567" s="3"/>
      <c r="R1567" s="3"/>
      <c r="S1567" s="3"/>
      <c r="T1567" s="3"/>
      <c r="U1567" s="3"/>
      <c r="V1567" s="3"/>
    </row>
    <row r="1568" ht="27.0" customHeight="1">
      <c r="A1568" s="8" t="str">
        <f>HYPERLINK("https://www.tenforums.com/tutorials/91994-add-remove-saved-pictures-library-windows-10-a.html","Libraries - Add or Remove Saved Pictures Library in Windows 10")</f>
        <v>Libraries - Add or Remove Saved Pictures Library in Windows 10</v>
      </c>
      <c r="B1568" s="9" t="s">
        <v>1385</v>
      </c>
      <c r="C1568" s="3"/>
      <c r="D1568" s="3"/>
      <c r="E1568" s="3"/>
      <c r="F1568" s="3"/>
      <c r="G1568" s="3"/>
      <c r="H1568" s="3"/>
      <c r="I1568" s="3"/>
      <c r="J1568" s="3"/>
      <c r="K1568" s="3"/>
      <c r="L1568" s="3"/>
      <c r="M1568" s="3"/>
      <c r="N1568" s="3"/>
      <c r="O1568" s="3"/>
      <c r="P1568" s="3"/>
      <c r="Q1568" s="3"/>
      <c r="R1568" s="3"/>
      <c r="S1568" s="3"/>
      <c r="T1568" s="3"/>
      <c r="U1568" s="3"/>
      <c r="V1568" s="3"/>
    </row>
    <row r="1569" ht="27.0" customHeight="1">
      <c r="A1569" s="8" t="str">
        <f>HYPERLINK("https://www.tenforums.com/tutorials/92008-add-remove-videos-library-windows-10-a.html","Libraries - Add or Remove Videos Library in Windows 10")</f>
        <v>Libraries - Add or Remove Videos Library in Windows 10</v>
      </c>
      <c r="B1569" s="9" t="s">
        <v>1386</v>
      </c>
      <c r="C1569" s="3"/>
      <c r="D1569" s="3"/>
      <c r="E1569" s="3"/>
      <c r="F1569" s="3"/>
      <c r="G1569" s="3"/>
      <c r="H1569" s="3"/>
      <c r="I1569" s="3"/>
      <c r="J1569" s="3"/>
      <c r="K1569" s="3"/>
      <c r="L1569" s="3"/>
      <c r="M1569" s="3"/>
      <c r="N1569" s="3"/>
      <c r="O1569" s="3"/>
      <c r="P1569" s="3"/>
      <c r="Q1569" s="3"/>
      <c r="R1569" s="3"/>
      <c r="S1569" s="3"/>
      <c r="T1569" s="3"/>
      <c r="U1569" s="3"/>
      <c r="V1569" s="3"/>
    </row>
    <row r="1570" ht="27.0" customHeight="1">
      <c r="A1570" s="8" t="str">
        <f>HYPERLINK("https://www.tenforums.com/tutorials/93784-disable-adding-removable-drives-index-libraries-windows-10-a.html","Libraries and Index - Disable Adding Removable Drives in Windows 10")</f>
        <v>Libraries and Index - Disable Adding Removable Drives in Windows 10</v>
      </c>
      <c r="B1570" s="9" t="s">
        <v>1278</v>
      </c>
      <c r="C1570" s="3"/>
      <c r="D1570" s="3"/>
      <c r="E1570" s="3"/>
      <c r="F1570" s="3"/>
      <c r="G1570" s="3"/>
      <c r="H1570" s="3"/>
      <c r="I1570" s="3"/>
      <c r="J1570" s="3"/>
      <c r="K1570" s="3"/>
      <c r="L1570" s="3"/>
      <c r="M1570" s="3"/>
      <c r="N1570" s="3"/>
      <c r="O1570" s="3"/>
      <c r="P1570" s="3"/>
      <c r="Q1570" s="3"/>
      <c r="R1570" s="3"/>
      <c r="S1570" s="3"/>
      <c r="T1570" s="3"/>
      <c r="U1570" s="3"/>
      <c r="V1570" s="3"/>
    </row>
    <row r="1571" ht="27.0" customHeight="1">
      <c r="A1571" s="8" t="str">
        <f>HYPERLINK("https://www.tenforums.com/tutorials/72162-libraries-desktop-icon-add-remove-windows-10-a.html","Libraries Desktop Icon - Add or Remove in Windows 10 ")</f>
        <v>Libraries Desktop Icon - Add or Remove in Windows 10 </v>
      </c>
      <c r="B1571" s="9" t="s">
        <v>1387</v>
      </c>
      <c r="C1571" s="3"/>
      <c r="D1571" s="3"/>
      <c r="E1571" s="3"/>
      <c r="F1571" s="3"/>
      <c r="G1571" s="3"/>
      <c r="H1571" s="3"/>
      <c r="I1571" s="3"/>
      <c r="J1571" s="3"/>
      <c r="K1571" s="3"/>
      <c r="L1571" s="3"/>
      <c r="M1571" s="3"/>
      <c r="N1571" s="3"/>
      <c r="O1571" s="3"/>
      <c r="P1571" s="3"/>
      <c r="Q1571" s="3"/>
      <c r="R1571" s="3"/>
      <c r="S1571" s="3"/>
      <c r="T1571" s="3"/>
      <c r="U1571" s="3"/>
      <c r="V1571" s="3"/>
    </row>
    <row r="1572" ht="27.0" customHeight="1">
      <c r="A1572" s="8" t="str">
        <f>HYPERLINK("https://www.tenforums.com/tutorials/115843-change-libraries-icon-file-explorer-windows-10-a.html","Libraries Icon in File Explorer - Change in Windows 10")</f>
        <v>Libraries Icon in File Explorer - Change in Windows 10</v>
      </c>
      <c r="B1572" s="9" t="s">
        <v>1388</v>
      </c>
      <c r="C1572" s="3"/>
      <c r="D1572" s="3"/>
      <c r="E1572" s="3"/>
      <c r="F1572" s="3"/>
      <c r="G1572" s="3"/>
      <c r="H1572" s="3"/>
      <c r="I1572" s="3"/>
      <c r="J1572" s="3"/>
      <c r="K1572" s="3"/>
      <c r="L1572" s="3"/>
      <c r="M1572" s="3"/>
      <c r="N1572" s="3"/>
      <c r="O1572" s="3"/>
      <c r="P1572" s="3"/>
      <c r="Q1572" s="3"/>
      <c r="R1572" s="3"/>
      <c r="S1572" s="3"/>
      <c r="T1572" s="3"/>
      <c r="U1572" s="3"/>
      <c r="V1572" s="3"/>
    </row>
    <row r="1573" ht="27.0" customHeight="1">
      <c r="A1573" s="8" t="str">
        <f>HYPERLINK("https://www.tenforums.com/tutorials/4222-libraries-navigation-pane-hide-show-windows-10-a.html","Libraries in Navigation Pane - Hide or Show in Windows 10")</f>
        <v>Libraries in Navigation Pane - Hide or Show in Windows 10</v>
      </c>
      <c r="B1573" s="9" t="s">
        <v>1389</v>
      </c>
      <c r="C1573" s="3"/>
      <c r="D1573" s="3"/>
      <c r="E1573" s="3"/>
      <c r="F1573" s="3"/>
      <c r="G1573" s="3"/>
      <c r="H1573" s="3"/>
      <c r="I1573" s="3"/>
      <c r="J1573" s="3"/>
      <c r="K1573" s="3"/>
      <c r="L1573" s="3"/>
      <c r="M1573" s="3"/>
      <c r="N1573" s="3"/>
      <c r="O1573" s="3"/>
      <c r="P1573" s="3"/>
      <c r="Q1573" s="3"/>
      <c r="R1573" s="3"/>
      <c r="S1573" s="3"/>
      <c r="T1573" s="3"/>
      <c r="U1573" s="3"/>
      <c r="V1573" s="3"/>
    </row>
    <row r="1574" ht="27.0" customHeight="1">
      <c r="A1574" s="8" t="str">
        <f>HYPERLINK("https://www.tenforums.com/tutorials/72210-libraries-move-above-pc-navigation-pane-windows-10-a.html","Libraries - Move Above This PC in Navigation Pane in Windows 10 ")</f>
        <v>Libraries - Move Above This PC in Navigation Pane in Windows 10 </v>
      </c>
      <c r="B1574" s="9" t="s">
        <v>1390</v>
      </c>
      <c r="C1574" s="3"/>
      <c r="D1574" s="3"/>
      <c r="E1574" s="3"/>
      <c r="F1574" s="3"/>
      <c r="G1574" s="3"/>
      <c r="H1574" s="3"/>
      <c r="I1574" s="3"/>
      <c r="J1574" s="3"/>
      <c r="K1574" s="3"/>
      <c r="L1574" s="3"/>
      <c r="M1574" s="3"/>
      <c r="N1574" s="3"/>
      <c r="O1574" s="3"/>
      <c r="P1574" s="3"/>
      <c r="Q1574" s="3"/>
      <c r="R1574" s="3"/>
      <c r="S1574" s="3"/>
      <c r="T1574" s="3"/>
      <c r="U1574" s="3"/>
      <c r="V1574" s="3"/>
    </row>
    <row r="1575" ht="27.0" customHeight="1">
      <c r="A1575" s="8" t="str">
        <f>HYPERLINK("https://www.tenforums.com/tutorials/92129-restore-default-libraries-windows-10-a.html","Libraries - Restore Default Libraries in Windows 10")</f>
        <v>Libraries - Restore Default Libraries in Windows 10</v>
      </c>
      <c r="B1575" s="9" t="s">
        <v>1391</v>
      </c>
      <c r="C1575" s="3"/>
      <c r="D1575" s="3"/>
      <c r="E1575" s="3"/>
      <c r="F1575" s="3"/>
      <c r="G1575" s="3"/>
      <c r="H1575" s="3"/>
      <c r="I1575" s="3"/>
      <c r="J1575" s="3"/>
      <c r="K1575" s="3"/>
      <c r="L1575" s="3"/>
      <c r="M1575" s="3"/>
      <c r="N1575" s="3"/>
      <c r="O1575" s="3"/>
      <c r="P1575" s="3"/>
      <c r="Q1575" s="3"/>
      <c r="R1575" s="3"/>
      <c r="S1575" s="3"/>
      <c r="T1575" s="3"/>
      <c r="U1575" s="3"/>
      <c r="V1575" s="3"/>
    </row>
    <row r="1576" ht="27.0" customHeight="1">
      <c r="A1576" s="8" t="str">
        <f>HYPERLINK("https://www.tenforums.com/tutorials/73784-library-change-icon-add-context-menu-windows-10-a.html","Library Change icon - Add to Context Menu in Windows 10 ")</f>
        <v>Library Change icon - Add to Context Menu in Windows 10 </v>
      </c>
      <c r="B1576" s="9" t="s">
        <v>1392</v>
      </c>
      <c r="C1576" s="3"/>
      <c r="D1576" s="3"/>
      <c r="E1576" s="3"/>
      <c r="F1576" s="3"/>
      <c r="G1576" s="3"/>
      <c r="H1576" s="3"/>
      <c r="I1576" s="3"/>
      <c r="J1576" s="3"/>
      <c r="K1576" s="3"/>
      <c r="L1576" s="3"/>
      <c r="M1576" s="3"/>
      <c r="N1576" s="3"/>
      <c r="O1576" s="3"/>
      <c r="P1576" s="3"/>
      <c r="Q1576" s="3"/>
      <c r="R1576" s="3"/>
      <c r="S1576" s="3"/>
      <c r="T1576" s="3"/>
      <c r="U1576" s="3"/>
      <c r="V1576" s="3"/>
    </row>
    <row r="1577" ht="27.0" customHeight="1">
      <c r="A1577" s="8" t="str">
        <f>HYPERLINK("https://www.tenforums.com/tutorials/8867-library-create-new-library-windows-10-a.html","Library - Create New Library in Windows 10")</f>
        <v>Library - Create New Library in Windows 10</v>
      </c>
      <c r="B1577" s="9" t="s">
        <v>1393</v>
      </c>
      <c r="C1577" s="3"/>
      <c r="D1577" s="3"/>
      <c r="E1577" s="3"/>
      <c r="F1577" s="3"/>
      <c r="G1577" s="3"/>
      <c r="H1577" s="3"/>
      <c r="I1577" s="3"/>
      <c r="J1577" s="3"/>
      <c r="K1577" s="3"/>
      <c r="L1577" s="3"/>
      <c r="M1577" s="3"/>
      <c r="N1577" s="3"/>
      <c r="O1577" s="3"/>
      <c r="P1577" s="3"/>
      <c r="Q1577" s="3"/>
      <c r="R1577" s="3"/>
      <c r="S1577" s="3"/>
      <c r="T1577" s="3"/>
      <c r="U1577" s="3"/>
      <c r="V1577" s="3"/>
    </row>
    <row r="1578" ht="27.0" customHeight="1">
      <c r="A1578" s="8" t="str">
        <f>HYPERLINK("https://www.tenforums.com/tutorials/73296-library-folders-re-order-windows-10-a.html","Library Folders - Re-order in Windows 10 ")</f>
        <v>Library Folders - Re-order in Windows 10 </v>
      </c>
      <c r="B1578" s="9" t="s">
        <v>1394</v>
      </c>
      <c r="C1578" s="3"/>
      <c r="D1578" s="3"/>
      <c r="E1578" s="3"/>
      <c r="F1578" s="3"/>
      <c r="G1578" s="3"/>
      <c r="H1578" s="3"/>
      <c r="I1578" s="3"/>
      <c r="J1578" s="3"/>
      <c r="K1578" s="3"/>
      <c r="L1578" s="3"/>
      <c r="M1578" s="3"/>
      <c r="N1578" s="3"/>
      <c r="O1578" s="3"/>
      <c r="P1578" s="3"/>
      <c r="Q1578" s="3"/>
      <c r="R1578" s="3"/>
      <c r="S1578" s="3"/>
      <c r="T1578" s="3"/>
      <c r="U1578" s="3"/>
      <c r="V1578" s="3"/>
    </row>
    <row r="1579" ht="27.0" customHeight="1">
      <c r="A1579" s="8" t="str">
        <f>HYPERLINK("https://www.tenforums.com/tutorials/92052-hide-show-library-navigation-pane-windows-10-a.html","Library - Hide or Show in Navigation Pane in Windows 10")</f>
        <v>Library - Hide or Show in Navigation Pane in Windows 10</v>
      </c>
      <c r="B1579" s="9" t="s">
        <v>1395</v>
      </c>
      <c r="C1579" s="3"/>
      <c r="D1579" s="3"/>
      <c r="E1579" s="3"/>
      <c r="F1579" s="3"/>
      <c r="G1579" s="3"/>
      <c r="H1579" s="3"/>
      <c r="I1579" s="3"/>
      <c r="J1579" s="3"/>
      <c r="K1579" s="3"/>
      <c r="L1579" s="3"/>
      <c r="M1579" s="3"/>
      <c r="N1579" s="3"/>
      <c r="O1579" s="3"/>
      <c r="P1579" s="3"/>
      <c r="Q1579" s="3"/>
      <c r="R1579" s="3"/>
      <c r="S1579" s="3"/>
      <c r="T1579" s="3"/>
      <c r="U1579" s="3"/>
      <c r="V1579" s="3"/>
    </row>
    <row r="1580" ht="27.0" customHeight="1">
      <c r="A1580" s="8" t="str">
        <f>HYPERLINK("https://www.tenforums.com/tutorials/8879-library-icon-change-windows-10-a.html","Library Icon - Change in Windows 10")</f>
        <v>Library Icon - Change in Windows 10</v>
      </c>
      <c r="B1580" s="9" t="s">
        <v>1396</v>
      </c>
      <c r="C1580" s="3"/>
      <c r="D1580" s="3"/>
      <c r="E1580" s="3"/>
      <c r="F1580" s="3"/>
      <c r="G1580" s="3"/>
      <c r="H1580" s="3"/>
      <c r="I1580" s="3"/>
      <c r="J1580" s="3"/>
      <c r="K1580" s="3"/>
      <c r="L1580" s="3"/>
      <c r="M1580" s="3"/>
      <c r="N1580" s="3"/>
      <c r="O1580" s="3"/>
      <c r="P1580" s="3"/>
      <c r="Q1580" s="3"/>
      <c r="R1580" s="3"/>
      <c r="S1580" s="3"/>
      <c r="T1580" s="3"/>
      <c r="U1580" s="3"/>
      <c r="V1580" s="3"/>
    </row>
    <row r="1581" ht="27.0" customHeight="1">
      <c r="A1581" s="8" t="str">
        <f>HYPERLINK("https://www.tenforums.com/tutorials/8811-library-include-folder-windows-10-a.html","Library - Include Folder in Windows 10")</f>
        <v>Library - Include Folder in Windows 10</v>
      </c>
      <c r="B1581" s="9" t="s">
        <v>866</v>
      </c>
      <c r="C1581" s="3"/>
      <c r="D1581" s="3"/>
      <c r="E1581" s="3"/>
      <c r="F1581" s="3"/>
      <c r="G1581" s="3"/>
      <c r="H1581" s="3"/>
      <c r="I1581" s="3"/>
      <c r="J1581" s="3"/>
      <c r="K1581" s="3"/>
      <c r="L1581" s="3"/>
      <c r="M1581" s="3"/>
      <c r="N1581" s="3"/>
      <c r="O1581" s="3"/>
      <c r="P1581" s="3"/>
      <c r="Q1581" s="3"/>
      <c r="R1581" s="3"/>
      <c r="S1581" s="3"/>
      <c r="T1581" s="3"/>
      <c r="U1581" s="3"/>
      <c r="V1581" s="3"/>
    </row>
    <row r="1582" ht="27.0" customHeight="1">
      <c r="A1582" s="8" t="str">
        <f>HYPERLINK("https://www.tenforums.com/tutorials/8834-library-remove-included-folder-windows-10-a.html","Library - Remove Included Folder in Windows 10")</f>
        <v>Library - Remove Included Folder in Windows 10</v>
      </c>
      <c r="B1582" s="9" t="s">
        <v>1397</v>
      </c>
      <c r="C1582" s="3"/>
      <c r="D1582" s="3"/>
      <c r="E1582" s="3"/>
      <c r="F1582" s="3"/>
      <c r="G1582" s="3"/>
      <c r="H1582" s="3"/>
      <c r="I1582" s="3"/>
      <c r="J1582" s="3"/>
      <c r="K1582" s="3"/>
      <c r="L1582" s="3"/>
      <c r="M1582" s="3"/>
      <c r="N1582" s="3"/>
      <c r="O1582" s="3"/>
      <c r="P1582" s="3"/>
      <c r="Q1582" s="3"/>
      <c r="R1582" s="3"/>
      <c r="S1582" s="3"/>
      <c r="T1582" s="3"/>
      <c r="U1582" s="3"/>
      <c r="V1582" s="3"/>
    </row>
    <row r="1583" ht="27.0" customHeight="1">
      <c r="A1583" s="8" t="str">
        <f>HYPERLINK("https://www.tenforums.com/tutorials/73798-library-restore-default-settings-windows-10-a.html","Library - Restore Default Settings in Windows 10 ")</f>
        <v>Library - Restore Default Settings in Windows 10 </v>
      </c>
      <c r="B1583" s="9" t="s">
        <v>1398</v>
      </c>
      <c r="C1583" s="3"/>
      <c r="D1583" s="3"/>
      <c r="E1583" s="3"/>
      <c r="F1583" s="3"/>
      <c r="G1583" s="3"/>
      <c r="H1583" s="3"/>
      <c r="I1583" s="3"/>
      <c r="J1583" s="3"/>
      <c r="K1583" s="3"/>
      <c r="L1583" s="3"/>
      <c r="M1583" s="3"/>
      <c r="N1583" s="3"/>
      <c r="O1583" s="3"/>
      <c r="P1583" s="3"/>
      <c r="Q1583" s="3"/>
      <c r="R1583" s="3"/>
      <c r="S1583" s="3"/>
      <c r="T1583" s="3"/>
      <c r="U1583" s="3"/>
      <c r="V1583" s="3"/>
    </row>
    <row r="1584" ht="27.0" customHeight="1">
      <c r="A1584" s="8" t="str">
        <f>HYPERLINK("https://www.tenforums.com/tutorials/73753-library-restore-settings-add-context-menu-windows-10-a.html","Library Restore Settings - Add to Context Menu in Windows 10 ")</f>
        <v>Library Restore Settings - Add to Context Menu in Windows 10 </v>
      </c>
      <c r="B1584" s="9" t="s">
        <v>1399</v>
      </c>
      <c r="C1584" s="3"/>
      <c r="D1584" s="3"/>
      <c r="E1584" s="3"/>
      <c r="F1584" s="3"/>
      <c r="G1584" s="3"/>
      <c r="H1584" s="3"/>
      <c r="I1584" s="3"/>
      <c r="J1584" s="3"/>
      <c r="K1584" s="3"/>
      <c r="L1584" s="3"/>
      <c r="M1584" s="3"/>
      <c r="N1584" s="3"/>
      <c r="O1584" s="3"/>
      <c r="P1584" s="3"/>
      <c r="Q1584" s="3"/>
      <c r="R1584" s="3"/>
      <c r="S1584" s="3"/>
      <c r="T1584" s="3"/>
      <c r="U1584" s="3"/>
      <c r="V1584" s="3"/>
    </row>
    <row r="1585" ht="27.0" customHeight="1">
      <c r="A1585" s="8" t="str">
        <f>HYPERLINK("https://www.tenforums.com/tutorials/8822-library-save-location-set-windows-10-a.html","Library Save Location - Set in Windows 10")</f>
        <v>Library Save Location - Set in Windows 10</v>
      </c>
      <c r="B1585" s="9" t="s">
        <v>1400</v>
      </c>
      <c r="C1585" s="3"/>
      <c r="D1585" s="3"/>
      <c r="E1585" s="3"/>
      <c r="F1585" s="3"/>
      <c r="G1585" s="3"/>
      <c r="H1585" s="3"/>
      <c r="I1585" s="3"/>
      <c r="J1585" s="3"/>
      <c r="K1585" s="3"/>
      <c r="L1585" s="3"/>
      <c r="M1585" s="3"/>
      <c r="N1585" s="3"/>
      <c r="O1585" s="3"/>
      <c r="P1585" s="3"/>
      <c r="Q1585" s="3"/>
      <c r="R1585" s="3"/>
      <c r="S1585" s="3"/>
      <c r="T1585" s="3"/>
      <c r="U1585" s="3"/>
      <c r="V1585" s="3"/>
    </row>
    <row r="1586" ht="27.0" customHeight="1">
      <c r="A1586" s="8" t="str">
        <f>HYPERLINK("https://www.tenforums.com/tutorials/49586-windows-license-type-determine-if-oem-retail-volume.html","License Type of Windows - Determine if OEM, Retail, or Volume ")</f>
        <v>License Type of Windows - Determine if OEM, Retail, or Volume </v>
      </c>
      <c r="B1586" s="9" t="s">
        <v>1401</v>
      </c>
      <c r="C1586" s="3"/>
      <c r="D1586" s="3"/>
      <c r="E1586" s="3"/>
      <c r="F1586" s="3"/>
      <c r="G1586" s="3"/>
      <c r="H1586" s="3"/>
      <c r="I1586" s="3"/>
      <c r="J1586" s="3"/>
      <c r="K1586" s="3"/>
      <c r="L1586" s="3"/>
      <c r="M1586" s="3"/>
      <c r="N1586" s="3"/>
      <c r="O1586" s="3"/>
      <c r="P1586" s="3"/>
      <c r="Q1586" s="3"/>
      <c r="R1586" s="3"/>
      <c r="S1586" s="3"/>
      <c r="T1586" s="3"/>
      <c r="U1586" s="3"/>
      <c r="V1586" s="3"/>
    </row>
    <row r="1587" ht="27.0" customHeight="1">
      <c r="A1587" s="8" t="str">
        <f>HYPERLINK("https://www.tenforums.com/tutorials/69762-lid-close-default-action-change-windows-10-a.html","Lid Close Default Action - Change in Windows 10 ")</f>
        <v>Lid Close Default Action - Change in Windows 10 </v>
      </c>
      <c r="B1587" s="9" t="s">
        <v>514</v>
      </c>
      <c r="C1587" s="3"/>
      <c r="D1587" s="3"/>
      <c r="E1587" s="3"/>
      <c r="F1587" s="3"/>
      <c r="G1587" s="3"/>
      <c r="H1587" s="3"/>
      <c r="I1587" s="3"/>
      <c r="J1587" s="3"/>
      <c r="K1587" s="3"/>
      <c r="L1587" s="3"/>
      <c r="M1587" s="3"/>
      <c r="N1587" s="3"/>
      <c r="O1587" s="3"/>
      <c r="P1587" s="3"/>
      <c r="Q1587" s="3"/>
      <c r="R1587" s="3"/>
      <c r="S1587" s="3"/>
      <c r="T1587" s="3"/>
      <c r="U1587" s="3"/>
      <c r="V1587" s="3"/>
    </row>
    <row r="1588" ht="27.0" customHeight="1">
      <c r="A1588" s="8" t="str">
        <f>HYPERLINK("https://www.tenforums.com/tutorials/24038-change-default-app-windows-mode-light-dark-theme-windows-10-a.html","Light or Dark Theme Color for App and Windows Mode in Windows 10 ")</f>
        <v>Light or Dark Theme Color for App and Windows Mode in Windows 10 </v>
      </c>
      <c r="B1588" s="9" t="s">
        <v>693</v>
      </c>
      <c r="C1588" s="3"/>
      <c r="D1588" s="3"/>
      <c r="E1588" s="3"/>
      <c r="F1588" s="3"/>
      <c r="G1588" s="3"/>
      <c r="H1588" s="3"/>
      <c r="I1588" s="3"/>
      <c r="J1588" s="3"/>
      <c r="K1588" s="3"/>
      <c r="L1588" s="3"/>
      <c r="M1588" s="3"/>
      <c r="N1588" s="3"/>
      <c r="O1588" s="3"/>
      <c r="P1588" s="3"/>
      <c r="Q1588" s="3"/>
      <c r="R1588" s="3"/>
      <c r="S1588" s="3"/>
      <c r="T1588" s="3"/>
      <c r="U1588" s="3"/>
      <c r="V1588" s="3"/>
    </row>
    <row r="1589" ht="27.0" customHeight="1">
      <c r="A1589" s="8" t="str">
        <f>HYPERLINK("https://www.tenforums.com/tutorials/51514-limited-periodic-scanning-turn-off-windows-10-a.html","Limited Periodic Scanning - Turn On or Off in Windows 10 ")</f>
        <v>Limited Periodic Scanning - Turn On or Off in Windows 10 </v>
      </c>
      <c r="B1589" s="9" t="s">
        <v>1402</v>
      </c>
      <c r="C1589" s="3"/>
      <c r="D1589" s="3"/>
      <c r="E1589" s="3"/>
      <c r="F1589" s="3"/>
      <c r="G1589" s="3"/>
      <c r="H1589" s="3"/>
      <c r="I1589" s="3"/>
      <c r="J1589" s="3"/>
      <c r="K1589" s="3"/>
      <c r="L1589" s="3"/>
      <c r="M1589" s="3"/>
      <c r="N1589" s="3"/>
      <c r="O1589" s="3"/>
      <c r="P1589" s="3"/>
      <c r="Q1589" s="3"/>
      <c r="R1589" s="3"/>
      <c r="S1589" s="3"/>
      <c r="T1589" s="3"/>
      <c r="U1589" s="3"/>
      <c r="V1589" s="3"/>
    </row>
    <row r="1590" ht="27.0" customHeight="1">
      <c r="A1590" s="8" t="str">
        <f>HYPERLINK("https://www.tenforums.com/tutorials/119645-link-android-phone-windows-10-pc.html","Link Android Phone to Windows 10 PC")</f>
        <v>Link Android Phone to Windows 10 PC</v>
      </c>
      <c r="B1590" s="9" t="s">
        <v>137</v>
      </c>
      <c r="C1590" s="3"/>
      <c r="D1590" s="3"/>
      <c r="E1590" s="3"/>
      <c r="F1590" s="3"/>
      <c r="G1590" s="3"/>
      <c r="H1590" s="3"/>
      <c r="I1590" s="3"/>
      <c r="J1590" s="3"/>
      <c r="K1590" s="3"/>
      <c r="L1590" s="3"/>
      <c r="M1590" s="3"/>
      <c r="N1590" s="3"/>
      <c r="O1590" s="3"/>
      <c r="P1590" s="3"/>
      <c r="Q1590" s="3"/>
      <c r="R1590" s="3"/>
      <c r="S1590" s="3"/>
      <c r="T1590" s="3"/>
      <c r="U1590" s="3"/>
      <c r="V1590" s="3"/>
    </row>
    <row r="1591" ht="27.0" customHeight="1">
      <c r="A1591" s="8" t="str">
        <f>HYPERLINK("https://www.tenforums.com/tutorials/127506-add-remove-linux-navigation-pane-windows-10-a.html","Linux - Add or Remove from Navigation Pane in Windows 10")</f>
        <v>Linux - Add or Remove from Navigation Pane in Windows 10</v>
      </c>
      <c r="B1591" s="9" t="s">
        <v>1403</v>
      </c>
      <c r="C1591" s="3"/>
      <c r="D1591" s="3"/>
      <c r="E1591" s="3"/>
      <c r="F1591" s="3"/>
      <c r="G1591" s="3"/>
      <c r="H1591" s="3"/>
      <c r="I1591" s="3"/>
      <c r="J1591" s="3"/>
      <c r="K1591" s="3"/>
      <c r="L1591" s="3"/>
      <c r="M1591" s="3"/>
      <c r="N1591" s="3"/>
      <c r="O1591" s="3"/>
      <c r="P1591" s="3"/>
      <c r="Q1591" s="3"/>
      <c r="R1591" s="3"/>
      <c r="S1591" s="3"/>
      <c r="T1591" s="3"/>
      <c r="U1591" s="3"/>
      <c r="V1591" s="3"/>
    </row>
    <row r="1592" ht="27.0" customHeight="1">
      <c r="A1592" s="11" t="s">
        <v>1404</v>
      </c>
      <c r="B1592" s="10" t="s">
        <v>1405</v>
      </c>
      <c r="C1592" s="3"/>
      <c r="D1592" s="3"/>
      <c r="E1592" s="3"/>
      <c r="F1592" s="3"/>
      <c r="G1592" s="3"/>
      <c r="H1592" s="3"/>
      <c r="I1592" s="3"/>
      <c r="J1592" s="3"/>
      <c r="K1592" s="3"/>
      <c r="L1592" s="3"/>
      <c r="M1592" s="3"/>
      <c r="N1592" s="3"/>
      <c r="O1592" s="3"/>
      <c r="P1592" s="3"/>
      <c r="Q1592" s="3"/>
      <c r="R1592" s="3"/>
      <c r="S1592" s="3"/>
      <c r="T1592" s="3"/>
      <c r="U1592" s="3"/>
      <c r="V1592" s="3"/>
    </row>
    <row r="1593" ht="27.0" customHeight="1">
      <c r="A1593" s="8" t="str">
        <f>HYPERLINK("https://www.tenforums.com/tutorials/88553-add-list-permissions-context-menu-windows.html","List Permissions Context Menu - Add in Windows")</f>
        <v>List Permissions Context Menu - Add in Windows</v>
      </c>
      <c r="B1593" s="9" t="s">
        <v>1406</v>
      </c>
      <c r="C1593" s="3"/>
      <c r="D1593" s="3"/>
      <c r="E1593" s="3"/>
      <c r="F1593" s="3"/>
      <c r="G1593" s="3"/>
      <c r="H1593" s="3"/>
      <c r="I1593" s="3"/>
      <c r="J1593" s="3"/>
      <c r="K1593" s="3"/>
      <c r="L1593" s="3"/>
      <c r="M1593" s="3"/>
      <c r="N1593" s="3"/>
      <c r="O1593" s="3"/>
      <c r="P1593" s="3"/>
      <c r="Q1593" s="3"/>
      <c r="R1593" s="3"/>
      <c r="S1593" s="3"/>
      <c r="T1593" s="3"/>
      <c r="U1593" s="3"/>
      <c r="V1593" s="3"/>
    </row>
    <row r="1594" ht="27.0" customHeight="1">
      <c r="A1594" s="8" t="str">
        <f>HYPERLINK("https://www.tenforums.com/tutorials/78839-clear-live-tile-cache-start-windows-10-a.html","Live Tile Cache on Start - Clear in Windows 10")</f>
        <v>Live Tile Cache on Start - Clear in Windows 10</v>
      </c>
      <c r="B1594" s="10" t="s">
        <v>1407</v>
      </c>
      <c r="C1594" s="3"/>
      <c r="D1594" s="3"/>
      <c r="E1594" s="3"/>
      <c r="F1594" s="3"/>
      <c r="G1594" s="3"/>
      <c r="H1594" s="3"/>
      <c r="I1594" s="3"/>
      <c r="J1594" s="3"/>
      <c r="K1594" s="3"/>
      <c r="L1594" s="3"/>
      <c r="M1594" s="3"/>
      <c r="N1594" s="3"/>
      <c r="O1594" s="3"/>
      <c r="P1594" s="3"/>
      <c r="Q1594" s="3"/>
      <c r="R1594" s="3"/>
      <c r="S1594" s="3"/>
      <c r="T1594" s="3"/>
      <c r="U1594" s="3"/>
      <c r="V1594" s="3"/>
    </row>
    <row r="1595" ht="27.0" customHeight="1">
      <c r="A1595" s="8" t="str">
        <f>HYPERLINK("https://www.tenforums.com/tutorials/50834-live-tiles-start-enable-disable-windows-10-a.html","Live Tiles on Start - Enable or Disable in Windows 10 ")</f>
        <v>Live Tiles on Start - Enable or Disable in Windows 10 </v>
      </c>
      <c r="B1595" s="9" t="s">
        <v>1408</v>
      </c>
      <c r="C1595" s="3"/>
      <c r="D1595" s="3"/>
      <c r="E1595" s="3"/>
      <c r="F1595" s="3"/>
      <c r="G1595" s="3"/>
      <c r="H1595" s="3"/>
      <c r="I1595" s="3"/>
      <c r="J1595" s="3"/>
      <c r="K1595" s="3"/>
      <c r="L1595" s="3"/>
      <c r="M1595" s="3"/>
      <c r="N1595" s="3"/>
      <c r="O1595" s="3"/>
      <c r="P1595" s="3"/>
      <c r="Q1595" s="3"/>
      <c r="R1595" s="3"/>
      <c r="S1595" s="3"/>
      <c r="T1595" s="3"/>
      <c r="U1595" s="3"/>
      <c r="V1595" s="3"/>
    </row>
    <row r="1596" ht="27.0" customHeight="1">
      <c r="A1596" s="8" t="str">
        <f>HYPERLINK("https://www.tenforums.com/tutorials/3456-live-tiles-turn-off-apps-start-windows-10-a.html","Live Tiles - Turn On or Off for Apps on Start in Windows 10")</f>
        <v>Live Tiles - Turn On or Off for Apps on Start in Windows 10</v>
      </c>
      <c r="B1596" s="9" t="s">
        <v>1409</v>
      </c>
      <c r="C1596" s="3"/>
      <c r="D1596" s="3"/>
      <c r="E1596" s="3"/>
      <c r="F1596" s="3"/>
      <c r="G1596" s="3"/>
      <c r="H1596" s="3"/>
      <c r="I1596" s="3"/>
      <c r="J1596" s="3"/>
      <c r="K1596" s="3"/>
      <c r="L1596" s="3"/>
      <c r="M1596" s="3"/>
      <c r="N1596" s="3"/>
      <c r="O1596" s="3"/>
      <c r="P1596" s="3"/>
      <c r="Q1596" s="3"/>
      <c r="R1596" s="3"/>
      <c r="S1596" s="3"/>
      <c r="T1596" s="3"/>
      <c r="U1596" s="3"/>
      <c r="V1596" s="3"/>
    </row>
    <row r="1597" ht="27.0" customHeight="1">
      <c r="A1597" s="8" t="str">
        <f>HYPERLINK("https://www.tenforums.com/tutorials/5440-add-local-account-microsoft-account-windows-10-a.html","Local Account - Add in Windows 10")</f>
        <v>Local Account - Add in Windows 10</v>
      </c>
      <c r="B1597" s="10" t="s">
        <v>9</v>
      </c>
      <c r="C1597" s="3"/>
      <c r="D1597" s="3"/>
      <c r="E1597" s="3"/>
      <c r="F1597" s="3"/>
      <c r="G1597" s="3"/>
      <c r="H1597" s="3"/>
      <c r="I1597" s="3"/>
      <c r="J1597" s="3"/>
      <c r="K1597" s="3"/>
      <c r="L1597" s="3"/>
      <c r="M1597" s="3"/>
      <c r="N1597" s="3"/>
      <c r="O1597" s="3"/>
      <c r="P1597" s="3"/>
      <c r="Q1597" s="3"/>
      <c r="R1597" s="3"/>
      <c r="S1597" s="3"/>
      <c r="T1597" s="3"/>
      <c r="U1597" s="3"/>
      <c r="V1597" s="3"/>
    </row>
    <row r="1598" ht="27.0" customHeight="1">
      <c r="A1598" s="8" t="str">
        <f>HYPERLINK("https://www.tenforums.com/tutorials/26633-password-add-local-account-windows-10-a.html","Local Account - Add Password in Windows 10")</f>
        <v>Local Account - Add Password in Windows 10</v>
      </c>
      <c r="B1598" s="9" t="s">
        <v>21</v>
      </c>
      <c r="C1598" s="3"/>
      <c r="D1598" s="3"/>
      <c r="E1598" s="3"/>
      <c r="F1598" s="3"/>
      <c r="G1598" s="3"/>
      <c r="H1598" s="3"/>
      <c r="I1598" s="3"/>
      <c r="J1598" s="3"/>
      <c r="K1598" s="3"/>
      <c r="L1598" s="3"/>
      <c r="M1598" s="3"/>
      <c r="N1598" s="3"/>
      <c r="O1598" s="3"/>
      <c r="P1598" s="3"/>
      <c r="Q1598" s="3"/>
      <c r="R1598" s="3"/>
      <c r="S1598" s="3"/>
      <c r="T1598" s="3"/>
      <c r="U1598" s="3"/>
      <c r="V1598" s="3"/>
    </row>
    <row r="1599" ht="27.0" customHeight="1">
      <c r="A1599" s="8" t="str">
        <f>HYPERLINK("https://www.tenforums.com/tutorials/5387-local-account-microsoft-account-how-tell-windows-10-a.html","Local Account or Microsoft Account - How to Tell in Windows 10")</f>
        <v>Local Account or Microsoft Account - How to Tell in Windows 10</v>
      </c>
      <c r="B1599" s="9" t="s">
        <v>47</v>
      </c>
      <c r="C1599" s="3"/>
      <c r="D1599" s="3"/>
      <c r="E1599" s="3"/>
      <c r="F1599" s="3"/>
      <c r="G1599" s="3"/>
      <c r="H1599" s="3"/>
      <c r="I1599" s="3"/>
      <c r="J1599" s="3"/>
      <c r="K1599" s="3"/>
      <c r="L1599" s="3"/>
      <c r="M1599" s="3"/>
      <c r="N1599" s="3"/>
      <c r="O1599" s="3"/>
      <c r="P1599" s="3"/>
      <c r="Q1599" s="3"/>
      <c r="R1599" s="3"/>
      <c r="S1599" s="3"/>
      <c r="T1599" s="3"/>
      <c r="U1599" s="3"/>
      <c r="V1599" s="3"/>
    </row>
    <row r="1600" ht="27.0" customHeight="1">
      <c r="A1600" s="8" t="str">
        <f>HYPERLINK("https://www.tenforums.com/tutorials/14699-password-user-account-reset-windows-10-a.html","Local Account Password - Reset in Windows 10")</f>
        <v>Local Account Password - Reset in Windows 10</v>
      </c>
      <c r="B1600" s="9" t="s">
        <v>25</v>
      </c>
      <c r="C1600" s="3"/>
      <c r="D1600" s="3"/>
      <c r="E1600" s="3"/>
      <c r="F1600" s="3"/>
      <c r="G1600" s="3"/>
      <c r="H1600" s="3"/>
      <c r="I1600" s="3"/>
      <c r="J1600" s="3"/>
      <c r="K1600" s="3"/>
      <c r="L1600" s="3"/>
      <c r="M1600" s="3"/>
      <c r="N1600" s="3"/>
      <c r="O1600" s="3"/>
      <c r="P1600" s="3"/>
      <c r="Q1600" s="3"/>
      <c r="R1600" s="3"/>
      <c r="S1600" s="3"/>
      <c r="T1600" s="3"/>
      <c r="U1600" s="3"/>
      <c r="V1600" s="3"/>
    </row>
    <row r="1601" ht="27.0" customHeight="1">
      <c r="A1601" s="8" t="str">
        <f>HYPERLINK("https://www.tenforums.com/tutorials/100872-add-update-security-questions-local-account-windows-10-a.html","Local Account Security Questions - Add or Update in Windows 10")</f>
        <v>Local Account Security Questions - Add or Update in Windows 10</v>
      </c>
      <c r="B1601" s="9" t="s">
        <v>1410</v>
      </c>
      <c r="C1601" s="3"/>
      <c r="D1601" s="3"/>
      <c r="E1601" s="3"/>
      <c r="F1601" s="3"/>
      <c r="G1601" s="3"/>
      <c r="H1601" s="3"/>
      <c r="I1601" s="3"/>
      <c r="J1601" s="3"/>
      <c r="K1601" s="3"/>
      <c r="L1601" s="3"/>
      <c r="M1601" s="3"/>
      <c r="N1601" s="3"/>
      <c r="O1601" s="3"/>
      <c r="P1601" s="3"/>
      <c r="Q1601" s="3"/>
      <c r="R1601" s="3"/>
      <c r="S1601" s="3"/>
      <c r="T1601" s="3"/>
      <c r="U1601" s="3"/>
      <c r="V1601" s="3"/>
    </row>
    <row r="1602" ht="27.0" customHeight="1">
      <c r="A1602" s="8" t="str">
        <f>HYPERLINK("https://www.tenforums.com/tutorials/4235-store-sign-different-account-windows-10-a.html","Local account - Sign in to Store")</f>
        <v>Local account - Sign in to Store</v>
      </c>
      <c r="B1602" s="9" t="s">
        <v>1411</v>
      </c>
      <c r="C1602" s="3"/>
      <c r="D1602" s="3"/>
      <c r="E1602" s="3"/>
      <c r="F1602" s="3"/>
      <c r="G1602" s="3"/>
      <c r="H1602" s="3"/>
      <c r="I1602" s="3"/>
      <c r="J1602" s="3"/>
      <c r="K1602" s="3"/>
      <c r="L1602" s="3"/>
      <c r="M1602" s="3"/>
      <c r="N1602" s="3"/>
      <c r="O1602" s="3"/>
      <c r="P1602" s="3"/>
      <c r="Q1602" s="3"/>
      <c r="R1602" s="3"/>
      <c r="S1602" s="3"/>
      <c r="T1602" s="3"/>
      <c r="U1602" s="3"/>
      <c r="V1602" s="3"/>
    </row>
    <row r="1603" ht="27.0" customHeight="1">
      <c r="A1603" s="8" t="str">
        <f>HYPERLINK("https://www.tenforums.com/tutorials/5374-local-account-switch-windows-10-a.html","Local Account - Switch to in Windows 10")</f>
        <v>Local Account - Switch to in Windows 10</v>
      </c>
      <c r="B1603" s="9" t="s">
        <v>1412</v>
      </c>
      <c r="C1603" s="3"/>
      <c r="D1603" s="3"/>
      <c r="E1603" s="3"/>
      <c r="F1603" s="3"/>
      <c r="G1603" s="3"/>
      <c r="H1603" s="3"/>
      <c r="I1603" s="3"/>
      <c r="J1603" s="3"/>
      <c r="K1603" s="3"/>
      <c r="L1603" s="3"/>
      <c r="M1603" s="3"/>
      <c r="N1603" s="3"/>
      <c r="O1603" s="3"/>
      <c r="P1603" s="3"/>
      <c r="Q1603" s="3"/>
      <c r="R1603" s="3"/>
      <c r="S1603" s="3"/>
      <c r="T1603" s="3"/>
      <c r="U1603" s="3"/>
      <c r="V1603" s="3"/>
    </row>
    <row r="1604" ht="27.0" customHeight="1">
      <c r="A1604" s="8" t="str">
        <f>HYPERLINK("https://www.tenforums.com/tutorials/5375-microsoft-account-switch-windows-10-a.html","Local Account - Switch to Microsoft Account in Windows 10")</f>
        <v>Local Account - Switch to Microsoft Account in Windows 10</v>
      </c>
      <c r="B1604" s="9" t="s">
        <v>1413</v>
      </c>
      <c r="C1604" s="3"/>
      <c r="D1604" s="3"/>
      <c r="E1604" s="3"/>
      <c r="F1604" s="3"/>
      <c r="G1604" s="3"/>
      <c r="H1604" s="3"/>
      <c r="I1604" s="3"/>
      <c r="J1604" s="3"/>
      <c r="K1604" s="3"/>
      <c r="L1604" s="3"/>
      <c r="M1604" s="3"/>
      <c r="N1604" s="3"/>
      <c r="O1604" s="3"/>
      <c r="P1604" s="3"/>
      <c r="Q1604" s="3"/>
      <c r="R1604" s="3"/>
      <c r="S1604" s="3"/>
      <c r="T1604" s="3"/>
      <c r="U1604" s="3"/>
      <c r="V1604" s="3"/>
    </row>
    <row r="1605" ht="27.0" customHeight="1">
      <c r="A1605" s="21" t="str">
        <f>HYPERLINK("https://www.tenforums.com/tutorials/87665-unlock-local-account-windows-10-a.html","Local Account - Unlock in Windows 10")</f>
        <v>Local Account - Unlock in Windows 10</v>
      </c>
      <c r="B1605" s="9" t="s">
        <v>48</v>
      </c>
      <c r="C1605" s="3"/>
      <c r="D1605" s="3"/>
      <c r="E1605" s="3"/>
      <c r="F1605" s="3"/>
      <c r="G1605" s="3"/>
      <c r="H1605" s="3"/>
      <c r="I1605" s="3"/>
      <c r="J1605" s="3"/>
      <c r="K1605" s="3"/>
      <c r="L1605" s="3"/>
      <c r="M1605" s="3"/>
      <c r="N1605" s="3"/>
      <c r="O1605" s="3"/>
      <c r="P1605" s="3"/>
      <c r="Q1605" s="3"/>
      <c r="R1605" s="3"/>
      <c r="S1605" s="3"/>
      <c r="T1605" s="3"/>
      <c r="U1605" s="3"/>
      <c r="V1605" s="3"/>
    </row>
    <row r="1606" ht="27.0" customHeight="1">
      <c r="A1606" s="8" t="str">
        <f>HYPERLINK("https://www.tenforums.com/tutorials/117755-enable-disable-security-questions-local-accounts-windows-10-a.html","Local Accounts Security Questions - Enable or Disable  in Windows 10")</f>
        <v>Local Accounts Security Questions - Enable or Disable  in Windows 10</v>
      </c>
      <c r="B1606" s="9" t="s">
        <v>1414</v>
      </c>
      <c r="C1606" s="3"/>
      <c r="D1606" s="3"/>
      <c r="E1606" s="3"/>
      <c r="F1606" s="3"/>
      <c r="G1606" s="3"/>
      <c r="H1606" s="3"/>
      <c r="I1606" s="3"/>
      <c r="J1606" s="3"/>
      <c r="K1606" s="3"/>
      <c r="L1606" s="3"/>
      <c r="M1606" s="3"/>
      <c r="N1606" s="3"/>
      <c r="O1606" s="3"/>
      <c r="P1606" s="3"/>
      <c r="Q1606" s="3"/>
      <c r="R1606" s="3"/>
      <c r="S1606" s="3"/>
      <c r="T1606" s="3"/>
      <c r="U1606" s="3"/>
      <c r="V1606" s="3"/>
    </row>
    <row r="1607" ht="27.0" customHeight="1">
      <c r="A1607" s="11" t="str">
        <f>HYPERLINK("https://www.tenforums.com/tutorials/142815-securely-login-local-accounts-yubikey-security-key-windows.html","Local Accounts - Login with YubiKey Security Key in Windows")</f>
        <v>Local Accounts - Login with YubiKey Security Key in Windows</v>
      </c>
      <c r="B1607" s="10" t="s">
        <v>1415</v>
      </c>
      <c r="C1607" s="3"/>
      <c r="D1607" s="3"/>
      <c r="E1607" s="3"/>
      <c r="F1607" s="3"/>
      <c r="G1607" s="3"/>
      <c r="H1607" s="3"/>
      <c r="I1607" s="3"/>
      <c r="J1607" s="3"/>
      <c r="K1607" s="3"/>
      <c r="L1607" s="3"/>
      <c r="M1607" s="3"/>
      <c r="N1607" s="3"/>
      <c r="O1607" s="3"/>
      <c r="P1607" s="3"/>
      <c r="Q1607" s="3"/>
      <c r="R1607" s="3"/>
      <c r="S1607" s="3"/>
      <c r="T1607" s="3"/>
      <c r="U1607" s="3"/>
      <c r="V1607" s="3"/>
    </row>
    <row r="1608" ht="27.0" customHeight="1">
      <c r="A1608" s="8" t="str">
        <f>HYPERLINK("https://www.tenforums.com/tutorials/80082-apply-local-group-policy-administrators-windows-10-a.html","Local Group Policy - Apply to Administrators in Windows 10")</f>
        <v>Local Group Policy - Apply to Administrators in Windows 10</v>
      </c>
      <c r="B1608" s="10" t="s">
        <v>1191</v>
      </c>
      <c r="C1608" s="3"/>
      <c r="D1608" s="3"/>
      <c r="E1608" s="3"/>
      <c r="F1608" s="3"/>
      <c r="G1608" s="3"/>
      <c r="H1608" s="3"/>
      <c r="I1608" s="3"/>
      <c r="J1608" s="3"/>
      <c r="K1608" s="3"/>
      <c r="L1608" s="3"/>
      <c r="M1608" s="3"/>
      <c r="N1608" s="3"/>
      <c r="O1608" s="3"/>
      <c r="P1608" s="3"/>
      <c r="Q1608" s="3"/>
      <c r="R1608" s="3"/>
      <c r="S1608" s="3"/>
      <c r="T1608" s="3"/>
      <c r="U1608" s="3"/>
      <c r="V1608" s="3"/>
    </row>
    <row r="1609" ht="27.0" customHeight="1">
      <c r="A1609" s="8" t="str">
        <f>HYPERLINK("https://www.tenforums.com/tutorials/80061-apply-local-group-policy-non-administrators-windows-10-a.html","Local Group Policy - Apply to Non-Administrators in Windows 10")</f>
        <v>Local Group Policy - Apply to Non-Administrators in Windows 10</v>
      </c>
      <c r="B1609" s="10" t="s">
        <v>1192</v>
      </c>
      <c r="C1609" s="3"/>
      <c r="D1609" s="3"/>
      <c r="E1609" s="3"/>
      <c r="F1609" s="3"/>
      <c r="G1609" s="3"/>
      <c r="H1609" s="3"/>
      <c r="I1609" s="3"/>
      <c r="J1609" s="3"/>
      <c r="K1609" s="3"/>
      <c r="L1609" s="3"/>
      <c r="M1609" s="3"/>
      <c r="N1609" s="3"/>
      <c r="O1609" s="3"/>
      <c r="P1609" s="3"/>
      <c r="Q1609" s="3"/>
      <c r="R1609" s="3"/>
      <c r="S1609" s="3"/>
      <c r="T1609" s="3"/>
      <c r="U1609" s="3"/>
      <c r="V1609" s="3"/>
    </row>
    <row r="1610" ht="27.0" customHeight="1">
      <c r="A1610" s="8" t="str">
        <f>HYPERLINK("https://www.tenforums.com/tutorials/80043-apply-local-group-policy-specific-user-windows-10-a.html","Local Group Policy - Apply to Specific User in Windows 10")</f>
        <v>Local Group Policy - Apply to Specific User in Windows 10</v>
      </c>
      <c r="B1610" s="10" t="s">
        <v>1193</v>
      </c>
      <c r="C1610" s="3"/>
      <c r="D1610" s="3"/>
      <c r="E1610" s="3"/>
      <c r="F1610" s="3"/>
      <c r="G1610" s="3"/>
      <c r="H1610" s="3"/>
      <c r="I1610" s="3"/>
      <c r="J1610" s="3"/>
      <c r="K1610" s="3"/>
      <c r="L1610" s="3"/>
      <c r="M1610" s="3"/>
      <c r="N1610" s="3"/>
      <c r="O1610" s="3"/>
      <c r="P1610" s="3"/>
      <c r="Q1610" s="3"/>
      <c r="R1610" s="3"/>
      <c r="S1610" s="3"/>
      <c r="T1610" s="3"/>
      <c r="U1610" s="3"/>
      <c r="V1610" s="3"/>
    </row>
    <row r="1611" ht="27.0" customHeight="1">
      <c r="A1611" s="11" t="str">
        <f>HYPERLINK("https://www.tenforums.com/tutorials/154427-how-add-local-group-policy-editor-control-panel-windows.html","Local Group Policy Editor - Add to Control Panel in Windows")</f>
        <v>Local Group Policy Editor - Add to Control Panel in Windows</v>
      </c>
      <c r="B1611" s="10" t="s">
        <v>600</v>
      </c>
      <c r="C1611" s="3"/>
      <c r="D1611" s="3"/>
      <c r="E1611" s="3"/>
      <c r="F1611" s="3"/>
      <c r="G1611" s="3"/>
      <c r="H1611" s="3"/>
      <c r="I1611" s="3"/>
      <c r="J1611" s="3"/>
      <c r="K1611" s="3"/>
      <c r="L1611" s="3"/>
      <c r="M1611" s="3"/>
      <c r="N1611" s="3"/>
      <c r="O1611" s="3"/>
      <c r="P1611" s="3"/>
      <c r="Q1611" s="3"/>
      <c r="R1611" s="3"/>
      <c r="S1611" s="3"/>
      <c r="T1611" s="3"/>
      <c r="U1611" s="3"/>
      <c r="V1611" s="3"/>
    </row>
    <row r="1612" ht="27.0" customHeight="1">
      <c r="A1612" s="8" t="str">
        <f>HYPERLINK("https://www.tenforums.com/tutorials/79976-open-local-group-policy-editor-windows-10-a.html","Local Group Policy Editor - Open in Windows 10")</f>
        <v>Local Group Policy Editor - Open in Windows 10</v>
      </c>
      <c r="B1612" s="9" t="s">
        <v>1194</v>
      </c>
      <c r="C1612" s="3"/>
      <c r="D1612" s="3"/>
      <c r="E1612" s="3"/>
      <c r="F1612" s="3"/>
      <c r="G1612" s="3"/>
      <c r="H1612" s="3"/>
      <c r="I1612" s="3"/>
      <c r="J1612" s="3"/>
      <c r="K1612" s="3"/>
      <c r="L1612" s="3"/>
      <c r="M1612" s="3"/>
      <c r="N1612" s="3"/>
      <c r="O1612" s="3"/>
      <c r="P1612" s="3"/>
      <c r="Q1612" s="3"/>
      <c r="R1612" s="3"/>
      <c r="S1612" s="3"/>
      <c r="T1612" s="3"/>
      <c r="U1612" s="3"/>
      <c r="V1612" s="3"/>
    </row>
    <row r="1613" ht="27.0" customHeight="1">
      <c r="A1613" s="8" t="str">
        <f>HYPERLINK("https://www.tenforums.com/tutorials/79994-backup-restore-local-group-policy-objects-windows-10-a.html","Local Group Policy Objects - Backup and Restore in Windows 10")</f>
        <v>Local Group Policy Objects - Backup and Restore in Windows 10</v>
      </c>
      <c r="B1613" s="10" t="s">
        <v>1416</v>
      </c>
      <c r="C1613" s="3"/>
      <c r="D1613" s="3"/>
      <c r="E1613" s="3"/>
      <c r="F1613" s="3"/>
      <c r="G1613" s="3"/>
      <c r="H1613" s="3"/>
      <c r="I1613" s="3"/>
      <c r="J1613" s="3"/>
      <c r="K1613" s="3"/>
      <c r="L1613" s="3"/>
      <c r="M1613" s="3"/>
      <c r="N1613" s="3"/>
      <c r="O1613" s="3"/>
      <c r="P1613" s="3"/>
      <c r="Q1613" s="3"/>
      <c r="R1613" s="3"/>
      <c r="S1613" s="3"/>
      <c r="T1613" s="3"/>
      <c r="U1613" s="3"/>
      <c r="V1613" s="3"/>
    </row>
    <row r="1614" ht="27.0" customHeight="1">
      <c r="A1614" s="8" t="str">
        <f>HYPERLINK("https://www.tenforums.com/tutorials/68549-reset-local-group-policy-settings-default-windows-10-a.html","Local Group Policy Settings - Reset to Default in Windows 10 ")</f>
        <v>Local Group Policy Settings - Reset to Default in Windows 10 </v>
      </c>
      <c r="B1614" s="9" t="s">
        <v>1195</v>
      </c>
      <c r="C1614" s="3"/>
      <c r="D1614" s="3"/>
      <c r="E1614" s="3"/>
      <c r="F1614" s="3"/>
      <c r="G1614" s="3"/>
      <c r="H1614" s="3"/>
      <c r="I1614" s="3"/>
      <c r="J1614" s="3"/>
      <c r="K1614" s="3"/>
      <c r="L1614" s="3"/>
      <c r="M1614" s="3"/>
      <c r="N1614" s="3"/>
      <c r="O1614" s="3"/>
      <c r="P1614" s="3"/>
      <c r="Q1614" s="3"/>
      <c r="R1614" s="3"/>
      <c r="S1614" s="3"/>
      <c r="T1614" s="3"/>
      <c r="U1614" s="3"/>
      <c r="V1614" s="3"/>
    </row>
    <row r="1615" ht="27.0" customHeight="1">
      <c r="A1615" s="8" t="str">
        <f>HYPERLINK("https://www.tenforums.com/tutorials/80190-update-group-policy-settings-windows-10-a.html","Local Group Policy Settings - Update in Windows 10")</f>
        <v>Local Group Policy Settings - Update in Windows 10</v>
      </c>
      <c r="B1615" s="10" t="s">
        <v>1197</v>
      </c>
      <c r="C1615" s="3"/>
      <c r="D1615" s="3"/>
      <c r="E1615" s="3"/>
      <c r="F1615" s="3"/>
      <c r="G1615" s="3"/>
      <c r="H1615" s="3"/>
      <c r="I1615" s="3"/>
      <c r="J1615" s="3"/>
      <c r="K1615" s="3"/>
      <c r="L1615" s="3"/>
      <c r="M1615" s="3"/>
      <c r="N1615" s="3"/>
      <c r="O1615" s="3"/>
      <c r="P1615" s="3"/>
      <c r="Q1615" s="3"/>
      <c r="R1615" s="3"/>
      <c r="S1615" s="3"/>
      <c r="T1615" s="3"/>
      <c r="U1615" s="3"/>
      <c r="V1615" s="3"/>
    </row>
    <row r="1616" ht="27.0" customHeight="1">
      <c r="A1616" s="8" t="str">
        <f>HYPERLINK("https://www.tenforums.com/tutorials/61731-network-icon-lock-sign-screen-add-remove-windows-10-a.html","Lock and Sign-in Screen - Add or Remove Network Icon in Windows 10 ")</f>
        <v>Lock and Sign-in Screen - Add or Remove Network Icon in Windows 10 </v>
      </c>
      <c r="B1616" s="9" t="s">
        <v>1417</v>
      </c>
      <c r="C1616" s="3"/>
      <c r="D1616" s="3"/>
      <c r="E1616" s="3"/>
      <c r="F1616" s="3"/>
      <c r="G1616" s="3"/>
      <c r="H1616" s="3"/>
      <c r="I1616" s="3"/>
      <c r="J1616" s="3"/>
      <c r="K1616" s="3"/>
      <c r="L1616" s="3"/>
      <c r="M1616" s="3"/>
      <c r="N1616" s="3"/>
      <c r="O1616" s="3"/>
      <c r="P1616" s="3"/>
      <c r="Q1616" s="3"/>
      <c r="R1616" s="3"/>
      <c r="S1616" s="3"/>
      <c r="T1616" s="3"/>
      <c r="U1616" s="3"/>
      <c r="V1616" s="3"/>
    </row>
    <row r="1617" ht="27.0" customHeight="1">
      <c r="A1617" s="8" t="str">
        <f>HYPERLINK("https://www.tenforums.com/tutorials/27782-windows-10-mobile-phone-lock-online.html","Lock Windows 10 Mobile Phone Online ")</f>
        <v>Lock Windows 10 Mobile Phone Online </v>
      </c>
      <c r="B1617" s="9" t="s">
        <v>1418</v>
      </c>
      <c r="C1617" s="3"/>
      <c r="D1617" s="3"/>
      <c r="E1617" s="3"/>
      <c r="F1617" s="3"/>
      <c r="G1617" s="3"/>
      <c r="H1617" s="3"/>
      <c r="I1617" s="3"/>
      <c r="J1617" s="3"/>
      <c r="K1617" s="3"/>
      <c r="L1617" s="3"/>
      <c r="M1617" s="3"/>
      <c r="N1617" s="3"/>
      <c r="O1617" s="3"/>
      <c r="P1617" s="3"/>
      <c r="Q1617" s="3"/>
      <c r="R1617" s="3"/>
      <c r="S1617" s="3"/>
      <c r="T1617" s="3"/>
      <c r="U1617" s="3"/>
      <c r="V1617" s="3"/>
    </row>
    <row r="1618" ht="27.0" customHeight="1">
      <c r="A1618" s="8" t="str">
        <f>HYPERLINK("https://www.sevenforums.com/tutorials/7357-local-security-policy-editor-open.html","Local Security Poilcy - Open in Windows")</f>
        <v>Local Security Poilcy - Open in Windows</v>
      </c>
      <c r="B1618" s="9" t="s">
        <v>1419</v>
      </c>
      <c r="C1618" s="3"/>
      <c r="D1618" s="3"/>
      <c r="E1618" s="3"/>
      <c r="F1618" s="3"/>
      <c r="G1618" s="3"/>
      <c r="H1618" s="3"/>
      <c r="I1618" s="3"/>
      <c r="J1618" s="3"/>
      <c r="K1618" s="3"/>
      <c r="L1618" s="3"/>
      <c r="M1618" s="3"/>
      <c r="N1618" s="3"/>
      <c r="O1618" s="3"/>
      <c r="P1618" s="3"/>
      <c r="Q1618" s="3"/>
      <c r="R1618" s="3"/>
      <c r="S1618" s="3"/>
      <c r="T1618" s="3"/>
      <c r="U1618" s="3"/>
      <c r="V1618" s="3"/>
    </row>
    <row r="1619" ht="27.0" customHeight="1">
      <c r="A1619" s="11" t="str">
        <f>HYPERLINK("https://www.tenforums.com/tutorials/138191-turn-off-location-access-desktop-apps-windows-10-a.html","Location Access for Desktop apps - Turn On or Off in Windows 10")</f>
        <v>Location Access for Desktop apps - Turn On or Off in Windows 10</v>
      </c>
      <c r="B1619" s="10" t="s">
        <v>1420</v>
      </c>
      <c r="C1619" s="3"/>
      <c r="D1619" s="3"/>
      <c r="E1619" s="3"/>
      <c r="F1619" s="3"/>
      <c r="G1619" s="3"/>
      <c r="H1619" s="3"/>
      <c r="I1619" s="3"/>
      <c r="J1619" s="3"/>
      <c r="K1619" s="3"/>
      <c r="L1619" s="3"/>
      <c r="M1619" s="3"/>
      <c r="N1619" s="3"/>
      <c r="O1619" s="3"/>
      <c r="P1619" s="3"/>
      <c r="Q1619" s="3"/>
      <c r="R1619" s="3"/>
      <c r="S1619" s="3"/>
      <c r="T1619" s="3"/>
      <c r="U1619" s="3"/>
      <c r="V1619" s="3"/>
    </row>
    <row r="1620" ht="27.0" customHeight="1">
      <c r="A1620" s="8" t="str">
        <f>HYPERLINK("https://www.tenforums.com/tutorials/105729-enable-disable-changing-geographic-location-windows.html","Location - Enable or Disable Changing in Windows")</f>
        <v>Location - Enable or Disable Changing in Windows</v>
      </c>
      <c r="B1620" s="9" t="s">
        <v>1421</v>
      </c>
      <c r="C1620" s="3"/>
      <c r="D1620" s="3"/>
      <c r="E1620" s="3"/>
      <c r="F1620" s="3"/>
      <c r="G1620" s="3"/>
      <c r="H1620" s="3"/>
      <c r="I1620" s="3"/>
      <c r="J1620" s="3"/>
      <c r="K1620" s="3"/>
      <c r="L1620" s="3"/>
      <c r="M1620" s="3"/>
      <c r="N1620" s="3"/>
      <c r="O1620" s="3"/>
      <c r="P1620" s="3"/>
      <c r="Q1620" s="3"/>
      <c r="R1620" s="3"/>
      <c r="S1620" s="3"/>
      <c r="T1620" s="3"/>
      <c r="U1620" s="3"/>
      <c r="V1620" s="3"/>
    </row>
    <row r="1621" ht="27.0" customHeight="1">
      <c r="A1621" s="11" t="str">
        <f>HYPERLINK("https://www.tenforums.com/tutorials/138188-clear-location-history-windows-10-pc.html","Location History - Clear on Windows 10 PC")</f>
        <v>Location History - Clear on Windows 10 PC</v>
      </c>
      <c r="B1621" s="10" t="s">
        <v>1422</v>
      </c>
      <c r="C1621" s="3"/>
      <c r="D1621" s="3"/>
      <c r="E1621" s="3"/>
      <c r="F1621" s="3"/>
      <c r="G1621" s="3"/>
      <c r="H1621" s="3"/>
      <c r="I1621" s="3"/>
      <c r="J1621" s="3"/>
      <c r="K1621" s="3"/>
      <c r="L1621" s="3"/>
      <c r="M1621" s="3"/>
      <c r="N1621" s="3"/>
      <c r="O1621" s="3"/>
      <c r="P1621" s="3"/>
      <c r="Q1621" s="3"/>
      <c r="R1621" s="3"/>
      <c r="S1621" s="3"/>
      <c r="T1621" s="3"/>
      <c r="U1621" s="3"/>
      <c r="V1621" s="3"/>
    </row>
    <row r="1622" ht="27.0" customHeight="1">
      <c r="A1622" s="8" t="str">
        <f>HYPERLINK("https://www.tenforums.com/tutorials/68106-country-region-home-location-change-windows-10-a.html","Location of Home or Country - Change in Windows 10 ")</f>
        <v>Location of Home or Country - Change in Windows 10 </v>
      </c>
      <c r="B1622" s="9" t="s">
        <v>676</v>
      </c>
      <c r="C1622" s="3"/>
      <c r="D1622" s="3"/>
      <c r="E1622" s="3"/>
      <c r="F1622" s="3"/>
      <c r="G1622" s="3"/>
      <c r="H1622" s="3"/>
      <c r="I1622" s="3"/>
      <c r="J1622" s="3"/>
      <c r="K1622" s="3"/>
      <c r="L1622" s="3"/>
      <c r="M1622" s="3"/>
      <c r="N1622" s="3"/>
      <c r="O1622" s="3"/>
      <c r="P1622" s="3"/>
      <c r="Q1622" s="3"/>
      <c r="R1622" s="3"/>
      <c r="S1622" s="3"/>
      <c r="T1622" s="3"/>
      <c r="U1622" s="3"/>
      <c r="V1622" s="3"/>
    </row>
    <row r="1623" ht="27.0" customHeight="1">
      <c r="A1623" s="8" t="str">
        <f>HYPERLINK("https://www.tenforums.com/tutorials/21285-location-windows-10-change-when-abroad.html","Location of Windows 10 - Change for when Abroad")</f>
        <v>Location of Windows 10 - Change for when Abroad</v>
      </c>
      <c r="B1623" s="9" t="s">
        <v>1423</v>
      </c>
      <c r="C1623" s="3"/>
      <c r="D1623" s="3"/>
      <c r="E1623" s="3"/>
      <c r="F1623" s="3"/>
      <c r="G1623" s="3"/>
      <c r="H1623" s="3"/>
      <c r="I1623" s="3"/>
      <c r="J1623" s="3"/>
      <c r="K1623" s="3"/>
      <c r="L1623" s="3"/>
      <c r="M1623" s="3"/>
      <c r="N1623" s="3"/>
      <c r="O1623" s="3"/>
      <c r="P1623" s="3"/>
      <c r="Q1623" s="3"/>
      <c r="R1623" s="3"/>
      <c r="S1623" s="3"/>
      <c r="T1623" s="3"/>
      <c r="U1623" s="3"/>
      <c r="V1623" s="3"/>
    </row>
    <row r="1624" ht="27.0" customHeight="1">
      <c r="A1624" s="8" t="str">
        <f>HYPERLINK("https://www.tenforums.com/tutorials/13225-location-service-turn-off-windows-10-a.html","Location Service - Turn On or Off in Windows 10")</f>
        <v>Location Service - Turn On or Off in Windows 10</v>
      </c>
      <c r="B1624" s="9" t="s">
        <v>1424</v>
      </c>
      <c r="C1624" s="3"/>
      <c r="D1624" s="3"/>
      <c r="E1624" s="3"/>
      <c r="F1624" s="3"/>
      <c r="G1624" s="3"/>
      <c r="H1624" s="3"/>
      <c r="I1624" s="3"/>
      <c r="J1624" s="3"/>
      <c r="K1624" s="3"/>
      <c r="L1624" s="3"/>
      <c r="M1624" s="3"/>
      <c r="N1624" s="3"/>
      <c r="O1624" s="3"/>
      <c r="P1624" s="3"/>
      <c r="Q1624" s="3"/>
      <c r="R1624" s="3"/>
      <c r="S1624" s="3"/>
      <c r="T1624" s="3"/>
      <c r="U1624" s="3"/>
      <c r="V1624" s="3"/>
    </row>
    <row r="1625" ht="27.0" customHeight="1">
      <c r="A1625" s="11" t="str">
        <f>HYPERLINK("https://www.tenforums.com/tutorials/138178-set-change-clear-default-location-windows-10-pc.html","Location - Set, Change, or Clear Default Location for Windows 10 PC")</f>
        <v>Location - Set, Change, or Clear Default Location for Windows 10 PC</v>
      </c>
      <c r="B1625" s="10" t="s">
        <v>1425</v>
      </c>
      <c r="C1625" s="3"/>
      <c r="D1625" s="3"/>
      <c r="E1625" s="3"/>
      <c r="F1625" s="3"/>
      <c r="G1625" s="3"/>
      <c r="H1625" s="3"/>
      <c r="I1625" s="3"/>
      <c r="J1625" s="3"/>
      <c r="K1625" s="3"/>
      <c r="L1625" s="3"/>
      <c r="M1625" s="3"/>
      <c r="N1625" s="3"/>
      <c r="O1625" s="3"/>
      <c r="P1625" s="3"/>
      <c r="Q1625" s="3"/>
      <c r="R1625" s="3"/>
      <c r="S1625" s="3"/>
      <c r="T1625" s="3"/>
      <c r="U1625" s="3"/>
      <c r="V1625" s="3"/>
    </row>
    <row r="1626" ht="27.0" customHeight="1">
      <c r="A1626" s="11" t="s">
        <v>1426</v>
      </c>
      <c r="B1626" s="10" t="s">
        <v>1427</v>
      </c>
      <c r="C1626" s="3"/>
      <c r="D1626" s="3"/>
      <c r="E1626" s="3"/>
      <c r="F1626" s="3"/>
      <c r="G1626" s="3"/>
      <c r="H1626" s="3"/>
      <c r="I1626" s="3"/>
      <c r="J1626" s="3"/>
      <c r="K1626" s="3"/>
      <c r="L1626" s="3"/>
      <c r="M1626" s="3"/>
      <c r="N1626" s="3"/>
      <c r="O1626" s="3"/>
      <c r="P1626" s="3"/>
      <c r="Q1626" s="3"/>
      <c r="R1626" s="3"/>
      <c r="S1626" s="3"/>
      <c r="T1626" s="3"/>
      <c r="U1626" s="3"/>
      <c r="V1626" s="3"/>
    </row>
    <row r="1627" ht="27.0" customHeight="1">
      <c r="A1627" s="8" t="str">
        <f>HYPERLINK("https://www.tenforums.com/tutorials/97087-lock-bitlocker-encrypted-drive-windows.html","Lock BitLocker Encrypted Drive in Windows")</f>
        <v>Lock BitLocker Encrypted Drive in Windows</v>
      </c>
      <c r="B1627" s="9" t="s">
        <v>302</v>
      </c>
      <c r="C1627" s="3"/>
      <c r="D1627" s="3"/>
      <c r="E1627" s="3"/>
      <c r="F1627" s="3"/>
      <c r="G1627" s="3"/>
      <c r="H1627" s="3"/>
      <c r="I1627" s="3"/>
      <c r="J1627" s="3"/>
      <c r="K1627" s="3"/>
      <c r="L1627" s="3"/>
      <c r="M1627" s="3"/>
      <c r="N1627" s="3"/>
      <c r="O1627" s="3"/>
      <c r="P1627" s="3"/>
      <c r="Q1627" s="3"/>
      <c r="R1627" s="3"/>
      <c r="S1627" s="3"/>
      <c r="T1627" s="3"/>
      <c r="U1627" s="3"/>
      <c r="V1627" s="3"/>
    </row>
    <row r="1628" ht="27.0" customHeight="1">
      <c r="A1628" s="11" t="str">
        <f>HYPERLINK("https://www.tenforums.com/tutorials/68512-turn-off-display-cascading-context-menu-add-windows.html","Lock Computer and Turn Off Display context menu - Add in Windows")</f>
        <v>Lock Computer and Turn Off Display context menu - Add in Windows</v>
      </c>
      <c r="B1628" s="10" t="s">
        <v>828</v>
      </c>
      <c r="C1628" s="3"/>
      <c r="D1628" s="3"/>
      <c r="E1628" s="3"/>
      <c r="F1628" s="3"/>
      <c r="G1628" s="3"/>
      <c r="H1628" s="3"/>
      <c r="I1628" s="3"/>
      <c r="J1628" s="3"/>
      <c r="K1628" s="3"/>
      <c r="L1628" s="3"/>
      <c r="M1628" s="3"/>
      <c r="N1628" s="3"/>
      <c r="O1628" s="3"/>
      <c r="P1628" s="3"/>
      <c r="Q1628" s="3"/>
      <c r="R1628" s="3"/>
      <c r="S1628" s="3"/>
      <c r="T1628" s="3"/>
      <c r="U1628" s="3"/>
      <c r="V1628" s="3"/>
    </row>
    <row r="1629" ht="27.0" customHeight="1">
      <c r="A1629" s="8" t="str">
        <f>HYPERLINK("https://www.tenforums.com/tutorials/118314-automatically-lock-computer-windows-10-a.html","Lock Computer Automatically in Windows 10")</f>
        <v>Lock Computer Automatically in Windows 10</v>
      </c>
      <c r="B1629" s="9" t="s">
        <v>1428</v>
      </c>
      <c r="C1629" s="3"/>
      <c r="D1629" s="3"/>
      <c r="E1629" s="3"/>
      <c r="F1629" s="3"/>
      <c r="G1629" s="3"/>
      <c r="H1629" s="3"/>
      <c r="I1629" s="3"/>
      <c r="J1629" s="3"/>
      <c r="K1629" s="3"/>
      <c r="L1629" s="3"/>
      <c r="M1629" s="3"/>
      <c r="N1629" s="3"/>
      <c r="O1629" s="3"/>
      <c r="P1629" s="3"/>
      <c r="Q1629" s="3"/>
      <c r="R1629" s="3"/>
      <c r="S1629" s="3"/>
      <c r="T1629" s="3"/>
      <c r="U1629" s="3"/>
      <c r="V1629" s="3"/>
    </row>
    <row r="1630" ht="27.0" customHeight="1">
      <c r="A1630" s="8" t="str">
        <f>HYPERLINK("https://www.tenforums.com/tutorials/84631-enable-disable-lock-computer-windows.html","Lock Computer - Enable or Disable in Windows")</f>
        <v>Lock Computer - Enable or Disable in Windows</v>
      </c>
      <c r="B1630" s="10" t="s">
        <v>1429</v>
      </c>
      <c r="C1630" s="3"/>
      <c r="D1630" s="3"/>
      <c r="E1630" s="3"/>
      <c r="F1630" s="3"/>
      <c r="G1630" s="3"/>
      <c r="H1630" s="3"/>
      <c r="I1630" s="3"/>
      <c r="J1630" s="3"/>
      <c r="K1630" s="3"/>
      <c r="L1630" s="3"/>
      <c r="M1630" s="3"/>
      <c r="N1630" s="3"/>
      <c r="O1630" s="3"/>
      <c r="P1630" s="3"/>
      <c r="Q1630" s="3"/>
      <c r="R1630" s="3"/>
      <c r="S1630" s="3"/>
      <c r="T1630" s="3"/>
      <c r="U1630" s="3"/>
      <c r="V1630" s="3"/>
    </row>
    <row r="1631" ht="27.0" customHeight="1">
      <c r="A1631" s="8" t="str">
        <f>HYPERLINK("https://www.tenforums.com/tutorials/7396-lock-computer-windows-10-a.html","Lock Computer in Windows 10")</f>
        <v>Lock Computer in Windows 10</v>
      </c>
      <c r="B1631" s="9" t="s">
        <v>1430</v>
      </c>
      <c r="C1631" s="3"/>
      <c r="D1631" s="3"/>
      <c r="E1631" s="3"/>
      <c r="F1631" s="3"/>
      <c r="G1631" s="3"/>
      <c r="H1631" s="3"/>
      <c r="I1631" s="3"/>
      <c r="J1631" s="3"/>
      <c r="K1631" s="3"/>
      <c r="L1631" s="3"/>
      <c r="M1631" s="3"/>
      <c r="N1631" s="3"/>
      <c r="O1631" s="3"/>
      <c r="P1631" s="3"/>
      <c r="Q1631" s="3"/>
      <c r="R1631" s="3"/>
      <c r="S1631" s="3"/>
      <c r="T1631" s="3"/>
      <c r="U1631" s="3"/>
      <c r="V1631" s="3"/>
    </row>
    <row r="1632" ht="27.0" customHeight="1">
      <c r="A1632" s="8" t="str">
        <f>HYPERLINK("https://www.tenforums.com/tutorials/94927-play-sound-when-lock-computer-windows.html","Lock Computer Sound - Play in Windows")</f>
        <v>Lock Computer Sound - Play in Windows</v>
      </c>
      <c r="B1632" s="9" t="s">
        <v>1431</v>
      </c>
      <c r="C1632" s="3"/>
      <c r="D1632" s="3"/>
      <c r="E1632" s="3"/>
      <c r="F1632" s="3"/>
      <c r="G1632" s="3"/>
      <c r="H1632" s="3"/>
      <c r="I1632" s="3"/>
      <c r="J1632" s="3"/>
      <c r="K1632" s="3"/>
      <c r="L1632" s="3"/>
      <c r="M1632" s="3"/>
      <c r="N1632" s="3"/>
      <c r="O1632" s="3"/>
      <c r="P1632" s="3"/>
      <c r="Q1632" s="3"/>
      <c r="R1632" s="3"/>
      <c r="S1632" s="3"/>
      <c r="T1632" s="3"/>
      <c r="U1632" s="3"/>
      <c r="V1632" s="3"/>
    </row>
    <row r="1633" ht="27.0" customHeight="1">
      <c r="A1633" s="8" t="str">
        <f>HYPERLINK("https://www.tenforums.com/tutorials/37432-lock-drive-add-context-menu-bitlocker-drives-windows-10-a.html","Lock Drive - Add to Context Menu of BitLocker Drives in Windows 10")</f>
        <v>Lock Drive - Add to Context Menu of BitLocker Drives in Windows 10</v>
      </c>
      <c r="B1633" s="9" t="s">
        <v>287</v>
      </c>
      <c r="C1633" s="3"/>
      <c r="D1633" s="3"/>
      <c r="E1633" s="3"/>
      <c r="F1633" s="3"/>
      <c r="G1633" s="3"/>
      <c r="H1633" s="3"/>
      <c r="I1633" s="3"/>
      <c r="J1633" s="3"/>
      <c r="K1633" s="3"/>
      <c r="L1633" s="3"/>
      <c r="M1633" s="3"/>
      <c r="N1633" s="3"/>
      <c r="O1633" s="3"/>
      <c r="P1633" s="3"/>
      <c r="Q1633" s="3"/>
      <c r="R1633" s="3"/>
      <c r="S1633" s="3"/>
      <c r="T1633" s="3"/>
      <c r="U1633" s="3"/>
      <c r="V1633" s="3"/>
    </row>
    <row r="1634" ht="27.0" customHeight="1">
      <c r="A1634" s="8" t="str">
        <f>HYPERLINK("https://www.tenforums.com/tutorials/35811-encrypt-efs-lock-icon-change-remove-windows-10-a.html","Lock Icon on Encypted Files and Folders - Change or Remove in Windows 10")</f>
        <v>Lock Icon on Encypted Files and Folders - Change or Remove in Windows 10</v>
      </c>
      <c r="B1634" s="9" t="s">
        <v>926</v>
      </c>
      <c r="C1634" s="3"/>
      <c r="D1634" s="3"/>
      <c r="E1634" s="3"/>
      <c r="F1634" s="3"/>
      <c r="G1634" s="3"/>
      <c r="H1634" s="3"/>
      <c r="I1634" s="3"/>
      <c r="J1634" s="3"/>
      <c r="K1634" s="3"/>
      <c r="L1634" s="3"/>
      <c r="M1634" s="3"/>
      <c r="N1634" s="3"/>
      <c r="O1634" s="3"/>
      <c r="P1634" s="3"/>
      <c r="Q1634" s="3"/>
      <c r="R1634" s="3"/>
      <c r="S1634" s="3"/>
      <c r="T1634" s="3"/>
      <c r="U1634" s="3"/>
      <c r="V1634" s="3"/>
    </row>
    <row r="1635" ht="27.0" customHeight="1">
      <c r="A1635" s="8" t="str">
        <f>HYPERLINK("https://www.tenforums.com/tutorials/61721-lock-account-picture-menu-add-remove-windows-10-a.html","Lock in Account Picture Menu - Add or Remove in Windows 10 ")</f>
        <v>Lock in Account Picture Menu - Add or Remove in Windows 10 </v>
      </c>
      <c r="B1635" s="9" t="s">
        <v>30</v>
      </c>
      <c r="C1635" s="3"/>
      <c r="D1635" s="3"/>
      <c r="E1635" s="3"/>
      <c r="F1635" s="3"/>
      <c r="G1635" s="3"/>
      <c r="H1635" s="3"/>
      <c r="I1635" s="3"/>
      <c r="J1635" s="3"/>
      <c r="K1635" s="3"/>
      <c r="L1635" s="3"/>
      <c r="M1635" s="3"/>
      <c r="N1635" s="3"/>
      <c r="O1635" s="3"/>
      <c r="P1635" s="3"/>
      <c r="Q1635" s="3"/>
      <c r="R1635" s="3"/>
      <c r="S1635" s="3"/>
      <c r="T1635" s="3"/>
      <c r="U1635" s="3"/>
      <c r="V1635" s="3"/>
    </row>
    <row r="1636" ht="27.0" customHeight="1">
      <c r="A1636" s="8" t="str">
        <f>HYPERLINK("https://www.tenforums.com/tutorials/31116-lock-screen-app-notifications-turn-off-windows-10-a.html","Lock Screen App Notifications - Turn On or Off in Windows 10")</f>
        <v>Lock Screen App Notifications - Turn On or Off in Windows 10</v>
      </c>
      <c r="B1636" s="9" t="s">
        <v>158</v>
      </c>
      <c r="C1636" s="3"/>
      <c r="D1636" s="3"/>
      <c r="E1636" s="3"/>
      <c r="F1636" s="3"/>
      <c r="G1636" s="3"/>
      <c r="H1636" s="3"/>
      <c r="I1636" s="3"/>
      <c r="J1636" s="3"/>
      <c r="K1636" s="3"/>
      <c r="L1636" s="3"/>
      <c r="M1636" s="3"/>
      <c r="N1636" s="3"/>
      <c r="O1636" s="3"/>
      <c r="P1636" s="3"/>
      <c r="Q1636" s="3"/>
      <c r="R1636" s="3"/>
      <c r="S1636" s="3"/>
      <c r="T1636" s="3"/>
      <c r="U1636" s="3"/>
      <c r="V1636" s="3"/>
    </row>
    <row r="1637" ht="27.0" customHeight="1">
      <c r="A1637" s="11" t="s">
        <v>1432</v>
      </c>
      <c r="B1637" s="10" t="s">
        <v>1433</v>
      </c>
      <c r="C1637" s="3"/>
      <c r="D1637" s="3"/>
      <c r="E1637" s="3"/>
      <c r="F1637" s="3"/>
      <c r="G1637" s="3"/>
      <c r="H1637" s="3"/>
      <c r="I1637" s="3"/>
      <c r="J1637" s="3"/>
      <c r="K1637" s="3"/>
      <c r="L1637" s="3"/>
      <c r="M1637" s="3"/>
      <c r="N1637" s="3"/>
      <c r="O1637" s="3"/>
      <c r="P1637" s="3"/>
      <c r="Q1637" s="3"/>
      <c r="R1637" s="3"/>
      <c r="S1637" s="3"/>
      <c r="T1637" s="3"/>
      <c r="U1637" s="3"/>
      <c r="V1637" s="3"/>
    </row>
    <row r="1638" ht="27.0" customHeight="1">
      <c r="A1638" s="8" t="str">
        <f>HYPERLINK("https://www.tenforums.com/tutorials/90172-enable-disable-changing-lock-screen-background-windows-10-a.html","Lock Screen Background - Enable or Disable Changing in Windows 10")</f>
        <v>Lock Screen Background - Enable or Disable Changing in Windows 10</v>
      </c>
      <c r="B1638" s="9" t="s">
        <v>1434</v>
      </c>
      <c r="C1638" s="3"/>
      <c r="D1638" s="3"/>
      <c r="E1638" s="3"/>
      <c r="F1638" s="3"/>
      <c r="G1638" s="3"/>
      <c r="H1638" s="3"/>
      <c r="I1638" s="3"/>
      <c r="J1638" s="3"/>
      <c r="K1638" s="3"/>
      <c r="L1638" s="3"/>
      <c r="M1638" s="3"/>
      <c r="N1638" s="3"/>
      <c r="O1638" s="3"/>
      <c r="P1638" s="3"/>
      <c r="Q1638" s="3"/>
      <c r="R1638" s="3"/>
      <c r="S1638" s="3"/>
      <c r="T1638" s="3"/>
      <c r="U1638" s="3"/>
      <c r="V1638" s="3"/>
    </row>
    <row r="1639" ht="27.0" customHeight="1">
      <c r="A1639" s="8" t="str">
        <f>HYPERLINK("https://www.tenforums.com/tutorials/66400-sign-screen-background-show-lock-screen-background-windows-10-a.html","Lock Screen Background - Show On Sign-in Screen Background in Windows 10 ")</f>
        <v>Lock Screen Background - Show On Sign-in Screen Background in Windows 10 </v>
      </c>
      <c r="B1639" s="9" t="s">
        <v>1435</v>
      </c>
      <c r="C1639" s="3"/>
      <c r="D1639" s="3"/>
      <c r="E1639" s="3"/>
      <c r="F1639" s="3"/>
      <c r="G1639" s="3"/>
      <c r="H1639" s="3"/>
      <c r="I1639" s="3"/>
      <c r="J1639" s="3"/>
      <c r="K1639" s="3"/>
      <c r="L1639" s="3"/>
      <c r="M1639" s="3"/>
      <c r="N1639" s="3"/>
      <c r="O1639" s="3"/>
      <c r="P1639" s="3"/>
      <c r="Q1639" s="3"/>
      <c r="R1639" s="3"/>
      <c r="S1639" s="3"/>
      <c r="T1639" s="3"/>
      <c r="U1639" s="3"/>
      <c r="V1639" s="3"/>
    </row>
    <row r="1640" ht="27.0" customHeight="1">
      <c r="A1640" s="8" t="str">
        <f>HYPERLINK("https://www.tenforums.com/tutorials/122250-choose-apps-detailed-quick-status-windows-10-lock-screen.html","Lock Screen - Choose Apps to Show Detailed and Quick Status On in Windows 10")</f>
        <v>Lock Screen - Choose Apps to Show Detailed and Quick Status On in Windows 10</v>
      </c>
      <c r="B1640" s="9" t="s">
        <v>1436</v>
      </c>
      <c r="C1640" s="3"/>
      <c r="D1640" s="3"/>
      <c r="E1640" s="3"/>
      <c r="F1640" s="3"/>
      <c r="G1640" s="3"/>
      <c r="H1640" s="3"/>
      <c r="I1640" s="3"/>
      <c r="J1640" s="3"/>
      <c r="K1640" s="3"/>
      <c r="L1640" s="3"/>
      <c r="M1640" s="3"/>
      <c r="N1640" s="3"/>
      <c r="O1640" s="3"/>
      <c r="P1640" s="3"/>
      <c r="Q1640" s="3"/>
      <c r="R1640" s="3"/>
      <c r="S1640" s="3"/>
      <c r="T1640" s="3"/>
      <c r="U1640" s="3"/>
      <c r="V1640" s="3"/>
    </row>
    <row r="1641" ht="27.0" customHeight="1">
      <c r="A1641" s="8" t="str">
        <f>HYPERLINK("https://www.tenforums.com/tutorials/73416-lock-screen-clock-change-12-hour-24-hour-format-windows-10-a.html","Lock Screen Clock - Change to 12 hour or 24 hour Format in Windows 10 ")</f>
        <v>Lock Screen Clock - Change to 12 hour or 24 hour Format in Windows 10 </v>
      </c>
      <c r="B1641" s="9" t="s">
        <v>510</v>
      </c>
      <c r="C1641" s="3"/>
      <c r="D1641" s="3"/>
      <c r="E1641" s="3"/>
      <c r="F1641" s="3"/>
      <c r="G1641" s="3"/>
      <c r="H1641" s="3"/>
      <c r="I1641" s="3"/>
      <c r="J1641" s="3"/>
      <c r="K1641" s="3"/>
      <c r="L1641" s="3"/>
      <c r="M1641" s="3"/>
      <c r="N1641" s="3"/>
      <c r="O1641" s="3"/>
      <c r="P1641" s="3"/>
      <c r="Q1641" s="3"/>
      <c r="R1641" s="3"/>
      <c r="S1641" s="3"/>
      <c r="T1641" s="3"/>
      <c r="U1641" s="3"/>
      <c r="V1641" s="3"/>
    </row>
    <row r="1642" ht="27.0" customHeight="1">
      <c r="A1642" s="8" t="str">
        <f>HYPERLINK("https://www.tenforums.com/tutorials/60089-console-mode-sign-enable-disable-windows-10-a.html","Lock Screen Console Mode - Enable or Disable in Windows 10 ")</f>
        <v>Lock Screen Console Mode - Enable or Disable in Windows 10 </v>
      </c>
      <c r="B1642" s="9" t="s">
        <v>572</v>
      </c>
      <c r="C1642" s="3"/>
      <c r="D1642" s="3"/>
      <c r="E1642" s="3"/>
      <c r="F1642" s="3"/>
      <c r="G1642" s="3"/>
      <c r="H1642" s="3"/>
      <c r="I1642" s="3"/>
      <c r="J1642" s="3"/>
      <c r="K1642" s="3"/>
      <c r="L1642" s="3"/>
      <c r="M1642" s="3"/>
      <c r="N1642" s="3"/>
      <c r="O1642" s="3"/>
      <c r="P1642" s="3"/>
      <c r="Q1642" s="3"/>
      <c r="R1642" s="3"/>
      <c r="S1642" s="3"/>
      <c r="T1642" s="3"/>
      <c r="U1642" s="3"/>
      <c r="V1642" s="3"/>
    </row>
    <row r="1643" ht="27.0" customHeight="1">
      <c r="A1643" s="8" t="str">
        <f>HYPERLINK("https://www.tenforums.com/tutorials/130598-find-save-custom-lock-screen-background-images-windows-10-a.html","Lock Screen Custom Background Images - Find and Save in Windows 10")</f>
        <v>Lock Screen Custom Background Images - Find and Save in Windows 10</v>
      </c>
      <c r="B1643" s="9" t="s">
        <v>1437</v>
      </c>
      <c r="C1643" s="3"/>
      <c r="D1643" s="3"/>
      <c r="E1643" s="3"/>
      <c r="F1643" s="3"/>
      <c r="G1643" s="3"/>
      <c r="H1643" s="3"/>
      <c r="I1643" s="3"/>
      <c r="J1643" s="3"/>
      <c r="K1643" s="3"/>
      <c r="L1643" s="3"/>
      <c r="M1643" s="3"/>
      <c r="N1643" s="3"/>
      <c r="O1643" s="3"/>
      <c r="P1643" s="3"/>
      <c r="Q1643" s="3"/>
      <c r="R1643" s="3"/>
      <c r="S1643" s="3"/>
      <c r="T1643" s="3"/>
      <c r="U1643" s="3"/>
      <c r="V1643" s="3"/>
    </row>
    <row r="1644" ht="27.0" customHeight="1">
      <c r="A1644" s="8" t="str">
        <f>HYPERLINK("https://www.tenforums.com/tutorials/65592-lock-screen-display-off-timeout-change-windows-10-a.html","Lock Screen Display Off Timeout - Change in Windows 10 ")</f>
        <v>Lock Screen Display Off Timeout - Change in Windows 10 </v>
      </c>
      <c r="B1644" s="9" t="s">
        <v>571</v>
      </c>
      <c r="C1644" s="3"/>
      <c r="D1644" s="3"/>
      <c r="E1644" s="3"/>
      <c r="F1644" s="3"/>
      <c r="G1644" s="3"/>
      <c r="H1644" s="3"/>
      <c r="I1644" s="3"/>
      <c r="J1644" s="3"/>
      <c r="K1644" s="3"/>
      <c r="L1644" s="3"/>
      <c r="M1644" s="3"/>
      <c r="N1644" s="3"/>
      <c r="O1644" s="3"/>
      <c r="P1644" s="3"/>
      <c r="Q1644" s="3"/>
      <c r="R1644" s="3"/>
      <c r="S1644" s="3"/>
      <c r="T1644" s="3"/>
      <c r="U1644" s="3"/>
      <c r="V1644" s="3"/>
    </row>
    <row r="1645" ht="27.0" customHeight="1">
      <c r="A1645" s="8" t="str">
        <f>HYPERLINK("https://www.tenforums.com/tutorials/46494-hey-cortana-enable-disable-lock-screen-windows-10-a.html","Lock Screen - Enable or Disable Cortana in Windows 10")</f>
        <v>Lock Screen - Enable or Disable Cortana in Windows 10</v>
      </c>
      <c r="B1645" s="9" t="s">
        <v>1438</v>
      </c>
      <c r="C1645" s="3"/>
      <c r="D1645" s="3"/>
      <c r="E1645" s="3"/>
      <c r="F1645" s="3"/>
      <c r="G1645" s="3"/>
      <c r="H1645" s="3"/>
      <c r="I1645" s="3"/>
      <c r="J1645" s="3"/>
      <c r="K1645" s="3"/>
      <c r="L1645" s="3"/>
      <c r="M1645" s="3"/>
      <c r="N1645" s="3"/>
      <c r="O1645" s="3"/>
      <c r="P1645" s="3"/>
      <c r="Q1645" s="3"/>
      <c r="R1645" s="3"/>
      <c r="S1645" s="3"/>
      <c r="T1645" s="3"/>
      <c r="U1645" s="3"/>
      <c r="V1645" s="3"/>
    </row>
    <row r="1646" ht="27.0" customHeight="1">
      <c r="A1646" s="8" t="str">
        <f>HYPERLINK("https://www.tenforums.com/tutorials/6567-lock-screen-enable-disable-windows-10-a.html","Lock Screen - Enable or Disable in Windows 10")</f>
        <v>Lock Screen - Enable or Disable in Windows 10</v>
      </c>
      <c r="B1646" s="9" t="s">
        <v>1439</v>
      </c>
      <c r="C1646" s="3"/>
      <c r="D1646" s="3"/>
      <c r="E1646" s="3"/>
      <c r="F1646" s="3"/>
      <c r="G1646" s="3"/>
      <c r="H1646" s="3"/>
      <c r="I1646" s="3"/>
      <c r="J1646" s="3"/>
      <c r="K1646" s="3"/>
      <c r="L1646" s="3"/>
      <c r="M1646" s="3"/>
      <c r="N1646" s="3"/>
      <c r="O1646" s="3"/>
      <c r="P1646" s="3"/>
      <c r="Q1646" s="3"/>
      <c r="R1646" s="3"/>
      <c r="S1646" s="3"/>
      <c r="T1646" s="3"/>
      <c r="U1646" s="3"/>
      <c r="V1646" s="3"/>
    </row>
    <row r="1647" ht="27.0" customHeight="1">
      <c r="A1647" s="12" t="str">
        <f>HYPERLINK("https://www.tenforums.com/tutorials/61731-add-remove-network-icon-lock-sign-screen-windows-10-a.html","Lock Screen Network Icon - Add or Remove in Windows 10 ")</f>
        <v>Lock Screen Network Icon - Add or Remove in Windows 10 </v>
      </c>
      <c r="B1647" s="9" t="s">
        <v>1417</v>
      </c>
      <c r="C1647" s="3"/>
      <c r="D1647" s="3"/>
      <c r="E1647" s="3"/>
      <c r="F1647" s="3"/>
      <c r="G1647" s="3"/>
      <c r="H1647" s="3"/>
      <c r="I1647" s="3"/>
      <c r="J1647" s="3"/>
      <c r="K1647" s="3"/>
      <c r="L1647" s="3"/>
      <c r="M1647" s="3"/>
      <c r="N1647" s="3"/>
      <c r="O1647" s="3"/>
      <c r="P1647" s="3"/>
      <c r="Q1647" s="3"/>
      <c r="R1647" s="3"/>
      <c r="S1647" s="3"/>
      <c r="T1647" s="3"/>
      <c r="U1647" s="3"/>
      <c r="V1647" s="3"/>
    </row>
    <row r="1648" ht="27.0" customHeight="1">
      <c r="A1648" s="12" t="str">
        <f>HYPERLINK("https://www.tenforums.com/tutorials/61073-hide-show-content-notifications-lock-screen-windows-10-a.html","Lock Screen Notifications - Turn On or Off hide content in Windows 10 ")</f>
        <v>Lock Screen Notifications - Turn On or Off hide content in Windows 10 </v>
      </c>
      <c r="B1648" s="10" t="s">
        <v>1440</v>
      </c>
      <c r="C1648" s="3"/>
      <c r="D1648" s="3"/>
      <c r="E1648" s="3"/>
      <c r="F1648" s="3"/>
      <c r="G1648" s="3"/>
      <c r="H1648" s="3"/>
      <c r="I1648" s="3"/>
      <c r="J1648" s="3"/>
      <c r="K1648" s="3"/>
      <c r="L1648" s="3"/>
      <c r="M1648" s="3"/>
      <c r="N1648" s="3"/>
      <c r="O1648" s="3"/>
      <c r="P1648" s="3"/>
      <c r="Q1648" s="3"/>
      <c r="R1648" s="3"/>
      <c r="S1648" s="3"/>
      <c r="T1648" s="3"/>
      <c r="U1648" s="3"/>
      <c r="V1648" s="3"/>
    </row>
    <row r="1649" ht="27.0" customHeight="1">
      <c r="A1649" s="11" t="s">
        <v>1441</v>
      </c>
      <c r="B1649" s="10" t="s">
        <v>1442</v>
      </c>
      <c r="C1649" s="3"/>
      <c r="D1649" s="3"/>
      <c r="E1649" s="3"/>
      <c r="F1649" s="3"/>
      <c r="G1649" s="3"/>
      <c r="H1649" s="3"/>
      <c r="I1649" s="3"/>
      <c r="J1649" s="3"/>
      <c r="K1649" s="3"/>
      <c r="L1649" s="3"/>
      <c r="M1649" s="3"/>
      <c r="N1649" s="3"/>
      <c r="O1649" s="3"/>
      <c r="P1649" s="3"/>
      <c r="Q1649" s="3"/>
      <c r="R1649" s="3"/>
      <c r="S1649" s="3"/>
      <c r="T1649" s="3"/>
      <c r="U1649" s="3"/>
      <c r="V1649" s="3"/>
    </row>
    <row r="1650" ht="27.0" customHeight="1">
      <c r="A1650" s="8" t="str">
        <f>HYPERLINK("https://www.tenforums.com/tutorials/31107-turn-off-lock-screen-reminders-voip-calls-windows-10-a.html","Lock Screen Reminders and VoIP calls Notifications - Turn On or Off in Windows 10")</f>
        <v>Lock Screen Reminders and VoIP calls Notifications - Turn On or Off in Windows 10</v>
      </c>
      <c r="B1650" s="10" t="s">
        <v>657</v>
      </c>
      <c r="C1650" s="3"/>
      <c r="D1650" s="3"/>
      <c r="E1650" s="3"/>
      <c r="F1650" s="3"/>
      <c r="G1650" s="3"/>
      <c r="H1650" s="3"/>
      <c r="I1650" s="3"/>
      <c r="J1650" s="3"/>
      <c r="K1650" s="3"/>
      <c r="L1650" s="3"/>
      <c r="M1650" s="3"/>
      <c r="N1650" s="3"/>
      <c r="O1650" s="3"/>
      <c r="P1650" s="3"/>
      <c r="Q1650" s="3"/>
      <c r="R1650" s="3"/>
      <c r="S1650" s="3"/>
      <c r="T1650" s="3"/>
      <c r="U1650" s="3"/>
      <c r="V1650" s="3"/>
    </row>
    <row r="1651" ht="27.0" customHeight="1">
      <c r="A1651" s="8" t="str">
        <f>HYPERLINK("https://www.tenforums.com/tutorials/135991-enable-search-box-lock-screen-windows-10-a.html","Lock Screen Search Box - Enable in Windows 10")</f>
        <v>Lock Screen Search Box - Enable in Windows 10</v>
      </c>
      <c r="B1651" s="9" t="s">
        <v>1443</v>
      </c>
      <c r="C1651" s="3"/>
      <c r="D1651" s="3"/>
      <c r="E1651" s="3"/>
      <c r="F1651" s="3"/>
      <c r="G1651" s="3"/>
      <c r="H1651" s="3"/>
      <c r="I1651" s="3"/>
      <c r="J1651" s="3"/>
      <c r="K1651" s="3"/>
      <c r="L1651" s="3"/>
      <c r="M1651" s="3"/>
      <c r="N1651" s="3"/>
      <c r="O1651" s="3"/>
      <c r="P1651" s="3"/>
      <c r="Q1651" s="3"/>
      <c r="R1651" s="3"/>
      <c r="S1651" s="3"/>
      <c r="T1651" s="3"/>
      <c r="U1651" s="3"/>
      <c r="V1651" s="3"/>
    </row>
    <row r="1652" ht="27.0" customHeight="1">
      <c r="A1652" s="8" t="str">
        <f>HYPERLINK("https://www.tenforums.com/tutorials/90164-enable-disable-lock-screen-slide-show-windows-10-a.html","Lock Screen Slide Show - Enable or Disable in Windows 10")</f>
        <v>Lock Screen Slide Show - Enable or Disable in Windows 10</v>
      </c>
      <c r="B1652" s="9" t="s">
        <v>1444</v>
      </c>
      <c r="C1652" s="3"/>
      <c r="D1652" s="3"/>
      <c r="E1652" s="3"/>
      <c r="F1652" s="3"/>
      <c r="G1652" s="3"/>
      <c r="H1652" s="3"/>
      <c r="I1652" s="3"/>
      <c r="J1652" s="3"/>
      <c r="K1652" s="3"/>
      <c r="L1652" s="3"/>
      <c r="M1652" s="3"/>
      <c r="N1652" s="3"/>
      <c r="O1652" s="3"/>
      <c r="P1652" s="3"/>
      <c r="Q1652" s="3"/>
      <c r="R1652" s="3"/>
      <c r="S1652" s="3"/>
      <c r="T1652" s="3"/>
      <c r="U1652" s="3"/>
      <c r="V1652" s="3"/>
    </row>
    <row r="1653" ht="27.0" customHeight="1">
      <c r="A1653" s="8" t="str">
        <f>HYPERLINK("https://www.tenforums.com/tutorials/38044-face-turn-off-automatically-unlock-screen-windows-10-a.html","Lock Screen - Turn On or Off Automatically Dismiss for Windows Hello Face in Windows 10")</f>
        <v>Lock Screen - Turn On or Off Automatically Dismiss for Windows Hello Face in Windows 10</v>
      </c>
      <c r="B1653" s="10" t="s">
        <v>1445</v>
      </c>
      <c r="C1653" s="3"/>
      <c r="D1653" s="3"/>
      <c r="E1653" s="3"/>
      <c r="F1653" s="3"/>
      <c r="G1653" s="3"/>
      <c r="H1653" s="3"/>
      <c r="I1653" s="3"/>
      <c r="J1653" s="3"/>
      <c r="K1653" s="3"/>
      <c r="L1653" s="3"/>
      <c r="M1653" s="3"/>
      <c r="N1653" s="3"/>
      <c r="O1653" s="3"/>
      <c r="P1653" s="3"/>
      <c r="Q1653" s="3"/>
      <c r="R1653" s="3"/>
      <c r="S1653" s="3"/>
      <c r="T1653" s="3"/>
      <c r="U1653" s="3"/>
      <c r="V1653" s="3"/>
    </row>
    <row r="1654" ht="27.0" customHeight="1">
      <c r="A1654" s="8" t="str">
        <f>HYPERLINK("https://www.tenforums.com/tutorials/86285-get-more-information-about-windows-spotlight-image-windows-10-a.html","Lock Screen Windows Spotlight Background Image - Get More Information about in Windows 10")</f>
        <v>Lock Screen Windows Spotlight Background Image - Get More Information about in Windows 10</v>
      </c>
      <c r="B1654" s="9" t="s">
        <v>1446</v>
      </c>
      <c r="C1654" s="3"/>
      <c r="D1654" s="3"/>
      <c r="E1654" s="3"/>
      <c r="F1654" s="3"/>
      <c r="G1654" s="3"/>
      <c r="H1654" s="3"/>
      <c r="I1654" s="3"/>
      <c r="J1654" s="3"/>
      <c r="K1654" s="3"/>
      <c r="L1654" s="3"/>
      <c r="M1654" s="3"/>
      <c r="N1654" s="3"/>
      <c r="O1654" s="3"/>
      <c r="P1654" s="3"/>
      <c r="Q1654" s="3"/>
      <c r="R1654" s="3"/>
      <c r="S1654" s="3"/>
      <c r="T1654" s="3"/>
      <c r="U1654" s="3"/>
      <c r="V1654" s="3"/>
    </row>
    <row r="1655" ht="27.0" customHeight="1">
      <c r="A1655" s="8" t="str">
        <f>HYPERLINK("https://www.tenforums.com/tutorials/38717-windows-spotlight-background-images-find-save-windows-10-a.html","Lock Screen Windows Spotlight Background Images - Find and Save in Windows 10")</f>
        <v>Lock Screen Windows Spotlight Background Images - Find and Save in Windows 10</v>
      </c>
      <c r="B1655" s="9" t="s">
        <v>1447</v>
      </c>
      <c r="C1655" s="3"/>
      <c r="D1655" s="3"/>
      <c r="E1655" s="3"/>
      <c r="F1655" s="3"/>
      <c r="G1655" s="3"/>
      <c r="H1655" s="3"/>
      <c r="I1655" s="3"/>
      <c r="J1655" s="3"/>
      <c r="K1655" s="3"/>
      <c r="L1655" s="3"/>
      <c r="M1655" s="3"/>
      <c r="N1655" s="3"/>
      <c r="O1655" s="3"/>
      <c r="P1655" s="3"/>
      <c r="Q1655" s="3"/>
      <c r="R1655" s="3"/>
      <c r="S1655" s="3"/>
      <c r="T1655" s="3"/>
      <c r="U1655" s="3"/>
      <c r="V1655" s="3"/>
    </row>
    <row r="1656" ht="27.0" customHeight="1">
      <c r="A1656" s="8" t="str">
        <f>HYPERLINK("https://www.tenforums.com/tutorials/86280-rate-windows-spotlight-background-images-lock-screen-windows-10-a.html","Lock Screen Windows Spotlight Background Images - Rate in Windows 10")</f>
        <v>Lock Screen Windows Spotlight Background Images - Rate in Windows 10</v>
      </c>
      <c r="B1656" s="9" t="s">
        <v>1448</v>
      </c>
      <c r="C1656" s="3"/>
      <c r="D1656" s="3"/>
      <c r="E1656" s="3"/>
      <c r="F1656" s="3"/>
      <c r="G1656" s="3"/>
      <c r="H1656" s="3"/>
      <c r="I1656" s="3"/>
      <c r="J1656" s="3"/>
      <c r="K1656" s="3"/>
      <c r="L1656" s="3"/>
      <c r="M1656" s="3"/>
      <c r="N1656" s="3"/>
      <c r="O1656" s="3"/>
      <c r="P1656" s="3"/>
      <c r="Q1656" s="3"/>
      <c r="R1656" s="3"/>
      <c r="S1656" s="3"/>
      <c r="T1656" s="3"/>
      <c r="U1656" s="3"/>
      <c r="V1656" s="3"/>
    </row>
    <row r="1657" ht="27.0" customHeight="1">
      <c r="A1657" s="8" t="str">
        <f>HYPERLINK("https://www.tenforums.com/tutorials/15697-secure-sign-ctrl-alt-delete-enable-disable-windows-10-a.html","Lock Screen with Ctrl+Alt+Delete - Enable or Disable in Windows 10")</f>
        <v>Lock Screen with Ctrl+Alt+Delete - Enable or Disable in Windows 10</v>
      </c>
      <c r="B1657" s="9" t="s">
        <v>685</v>
      </c>
      <c r="C1657" s="3"/>
      <c r="D1657" s="3"/>
      <c r="E1657" s="3"/>
      <c r="F1657" s="3"/>
      <c r="G1657" s="3"/>
      <c r="H1657" s="3"/>
      <c r="I1657" s="3"/>
      <c r="J1657" s="3"/>
      <c r="K1657" s="3"/>
      <c r="L1657" s="3"/>
      <c r="M1657" s="3"/>
      <c r="N1657" s="3"/>
      <c r="O1657" s="3"/>
      <c r="P1657" s="3"/>
      <c r="Q1657" s="3"/>
      <c r="R1657" s="3"/>
      <c r="S1657" s="3"/>
      <c r="T1657" s="3"/>
      <c r="U1657" s="3"/>
      <c r="V1657" s="3"/>
    </row>
    <row r="1658" ht="27.0" customHeight="1">
      <c r="A1658" s="8" t="str">
        <f>HYPERLINK("https://www.tenforums.com/tutorials/124308-remotely-lock-windows-10-device-find-my-device.html","Lock Windows 10 Device Remotely with Find My Device")</f>
        <v>Lock Windows 10 Device Remotely with Find My Device</v>
      </c>
      <c r="B1658" s="9" t="s">
        <v>1449</v>
      </c>
      <c r="C1658" s="3"/>
      <c r="D1658" s="3"/>
      <c r="E1658" s="3"/>
      <c r="F1658" s="3"/>
      <c r="G1658" s="3"/>
      <c r="H1658" s="3"/>
      <c r="I1658" s="3"/>
      <c r="J1658" s="3"/>
      <c r="K1658" s="3"/>
      <c r="L1658" s="3"/>
      <c r="M1658" s="3"/>
      <c r="N1658" s="3"/>
      <c r="O1658" s="3"/>
      <c r="P1658" s="3"/>
      <c r="Q1658" s="3"/>
      <c r="R1658" s="3"/>
      <c r="S1658" s="3"/>
      <c r="T1658" s="3"/>
      <c r="U1658" s="3"/>
      <c r="V1658" s="3"/>
    </row>
    <row r="1659" ht="27.0" customHeight="1">
      <c r="A1659" s="8" t="str">
        <f>HYPERLINK("https://www.tenforums.com/tutorials/118323-automatically-lock-windows-10-pc-your-phone.html","Lock Windows 10 PC Automatically with your Phone")</f>
        <v>Lock Windows 10 PC Automatically with your Phone</v>
      </c>
      <c r="B1659" s="9" t="s">
        <v>1450</v>
      </c>
      <c r="C1659" s="3"/>
      <c r="D1659" s="3"/>
      <c r="E1659" s="3"/>
      <c r="F1659" s="3"/>
      <c r="G1659" s="3"/>
      <c r="H1659" s="3"/>
      <c r="I1659" s="3"/>
      <c r="J1659" s="3"/>
      <c r="K1659" s="3"/>
      <c r="L1659" s="3"/>
      <c r="M1659" s="3"/>
      <c r="N1659" s="3"/>
      <c r="O1659" s="3"/>
      <c r="P1659" s="3"/>
      <c r="Q1659" s="3"/>
      <c r="R1659" s="3"/>
      <c r="S1659" s="3"/>
      <c r="T1659" s="3"/>
      <c r="U1659" s="3"/>
      <c r="V1659" s="3"/>
    </row>
    <row r="1660" ht="27.0" customHeight="1">
      <c r="A1660" s="11" t="str">
        <f>HYPERLINK("https://www.tenforums.com/tutorials/142815-securely-login-local-accounts-yubikey-security-key-windows.html","Login to Local Accounts with YubiKey Security Key in Windows")</f>
        <v>Login to Local Accounts with YubiKey Security Key in Windows</v>
      </c>
      <c r="B1660" s="10" t="s">
        <v>1415</v>
      </c>
      <c r="C1660" s="3"/>
      <c r="D1660" s="3"/>
      <c r="E1660" s="3"/>
      <c r="F1660" s="3"/>
      <c r="G1660" s="3"/>
      <c r="H1660" s="3"/>
      <c r="I1660" s="3"/>
      <c r="J1660" s="3"/>
      <c r="K1660" s="3"/>
      <c r="L1660" s="3"/>
      <c r="M1660" s="3"/>
      <c r="N1660" s="3"/>
      <c r="O1660" s="3"/>
      <c r="P1660" s="3"/>
      <c r="Q1660" s="3"/>
      <c r="R1660" s="3"/>
      <c r="S1660" s="3"/>
      <c r="T1660" s="3"/>
      <c r="U1660" s="3"/>
      <c r="V1660" s="3"/>
    </row>
    <row r="1661" ht="27.0" customHeight="1">
      <c r="A1661" s="8" t="str">
        <f>HYPERLINK("https://www.tenforums.com/tutorials/117980-read-logoff-sign-out-logs-event-viewer-windows.html","Logoff and Sign Out Event Viewer Logs - Read in Windows")</f>
        <v>Logoff and Sign Out Event Viewer Logs - Read in Windows</v>
      </c>
      <c r="B1661" s="9" t="s">
        <v>954</v>
      </c>
      <c r="C1661" s="3"/>
      <c r="D1661" s="3"/>
      <c r="E1661" s="3"/>
      <c r="F1661" s="3"/>
      <c r="G1661" s="3"/>
      <c r="H1661" s="3"/>
      <c r="I1661" s="3"/>
      <c r="J1661" s="3"/>
      <c r="K1661" s="3"/>
      <c r="L1661" s="3"/>
      <c r="M1661" s="3"/>
      <c r="N1661" s="3"/>
      <c r="O1661" s="3"/>
      <c r="P1661" s="3"/>
      <c r="Q1661" s="3"/>
      <c r="R1661" s="3"/>
      <c r="S1661" s="3"/>
      <c r="T1661" s="3"/>
      <c r="U1661" s="3"/>
      <c r="V1661" s="3"/>
    </row>
    <row r="1662" ht="27.0" customHeight="1">
      <c r="A1662" s="8" t="str">
        <f>HYPERLINK("https://www.tenforums.com/tutorials/94893-play-sound-logoff-sign-out-windows-10-a.html","Logoff (Sign-out) Sound - Play in Windows 10")</f>
        <v>Logoff (Sign-out) Sound - Play in Windows 10</v>
      </c>
      <c r="B1662" s="9" t="s">
        <v>1451</v>
      </c>
      <c r="C1662" s="3"/>
      <c r="D1662" s="3"/>
      <c r="E1662" s="3"/>
      <c r="F1662" s="3"/>
      <c r="G1662" s="3"/>
      <c r="H1662" s="3"/>
      <c r="I1662" s="3"/>
      <c r="J1662" s="3"/>
      <c r="K1662" s="3"/>
      <c r="L1662" s="3"/>
      <c r="M1662" s="3"/>
      <c r="N1662" s="3"/>
      <c r="O1662" s="3"/>
      <c r="P1662" s="3"/>
      <c r="Q1662" s="3"/>
      <c r="R1662" s="3"/>
      <c r="S1662" s="3"/>
      <c r="T1662" s="3"/>
      <c r="U1662" s="3"/>
      <c r="V1662" s="3"/>
    </row>
    <row r="1663" ht="27.0" customHeight="1">
      <c r="A1663" s="8" t="str">
        <f>HYPERLINK("https://www.tenforums.com/tutorials/94884-play-sound-logon-sign-windows-10-a.html","Logon (Sign-in) Sound - Play in Windows 10")</f>
        <v>Logon (Sign-in) Sound - Play in Windows 10</v>
      </c>
      <c r="B1663" s="10" t="s">
        <v>1452</v>
      </c>
      <c r="C1663" s="3"/>
      <c r="D1663" s="3"/>
      <c r="E1663" s="3"/>
      <c r="F1663" s="3"/>
      <c r="G1663" s="3"/>
      <c r="H1663" s="3"/>
      <c r="I1663" s="3"/>
      <c r="J1663" s="3"/>
      <c r="K1663" s="3"/>
      <c r="L1663" s="3"/>
      <c r="M1663" s="3"/>
      <c r="N1663" s="3"/>
      <c r="O1663" s="3"/>
      <c r="P1663" s="3"/>
      <c r="Q1663" s="3"/>
      <c r="R1663" s="3"/>
      <c r="S1663" s="3"/>
      <c r="T1663" s="3"/>
      <c r="U1663" s="3"/>
      <c r="V1663" s="3"/>
    </row>
    <row r="1664" ht="27.0" customHeight="1">
      <c r="A1664" s="8" t="str">
        <f>HYPERLINK("https://www.tenforums.com/tutorials/51704-win32-long-paths-enable-disable-windows-10-a.html","Long Paths - Enable or Disable in Windows 10 ")</f>
        <v>Long Paths - Enable or Disable in Windows 10 </v>
      </c>
      <c r="B1664" s="9" t="s">
        <v>1453</v>
      </c>
      <c r="C1664" s="3"/>
      <c r="D1664" s="3"/>
      <c r="E1664" s="3"/>
      <c r="F1664" s="3"/>
      <c r="G1664" s="3"/>
      <c r="H1664" s="3"/>
      <c r="I1664" s="3"/>
      <c r="J1664" s="3"/>
      <c r="K1664" s="3"/>
      <c r="L1664" s="3"/>
      <c r="M1664" s="3"/>
      <c r="N1664" s="3"/>
      <c r="O1664" s="3"/>
      <c r="P1664" s="3"/>
      <c r="Q1664" s="3"/>
      <c r="R1664" s="3"/>
      <c r="S1664" s="3"/>
      <c r="T1664" s="3"/>
      <c r="U1664" s="3"/>
      <c r="V1664" s="3"/>
    </row>
    <row r="1665" ht="27.0" customHeight="1">
      <c r="A1665" s="8" t="str">
        <f>HYPERLINK("https://www.tenforums.com/tutorials/91453-remove-look-app-store-open-windows-10-a.html","Look for an app in the Store - Add or Remove from Open with in Windows 10")</f>
        <v>Look for an app in the Store - Add or Remove from Open with in Windows 10</v>
      </c>
      <c r="B1665" s="9" t="s">
        <v>1454</v>
      </c>
      <c r="C1665" s="3"/>
      <c r="D1665" s="3"/>
      <c r="E1665" s="3"/>
      <c r="F1665" s="3"/>
      <c r="G1665" s="3"/>
      <c r="H1665" s="3"/>
      <c r="I1665" s="3"/>
      <c r="J1665" s="3"/>
      <c r="K1665" s="3"/>
      <c r="L1665" s="3"/>
      <c r="M1665" s="3"/>
      <c r="N1665" s="3"/>
      <c r="O1665" s="3"/>
      <c r="P1665" s="3"/>
      <c r="Q1665" s="3"/>
      <c r="R1665" s="3"/>
      <c r="S1665" s="3"/>
      <c r="T1665" s="3"/>
      <c r="U1665" s="3"/>
      <c r="V1665" s="3"/>
    </row>
    <row r="1666" ht="27.0" customHeight="1">
      <c r="A1666" s="8" t="str">
        <f>HYPERLINK("https://www.tenforums.com/tutorials/5994-lync-app-join-online-meeting-guest.html","Lync App - Join an Online Meeting as Guest")</f>
        <v>Lync App - Join an Online Meeting as Guest</v>
      </c>
      <c r="B1666" s="9" t="s">
        <v>1455</v>
      </c>
      <c r="C1666" s="3"/>
      <c r="D1666" s="3"/>
      <c r="E1666" s="3"/>
      <c r="F1666" s="3"/>
      <c r="G1666" s="3"/>
      <c r="H1666" s="3"/>
      <c r="I1666" s="3"/>
      <c r="J1666" s="3"/>
      <c r="K1666" s="3"/>
      <c r="L1666" s="3"/>
      <c r="M1666" s="3"/>
      <c r="N1666" s="3"/>
      <c r="O1666" s="3"/>
      <c r="P1666" s="3"/>
      <c r="Q1666" s="3"/>
      <c r="R1666" s="3"/>
      <c r="S1666" s="3"/>
      <c r="T1666" s="3"/>
      <c r="U1666" s="3"/>
      <c r="V1666" s="3"/>
    </row>
    <row r="1667" ht="27.0" customHeight="1">
      <c r="A1667" s="6" t="s">
        <v>1456</v>
      </c>
      <c r="B1667" s="6" t="s">
        <v>1456</v>
      </c>
      <c r="C1667" s="15"/>
      <c r="D1667" s="15"/>
      <c r="E1667" s="15"/>
      <c r="F1667" s="15"/>
      <c r="G1667" s="15"/>
      <c r="H1667" s="15"/>
      <c r="I1667" s="15"/>
      <c r="J1667" s="15"/>
      <c r="K1667" s="15"/>
      <c r="L1667" s="15"/>
      <c r="M1667" s="15"/>
      <c r="N1667" s="15"/>
      <c r="O1667" s="15"/>
      <c r="P1667" s="15"/>
      <c r="Q1667" s="15"/>
      <c r="R1667" s="15"/>
      <c r="S1667" s="15"/>
      <c r="T1667" s="15"/>
      <c r="U1667" s="15"/>
      <c r="V1667" s="15"/>
    </row>
    <row r="1668" ht="27.0" customHeight="1">
      <c r="A1668" s="8" t="str">
        <f>HYPERLINK("https://www.tenforums.com/tutorials/39191-mac-address-windows-10-mobile-phone-find.html","MAC Address of Windows 10 Mobile Phone - Find")</f>
        <v>MAC Address of Windows 10 Mobile Phone - Find</v>
      </c>
      <c r="B1668" s="9" t="s">
        <v>1457</v>
      </c>
      <c r="C1668" s="3"/>
      <c r="D1668" s="3"/>
      <c r="E1668" s="3"/>
      <c r="F1668" s="3"/>
      <c r="G1668" s="3"/>
      <c r="H1668" s="3"/>
      <c r="I1668" s="3"/>
      <c r="J1668" s="3"/>
      <c r="K1668" s="3"/>
      <c r="L1668" s="3"/>
      <c r="M1668" s="3"/>
      <c r="N1668" s="3"/>
      <c r="O1668" s="3"/>
      <c r="P1668" s="3"/>
      <c r="Q1668" s="3"/>
      <c r="R1668" s="3"/>
      <c r="S1668" s="3"/>
      <c r="T1668" s="3"/>
      <c r="U1668" s="3"/>
      <c r="V1668" s="3"/>
    </row>
    <row r="1669" ht="27.0" customHeight="1">
      <c r="A1669" s="8" t="str">
        <f>HYPERLINK("https://www.tenforums.com/tutorials/39509-mac-address-windows-10-pc-find.html","MAC Address of Windows 10 PC - Find")</f>
        <v>MAC Address of Windows 10 PC - Find</v>
      </c>
      <c r="B1669" s="9" t="s">
        <v>1458</v>
      </c>
      <c r="C1669" s="3"/>
      <c r="D1669" s="3"/>
      <c r="E1669" s="3"/>
      <c r="F1669" s="3"/>
      <c r="G1669" s="3"/>
      <c r="H1669" s="3"/>
      <c r="I1669" s="3"/>
      <c r="J1669" s="3"/>
      <c r="K1669" s="3"/>
      <c r="L1669" s="3"/>
      <c r="M1669" s="3"/>
      <c r="N1669" s="3"/>
      <c r="O1669" s="3"/>
      <c r="P1669" s="3"/>
      <c r="Q1669" s="3"/>
      <c r="R1669" s="3"/>
      <c r="S1669" s="3"/>
      <c r="T1669" s="3"/>
      <c r="U1669" s="3"/>
      <c r="V1669" s="3"/>
    </row>
    <row r="1670" ht="27.0" customHeight="1">
      <c r="A1670" s="8" t="str">
        <f>HYPERLINK("https://www.tenforums.com/tutorials/39022-wi-fi-random-hardware-mac-addresses-turn-off-windows-10-a.html","MAC for Wi-Fi - Turn On or Off Random Hardware Addresses in Windows 10")</f>
        <v>MAC for Wi-Fi - Turn On or Off Random Hardware Addresses in Windows 10</v>
      </c>
      <c r="B1670" s="9" t="s">
        <v>1459</v>
      </c>
      <c r="C1670" s="3"/>
      <c r="D1670" s="3"/>
      <c r="E1670" s="3"/>
      <c r="F1670" s="3"/>
      <c r="G1670" s="3"/>
      <c r="H1670" s="3"/>
      <c r="I1670" s="3"/>
      <c r="J1670" s="3"/>
      <c r="K1670" s="3"/>
      <c r="L1670" s="3"/>
      <c r="M1670" s="3"/>
      <c r="N1670" s="3"/>
      <c r="O1670" s="3"/>
      <c r="P1670" s="3"/>
      <c r="Q1670" s="3"/>
      <c r="R1670" s="3"/>
      <c r="S1670" s="3"/>
      <c r="T1670" s="3"/>
      <c r="U1670" s="3"/>
      <c r="V1670" s="3"/>
    </row>
    <row r="1671" ht="27.0" customHeight="1">
      <c r="A1671" s="8" t="str">
        <f>HYPERLINK("https://www.tenforums.com/tutorials/39050-wi-fi-random-hardware-addresses-turn-off-windows-10-mobile.html","MAC for Wi-Fi - Turn On or Off Random Hardware Addresses in Windows 10 Mobile")</f>
        <v>MAC for Wi-Fi - Turn On or Off Random Hardware Addresses in Windows 10 Mobile</v>
      </c>
      <c r="B1671" s="9" t="s">
        <v>1460</v>
      </c>
      <c r="C1671" s="3"/>
      <c r="D1671" s="3"/>
      <c r="E1671" s="3"/>
      <c r="F1671" s="3"/>
      <c r="G1671" s="3"/>
      <c r="H1671" s="3"/>
      <c r="I1671" s="3"/>
      <c r="J1671" s="3"/>
      <c r="K1671" s="3"/>
      <c r="L1671" s="3"/>
      <c r="M1671" s="3"/>
      <c r="N1671" s="3"/>
      <c r="O1671" s="3"/>
      <c r="P1671" s="3"/>
      <c r="Q1671" s="3"/>
      <c r="R1671" s="3"/>
      <c r="S1671" s="3"/>
      <c r="T1671" s="3"/>
      <c r="U1671" s="3"/>
      <c r="V1671" s="3"/>
    </row>
    <row r="1672" ht="27.0" customHeight="1">
      <c r="A1672" s="8" t="str">
        <f>HYPERLINK("https://www.tenforums.com/tutorials/61026-macrium-reflect-backup-restore.html","Macrium Reflect - Backup &amp; Restore ")</f>
        <v>Macrium Reflect - Backup &amp; Restore </v>
      </c>
      <c r="B1672" s="9" t="s">
        <v>1461</v>
      </c>
      <c r="C1672" s="3"/>
      <c r="D1672" s="3"/>
      <c r="E1672" s="3"/>
      <c r="F1672" s="3"/>
      <c r="G1672" s="3"/>
      <c r="H1672" s="3"/>
      <c r="I1672" s="3"/>
      <c r="J1672" s="3"/>
      <c r="K1672" s="3"/>
      <c r="L1672" s="3"/>
      <c r="M1672" s="3"/>
      <c r="N1672" s="3"/>
      <c r="O1672" s="3"/>
      <c r="P1672" s="3"/>
      <c r="Q1672" s="3"/>
      <c r="R1672" s="3"/>
      <c r="S1672" s="3"/>
      <c r="T1672" s="3"/>
      <c r="U1672" s="3"/>
      <c r="V1672" s="3"/>
    </row>
    <row r="1673" ht="27.0" customHeight="1">
      <c r="A1673" s="11" t="str">
        <f>HYPERLINK("https://www.tenforums.com/tutorials/140976-macrium-reflect-create-rescue-partition.html","Macrium Reflect - Create a Rescue Partition")</f>
        <v>Macrium Reflect - Create a Rescue Partition</v>
      </c>
      <c r="B1673" s="10" t="s">
        <v>1462</v>
      </c>
      <c r="C1673" s="3"/>
      <c r="D1673" s="3"/>
      <c r="E1673" s="3"/>
      <c r="F1673" s="3"/>
      <c r="G1673" s="3"/>
      <c r="H1673" s="3"/>
      <c r="I1673" s="3"/>
      <c r="J1673" s="3"/>
      <c r="K1673" s="3"/>
      <c r="L1673" s="3"/>
      <c r="M1673" s="3"/>
      <c r="N1673" s="3"/>
      <c r="O1673" s="3"/>
      <c r="P1673" s="3"/>
      <c r="Q1673" s="3"/>
      <c r="R1673" s="3"/>
      <c r="S1673" s="3"/>
      <c r="T1673" s="3"/>
      <c r="U1673" s="3"/>
      <c r="V1673" s="3"/>
    </row>
    <row r="1674" ht="27.0" customHeight="1">
      <c r="A1674" s="8" t="str">
        <f>HYPERLINK("https://www.tenforums.com/tutorials/85198-use-macrium-reflect-rescue-media-fix-windows-boot-issues.html","Macrium Reflect Rescue Media - Use to Fix Windows Boot Issues")</f>
        <v>Macrium Reflect Rescue Media - Use to Fix Windows Boot Issues</v>
      </c>
      <c r="B1674" s="9" t="s">
        <v>1463</v>
      </c>
      <c r="C1674" s="3"/>
      <c r="D1674" s="3"/>
      <c r="E1674" s="3"/>
      <c r="F1674" s="3"/>
      <c r="G1674" s="3"/>
      <c r="H1674" s="3"/>
      <c r="I1674" s="3"/>
      <c r="J1674" s="3"/>
      <c r="K1674" s="3"/>
      <c r="L1674" s="3"/>
      <c r="M1674" s="3"/>
      <c r="N1674" s="3"/>
      <c r="O1674" s="3"/>
      <c r="P1674" s="3"/>
      <c r="Q1674" s="3"/>
      <c r="R1674" s="3"/>
      <c r="S1674" s="3"/>
      <c r="T1674" s="3"/>
      <c r="U1674" s="3"/>
      <c r="V1674" s="3"/>
    </row>
    <row r="1675" ht="27.0" customHeight="1">
      <c r="A1675" s="8" t="str">
        <f>HYPERLINK("https://www.tenforums.com/tutorials/75660-macrium-reflect-use-macrium-image-set-up-dual-multi-boot.html","Macrium Reflect - Use Macrium Image to set up Dual / Multi Boot")</f>
        <v>Macrium Reflect - Use Macrium Image to set up Dual / Multi Boot</v>
      </c>
      <c r="B1675" s="10" t="s">
        <v>1464</v>
      </c>
      <c r="C1675" s="3"/>
      <c r="D1675" s="3"/>
      <c r="E1675" s="3"/>
      <c r="F1675" s="3"/>
      <c r="G1675" s="3"/>
      <c r="H1675" s="3"/>
      <c r="I1675" s="3"/>
      <c r="J1675" s="3"/>
      <c r="K1675" s="3"/>
      <c r="L1675" s="3"/>
      <c r="M1675" s="3"/>
      <c r="N1675" s="3"/>
      <c r="O1675" s="3"/>
      <c r="P1675" s="3"/>
      <c r="Q1675" s="3"/>
      <c r="R1675" s="3"/>
      <c r="S1675" s="3"/>
      <c r="T1675" s="3"/>
      <c r="U1675" s="3"/>
      <c r="V1675" s="3"/>
    </row>
    <row r="1676" ht="27.0" customHeight="1">
      <c r="A1676" s="8" t="str">
        <f>HYPERLINK("https://www.tenforums.com/tutorials/52676-macrium-viboot-create-virtual-machine-using-macrium-image.html","Macrium viBoot - Create Virtual Machine using Macrium Image ")</f>
        <v>Macrium viBoot - Create Virtual Machine using Macrium Image </v>
      </c>
      <c r="B1676" s="9" t="s">
        <v>1465</v>
      </c>
      <c r="C1676" s="3"/>
      <c r="D1676" s="3"/>
      <c r="E1676" s="3"/>
      <c r="F1676" s="3"/>
      <c r="G1676" s="3"/>
      <c r="H1676" s="3"/>
      <c r="I1676" s="3"/>
      <c r="J1676" s="3"/>
      <c r="K1676" s="3"/>
      <c r="L1676" s="3"/>
      <c r="M1676" s="3"/>
      <c r="N1676" s="3"/>
      <c r="O1676" s="3"/>
      <c r="P1676" s="3"/>
      <c r="Q1676" s="3"/>
      <c r="R1676" s="3"/>
      <c r="S1676" s="3"/>
      <c r="T1676" s="3"/>
      <c r="U1676" s="3"/>
      <c r="V1676" s="3"/>
    </row>
    <row r="1677" ht="27.0" customHeight="1">
      <c r="A1677" s="8" t="str">
        <f>HYPERLINK("https://www.tenforums.com/tutorials/108017-choose-where-keep-mouse-cursor-while-using-magnifier-windows-10-a.html","Magnifier - Choose Where to Keep Mouse Cursor in Windows 10")</f>
        <v>Magnifier - Choose Where to Keep Mouse Cursor in Windows 10</v>
      </c>
      <c r="B1677" s="9" t="s">
        <v>1466</v>
      </c>
      <c r="C1677" s="3"/>
      <c r="D1677" s="3"/>
      <c r="E1677" s="3"/>
      <c r="F1677" s="3"/>
      <c r="G1677" s="3"/>
      <c r="H1677" s="3"/>
      <c r="I1677" s="3"/>
      <c r="J1677" s="3"/>
      <c r="K1677" s="3"/>
      <c r="L1677" s="3"/>
      <c r="M1677" s="3"/>
      <c r="N1677" s="3"/>
      <c r="O1677" s="3"/>
      <c r="P1677" s="3"/>
      <c r="Q1677" s="3"/>
      <c r="R1677" s="3"/>
      <c r="S1677" s="3"/>
      <c r="T1677" s="3"/>
      <c r="U1677" s="3"/>
      <c r="V1677" s="3"/>
    </row>
    <row r="1678" ht="27.0" customHeight="1">
      <c r="A1678" s="8" t="str">
        <f>HYPERLINK("https://www.tenforums.com/tutorials/132548-choose-where-keep-text-cursor-while-using-magnifier-windows-10-a.html","Magnifier - Choose Where to Keep Text Cursor in Windows 10")</f>
        <v>Magnifier - Choose Where to Keep Text Cursor in Windows 10</v>
      </c>
      <c r="B1678" s="9" t="s">
        <v>1467</v>
      </c>
      <c r="C1678" s="3"/>
      <c r="D1678" s="3"/>
      <c r="E1678" s="3"/>
      <c r="F1678" s="3"/>
      <c r="G1678" s="3"/>
      <c r="H1678" s="3"/>
      <c r="I1678" s="3"/>
      <c r="J1678" s="3"/>
      <c r="K1678" s="3"/>
      <c r="L1678" s="3"/>
      <c r="M1678" s="3"/>
      <c r="N1678" s="3"/>
      <c r="O1678" s="3"/>
      <c r="P1678" s="3"/>
      <c r="Q1678" s="3"/>
      <c r="R1678" s="3"/>
      <c r="S1678" s="3"/>
      <c r="T1678" s="3"/>
      <c r="U1678" s="3"/>
      <c r="V1678" s="3"/>
    </row>
    <row r="1679" ht="27.0" customHeight="1">
      <c r="A1679" s="8" t="str">
        <f>HYPERLINK("https://www.tenforums.com/tutorials/84190-open-close-magnifier-windows-10-a.html","Magnifier - Open and Close in Windows 10")</f>
        <v>Magnifier - Open and Close in Windows 10</v>
      </c>
      <c r="B1679" s="10" t="s">
        <v>1468</v>
      </c>
      <c r="C1679" s="3"/>
      <c r="D1679" s="3"/>
      <c r="E1679" s="3"/>
      <c r="F1679" s="3"/>
      <c r="G1679" s="3"/>
      <c r="H1679" s="3"/>
      <c r="I1679" s="3"/>
      <c r="J1679" s="3"/>
      <c r="K1679" s="3"/>
      <c r="L1679" s="3"/>
      <c r="M1679" s="3"/>
      <c r="N1679" s="3"/>
      <c r="O1679" s="3"/>
      <c r="P1679" s="3"/>
      <c r="Q1679" s="3"/>
      <c r="R1679" s="3"/>
      <c r="S1679" s="3"/>
      <c r="T1679" s="3"/>
      <c r="U1679" s="3"/>
      <c r="V1679" s="3"/>
    </row>
    <row r="1680" ht="27.0" customHeight="1">
      <c r="A1680" s="8" t="str">
        <f>HYPERLINK("https://www.tenforums.com/tutorials/84561-turn-off-invert-colors-magnifier-window-windows-10-a.html","Magnifier - Turn On or Off Invert Colors in Windows 10")</f>
        <v>Magnifier - Turn On or Off Invert Colors in Windows 10</v>
      </c>
      <c r="B1680" s="10" t="s">
        <v>1469</v>
      </c>
      <c r="C1680" s="3"/>
      <c r="D1680" s="3"/>
      <c r="E1680" s="3"/>
      <c r="F1680" s="3"/>
      <c r="G1680" s="3"/>
      <c r="H1680" s="3"/>
      <c r="I1680" s="3"/>
      <c r="J1680" s="3"/>
      <c r="K1680" s="3"/>
      <c r="L1680" s="3"/>
      <c r="M1680" s="3"/>
      <c r="N1680" s="3"/>
      <c r="O1680" s="3"/>
      <c r="P1680" s="3"/>
      <c r="Q1680" s="3"/>
      <c r="R1680" s="3"/>
      <c r="S1680" s="3"/>
      <c r="T1680" s="3"/>
      <c r="U1680" s="3"/>
      <c r="V1680" s="3"/>
    </row>
    <row r="1681" ht="27.0" customHeight="1">
      <c r="A1681" s="8" t="str">
        <f>HYPERLINK("https://www.tenforums.com/tutorials/84391-turn-off-magnifying-glass-magnifier-windows-10-a.html","Magnifier - Turn On or Off Magnifying Glass in Windows 10")</f>
        <v>Magnifier - Turn On or Off Magnifying Glass in Windows 10</v>
      </c>
      <c r="B1681" s="10" t="s">
        <v>1470</v>
      </c>
      <c r="C1681" s="3"/>
      <c r="D1681" s="3"/>
      <c r="E1681" s="3"/>
      <c r="F1681" s="3"/>
      <c r="G1681" s="3"/>
      <c r="H1681" s="3"/>
      <c r="I1681" s="3"/>
      <c r="J1681" s="3"/>
      <c r="K1681" s="3"/>
      <c r="L1681" s="3"/>
      <c r="M1681" s="3"/>
      <c r="N1681" s="3"/>
      <c r="O1681" s="3"/>
      <c r="P1681" s="3"/>
      <c r="Q1681" s="3"/>
      <c r="R1681" s="3"/>
      <c r="S1681" s="3"/>
      <c r="T1681" s="3"/>
      <c r="U1681" s="3"/>
      <c r="V1681" s="3"/>
    </row>
    <row r="1682" ht="27.0" customHeight="1">
      <c r="A1682" s="8" t="str">
        <f>HYPERLINK("https://www.tenforums.com/tutorials/84291-turn-off-start-magnifier-automatically-login-windows-10-a.html","Magnifier - Turn On or Off Start Automatically at Login in Windows 10")</f>
        <v>Magnifier - Turn On or Off Start Automatically at Login in Windows 10</v>
      </c>
      <c r="B1682" s="10" t="s">
        <v>1471</v>
      </c>
      <c r="C1682" s="3"/>
      <c r="D1682" s="3"/>
      <c r="E1682" s="3"/>
      <c r="F1682" s="3"/>
      <c r="G1682" s="3"/>
      <c r="H1682" s="3"/>
      <c r="I1682" s="3"/>
      <c r="J1682" s="3"/>
      <c r="K1682" s="3"/>
      <c r="L1682" s="3"/>
      <c r="M1682" s="3"/>
      <c r="N1682" s="3"/>
      <c r="O1682" s="3"/>
      <c r="P1682" s="3"/>
      <c r="Q1682" s="3"/>
      <c r="R1682" s="3"/>
      <c r="S1682" s="3"/>
      <c r="T1682" s="3"/>
      <c r="U1682" s="3"/>
      <c r="V1682" s="3"/>
    </row>
    <row r="1683" ht="27.0" customHeight="1">
      <c r="A1683" s="8" t="str">
        <f>HYPERLINK("https://www.tenforums.com/tutorials/84311-turn-off-auto-start-magnifier-before-login-windows-10-a.html","Magnifier - Turn On or Off Start Automatically before Login in Windows 10")</f>
        <v>Magnifier - Turn On or Off Start Automatically before Login in Windows 10</v>
      </c>
      <c r="B1683" s="10" t="s">
        <v>1472</v>
      </c>
      <c r="C1683" s="3"/>
      <c r="D1683" s="3"/>
      <c r="E1683" s="3"/>
      <c r="F1683" s="3"/>
      <c r="G1683" s="3"/>
      <c r="H1683" s="3"/>
      <c r="I1683" s="3"/>
      <c r="J1683" s="3"/>
      <c r="K1683" s="3"/>
      <c r="L1683" s="3"/>
      <c r="M1683" s="3"/>
      <c r="N1683" s="3"/>
      <c r="O1683" s="3"/>
      <c r="P1683" s="3"/>
      <c r="Q1683" s="3"/>
      <c r="R1683" s="3"/>
      <c r="S1683" s="3"/>
      <c r="T1683" s="3"/>
      <c r="U1683" s="3"/>
      <c r="V1683" s="3"/>
    </row>
    <row r="1684" ht="27.0" customHeight="1">
      <c r="A1684" s="8" t="str">
        <f>HYPERLINK("https://www.tenforums.com/tutorials/102256-change-magnifier-view-windows-10-a.html","Magnifier View - Change in Windows 10")</f>
        <v>Magnifier View - Change in Windows 10</v>
      </c>
      <c r="B1684" s="9" t="s">
        <v>1473</v>
      </c>
      <c r="C1684" s="3"/>
      <c r="D1684" s="3"/>
      <c r="E1684" s="3"/>
      <c r="F1684" s="3"/>
      <c r="G1684" s="3"/>
      <c r="H1684" s="3"/>
      <c r="I1684" s="3"/>
      <c r="J1684" s="3"/>
      <c r="K1684" s="3"/>
      <c r="L1684" s="3"/>
      <c r="M1684" s="3"/>
      <c r="N1684" s="3"/>
      <c r="O1684" s="3"/>
      <c r="P1684" s="3"/>
      <c r="Q1684" s="3"/>
      <c r="R1684" s="3"/>
      <c r="S1684" s="3"/>
      <c r="T1684" s="3"/>
      <c r="U1684" s="3"/>
      <c r="V1684" s="3"/>
    </row>
    <row r="1685" ht="27.0" customHeight="1">
      <c r="A1685" s="8" t="str">
        <f>HYPERLINK("https://www.tenforums.com/tutorials/84977-change-magnifier-zoom-level-increments-windows-10-a.html","Magnifier Zoom Level Increments - Change in Windows 10")</f>
        <v>Magnifier Zoom Level Increments - Change in Windows 10</v>
      </c>
      <c r="B1685" s="10" t="s">
        <v>1474</v>
      </c>
      <c r="C1685" s="3"/>
      <c r="D1685" s="3"/>
      <c r="E1685" s="3"/>
      <c r="F1685" s="3"/>
      <c r="G1685" s="3"/>
      <c r="H1685" s="3"/>
      <c r="I1685" s="3"/>
      <c r="J1685" s="3"/>
      <c r="K1685" s="3"/>
      <c r="L1685" s="3"/>
      <c r="M1685" s="3"/>
      <c r="N1685" s="3"/>
      <c r="O1685" s="3"/>
      <c r="P1685" s="3"/>
      <c r="Q1685" s="3"/>
      <c r="R1685" s="3"/>
      <c r="S1685" s="3"/>
      <c r="T1685" s="3"/>
      <c r="U1685" s="3"/>
      <c r="V1685" s="3"/>
    </row>
    <row r="1686" ht="27.0" customHeight="1">
      <c r="A1686" s="12" t="str">
        <f>HYPERLINK("https://www.tenforums.com/tutorials/32588-change-accent-color-mail-calendar-app-windows-10-a.html","Mail and Calendar app Accent Color - Change in Windows 10")</f>
        <v>Mail and Calendar app Accent Color - Change in Windows 10</v>
      </c>
      <c r="B1686" s="10" t="s">
        <v>365</v>
      </c>
      <c r="C1686" s="3"/>
      <c r="D1686" s="3"/>
      <c r="E1686" s="3"/>
      <c r="F1686" s="3"/>
      <c r="G1686" s="3"/>
      <c r="H1686" s="3"/>
      <c r="I1686" s="3"/>
      <c r="J1686" s="3"/>
      <c r="K1686" s="3"/>
      <c r="L1686" s="3"/>
      <c r="M1686" s="3"/>
      <c r="N1686" s="3"/>
      <c r="O1686" s="3"/>
      <c r="P1686" s="3"/>
      <c r="Q1686" s="3"/>
      <c r="R1686" s="3"/>
      <c r="S1686" s="3"/>
      <c r="T1686" s="3"/>
      <c r="U1686" s="3"/>
      <c r="V1686" s="3"/>
    </row>
    <row r="1687" ht="27.0" customHeight="1">
      <c r="A1687" s="12" t="str">
        <f>HYPERLINK("https://www.tenforums.com/tutorials/5631-change-mail-calendar-app-background-picture-windows-10-a.html","Mail and Calendar app Background Picture - Change in Windows 10")</f>
        <v>Mail and Calendar app Background Picture - Change in Windows 10</v>
      </c>
      <c r="B1687" s="10" t="s">
        <v>366</v>
      </c>
      <c r="C1687" s="3"/>
      <c r="D1687" s="3"/>
      <c r="E1687" s="3"/>
      <c r="F1687" s="3"/>
      <c r="G1687" s="3"/>
      <c r="H1687" s="3"/>
      <c r="I1687" s="3"/>
      <c r="J1687" s="3"/>
      <c r="K1687" s="3"/>
      <c r="L1687" s="3"/>
      <c r="M1687" s="3"/>
      <c r="N1687" s="3"/>
      <c r="O1687" s="3"/>
      <c r="P1687" s="3"/>
      <c r="Q1687" s="3"/>
      <c r="R1687" s="3"/>
      <c r="S1687" s="3"/>
      <c r="T1687" s="3"/>
      <c r="U1687" s="3"/>
      <c r="V1687" s="3"/>
    </row>
    <row r="1688" ht="27.0" customHeight="1">
      <c r="A1688" s="12" t="str">
        <f>HYPERLINK("https://www.tenforums.com/tutorials/32376-change-light-dark-theme-mail-calendar-app-windows-10-a.html","Mail and Calendar app Theme - Change to Light or Dark in Windows 10")</f>
        <v>Mail and Calendar app Theme - Change to Light or Dark in Windows 10</v>
      </c>
      <c r="B1688" s="10" t="s">
        <v>367</v>
      </c>
      <c r="C1688" s="3"/>
      <c r="D1688" s="3"/>
      <c r="E1688" s="3"/>
      <c r="F1688" s="3"/>
      <c r="G1688" s="3"/>
      <c r="H1688" s="3"/>
      <c r="I1688" s="3"/>
      <c r="J1688" s="3"/>
      <c r="K1688" s="3"/>
      <c r="L1688" s="3"/>
      <c r="M1688" s="3"/>
      <c r="N1688" s="3"/>
      <c r="O1688" s="3"/>
      <c r="P1688" s="3"/>
      <c r="Q1688" s="3"/>
      <c r="R1688" s="3"/>
      <c r="S1688" s="3"/>
      <c r="T1688" s="3"/>
      <c r="U1688" s="3"/>
      <c r="V1688" s="3"/>
    </row>
    <row r="1689" ht="27.0" customHeight="1">
      <c r="A1689" s="8" t="str">
        <f>HYPERLINK("https://www.tenforums.com/tutorials/6135-mail-app-add-delete-account-windows-10-a.html","Mail app - Add or Delete Account in Windows 10")</f>
        <v>Mail app - Add or Delete Account in Windows 10</v>
      </c>
      <c r="B1689" s="9" t="s">
        <v>1475</v>
      </c>
      <c r="C1689" s="3"/>
      <c r="D1689" s="3"/>
      <c r="E1689" s="3"/>
      <c r="F1689" s="3"/>
      <c r="G1689" s="3"/>
      <c r="H1689" s="3"/>
      <c r="I1689" s="3"/>
      <c r="J1689" s="3"/>
      <c r="K1689" s="3"/>
      <c r="L1689" s="3"/>
      <c r="M1689" s="3"/>
      <c r="N1689" s="3"/>
      <c r="O1689" s="3"/>
      <c r="P1689" s="3"/>
      <c r="Q1689" s="3"/>
      <c r="R1689" s="3"/>
      <c r="S1689" s="3"/>
      <c r="T1689" s="3"/>
      <c r="U1689" s="3"/>
      <c r="V1689" s="3"/>
    </row>
    <row r="1690" ht="27.0" customHeight="1">
      <c r="A1690" s="8" t="str">
        <f>HYPERLINK("https://www.tenforums.com/tutorials/78645-mail-app-advanced-searching-windows-10-a.html","Mail app Advanced Searching in Windows 10")</f>
        <v>Mail app Advanced Searching in Windows 10</v>
      </c>
      <c r="B1690" s="10" t="s">
        <v>1476</v>
      </c>
      <c r="C1690" s="3"/>
      <c r="D1690" s="3"/>
      <c r="E1690" s="3"/>
      <c r="F1690" s="3"/>
      <c r="G1690" s="3"/>
      <c r="H1690" s="3"/>
      <c r="I1690" s="3"/>
      <c r="J1690" s="3"/>
      <c r="K1690" s="3"/>
      <c r="L1690" s="3"/>
      <c r="M1690" s="3"/>
      <c r="N1690" s="3"/>
      <c r="O1690" s="3"/>
      <c r="P1690" s="3"/>
      <c r="Q1690" s="3"/>
      <c r="R1690" s="3"/>
      <c r="S1690" s="3"/>
      <c r="T1690" s="3"/>
      <c r="U1690" s="3"/>
      <c r="V1690" s="3"/>
    </row>
    <row r="1691" ht="27.0" customHeight="1">
      <c r="A1691" s="8" t="str">
        <f>HYPERLINK("https://www.tenforums.com/tutorials/106969-turn-off-auto-open-next-item-windows-10-mail-app.html","Mail app Auto-open Next Item - Turn On or Off in Windows 10")</f>
        <v>Mail app Auto-open Next Item - Turn On or Off in Windows 10</v>
      </c>
      <c r="B1691" s="9" t="s">
        <v>1477</v>
      </c>
      <c r="C1691" s="3"/>
      <c r="D1691" s="3"/>
      <c r="E1691" s="3"/>
      <c r="F1691" s="3"/>
      <c r="G1691" s="3"/>
      <c r="H1691" s="3"/>
      <c r="I1691" s="3"/>
      <c r="J1691" s="3"/>
      <c r="K1691" s="3"/>
      <c r="L1691" s="3"/>
      <c r="M1691" s="3"/>
      <c r="N1691" s="3"/>
      <c r="O1691" s="3"/>
      <c r="P1691" s="3"/>
      <c r="Q1691" s="3"/>
      <c r="R1691" s="3"/>
      <c r="S1691" s="3"/>
      <c r="T1691" s="3"/>
      <c r="U1691" s="3"/>
      <c r="V1691" s="3"/>
    </row>
    <row r="1692" ht="27.0" customHeight="1">
      <c r="A1692" s="8" t="str">
        <f>HYPERLINK("https://www.tenforums.com/tutorials/46322-mail-app-automatic-replies-turn-off-windows-10-a.html","Mail app Automatic Replies - Turn On or Off in Windows 10")</f>
        <v>Mail app Automatic Replies - Turn On or Off in Windows 10</v>
      </c>
      <c r="B1692" s="9" t="s">
        <v>1478</v>
      </c>
      <c r="C1692" s="3"/>
      <c r="D1692" s="3"/>
      <c r="E1692" s="3"/>
      <c r="F1692" s="3"/>
      <c r="G1692" s="3"/>
      <c r="H1692" s="3"/>
      <c r="I1692" s="3"/>
      <c r="J1692" s="3"/>
      <c r="K1692" s="3"/>
      <c r="L1692" s="3"/>
      <c r="M1692" s="3"/>
      <c r="N1692" s="3"/>
      <c r="O1692" s="3"/>
      <c r="P1692" s="3"/>
      <c r="Q1692" s="3"/>
      <c r="R1692" s="3"/>
      <c r="S1692" s="3"/>
      <c r="T1692" s="3"/>
      <c r="U1692" s="3"/>
      <c r="V1692" s="3"/>
    </row>
    <row r="1693" ht="27.0" customHeight="1">
      <c r="A1693" s="8" t="str">
        <f>HYPERLINK("https://www.tenforums.com/tutorials/106972-turn-off-caret-browsing-windows-10-mail-app.html","Mail app Caret Browsing - Turn On or Off in Windows 10")</f>
        <v>Mail app Caret Browsing - Turn On or Off in Windows 10</v>
      </c>
      <c r="B1693" s="9" t="s">
        <v>1479</v>
      </c>
      <c r="C1693" s="3"/>
      <c r="D1693" s="3"/>
      <c r="E1693" s="3"/>
      <c r="F1693" s="3"/>
      <c r="G1693" s="3"/>
      <c r="H1693" s="3"/>
      <c r="I1693" s="3"/>
      <c r="J1693" s="3"/>
      <c r="K1693" s="3"/>
      <c r="L1693" s="3"/>
      <c r="M1693" s="3"/>
      <c r="N1693" s="3"/>
      <c r="O1693" s="3"/>
      <c r="P1693" s="3"/>
      <c r="Q1693" s="3"/>
      <c r="R1693" s="3"/>
      <c r="S1693" s="3"/>
      <c r="T1693" s="3"/>
      <c r="U1693" s="3"/>
      <c r="V1693" s="3"/>
    </row>
    <row r="1694" ht="27.0" customHeight="1">
      <c r="A1694" s="8" t="str">
        <f>HYPERLINK("https://www.tenforums.com/tutorials/6166-mail-app-change-mailbox-sync-settings-windows-10-a.html","Mail app - Change Mailbox Sync Settings in Windows 10")</f>
        <v>Mail app - Change Mailbox Sync Settings in Windows 10</v>
      </c>
      <c r="B1694" s="9" t="s">
        <v>1480</v>
      </c>
      <c r="C1694" s="3"/>
      <c r="D1694" s="3"/>
      <c r="E1694" s="3"/>
      <c r="F1694" s="3"/>
      <c r="G1694" s="3"/>
      <c r="H1694" s="3"/>
      <c r="I1694" s="3"/>
      <c r="J1694" s="3"/>
      <c r="K1694" s="3"/>
      <c r="L1694" s="3"/>
      <c r="M1694" s="3"/>
      <c r="N1694" s="3"/>
      <c r="O1694" s="3"/>
      <c r="P1694" s="3"/>
      <c r="Q1694" s="3"/>
      <c r="R1694" s="3"/>
      <c r="S1694" s="3"/>
      <c r="T1694" s="3"/>
      <c r="U1694" s="3"/>
      <c r="V1694" s="3"/>
    </row>
    <row r="1695" ht="27.0" customHeight="1">
      <c r="A1695" s="8" t="str">
        <f>HYPERLINK("https://www.tenforums.com/tutorials/126472-change-default-font-mail-app-windows-10-a.html","Mail app Default Font - Change in Windows 10")</f>
        <v>Mail app Default Font - Change in Windows 10</v>
      </c>
      <c r="B1695" s="9" t="s">
        <v>1481</v>
      </c>
      <c r="C1695" s="3"/>
      <c r="D1695" s="3"/>
      <c r="E1695" s="3"/>
      <c r="F1695" s="3"/>
      <c r="G1695" s="3"/>
      <c r="H1695" s="3"/>
      <c r="I1695" s="3"/>
      <c r="J1695" s="3"/>
      <c r="K1695" s="3"/>
      <c r="L1695" s="3"/>
      <c r="M1695" s="3"/>
      <c r="N1695" s="3"/>
      <c r="O1695" s="3"/>
      <c r="P1695" s="3"/>
      <c r="Q1695" s="3"/>
      <c r="R1695" s="3"/>
      <c r="S1695" s="3"/>
      <c r="T1695" s="3"/>
      <c r="U1695" s="3"/>
      <c r="V1695" s="3"/>
    </row>
    <row r="1696" ht="27.0" customHeight="1">
      <c r="A1696" s="8" t="str">
        <f>HYPERLINK("https://www.tenforums.com/tutorials/44485-mail-app-delete-email-messages-windows-10-a.html","Mail app - Delete Email Messages in Windows 10 ")</f>
        <v>Mail app - Delete Email Messages in Windows 10 </v>
      </c>
      <c r="B1696" s="9" t="s">
        <v>1482</v>
      </c>
      <c r="C1696" s="3"/>
      <c r="D1696" s="3"/>
      <c r="E1696" s="3"/>
      <c r="F1696" s="3"/>
      <c r="G1696" s="3"/>
      <c r="H1696" s="3"/>
      <c r="I1696" s="3"/>
      <c r="J1696" s="3"/>
      <c r="K1696" s="3"/>
      <c r="L1696" s="3"/>
      <c r="M1696" s="3"/>
      <c r="N1696" s="3"/>
      <c r="O1696" s="3"/>
      <c r="P1696" s="3"/>
      <c r="Q1696" s="3"/>
      <c r="R1696" s="3"/>
      <c r="S1696" s="3"/>
      <c r="T1696" s="3"/>
      <c r="U1696" s="3"/>
      <c r="V1696" s="3"/>
    </row>
    <row r="1697" ht="27.0" customHeight="1">
      <c r="A1697" s="8" t="str">
        <f>HYPERLINK("https://www.tenforums.com/tutorials/23855-mail-app-download-external-content-turn-off-windows-10-a.html","Mail app Download External Content - Turn On or Off in Windows 10")</f>
        <v>Mail app Download External Content - Turn On or Off in Windows 10</v>
      </c>
      <c r="B1697" s="9" t="s">
        <v>1483</v>
      </c>
      <c r="C1697" s="3"/>
      <c r="D1697" s="3"/>
      <c r="E1697" s="3"/>
      <c r="F1697" s="3"/>
      <c r="G1697" s="3"/>
      <c r="H1697" s="3"/>
      <c r="I1697" s="3"/>
      <c r="J1697" s="3"/>
      <c r="K1697" s="3"/>
      <c r="L1697" s="3"/>
      <c r="M1697" s="3"/>
      <c r="N1697" s="3"/>
      <c r="O1697" s="3"/>
      <c r="P1697" s="3"/>
      <c r="Q1697" s="3"/>
      <c r="R1697" s="3"/>
      <c r="S1697" s="3"/>
      <c r="T1697" s="3"/>
      <c r="U1697" s="3"/>
      <c r="V1697" s="3"/>
    </row>
    <row r="1698" ht="27.0" customHeight="1">
      <c r="A1698" s="8" t="str">
        <f>HYPERLINK("https://www.tenforums.com/tutorials/6151-mail-app-favorites-add-remove-folders-windows-10-a.html","Mail app Favorites - Add or Remove Folders in Windows 10")</f>
        <v>Mail app Favorites - Add or Remove Folders in Windows 10</v>
      </c>
      <c r="B1698" s="9" t="s">
        <v>1484</v>
      </c>
      <c r="C1698" s="3"/>
      <c r="D1698" s="3"/>
      <c r="E1698" s="3"/>
      <c r="F1698" s="3"/>
      <c r="G1698" s="3"/>
      <c r="H1698" s="3"/>
      <c r="I1698" s="3"/>
      <c r="J1698" s="3"/>
      <c r="K1698" s="3"/>
      <c r="L1698" s="3"/>
      <c r="M1698" s="3"/>
      <c r="N1698" s="3"/>
      <c r="O1698" s="3"/>
      <c r="P1698" s="3"/>
      <c r="Q1698" s="3"/>
      <c r="R1698" s="3"/>
      <c r="S1698" s="3"/>
      <c r="T1698" s="3"/>
      <c r="U1698" s="3"/>
      <c r="V1698" s="3"/>
    </row>
    <row r="1699" ht="27.0" customHeight="1">
      <c r="A1699" s="8" t="str">
        <f>HYPERLINK("https://www.tenforums.com/tutorials/76639-mail-app-focused-inbox-turn-off-windows-10-a.html","Mail app Focused Inbox - Turn On or Off in Windows 10")</f>
        <v>Mail app Focused Inbox - Turn On or Off in Windows 10</v>
      </c>
      <c r="B1699" s="10" t="s">
        <v>1485</v>
      </c>
      <c r="C1699" s="3"/>
      <c r="D1699" s="3"/>
      <c r="E1699" s="3"/>
      <c r="F1699" s="3"/>
      <c r="G1699" s="3"/>
      <c r="H1699" s="3"/>
      <c r="I1699" s="3"/>
      <c r="J1699" s="3"/>
      <c r="K1699" s="3"/>
      <c r="L1699" s="3"/>
      <c r="M1699" s="3"/>
      <c r="N1699" s="3"/>
      <c r="O1699" s="3"/>
      <c r="P1699" s="3"/>
      <c r="Q1699" s="3"/>
      <c r="R1699" s="3"/>
      <c r="S1699" s="3"/>
      <c r="T1699" s="3"/>
      <c r="U1699" s="3"/>
      <c r="V1699" s="3"/>
    </row>
    <row r="1700" ht="27.0" customHeight="1">
      <c r="A1700" s="8" t="str">
        <f>HYPERLINK("https://www.tenforums.com/tutorials/109893-change-folder-message-spacing-density-windows-10-mail-app.html","Mail app Folder and Message Spacing Density - Change in Windows 10")</f>
        <v>Mail app Folder and Message Spacing Density - Change in Windows 10</v>
      </c>
      <c r="B1700" s="9" t="s">
        <v>1486</v>
      </c>
      <c r="C1700" s="3"/>
      <c r="D1700" s="3"/>
      <c r="E1700" s="3"/>
      <c r="F1700" s="3"/>
      <c r="G1700" s="3"/>
      <c r="H1700" s="3"/>
      <c r="I1700" s="3"/>
      <c r="J1700" s="3"/>
      <c r="K1700" s="3"/>
      <c r="L1700" s="3"/>
      <c r="M1700" s="3"/>
      <c r="N1700" s="3"/>
      <c r="O1700" s="3"/>
      <c r="P1700" s="3"/>
      <c r="Q1700" s="3"/>
      <c r="R1700" s="3"/>
      <c r="S1700" s="3"/>
      <c r="T1700" s="3"/>
      <c r="U1700" s="3"/>
      <c r="V1700" s="3"/>
    </row>
    <row r="1701" ht="27.0" customHeight="1">
      <c r="A1701" s="8" t="str">
        <f>HYPERLINK("https://www.tenforums.com/tutorials/106900-turn-off-group-conversation-windows-10-mail-app.html","Mail app Group by Conversation - Turn On or Off in Windows 10")</f>
        <v>Mail app Group by Conversation - Turn On or Off in Windows 10</v>
      </c>
      <c r="B1701" s="9" t="s">
        <v>1487</v>
      </c>
      <c r="C1701" s="3"/>
      <c r="D1701" s="3"/>
      <c r="E1701" s="3"/>
      <c r="F1701" s="3"/>
      <c r="G1701" s="3"/>
      <c r="H1701" s="3"/>
      <c r="I1701" s="3"/>
      <c r="J1701" s="3"/>
      <c r="K1701" s="3"/>
      <c r="L1701" s="3"/>
      <c r="M1701" s="3"/>
      <c r="N1701" s="3"/>
      <c r="O1701" s="3"/>
      <c r="P1701" s="3"/>
      <c r="Q1701" s="3"/>
      <c r="R1701" s="3"/>
      <c r="S1701" s="3"/>
      <c r="T1701" s="3"/>
      <c r="U1701" s="3"/>
      <c r="V1701" s="3"/>
    </row>
    <row r="1702" ht="27.0" customHeight="1">
      <c r="A1702" s="8" t="str">
        <f>HYPERLINK("https://www.tenforums.com/tutorials/106966-change-how-automatically-mark-item-read-windows-10-mail-app.html","Mail app Mark Item as Read - Change How to in Windows 10")</f>
        <v>Mail app Mark Item as Read - Change How to in Windows 10</v>
      </c>
      <c r="B1702" s="9" t="s">
        <v>1488</v>
      </c>
      <c r="C1702" s="3"/>
      <c r="D1702" s="3"/>
      <c r="E1702" s="3"/>
      <c r="F1702" s="3"/>
      <c r="G1702" s="3"/>
      <c r="H1702" s="3"/>
      <c r="I1702" s="3"/>
      <c r="J1702" s="3"/>
      <c r="K1702" s="3"/>
      <c r="L1702" s="3"/>
      <c r="M1702" s="3"/>
      <c r="N1702" s="3"/>
      <c r="O1702" s="3"/>
      <c r="P1702" s="3"/>
      <c r="Q1702" s="3"/>
      <c r="R1702" s="3"/>
      <c r="S1702" s="3"/>
      <c r="T1702" s="3"/>
      <c r="U1702" s="3"/>
      <c r="V1702" s="3"/>
    </row>
    <row r="1703" ht="27.0" customHeight="1">
      <c r="A1703" s="8" t="str">
        <f>HYPERLINK("https://www.tenforums.com/tutorials/78498-mail-app-message-preview-text-turn-off-windows-10-a.html","Mail app Message Preview Text - Turn On or Off in Windows 10")</f>
        <v>Mail app Message Preview Text - Turn On or Off in Windows 10</v>
      </c>
      <c r="B1703" s="10" t="s">
        <v>1489</v>
      </c>
      <c r="C1703" s="3"/>
      <c r="D1703" s="3"/>
      <c r="E1703" s="3"/>
      <c r="F1703" s="3"/>
      <c r="G1703" s="3"/>
      <c r="H1703" s="3"/>
      <c r="I1703" s="3"/>
      <c r="J1703" s="3"/>
      <c r="K1703" s="3"/>
      <c r="L1703" s="3"/>
      <c r="M1703" s="3"/>
      <c r="N1703" s="3"/>
      <c r="O1703" s="3"/>
      <c r="P1703" s="3"/>
      <c r="Q1703" s="3"/>
      <c r="R1703" s="3"/>
      <c r="S1703" s="3"/>
      <c r="T1703" s="3"/>
      <c r="U1703" s="3"/>
      <c r="V1703" s="3"/>
    </row>
    <row r="1704" ht="27.0" customHeight="1">
      <c r="A1704" s="8" t="str">
        <f>HYPERLINK("https://www.tenforums.com/tutorials/76632-mail-app-move-focused-other-inbox-outlook-windows-10-a.html","Mail app Messages - Move to Focused or Other Inbox for Outlook in Windows 10")</f>
        <v>Mail app Messages - Move to Focused or Other Inbox for Outlook in Windows 10</v>
      </c>
      <c r="B1704" s="10" t="s">
        <v>1490</v>
      </c>
      <c r="C1704" s="3"/>
      <c r="D1704" s="3"/>
      <c r="E1704" s="3"/>
      <c r="F1704" s="3"/>
      <c r="G1704" s="3"/>
      <c r="H1704" s="3"/>
      <c r="I1704" s="3"/>
      <c r="J1704" s="3"/>
      <c r="K1704" s="3"/>
      <c r="L1704" s="3"/>
      <c r="M1704" s="3"/>
      <c r="N1704" s="3"/>
      <c r="O1704" s="3"/>
      <c r="P1704" s="3"/>
      <c r="Q1704" s="3"/>
      <c r="R1704" s="3"/>
      <c r="S1704" s="3"/>
      <c r="T1704" s="3"/>
      <c r="U1704" s="3"/>
      <c r="V1704" s="3"/>
    </row>
    <row r="1705" ht="27.0" customHeight="1">
      <c r="A1705" s="8" t="str">
        <f>HYPERLINK("https://www.tenforums.com/tutorials/131045-change-mail-app-notification-sound-windows-10-a.html","Mail app Notification Sound - Change in Windows 10")</f>
        <v>Mail app Notification Sound - Change in Windows 10</v>
      </c>
      <c r="B1705" s="9" t="s">
        <v>1491</v>
      </c>
      <c r="C1705" s="3"/>
      <c r="D1705" s="3"/>
      <c r="E1705" s="3"/>
      <c r="F1705" s="3"/>
      <c r="G1705" s="3"/>
      <c r="H1705" s="3"/>
      <c r="I1705" s="3"/>
      <c r="J1705" s="3"/>
      <c r="K1705" s="3"/>
      <c r="L1705" s="3"/>
      <c r="M1705" s="3"/>
      <c r="N1705" s="3"/>
      <c r="O1705" s="3"/>
      <c r="P1705" s="3"/>
      <c r="Q1705" s="3"/>
      <c r="R1705" s="3"/>
      <c r="S1705" s="3"/>
      <c r="T1705" s="3"/>
      <c r="U1705" s="3"/>
      <c r="V1705" s="3"/>
    </row>
    <row r="1706" ht="27.0" customHeight="1">
      <c r="A1706" s="8" t="str">
        <f>HYPERLINK("https://www.tenforums.com/tutorials/23382-mail-app-notifications-turn-off-windows-10-a.html","Mail app Notifications - Turn On or Off in Windows 10")</f>
        <v>Mail app Notifications - Turn On or Off in Windows 10</v>
      </c>
      <c r="B1706" s="9" t="s">
        <v>1492</v>
      </c>
      <c r="C1706" s="3"/>
      <c r="D1706" s="3"/>
      <c r="E1706" s="3"/>
      <c r="F1706" s="3"/>
      <c r="G1706" s="3"/>
      <c r="H1706" s="3"/>
      <c r="I1706" s="3"/>
      <c r="J1706" s="3"/>
      <c r="K1706" s="3"/>
      <c r="L1706" s="3"/>
      <c r="M1706" s="3"/>
      <c r="N1706" s="3"/>
      <c r="O1706" s="3"/>
      <c r="P1706" s="3"/>
      <c r="Q1706" s="3"/>
      <c r="R1706" s="3"/>
      <c r="S1706" s="3"/>
      <c r="T1706" s="3"/>
      <c r="U1706" s="3"/>
      <c r="V1706" s="3"/>
    </row>
    <row r="1707" ht="27.0" customHeight="1">
      <c r="A1707" s="8" t="str">
        <f>HYPERLINK("https://www.tenforums.com/tutorials/123703-pin-start-email-account-mail-app-windows-10-a.html","Mail app - Pin to Start Email Account in Windows 10")</f>
        <v>Mail app - Pin to Start Email Account in Windows 10</v>
      </c>
      <c r="B1707" s="9" t="s">
        <v>1493</v>
      </c>
      <c r="C1707" s="3"/>
      <c r="D1707" s="3"/>
      <c r="E1707" s="3"/>
      <c r="F1707" s="3"/>
      <c r="G1707" s="3"/>
      <c r="H1707" s="3"/>
      <c r="I1707" s="3"/>
      <c r="J1707" s="3"/>
      <c r="K1707" s="3"/>
      <c r="L1707" s="3"/>
      <c r="M1707" s="3"/>
      <c r="N1707" s="3"/>
      <c r="O1707" s="3"/>
      <c r="P1707" s="3"/>
      <c r="Q1707" s="3"/>
      <c r="R1707" s="3"/>
      <c r="S1707" s="3"/>
      <c r="T1707" s="3"/>
      <c r="U1707" s="3"/>
      <c r="V1707" s="3"/>
    </row>
    <row r="1708" ht="27.0" customHeight="1">
      <c r="A1708" s="8" t="str">
        <f>HYPERLINK("https://www.tenforums.com/tutorials/123709-pin-start-email-folder-mail-app-windows-10-a.html","Mail app - Pin to Start Email Folder in Windows 10")</f>
        <v>Mail app - Pin to Start Email Folder in Windows 10</v>
      </c>
      <c r="B1708" s="9" t="s">
        <v>1494</v>
      </c>
      <c r="C1708" s="3"/>
      <c r="D1708" s="3"/>
      <c r="E1708" s="3"/>
      <c r="F1708" s="3"/>
      <c r="G1708" s="3"/>
      <c r="H1708" s="3"/>
      <c r="I1708" s="3"/>
      <c r="J1708" s="3"/>
      <c r="K1708" s="3"/>
      <c r="L1708" s="3"/>
      <c r="M1708" s="3"/>
      <c r="N1708" s="3"/>
      <c r="O1708" s="3"/>
      <c r="P1708" s="3"/>
      <c r="Q1708" s="3"/>
      <c r="R1708" s="3"/>
      <c r="S1708" s="3"/>
      <c r="T1708" s="3"/>
      <c r="U1708" s="3"/>
      <c r="V1708" s="3"/>
    </row>
    <row r="1709" ht="27.0" customHeight="1">
      <c r="A1709" s="8" t="str">
        <f>HYPERLINK("https://www.tenforums.com/tutorials/106895-hide-show-attached-images-message-list-windows-10-mail-app.html","Mail app Preview of Attached Images in Message List - Hide or Show in Windows 10")</f>
        <v>Mail app Preview of Attached Images in Message List - Hide or Show in Windows 10</v>
      </c>
      <c r="B1709" s="9" t="s">
        <v>1495</v>
      </c>
      <c r="C1709" s="3"/>
      <c r="D1709" s="3"/>
      <c r="E1709" s="3"/>
      <c r="F1709" s="3"/>
      <c r="G1709" s="3"/>
      <c r="H1709" s="3"/>
      <c r="I1709" s="3"/>
      <c r="J1709" s="3"/>
      <c r="K1709" s="3"/>
      <c r="L1709" s="3"/>
      <c r="M1709" s="3"/>
      <c r="N1709" s="3"/>
      <c r="O1709" s="3"/>
      <c r="P1709" s="3"/>
      <c r="Q1709" s="3"/>
      <c r="R1709" s="3"/>
      <c r="S1709" s="3"/>
      <c r="T1709" s="3"/>
      <c r="U1709" s="3"/>
      <c r="V1709" s="3"/>
    </row>
    <row r="1710" ht="27.0" customHeight="1">
      <c r="A1710" s="8" t="str">
        <f>HYPERLINK("https://www.tenforums.com/tutorials/6142-mail-app-rename-account-windows-10-a.html","Mail app - Rename Account in Windows 10")</f>
        <v>Mail app - Rename Account in Windows 10</v>
      </c>
      <c r="B1710" s="9" t="s">
        <v>1496</v>
      </c>
      <c r="C1710" s="3"/>
      <c r="D1710" s="3"/>
      <c r="E1710" s="3"/>
      <c r="F1710" s="3"/>
      <c r="G1710" s="3"/>
      <c r="H1710" s="3"/>
      <c r="I1710" s="3"/>
      <c r="J1710" s="3"/>
      <c r="K1710" s="3"/>
      <c r="L1710" s="3"/>
      <c r="M1710" s="3"/>
      <c r="N1710" s="3"/>
      <c r="O1710" s="3"/>
      <c r="P1710" s="3"/>
      <c r="Q1710" s="3"/>
      <c r="R1710" s="3"/>
      <c r="S1710" s="3"/>
      <c r="T1710" s="3"/>
      <c r="U1710" s="3"/>
      <c r="V1710" s="3"/>
    </row>
    <row r="1711" ht="27.0" customHeight="1">
      <c r="A1711" s="8" t="str">
        <f>HYPERLINK("https://www.tenforums.com/tutorials/109123-save-email-messages-windows-10-mail-app.html","Mail app - Save Email Messages in Windows 10")</f>
        <v>Mail app - Save Email Messages in Windows 10</v>
      </c>
      <c r="B1711" s="9" t="s">
        <v>1497</v>
      </c>
      <c r="C1711" s="3"/>
      <c r="D1711" s="3"/>
      <c r="E1711" s="3"/>
      <c r="F1711" s="3"/>
      <c r="G1711" s="3"/>
      <c r="H1711" s="3"/>
      <c r="I1711" s="3"/>
      <c r="J1711" s="3"/>
      <c r="K1711" s="3"/>
      <c r="L1711" s="3"/>
      <c r="M1711" s="3"/>
      <c r="N1711" s="3"/>
      <c r="O1711" s="3"/>
      <c r="P1711" s="3"/>
      <c r="Q1711" s="3"/>
      <c r="R1711" s="3"/>
      <c r="S1711" s="3"/>
      <c r="T1711" s="3"/>
      <c r="U1711" s="3"/>
      <c r="V1711" s="3"/>
    </row>
    <row r="1712" ht="27.0" customHeight="1">
      <c r="A1712" s="8" t="str">
        <f>HYPERLINK("https://www.tenforums.com/tutorials/79652-hide-show-sender-pictures-windows-10-mail-app.html","Mail app Sender Pictures - Hide or Show in Windows 10")</f>
        <v>Mail app Sender Pictures - Hide or Show in Windows 10</v>
      </c>
      <c r="B1712" s="10" t="s">
        <v>1498</v>
      </c>
      <c r="C1712" s="3"/>
      <c r="D1712" s="3"/>
      <c r="E1712" s="3"/>
      <c r="F1712" s="3"/>
      <c r="G1712" s="3"/>
      <c r="H1712" s="3"/>
      <c r="I1712" s="3"/>
      <c r="J1712" s="3"/>
      <c r="K1712" s="3"/>
      <c r="L1712" s="3"/>
      <c r="M1712" s="3"/>
      <c r="N1712" s="3"/>
      <c r="O1712" s="3"/>
      <c r="P1712" s="3"/>
      <c r="Q1712" s="3"/>
      <c r="R1712" s="3"/>
      <c r="S1712" s="3"/>
      <c r="T1712" s="3"/>
      <c r="U1712" s="3"/>
      <c r="V1712" s="3"/>
    </row>
    <row r="1713" ht="27.0" customHeight="1">
      <c r="A1713" s="8" t="str">
        <f>HYPERLINK("https://www.tenforums.com/tutorials/77866-turn-off-signature-windows-10-mail-app.html","Mail app Signature -Turn On or Off  in Windows 10")</f>
        <v>Mail app Signature -Turn On or Off  in Windows 10</v>
      </c>
      <c r="B1713" s="9" t="s">
        <v>1499</v>
      </c>
      <c r="C1713" s="3"/>
      <c r="D1713" s="3"/>
      <c r="E1713" s="3"/>
      <c r="F1713" s="3"/>
      <c r="G1713" s="3"/>
      <c r="H1713" s="3"/>
      <c r="I1713" s="3"/>
      <c r="J1713" s="3"/>
      <c r="K1713" s="3"/>
      <c r="L1713" s="3"/>
      <c r="M1713" s="3"/>
      <c r="N1713" s="3"/>
      <c r="O1713" s="3"/>
      <c r="P1713" s="3"/>
      <c r="Q1713" s="3"/>
      <c r="R1713" s="3"/>
      <c r="S1713" s="3"/>
      <c r="T1713" s="3"/>
      <c r="U1713" s="3"/>
      <c r="V1713" s="3"/>
    </row>
    <row r="1714" ht="27.0" customHeight="1">
      <c r="A1714" s="8" t="str">
        <f>HYPERLINK("https://www.tenforums.com/tutorials/106956-turn-off-swipe-actions-windows-10-mail-app.html","Mail app Swipe Actions - Turn On or Off in Windows 10")</f>
        <v>Mail app Swipe Actions - Turn On or Off in Windows 10</v>
      </c>
      <c r="B1714" s="9" t="s">
        <v>1500</v>
      </c>
      <c r="C1714" s="3"/>
      <c r="D1714" s="3"/>
      <c r="E1714" s="3"/>
      <c r="F1714" s="3"/>
      <c r="G1714" s="3"/>
      <c r="H1714" s="3"/>
      <c r="I1714" s="3"/>
      <c r="J1714" s="3"/>
      <c r="K1714" s="3"/>
      <c r="L1714" s="3"/>
      <c r="M1714" s="3"/>
      <c r="N1714" s="3"/>
      <c r="O1714" s="3"/>
      <c r="P1714" s="3"/>
      <c r="Q1714" s="3"/>
      <c r="R1714" s="3"/>
      <c r="S1714" s="3"/>
      <c r="T1714" s="3"/>
      <c r="U1714" s="3"/>
      <c r="V1714" s="3"/>
    </row>
    <row r="1715" ht="27.0" customHeight="1">
      <c r="A1715" s="8" t="str">
        <f>HYPERLINK("https://www.tenforums.com/tutorials/64683-mail-app-turn-off-email-account-windows-10-a.html","Mail app - Turn On or Off Email for Account in Windows 10 ")</f>
        <v>Mail app - Turn On or Off Email for Account in Windows 10 </v>
      </c>
      <c r="B1715" s="9" t="s">
        <v>1501</v>
      </c>
      <c r="C1715" s="3"/>
      <c r="D1715" s="3"/>
      <c r="E1715" s="3"/>
      <c r="F1715" s="3"/>
      <c r="G1715" s="3"/>
      <c r="H1715" s="3"/>
      <c r="I1715" s="3"/>
      <c r="J1715" s="3"/>
      <c r="K1715" s="3"/>
      <c r="L1715" s="3"/>
      <c r="M1715" s="3"/>
      <c r="N1715" s="3"/>
      <c r="O1715" s="3"/>
      <c r="P1715" s="3"/>
      <c r="Q1715" s="3"/>
      <c r="R1715" s="3"/>
      <c r="S1715" s="3"/>
      <c r="T1715" s="3"/>
      <c r="U1715" s="3"/>
      <c r="V1715" s="3"/>
    </row>
    <row r="1716" ht="27.0" customHeight="1">
      <c r="A1716" s="8" t="str">
        <f>HYPERLINK("https://www.tenforums.com/tutorials/3871-main-display-change-windows-10-a.html","Main Display - Change in Windows 10")</f>
        <v>Main Display - Change in Windows 10</v>
      </c>
      <c r="B1716" s="9" t="s">
        <v>824</v>
      </c>
      <c r="C1716" s="3"/>
      <c r="D1716" s="3"/>
      <c r="E1716" s="3"/>
      <c r="F1716" s="3"/>
      <c r="G1716" s="3"/>
      <c r="H1716" s="3"/>
      <c r="I1716" s="3"/>
      <c r="J1716" s="3"/>
      <c r="K1716" s="3"/>
      <c r="L1716" s="3"/>
      <c r="M1716" s="3"/>
      <c r="N1716" s="3"/>
      <c r="O1716" s="3"/>
      <c r="P1716" s="3"/>
      <c r="Q1716" s="3"/>
      <c r="R1716" s="3"/>
      <c r="S1716" s="3"/>
      <c r="T1716" s="3"/>
      <c r="U1716" s="3"/>
      <c r="V1716" s="3"/>
    </row>
    <row r="1717" ht="27.0" customHeight="1">
      <c r="A1717" s="8" t="str">
        <f>HYPERLINK("https://www.tenforums.com/tutorials/6027-malicious-software-removal-tool-use-windows.html","Malicious Software Removal Tool - Use in Windows")</f>
        <v>Malicious Software Removal Tool - Use in Windows</v>
      </c>
      <c r="B1717" s="9" t="s">
        <v>1502</v>
      </c>
      <c r="C1717" s="3"/>
      <c r="D1717" s="3"/>
      <c r="E1717" s="3"/>
      <c r="F1717" s="3"/>
      <c r="G1717" s="3"/>
      <c r="H1717" s="3"/>
      <c r="I1717" s="3"/>
      <c r="J1717" s="3"/>
      <c r="K1717" s="3"/>
      <c r="L1717" s="3"/>
      <c r="M1717" s="3"/>
      <c r="N1717" s="3"/>
      <c r="O1717" s="3"/>
      <c r="P1717" s="3"/>
      <c r="Q1717" s="3"/>
      <c r="R1717" s="3"/>
      <c r="S1717" s="3"/>
      <c r="T1717" s="3"/>
      <c r="U1717" s="3"/>
      <c r="V1717" s="3"/>
    </row>
    <row r="1718" ht="27.0" customHeight="1">
      <c r="A1718" s="8" t="str">
        <f>HYPERLINK("https://www.tenforums.com/tutorials/38405-manage-bitlocker-context-menu-add-remove-windows.html","Manage BitLocker context menu - Add or Remove in Windows")</f>
        <v>Manage BitLocker context menu - Add or Remove in Windows</v>
      </c>
      <c r="B1718" s="9" t="s">
        <v>290</v>
      </c>
      <c r="C1718" s="3"/>
      <c r="D1718" s="3"/>
      <c r="E1718" s="3"/>
      <c r="F1718" s="3"/>
      <c r="G1718" s="3"/>
      <c r="H1718" s="3"/>
      <c r="I1718" s="3"/>
      <c r="J1718" s="3"/>
      <c r="K1718" s="3"/>
      <c r="L1718" s="3"/>
      <c r="M1718" s="3"/>
      <c r="N1718" s="3"/>
      <c r="O1718" s="3"/>
      <c r="P1718" s="3"/>
      <c r="Q1718" s="3"/>
      <c r="R1718" s="3"/>
      <c r="S1718" s="3"/>
      <c r="T1718" s="3"/>
      <c r="U1718" s="3"/>
      <c r="V1718" s="3"/>
    </row>
    <row r="1719" ht="27.0" customHeight="1">
      <c r="A1719" s="8" t="str">
        <f>HYPERLINK("https://www.tenforums.com/tutorials/73782-manage-library-add-context-menu-windows-10-a.html","Manage library - Add to Context Menu in Windows 10 ")</f>
        <v>Manage library - Add to Context Menu in Windows 10 </v>
      </c>
      <c r="B1719" s="9" t="s">
        <v>1503</v>
      </c>
      <c r="C1719" s="3"/>
      <c r="D1719" s="3"/>
      <c r="E1719" s="3"/>
      <c r="F1719" s="3"/>
      <c r="G1719" s="3"/>
      <c r="H1719" s="3"/>
      <c r="I1719" s="3"/>
      <c r="J1719" s="3"/>
      <c r="K1719" s="3"/>
      <c r="L1719" s="3"/>
      <c r="M1719" s="3"/>
      <c r="N1719" s="3"/>
      <c r="O1719" s="3"/>
      <c r="P1719" s="3"/>
      <c r="Q1719" s="3"/>
      <c r="R1719" s="3"/>
      <c r="S1719" s="3"/>
      <c r="T1719" s="3"/>
      <c r="U1719" s="3"/>
      <c r="V1719" s="3"/>
    </row>
    <row r="1720" ht="27.0" customHeight="1">
      <c r="A1720" s="8" t="str">
        <f>HYPERLINK("https://www.tenforums.com/tutorials/91625-remove-manage-pc-context-menu-windows-10-a.html","Manage - Add or Remove on This PC Context Menu in Windows 10")</f>
        <v>Manage - Add or Remove on This PC Context Menu in Windows 10</v>
      </c>
      <c r="B1720" s="9" t="s">
        <v>1504</v>
      </c>
      <c r="C1720" s="3"/>
      <c r="D1720" s="3"/>
      <c r="E1720" s="3"/>
      <c r="F1720" s="3"/>
      <c r="G1720" s="3"/>
      <c r="H1720" s="3"/>
      <c r="I1720" s="3"/>
      <c r="J1720" s="3"/>
      <c r="K1720" s="3"/>
      <c r="L1720" s="3"/>
      <c r="M1720" s="3"/>
      <c r="N1720" s="3"/>
      <c r="O1720" s="3"/>
      <c r="P1720" s="3"/>
      <c r="Q1720" s="3"/>
      <c r="R1720" s="3"/>
      <c r="S1720" s="3"/>
      <c r="T1720" s="3"/>
      <c r="U1720" s="3"/>
      <c r="V1720" s="3"/>
    </row>
    <row r="1721" ht="27.0" customHeight="1">
      <c r="A1721" s="8" t="str">
        <f>HYPERLINK("https://www.tenforums.com/tutorials/54708-map-network-drive-windows-10-a.html","Map Network Drive in Windows 10 ")</f>
        <v>Map Network Drive in Windows 10 </v>
      </c>
      <c r="B1721" s="9" t="s">
        <v>1505</v>
      </c>
      <c r="C1721" s="3"/>
      <c r="D1721" s="3"/>
      <c r="E1721" s="3"/>
      <c r="F1721" s="3"/>
      <c r="G1721" s="3"/>
      <c r="H1721" s="3"/>
      <c r="I1721" s="3"/>
      <c r="J1721" s="3"/>
      <c r="K1721" s="3"/>
      <c r="L1721" s="3"/>
      <c r="M1721" s="3"/>
      <c r="N1721" s="3"/>
      <c r="O1721" s="3"/>
      <c r="P1721" s="3"/>
      <c r="Q1721" s="3"/>
      <c r="R1721" s="3"/>
      <c r="S1721" s="3"/>
      <c r="T1721" s="3"/>
      <c r="U1721" s="3"/>
      <c r="V1721" s="3"/>
    </row>
    <row r="1722" ht="27.0" customHeight="1">
      <c r="A1722" s="11" t="str">
        <f>HYPERLINK("https://www.tenforums.com/tutorials/155350-enable-mapped-drives-available-elevated-command-prompt.html","Mapped Drives - Enable to be Available in Elevated Command Prompt and PowerShell in Windows")</f>
        <v>Mapped Drives - Enable to be Available in Elevated Command Prompt and PowerShell in Windows</v>
      </c>
      <c r="B1722" s="10" t="s">
        <v>1506</v>
      </c>
      <c r="C1722" s="3"/>
      <c r="D1722" s="3"/>
      <c r="E1722" s="3"/>
      <c r="F1722" s="3"/>
      <c r="G1722" s="3"/>
      <c r="H1722" s="3"/>
      <c r="I1722" s="3"/>
      <c r="J1722" s="3"/>
      <c r="K1722" s="3"/>
      <c r="L1722" s="3"/>
      <c r="M1722" s="3"/>
      <c r="N1722" s="3"/>
      <c r="O1722" s="3"/>
      <c r="P1722" s="3"/>
      <c r="Q1722" s="3"/>
      <c r="R1722" s="3"/>
      <c r="S1722" s="3"/>
      <c r="T1722" s="3"/>
      <c r="U1722" s="3"/>
      <c r="V1722" s="3"/>
    </row>
    <row r="1723" ht="27.0" customHeight="1">
      <c r="A1723" s="11" t="str">
        <f>HYPERLINK("https://www.tenforums.com/tutorials/70530-enable-windows-defender-scan-mapped-network-drives-windows-10-a.html","Mapped Network Drives - Enable Scan with Windows Defender Antivirus")</f>
        <v>Mapped Network Drives - Enable Scan with Windows Defender Antivirus</v>
      </c>
      <c r="B1723" s="10" t="s">
        <v>1507</v>
      </c>
      <c r="C1723" s="3"/>
      <c r="D1723" s="3"/>
      <c r="E1723" s="3"/>
      <c r="F1723" s="3"/>
      <c r="G1723" s="3"/>
      <c r="H1723" s="3"/>
      <c r="I1723" s="3"/>
      <c r="J1723" s="3"/>
      <c r="K1723" s="3"/>
      <c r="L1723" s="3"/>
      <c r="M1723" s="3"/>
      <c r="N1723" s="3"/>
      <c r="O1723" s="3"/>
      <c r="P1723" s="3"/>
      <c r="Q1723" s="3"/>
      <c r="R1723" s="3"/>
      <c r="S1723" s="3"/>
      <c r="T1723" s="3"/>
      <c r="U1723" s="3"/>
      <c r="V1723" s="3"/>
    </row>
    <row r="1724" ht="27.0" customHeight="1">
      <c r="A1724" s="8" t="str">
        <f>HYPERLINK("https://www.tenforums.com/tutorials/52758-offline-maps-download-windows-10-a.html","Maps app - Download Offline Maps in Windows 10 ")</f>
        <v>Maps app - Download Offline Maps in Windows 10 </v>
      </c>
      <c r="B1724" s="9" t="s">
        <v>1508</v>
      </c>
      <c r="C1724" s="3"/>
      <c r="D1724" s="3"/>
      <c r="E1724" s="3"/>
      <c r="F1724" s="3"/>
      <c r="G1724" s="3"/>
      <c r="H1724" s="3"/>
      <c r="I1724" s="3"/>
      <c r="J1724" s="3"/>
      <c r="K1724" s="3"/>
      <c r="L1724" s="3"/>
      <c r="M1724" s="3"/>
      <c r="N1724" s="3"/>
      <c r="O1724" s="3"/>
      <c r="P1724" s="3"/>
      <c r="Q1724" s="3"/>
      <c r="R1724" s="3"/>
      <c r="S1724" s="3"/>
      <c r="T1724" s="3"/>
      <c r="U1724" s="3"/>
      <c r="V1724" s="3"/>
    </row>
    <row r="1725" ht="27.0" customHeight="1">
      <c r="A1725" s="8" t="str">
        <f>HYPERLINK("https://www.tenforums.com/tutorials/110883-backup-restore-maps-app-settings-windows-10-a.html","Maps app Settings - Backup and Restore in Windows 10")</f>
        <v>Maps app Settings - Backup and Restore in Windows 10</v>
      </c>
      <c r="B1725" s="9" t="s">
        <v>1509</v>
      </c>
      <c r="C1725" s="3"/>
      <c r="D1725" s="3"/>
      <c r="E1725" s="3"/>
      <c r="F1725" s="3"/>
      <c r="G1725" s="3"/>
      <c r="H1725" s="3"/>
      <c r="I1725" s="3"/>
      <c r="J1725" s="3"/>
      <c r="K1725" s="3"/>
      <c r="L1725" s="3"/>
      <c r="M1725" s="3"/>
      <c r="N1725" s="3"/>
      <c r="O1725" s="3"/>
      <c r="P1725" s="3"/>
      <c r="Q1725" s="3"/>
      <c r="R1725" s="3"/>
      <c r="S1725" s="3"/>
      <c r="T1725" s="3"/>
      <c r="U1725" s="3"/>
      <c r="V1725" s="3"/>
    </row>
    <row r="1726" ht="27.0" customHeight="1">
      <c r="A1726" s="8" t="str">
        <f>HYPERLINK("https://www.tenforums.com/tutorials/106248-enable-disable-automatic-updates-offline-maps-windows-10-a.html","Maps Automatic Updates - Enable or Disable in Windows 10")</f>
        <v>Maps Automatic Updates - Enable or Disable in Windows 10</v>
      </c>
      <c r="B1726" s="9" t="s">
        <v>1510</v>
      </c>
      <c r="C1726" s="3"/>
      <c r="D1726" s="3"/>
      <c r="E1726" s="3"/>
      <c r="F1726" s="3"/>
      <c r="G1726" s="3"/>
      <c r="H1726" s="3"/>
      <c r="I1726" s="3"/>
      <c r="J1726" s="3"/>
      <c r="K1726" s="3"/>
      <c r="L1726" s="3"/>
      <c r="M1726" s="3"/>
      <c r="N1726" s="3"/>
      <c r="O1726" s="3"/>
      <c r="P1726" s="3"/>
      <c r="Q1726" s="3"/>
      <c r="R1726" s="3"/>
      <c r="S1726" s="3"/>
      <c r="T1726" s="3"/>
      <c r="U1726" s="3"/>
      <c r="V1726" s="3"/>
    </row>
    <row r="1727" ht="27.0" customHeight="1">
      <c r="A1727" s="8" t="str">
        <f>HYPERLINK("https://www.tenforums.com/tutorials/52868-offline-maps-automatic-updates-turn-off-windows-10-a.html","Maps Automatic Updates - Turn On or Off in Windows 10 ")</f>
        <v>Maps Automatic Updates - Turn On or Off in Windows 10 </v>
      </c>
      <c r="B1727" s="9" t="s">
        <v>1511</v>
      </c>
      <c r="C1727" s="3"/>
      <c r="D1727" s="3"/>
      <c r="E1727" s="3"/>
      <c r="F1727" s="3"/>
      <c r="G1727" s="3"/>
      <c r="H1727" s="3"/>
      <c r="I1727" s="3"/>
      <c r="J1727" s="3"/>
      <c r="K1727" s="3"/>
      <c r="L1727" s="3"/>
      <c r="M1727" s="3"/>
      <c r="N1727" s="3"/>
      <c r="O1727" s="3"/>
      <c r="P1727" s="3"/>
      <c r="Q1727" s="3"/>
      <c r="R1727" s="3"/>
      <c r="S1727" s="3"/>
      <c r="T1727" s="3"/>
      <c r="U1727" s="3"/>
      <c r="V1727" s="3"/>
    </row>
    <row r="1728" ht="27.0" customHeight="1">
      <c r="A1728" s="8" t="str">
        <f>HYPERLINK("https://www.tenforums.com/tutorials/83220-turn-off-download-maps-over-metered-connections-windows-10-a.html","Maps Downlod over Metered Connections - Turn On or Off in Windows 10")</f>
        <v>Maps Downlod over Metered Connections - Turn On or Off in Windows 10</v>
      </c>
      <c r="B1728" s="10" t="s">
        <v>1512</v>
      </c>
      <c r="C1728" s="3"/>
      <c r="D1728" s="3"/>
      <c r="E1728" s="3"/>
      <c r="F1728" s="3"/>
      <c r="G1728" s="3"/>
      <c r="H1728" s="3"/>
      <c r="I1728" s="3"/>
      <c r="J1728" s="3"/>
      <c r="K1728" s="3"/>
      <c r="L1728" s="3"/>
      <c r="M1728" s="3"/>
      <c r="N1728" s="3"/>
      <c r="O1728" s="3"/>
      <c r="P1728" s="3"/>
      <c r="Q1728" s="3"/>
      <c r="R1728" s="3"/>
      <c r="S1728" s="3"/>
      <c r="T1728" s="3"/>
      <c r="U1728" s="3"/>
      <c r="V1728" s="3"/>
    </row>
    <row r="1729" ht="27.0" customHeight="1">
      <c r="A1729" s="8" t="str">
        <f>HYPERLINK("https://www.tenforums.com/tutorials/52777-offline-maps-storage-location-change-windows-10-a.html","Maps Storage Location - Change in Windows 10 ")</f>
        <v>Maps Storage Location - Change in Windows 10 </v>
      </c>
      <c r="B1729" s="9" t="s">
        <v>1513</v>
      </c>
      <c r="C1729" s="3"/>
      <c r="D1729" s="3"/>
      <c r="E1729" s="3"/>
      <c r="F1729" s="3"/>
      <c r="G1729" s="3"/>
      <c r="H1729" s="3"/>
      <c r="I1729" s="3"/>
      <c r="J1729" s="3"/>
      <c r="K1729" s="3"/>
      <c r="L1729" s="3"/>
      <c r="M1729" s="3"/>
      <c r="N1729" s="3"/>
      <c r="O1729" s="3"/>
      <c r="P1729" s="3"/>
      <c r="Q1729" s="3"/>
      <c r="R1729" s="3"/>
      <c r="S1729" s="3"/>
      <c r="T1729" s="3"/>
      <c r="U1729" s="3"/>
      <c r="V1729" s="3"/>
    </row>
    <row r="1730" ht="27.0" customHeight="1">
      <c r="A1730" s="11" t="str">
        <f>HYPERLINK("https://www.tenforums.com/tutorials/147622-how-maximize-restore-app-window-windows-10-a.html","Maximize and Restore App Window in Windows 10")</f>
        <v>Maximize and Restore App Window in Windows 10</v>
      </c>
      <c r="B1730" s="10" t="s">
        <v>1514</v>
      </c>
      <c r="C1730" s="3"/>
      <c r="D1730" s="3"/>
      <c r="E1730" s="3"/>
      <c r="F1730" s="3"/>
      <c r="G1730" s="3"/>
      <c r="H1730" s="3"/>
      <c r="I1730" s="3"/>
      <c r="J1730" s="3"/>
      <c r="K1730" s="3"/>
      <c r="L1730" s="3"/>
      <c r="M1730" s="3"/>
      <c r="N1730" s="3"/>
      <c r="O1730" s="3"/>
      <c r="P1730" s="3"/>
      <c r="Q1730" s="3"/>
      <c r="R1730" s="3"/>
      <c r="S1730" s="3"/>
      <c r="T1730" s="3"/>
      <c r="U1730" s="3"/>
      <c r="V1730" s="3"/>
    </row>
    <row r="1731" ht="27.0" customHeight="1">
      <c r="A1731" s="8" t="str">
        <f>HYPERLINK("https://www.tenforums.com/tutorials/27465-maximized-window-dragging-enable-disable-windows-10-a.html","Maximized Window Dragging - Enable or Disable in Windows 10")</f>
        <v>Maximized Window Dragging - Enable or Disable in Windows 10</v>
      </c>
      <c r="B1731" s="9" t="s">
        <v>863</v>
      </c>
      <c r="C1731" s="3"/>
      <c r="D1731" s="3"/>
      <c r="E1731" s="3"/>
      <c r="F1731" s="3"/>
      <c r="G1731" s="3"/>
      <c r="H1731" s="3"/>
      <c r="I1731" s="3"/>
      <c r="J1731" s="3"/>
      <c r="K1731" s="3"/>
      <c r="L1731" s="3"/>
      <c r="M1731" s="3"/>
      <c r="N1731" s="3"/>
      <c r="O1731" s="3"/>
      <c r="P1731" s="3"/>
      <c r="Q1731" s="3"/>
      <c r="R1731" s="3"/>
      <c r="S1731" s="3"/>
      <c r="T1731" s="3"/>
      <c r="U1731" s="3"/>
      <c r="V1731" s="3"/>
    </row>
    <row r="1732" ht="27.0" customHeight="1">
      <c r="A1732" s="8" t="str">
        <f>HYPERLINK("https://www.tenforums.com/tutorials/95580-add-remove-maximum-processor-frequency-windows-10-power-options.html","Maximum Processor Frequency - Add or Remove in Windows 10 Power Options")</f>
        <v>Maximum Processor Frequency - Add or Remove in Windows 10 Power Options</v>
      </c>
      <c r="B1732" s="9" t="s">
        <v>1515</v>
      </c>
      <c r="C1732" s="3"/>
      <c r="D1732" s="3"/>
      <c r="E1732" s="3"/>
      <c r="F1732" s="3"/>
      <c r="G1732" s="3"/>
      <c r="H1732" s="3"/>
      <c r="I1732" s="3"/>
      <c r="J1732" s="3"/>
      <c r="K1732" s="3"/>
      <c r="L1732" s="3"/>
      <c r="M1732" s="3"/>
      <c r="N1732" s="3"/>
      <c r="O1732" s="3"/>
      <c r="P1732" s="3"/>
      <c r="Q1732" s="3"/>
      <c r="R1732" s="3"/>
      <c r="S1732" s="3"/>
      <c r="T1732" s="3"/>
      <c r="U1732" s="3"/>
      <c r="V1732" s="3"/>
    </row>
    <row r="1733" ht="27.0" customHeight="1">
      <c r="A1733" s="8" t="str">
        <f>HYPERLINK("https://www.tenforums.com/tutorials/95574-change-maximum-processor-frequency-windows-10-a.html","Maximum Processor Frequency - Change in Windows 10")</f>
        <v>Maximum Processor Frequency - Change in Windows 10</v>
      </c>
      <c r="B1733" s="9" t="s">
        <v>677</v>
      </c>
      <c r="C1733" s="3"/>
      <c r="D1733" s="3"/>
      <c r="E1733" s="3"/>
      <c r="F1733" s="3"/>
      <c r="G1733" s="3"/>
      <c r="H1733" s="3"/>
      <c r="I1733" s="3"/>
      <c r="J1733" s="3"/>
      <c r="K1733" s="3"/>
      <c r="L1733" s="3"/>
      <c r="M1733" s="3"/>
      <c r="N1733" s="3"/>
      <c r="O1733" s="3"/>
      <c r="P1733" s="3"/>
      <c r="Q1733" s="3"/>
      <c r="R1733" s="3"/>
      <c r="S1733" s="3"/>
      <c r="T1733" s="3"/>
      <c r="U1733" s="3"/>
      <c r="V1733" s="3"/>
    </row>
    <row r="1734" ht="27.0" customHeight="1">
      <c r="A1734" s="8" t="str">
        <f>HYPERLINK("https://www.tenforums.com/tutorials/81502-convert-windows-10-legacy-bios-uefi-without-data-loss.html","MBR2GPT - Convert Windows 10 from Legacy BIOS to UEFI without Data Loss")</f>
        <v>MBR2GPT - Convert Windows 10 from Legacy BIOS to UEFI without Data Loss</v>
      </c>
      <c r="B1734" s="10" t="s">
        <v>627</v>
      </c>
      <c r="C1734" s="3"/>
      <c r="D1734" s="3"/>
      <c r="E1734" s="3"/>
      <c r="F1734" s="3"/>
      <c r="G1734" s="3"/>
      <c r="H1734" s="3"/>
      <c r="I1734" s="3"/>
      <c r="J1734" s="3"/>
      <c r="K1734" s="3"/>
      <c r="L1734" s="3"/>
      <c r="M1734" s="3"/>
      <c r="N1734" s="3"/>
      <c r="O1734" s="3"/>
      <c r="P1734" s="3"/>
      <c r="Q1734" s="3"/>
      <c r="R1734" s="3"/>
      <c r="S1734" s="3"/>
      <c r="T1734" s="3"/>
      <c r="U1734" s="3"/>
      <c r="V1734" s="3"/>
    </row>
    <row r="1735" ht="27.0" customHeight="1">
      <c r="A1735" s="8" t="str">
        <f>HYPERLINK("https://www.tenforums.com/tutorials/85750-convert-mbr-disk-gpt-disk-windows-10-a.html","MBR Disk - Convert to GPT Disk in Windows 10")</f>
        <v>MBR Disk - Convert to GPT Disk in Windows 10</v>
      </c>
      <c r="B1735" s="9" t="s">
        <v>793</v>
      </c>
      <c r="C1735" s="3"/>
      <c r="D1735" s="3"/>
      <c r="E1735" s="3"/>
      <c r="F1735" s="3"/>
      <c r="G1735" s="3"/>
      <c r="H1735" s="3"/>
      <c r="I1735" s="3"/>
      <c r="J1735" s="3"/>
      <c r="K1735" s="3"/>
      <c r="L1735" s="3"/>
      <c r="M1735" s="3"/>
      <c r="N1735" s="3"/>
      <c r="O1735" s="3"/>
      <c r="P1735" s="3"/>
      <c r="Q1735" s="3"/>
      <c r="R1735" s="3"/>
      <c r="S1735" s="3"/>
      <c r="T1735" s="3"/>
      <c r="U1735" s="3"/>
      <c r="V1735" s="3"/>
    </row>
    <row r="1736" ht="27.0" customHeight="1">
      <c r="A1736" s="8" t="str">
        <f>HYPERLINK("https://www.tenforums.com/tutorials/96683-create-media-automated-unattended-install-windows-10-a.html","Media - Create for automated unattended install of Windows 10")</f>
        <v>Media - Create for automated unattended install of Windows 10</v>
      </c>
      <c r="B1736" s="9" t="s">
        <v>1516</v>
      </c>
      <c r="C1736" s="3"/>
      <c r="D1736" s="3"/>
      <c r="E1736" s="3"/>
      <c r="F1736" s="3"/>
      <c r="G1736" s="3"/>
      <c r="H1736" s="3"/>
      <c r="I1736" s="3"/>
      <c r="J1736" s="3"/>
      <c r="K1736" s="3"/>
      <c r="L1736" s="3"/>
      <c r="M1736" s="3"/>
      <c r="N1736" s="3"/>
      <c r="O1736" s="3"/>
      <c r="P1736" s="3"/>
      <c r="Q1736" s="3"/>
      <c r="R1736" s="3"/>
      <c r="S1736" s="3"/>
      <c r="T1736" s="3"/>
      <c r="U1736" s="3"/>
      <c r="V1736" s="3"/>
    </row>
    <row r="1737" ht="27.0" customHeight="1">
      <c r="A1737" s="8" t="str">
        <f>HYPERLINK("https://www.tenforums.com/tutorials/70115-download-install-media-feature-pack-n-editions-windows-10-a.html","Media Feature Pack - Download and Install for N Editions of Windows 10 ")</f>
        <v>Media Feature Pack - Download and Install for N Editions of Windows 10 </v>
      </c>
      <c r="B1737" s="9" t="s">
        <v>1372</v>
      </c>
      <c r="C1737" s="3"/>
      <c r="D1737" s="3"/>
      <c r="E1737" s="3"/>
      <c r="F1737" s="3"/>
      <c r="G1737" s="3"/>
      <c r="H1737" s="3"/>
      <c r="I1737" s="3"/>
      <c r="J1737" s="3"/>
      <c r="K1737" s="3"/>
      <c r="L1737" s="3"/>
      <c r="M1737" s="3"/>
      <c r="N1737" s="3"/>
      <c r="O1737" s="3"/>
      <c r="P1737" s="3"/>
      <c r="Q1737" s="3"/>
      <c r="R1737" s="3"/>
      <c r="S1737" s="3"/>
      <c r="T1737" s="3"/>
      <c r="U1737" s="3"/>
      <c r="V1737" s="3"/>
    </row>
    <row r="1738" ht="27.0" customHeight="1">
      <c r="A1738" s="8" t="str">
        <f>HYPERLINK("https://www.tenforums.com/tutorials/91174-run-windows-memory-diagnostics-tool-windows-10-a.html","Memory Diagnostics Tool - Run in Windows 10")</f>
        <v>Memory Diagnostics Tool - Run in Windows 10</v>
      </c>
      <c r="B1738" s="9" t="s">
        <v>1517</v>
      </c>
      <c r="C1738" s="3"/>
      <c r="D1738" s="3"/>
      <c r="E1738" s="3"/>
      <c r="F1738" s="3"/>
      <c r="G1738" s="3"/>
      <c r="H1738" s="3"/>
      <c r="I1738" s="3"/>
      <c r="J1738" s="3"/>
      <c r="K1738" s="3"/>
      <c r="L1738" s="3"/>
      <c r="M1738" s="3"/>
      <c r="N1738" s="3"/>
      <c r="O1738" s="3"/>
      <c r="P1738" s="3"/>
      <c r="Q1738" s="3"/>
      <c r="R1738" s="3"/>
      <c r="S1738" s="3"/>
      <c r="T1738" s="3"/>
      <c r="U1738" s="3"/>
      <c r="V1738" s="3"/>
    </row>
    <row r="1739" ht="27.0" customHeight="1">
      <c r="A1739" s="8" t="str">
        <f>HYPERLINK("https://www.tenforums.com/tutorials/91178-read-memory-diagnostics-tool-results-event-viewer-windows-10-a.html","Memory Diagnostics Tool Test Results - Read in Event Viewer in Windows 10")</f>
        <v>Memory Diagnostics Tool Test Results - Read in Event Viewer in Windows 10</v>
      </c>
      <c r="B1739" s="9" t="s">
        <v>953</v>
      </c>
      <c r="C1739" s="3"/>
      <c r="D1739" s="3"/>
      <c r="E1739" s="3"/>
      <c r="F1739" s="3"/>
      <c r="G1739" s="3"/>
      <c r="H1739" s="3"/>
      <c r="I1739" s="3"/>
      <c r="J1739" s="3"/>
      <c r="K1739" s="3"/>
      <c r="L1739" s="3"/>
      <c r="M1739" s="3"/>
      <c r="N1739" s="3"/>
      <c r="O1739" s="3"/>
      <c r="P1739" s="3"/>
      <c r="Q1739" s="3"/>
      <c r="R1739" s="3"/>
      <c r="S1739" s="3"/>
      <c r="T1739" s="3"/>
      <c r="U1739" s="3"/>
      <c r="V1739" s="3"/>
    </row>
    <row r="1740" ht="27.0" customHeight="1">
      <c r="A1740" s="8" t="str">
        <f>HYPERLINK("https://www.tenforums.com/tutorials/66809-memory-size-speed-type-determine-windows-10-a.html","Memory Size, Speed, and Type - Determine in Windows 10")</f>
        <v>Memory Size, Speed, and Type - Determine in Windows 10</v>
      </c>
      <c r="B1740" s="9" t="s">
        <v>1518</v>
      </c>
      <c r="C1740" s="3"/>
      <c r="D1740" s="3"/>
      <c r="E1740" s="3"/>
      <c r="F1740" s="3"/>
      <c r="G1740" s="3"/>
      <c r="H1740" s="3"/>
      <c r="I1740" s="3"/>
      <c r="J1740" s="3"/>
      <c r="K1740" s="3"/>
      <c r="L1740" s="3"/>
      <c r="M1740" s="3"/>
      <c r="N1740" s="3"/>
      <c r="O1740" s="3"/>
      <c r="P1740" s="3"/>
      <c r="Q1740" s="3"/>
      <c r="R1740" s="3"/>
      <c r="S1740" s="3"/>
      <c r="T1740" s="3"/>
      <c r="U1740" s="3"/>
      <c r="V1740" s="3"/>
    </row>
    <row r="1741" ht="27.0" customHeight="1">
      <c r="A1741" s="8" t="str">
        <f>HYPERLINK("https://www.tenforums.com/tutorials/14201-memtest86-test-ram.html","MemTest86+ - Test RAM")</f>
        <v>MemTest86+ - Test RAM</v>
      </c>
      <c r="B1741" s="10" t="s">
        <v>1519</v>
      </c>
      <c r="C1741" s="3"/>
      <c r="D1741" s="3"/>
      <c r="E1741" s="3"/>
      <c r="F1741" s="3"/>
      <c r="G1741" s="3"/>
      <c r="H1741" s="3"/>
      <c r="I1741" s="3"/>
      <c r="J1741" s="3"/>
      <c r="K1741" s="3"/>
      <c r="L1741" s="3"/>
      <c r="M1741" s="3"/>
      <c r="N1741" s="3"/>
      <c r="O1741" s="3"/>
      <c r="P1741" s="3"/>
      <c r="Q1741" s="3"/>
      <c r="R1741" s="3"/>
      <c r="S1741" s="3"/>
      <c r="T1741" s="3"/>
      <c r="U1741" s="3"/>
      <c r="V1741" s="3"/>
    </row>
    <row r="1742" ht="27.0" customHeight="1">
      <c r="A1742" s="8" t="str">
        <f>HYPERLINK("https://www.tenforums.com/tutorials/14428-menu-show-delay-time-change-windows-10-a.html","Menu Show Delay Time - Change in Windows 10")</f>
        <v>Menu Show Delay Time - Change in Windows 10</v>
      </c>
      <c r="B1742" s="9" t="s">
        <v>1520</v>
      </c>
      <c r="C1742" s="3"/>
      <c r="D1742" s="3"/>
      <c r="E1742" s="3"/>
      <c r="F1742" s="3"/>
      <c r="G1742" s="3"/>
      <c r="H1742" s="3"/>
      <c r="I1742" s="3"/>
      <c r="J1742" s="3"/>
      <c r="K1742" s="3"/>
      <c r="L1742" s="3"/>
      <c r="M1742" s="3"/>
      <c r="N1742" s="3"/>
      <c r="O1742" s="3"/>
      <c r="P1742" s="3"/>
      <c r="Q1742" s="3"/>
      <c r="R1742" s="3"/>
      <c r="S1742" s="3"/>
      <c r="T1742" s="3"/>
      <c r="U1742" s="3"/>
      <c r="V1742" s="3"/>
    </row>
    <row r="1743" ht="27.0" customHeight="1">
      <c r="A1743" s="8" t="str">
        <f>HYPERLINK("https://www.tenforums.com/tutorials/68038-menus-set-open-aligned-left-right-windows-10-a.html","Menus - Set to Open Aligned to Left or Right in Windows 10 ")</f>
        <v>Menus - Set to Open Aligned to Left or Right in Windows 10 </v>
      </c>
      <c r="B1743" s="9" t="s">
        <v>1521</v>
      </c>
      <c r="C1743" s="3"/>
      <c r="D1743" s="3"/>
      <c r="E1743" s="3"/>
      <c r="F1743" s="3"/>
      <c r="G1743" s="3"/>
      <c r="H1743" s="3"/>
      <c r="I1743" s="3"/>
      <c r="J1743" s="3"/>
      <c r="K1743" s="3"/>
      <c r="L1743" s="3"/>
      <c r="M1743" s="3"/>
      <c r="N1743" s="3"/>
      <c r="O1743" s="3"/>
      <c r="P1743" s="3"/>
      <c r="Q1743" s="3"/>
      <c r="R1743" s="3"/>
      <c r="S1743" s="3"/>
      <c r="T1743" s="3"/>
      <c r="U1743" s="3"/>
      <c r="V1743" s="3"/>
    </row>
    <row r="1744" ht="27.0" customHeight="1">
      <c r="A1744" s="8" t="str">
        <f>HYPERLINK("https://www.tenforums.com/tutorials/70839-menus-text-size-change-windows-10-a.html","Menus Text Size - Change in Windows 10 ")</f>
        <v>Menus Text Size - Change in Windows 10 </v>
      </c>
      <c r="B1744" s="9" t="s">
        <v>1522</v>
      </c>
      <c r="C1744" s="3"/>
      <c r="D1744" s="3"/>
      <c r="E1744" s="3"/>
      <c r="F1744" s="3"/>
      <c r="G1744" s="3"/>
      <c r="H1744" s="3"/>
      <c r="I1744" s="3"/>
      <c r="J1744" s="3"/>
      <c r="K1744" s="3"/>
      <c r="L1744" s="3"/>
      <c r="M1744" s="3"/>
      <c r="N1744" s="3"/>
      <c r="O1744" s="3"/>
      <c r="P1744" s="3"/>
      <c r="Q1744" s="3"/>
      <c r="R1744" s="3"/>
      <c r="S1744" s="3"/>
      <c r="T1744" s="3"/>
      <c r="U1744" s="3"/>
      <c r="V1744" s="3"/>
    </row>
    <row r="1745" ht="27.0" customHeight="1">
      <c r="A1745" s="8" t="str">
        <f>HYPERLINK("https://www.tenforums.com/tutorials/24916-sign-message-users-add-windows-10-a.html","Message at Sign-in for Users - Add in Windows 10")</f>
        <v>Message at Sign-in for Users - Add in Windows 10</v>
      </c>
      <c r="B1745" s="9" t="s">
        <v>1523</v>
      </c>
      <c r="C1745" s="3"/>
      <c r="D1745" s="3"/>
      <c r="E1745" s="3"/>
      <c r="F1745" s="3"/>
      <c r="G1745" s="3"/>
      <c r="H1745" s="3"/>
      <c r="I1745" s="3"/>
      <c r="J1745" s="3"/>
      <c r="K1745" s="3"/>
      <c r="L1745" s="3"/>
      <c r="M1745" s="3"/>
      <c r="N1745" s="3"/>
      <c r="O1745" s="3"/>
      <c r="P1745" s="3"/>
      <c r="Q1745" s="3"/>
      <c r="R1745" s="3"/>
      <c r="S1745" s="3"/>
      <c r="T1745" s="3"/>
      <c r="U1745" s="3"/>
      <c r="V1745" s="3"/>
    </row>
    <row r="1746" ht="27.0" customHeight="1">
      <c r="A1746" s="8" t="str">
        <f>HYPERLINK("https://www.tenforums.com/tutorials/77571-message-boxes-text-size-change-windows-10-a.html","Message Boxes Text Size - Change in Windows 10")</f>
        <v>Message Boxes Text Size - Change in Windows 10</v>
      </c>
      <c r="B1746" s="10" t="s">
        <v>1524</v>
      </c>
      <c r="C1746" s="3"/>
      <c r="D1746" s="3"/>
      <c r="E1746" s="3"/>
      <c r="F1746" s="3"/>
      <c r="G1746" s="3"/>
      <c r="H1746" s="3"/>
      <c r="I1746" s="3"/>
      <c r="J1746" s="3"/>
      <c r="K1746" s="3"/>
      <c r="L1746" s="3"/>
      <c r="M1746" s="3"/>
      <c r="N1746" s="3"/>
      <c r="O1746" s="3"/>
      <c r="P1746" s="3"/>
      <c r="Q1746" s="3"/>
      <c r="R1746" s="3"/>
      <c r="S1746" s="3"/>
      <c r="T1746" s="3"/>
      <c r="U1746" s="3"/>
      <c r="V1746" s="3"/>
    </row>
    <row r="1747" ht="27.0" customHeight="1">
      <c r="A1747" s="8" t="str">
        <f>HYPERLINK("https://www.tenforums.com/tutorials/104815-allow-deny-os-apps-access-messaging-windows-10-a.html","Messaging - Allow or Deny OS and Apps Access in Windows 10")</f>
        <v>Messaging - Allow or Deny OS and Apps Access in Windows 10</v>
      </c>
      <c r="B1747" s="9" t="s">
        <v>1525</v>
      </c>
      <c r="C1747" s="3"/>
      <c r="D1747" s="3"/>
      <c r="E1747" s="3"/>
      <c r="F1747" s="3"/>
      <c r="G1747" s="3"/>
      <c r="H1747" s="3"/>
      <c r="I1747" s="3"/>
      <c r="J1747" s="3"/>
      <c r="K1747" s="3"/>
      <c r="L1747" s="3"/>
      <c r="M1747" s="3"/>
      <c r="N1747" s="3"/>
      <c r="O1747" s="3"/>
      <c r="P1747" s="3"/>
      <c r="Q1747" s="3"/>
      <c r="R1747" s="3"/>
      <c r="S1747" s="3"/>
      <c r="T1747" s="3"/>
      <c r="U1747" s="3"/>
      <c r="V1747" s="3"/>
    </row>
    <row r="1748" ht="27.0" customHeight="1">
      <c r="A1748" s="8" t="str">
        <f>HYPERLINK("https://www.tenforums.com/tutorials/29418-messaging-app-delete-conversations-windows-10-a.html","Messaging app - Delete Conversations in Windows 10")</f>
        <v>Messaging app - Delete Conversations in Windows 10</v>
      </c>
      <c r="B1748" s="9" t="s">
        <v>1526</v>
      </c>
      <c r="C1748" s="3"/>
      <c r="D1748" s="3"/>
      <c r="E1748" s="3"/>
      <c r="F1748" s="3"/>
      <c r="G1748" s="3"/>
      <c r="H1748" s="3"/>
      <c r="I1748" s="3"/>
      <c r="J1748" s="3"/>
      <c r="K1748" s="3"/>
      <c r="L1748" s="3"/>
      <c r="M1748" s="3"/>
      <c r="N1748" s="3"/>
      <c r="O1748" s="3"/>
      <c r="P1748" s="3"/>
      <c r="Q1748" s="3"/>
      <c r="R1748" s="3"/>
      <c r="S1748" s="3"/>
      <c r="T1748" s="3"/>
      <c r="U1748" s="3"/>
      <c r="V1748" s="3"/>
    </row>
    <row r="1749" ht="27.0" customHeight="1">
      <c r="A1749" s="8" t="str">
        <f>HYPERLINK("https://www.tenforums.com/tutorials/29422-messaging-app-mute-conversation-notifications-windows-10-a.html","Messaging app - Mute Conversation Notifications in Windows 10")</f>
        <v>Messaging app - Mute Conversation Notifications in Windows 10</v>
      </c>
      <c r="B1749" s="9" t="s">
        <v>1527</v>
      </c>
      <c r="C1749" s="3"/>
      <c r="D1749" s="3"/>
      <c r="E1749" s="3"/>
      <c r="F1749" s="3"/>
      <c r="G1749" s="3"/>
      <c r="H1749" s="3"/>
      <c r="I1749" s="3"/>
      <c r="J1749" s="3"/>
      <c r="K1749" s="3"/>
      <c r="L1749" s="3"/>
      <c r="M1749" s="3"/>
      <c r="N1749" s="3"/>
      <c r="O1749" s="3"/>
      <c r="P1749" s="3"/>
      <c r="Q1749" s="3"/>
      <c r="R1749" s="3"/>
      <c r="S1749" s="3"/>
      <c r="T1749" s="3"/>
      <c r="U1749" s="3"/>
      <c r="V1749" s="3"/>
    </row>
    <row r="1750" ht="27.0" customHeight="1">
      <c r="A1750" s="8" t="str">
        <f>HYPERLINK("https://www.tenforums.com/tutorials/54658-messaging-everywhere-turn-off-windows-10-pc-mobile.html","Messaging Everywhere - Turn On or Off in Windows 10 PC and Mobile ")</f>
        <v>Messaging Everywhere - Turn On or Off in Windows 10 PC and Mobile </v>
      </c>
      <c r="B1750" s="9" t="s">
        <v>1528</v>
      </c>
      <c r="C1750" s="3"/>
      <c r="D1750" s="3"/>
      <c r="E1750" s="3"/>
      <c r="F1750" s="3"/>
      <c r="G1750" s="3"/>
      <c r="H1750" s="3"/>
      <c r="I1750" s="3"/>
      <c r="J1750" s="3"/>
      <c r="K1750" s="3"/>
      <c r="L1750" s="3"/>
      <c r="M1750" s="3"/>
      <c r="N1750" s="3"/>
      <c r="O1750" s="3"/>
      <c r="P1750" s="3"/>
      <c r="Q1750" s="3"/>
      <c r="R1750" s="3"/>
      <c r="S1750" s="3"/>
      <c r="T1750" s="3"/>
      <c r="U1750" s="3"/>
      <c r="V1750" s="3"/>
    </row>
    <row r="1751" ht="27.0" customHeight="1">
      <c r="A1751" s="8" t="str">
        <f>HYPERLINK("https://www.tenforums.com/tutorials/35734-device-software-over-metered-connection-turn-off-windows-10-a.html","Metered Connection for Device Software Download - Turn On or Off in Windows 10")</f>
        <v>Metered Connection for Device Software Download - Turn On or Off in Windows 10</v>
      </c>
      <c r="B1751" s="9" t="s">
        <v>773</v>
      </c>
      <c r="C1751" s="3"/>
      <c r="D1751" s="3"/>
      <c r="E1751" s="3"/>
      <c r="F1751" s="3"/>
      <c r="G1751" s="3"/>
      <c r="H1751" s="3"/>
      <c r="I1751" s="3"/>
      <c r="J1751" s="3"/>
      <c r="K1751" s="3"/>
      <c r="L1751" s="3"/>
      <c r="M1751" s="3"/>
      <c r="N1751" s="3"/>
      <c r="O1751" s="3"/>
      <c r="P1751" s="3"/>
      <c r="Q1751" s="3"/>
      <c r="R1751" s="3"/>
      <c r="S1751" s="3"/>
      <c r="T1751" s="3"/>
      <c r="U1751" s="3"/>
      <c r="V1751" s="3"/>
    </row>
    <row r="1752" ht="27.0" customHeight="1">
      <c r="A1752" s="8" t="str">
        <f>HYPERLINK("https://www.tenforums.com/tutorials/35656-ethernet-connection-set-metered-unmetered-windows-10-a.html","Metered Connection for Ethernet Network - Set in Windows 10")</f>
        <v>Metered Connection for Ethernet Network - Set in Windows 10</v>
      </c>
      <c r="B1752" s="9" t="s">
        <v>948</v>
      </c>
      <c r="C1752" s="3"/>
      <c r="D1752" s="3"/>
      <c r="E1752" s="3"/>
      <c r="F1752" s="3"/>
      <c r="G1752" s="3"/>
      <c r="H1752" s="3"/>
      <c r="I1752" s="3"/>
      <c r="J1752" s="3"/>
      <c r="K1752" s="3"/>
      <c r="L1752" s="3"/>
      <c r="M1752" s="3"/>
      <c r="N1752" s="3"/>
      <c r="O1752" s="3"/>
      <c r="P1752" s="3"/>
      <c r="Q1752" s="3"/>
      <c r="R1752" s="3"/>
      <c r="S1752" s="3"/>
      <c r="T1752" s="3"/>
      <c r="U1752" s="3"/>
      <c r="V1752" s="3"/>
    </row>
    <row r="1753" ht="27.0" customHeight="1">
      <c r="A1753" s="11" t="s">
        <v>1529</v>
      </c>
      <c r="B1753" s="10" t="s">
        <v>1530</v>
      </c>
      <c r="C1753" s="3"/>
      <c r="D1753" s="3"/>
      <c r="E1753" s="3"/>
      <c r="F1753" s="3"/>
      <c r="G1753" s="3"/>
      <c r="H1753" s="3"/>
      <c r="I1753" s="3"/>
      <c r="J1753" s="3"/>
      <c r="K1753" s="3"/>
      <c r="L1753" s="3"/>
      <c r="M1753" s="3"/>
      <c r="N1753" s="3"/>
      <c r="O1753" s="3"/>
      <c r="P1753" s="3"/>
      <c r="Q1753" s="3"/>
      <c r="R1753" s="3"/>
      <c r="S1753" s="3"/>
      <c r="T1753" s="3"/>
      <c r="U1753" s="3"/>
      <c r="V1753" s="3"/>
    </row>
    <row r="1754" ht="27.0" customHeight="1">
      <c r="A1754" s="8" t="str">
        <f>HYPERLINK("https://www.tenforums.com/tutorials/117911-disable-sync-your-settings-metered-connections-windows-10-a.html","Metered Connections for Sync Your Settings - Enable or Disable in Windows 10")</f>
        <v>Metered Connections for Sync Your Settings - Enable or Disable in Windows 10</v>
      </c>
      <c r="B1754" s="9" t="s">
        <v>1531</v>
      </c>
      <c r="C1754" s="3"/>
      <c r="D1754" s="3"/>
      <c r="E1754" s="3"/>
      <c r="F1754" s="3"/>
      <c r="G1754" s="3"/>
      <c r="H1754" s="3"/>
      <c r="I1754" s="3"/>
      <c r="J1754" s="3"/>
      <c r="K1754" s="3"/>
      <c r="L1754" s="3"/>
      <c r="M1754" s="3"/>
      <c r="N1754" s="3"/>
      <c r="O1754" s="3"/>
      <c r="P1754" s="3"/>
      <c r="Q1754" s="3"/>
      <c r="R1754" s="3"/>
      <c r="S1754" s="3"/>
      <c r="T1754" s="3"/>
      <c r="U1754" s="3"/>
      <c r="V1754" s="3"/>
    </row>
    <row r="1755" ht="27.0" customHeight="1">
      <c r="A1755" s="8" t="str">
        <f>HYPERLINK("https://www.tenforums.com/tutorials/3162-wireless-network-metered-connection-set-windows-10-a.html","Metered Connection for Wireless Network - Set in Windows 10")</f>
        <v>Metered Connection for Wireless Network - Set in Windows 10</v>
      </c>
      <c r="B1755" s="10" t="s">
        <v>400</v>
      </c>
      <c r="C1755" s="3"/>
      <c r="D1755" s="3"/>
      <c r="E1755" s="3"/>
      <c r="F1755" s="3"/>
      <c r="G1755" s="3"/>
      <c r="H1755" s="3"/>
      <c r="I1755" s="3"/>
      <c r="J1755" s="3"/>
      <c r="K1755" s="3"/>
      <c r="L1755" s="3"/>
      <c r="M1755" s="3"/>
      <c r="N1755" s="3"/>
      <c r="O1755" s="3"/>
      <c r="P1755" s="3"/>
      <c r="Q1755" s="3"/>
      <c r="R1755" s="3"/>
      <c r="S1755" s="3"/>
      <c r="T1755" s="3"/>
      <c r="U1755" s="3"/>
      <c r="V1755" s="3"/>
    </row>
    <row r="1756" ht="27.0" customHeight="1">
      <c r="A1756" s="12" t="str">
        <f>HYPERLINK("https://www.tenforums.com/tutorials/139722-turn-off-download-updates-over-metered-connections-windows-10-a.html","Metered Connections - Turn On or Off Download Updates over in Windows 10")</f>
        <v>Metered Connections - Turn On or Off Download Updates over in Windows 10</v>
      </c>
      <c r="B1756" s="9" t="s">
        <v>1532</v>
      </c>
      <c r="C1756" s="3"/>
      <c r="D1756" s="3"/>
      <c r="E1756" s="3"/>
      <c r="F1756" s="3"/>
      <c r="G1756" s="3"/>
      <c r="H1756" s="3"/>
      <c r="I1756" s="3"/>
      <c r="J1756" s="3"/>
      <c r="K1756" s="3"/>
      <c r="L1756" s="3"/>
      <c r="M1756" s="3"/>
      <c r="N1756" s="3"/>
      <c r="O1756" s="3"/>
      <c r="P1756" s="3"/>
      <c r="Q1756" s="3"/>
      <c r="R1756" s="3"/>
      <c r="S1756" s="3"/>
      <c r="T1756" s="3"/>
      <c r="U1756" s="3"/>
      <c r="V1756" s="3"/>
    </row>
    <row r="1757" ht="27.0" customHeight="1">
      <c r="A1757" s="8" t="str">
        <f>HYPERLINK("https://www.tenforums.com/tutorials/53814-connect-wireless-display-miracast-windows-10-a.html","Miracast - Connect to Wireless Display in Windows 10 ")</f>
        <v>Miracast - Connect to Wireless Display in Windows 10 </v>
      </c>
      <c r="B1757" s="9" t="s">
        <v>568</v>
      </c>
      <c r="C1757" s="3"/>
      <c r="D1757" s="3"/>
      <c r="E1757" s="3"/>
      <c r="F1757" s="3"/>
      <c r="G1757" s="3"/>
      <c r="H1757" s="3"/>
      <c r="I1757" s="3"/>
      <c r="J1757" s="3"/>
      <c r="K1757" s="3"/>
      <c r="L1757" s="3"/>
      <c r="M1757" s="3"/>
      <c r="N1757" s="3"/>
      <c r="O1757" s="3"/>
      <c r="P1757" s="3"/>
      <c r="Q1757" s="3"/>
      <c r="R1757" s="3"/>
      <c r="S1757" s="3"/>
      <c r="T1757" s="3"/>
      <c r="U1757" s="3"/>
      <c r="V1757" s="3"/>
    </row>
    <row r="1758" ht="27.0" customHeight="1">
      <c r="A1758" s="8" t="str">
        <f>HYPERLINK("https://www.tenforums.com/tutorials/59107-miracast-support-check-windows-10-pc.html","Miracast Support - Check on Windows 10 PC ")</f>
        <v>Miracast Support - Check on Windows 10 PC </v>
      </c>
      <c r="B1758" s="9" t="s">
        <v>1533</v>
      </c>
      <c r="C1758" s="3"/>
      <c r="D1758" s="3"/>
      <c r="E1758" s="3"/>
      <c r="F1758" s="3"/>
      <c r="G1758" s="3"/>
      <c r="H1758" s="3"/>
      <c r="I1758" s="3"/>
      <c r="J1758" s="3"/>
      <c r="K1758" s="3"/>
      <c r="L1758" s="3"/>
      <c r="M1758" s="3"/>
      <c r="N1758" s="3"/>
      <c r="O1758" s="3"/>
      <c r="P1758" s="3"/>
      <c r="Q1758" s="3"/>
      <c r="R1758" s="3"/>
      <c r="S1758" s="3"/>
      <c r="T1758" s="3"/>
      <c r="U1758" s="3"/>
      <c r="V1758" s="3"/>
    </row>
    <row r="1759" ht="27.0" customHeight="1">
      <c r="A1759" s="8" t="str">
        <f>HYPERLINK("https://www.tenforums.com/tutorials/102647-allow-deny-os-apps-access-microphone-windows-10-a.html","Microphone - Allow or Deny OS and Apps Access in Windows 10")</f>
        <v>Microphone - Allow or Deny OS and Apps Access in Windows 10</v>
      </c>
      <c r="B1759" s="9" t="s">
        <v>1534</v>
      </c>
      <c r="C1759" s="3"/>
      <c r="D1759" s="3"/>
      <c r="E1759" s="3"/>
      <c r="F1759" s="3"/>
      <c r="G1759" s="3"/>
      <c r="H1759" s="3"/>
      <c r="I1759" s="3"/>
      <c r="J1759" s="3"/>
      <c r="K1759" s="3"/>
      <c r="L1759" s="3"/>
      <c r="M1759" s="3"/>
      <c r="N1759" s="3"/>
      <c r="O1759" s="3"/>
      <c r="P1759" s="3"/>
      <c r="Q1759" s="3"/>
      <c r="R1759" s="3"/>
      <c r="S1759" s="3"/>
      <c r="T1759" s="3"/>
      <c r="U1759" s="3"/>
      <c r="V1759" s="3"/>
    </row>
    <row r="1760" ht="27.0" customHeight="1">
      <c r="A1760" s="8" t="str">
        <f>HYPERLINK("https://www.tenforums.com/tutorials/80323-enable-disable-microphone-windows.html","Microphone - Enable or Disable in Windows")</f>
        <v>Microphone - Enable or Disable in Windows</v>
      </c>
      <c r="B1760" s="10" t="s">
        <v>1535</v>
      </c>
      <c r="C1760" s="3"/>
      <c r="D1760" s="3"/>
      <c r="E1760" s="3"/>
      <c r="F1760" s="3"/>
      <c r="G1760" s="3"/>
      <c r="H1760" s="3"/>
      <c r="I1760" s="3"/>
      <c r="J1760" s="3"/>
      <c r="K1760" s="3"/>
      <c r="L1760" s="3"/>
      <c r="M1760" s="3"/>
      <c r="N1760" s="3"/>
      <c r="O1760" s="3"/>
      <c r="P1760" s="3"/>
      <c r="Q1760" s="3"/>
      <c r="R1760" s="3"/>
      <c r="S1760" s="3"/>
      <c r="T1760" s="3"/>
      <c r="U1760" s="3"/>
      <c r="V1760" s="3"/>
    </row>
    <row r="1761" ht="27.0" customHeight="1">
      <c r="A1761" s="8" t="str">
        <f>HYPERLINK("https://www.tenforums.com/tutorials/126383-listen-microphone-through-playback-device-windows.html","Microphone - Listen through a Playback Device in Windows")</f>
        <v>Microphone - Listen through a Playback Device in Windows</v>
      </c>
      <c r="B1761" s="9" t="s">
        <v>1536</v>
      </c>
      <c r="C1761" s="3"/>
      <c r="D1761" s="3"/>
      <c r="E1761" s="3"/>
      <c r="F1761" s="3"/>
      <c r="G1761" s="3"/>
      <c r="H1761" s="3"/>
      <c r="I1761" s="3"/>
      <c r="J1761" s="3"/>
      <c r="K1761" s="3"/>
      <c r="L1761" s="3"/>
      <c r="M1761" s="3"/>
      <c r="N1761" s="3"/>
      <c r="O1761" s="3"/>
      <c r="P1761" s="3"/>
      <c r="Q1761" s="3"/>
      <c r="R1761" s="3"/>
      <c r="S1761" s="3"/>
      <c r="T1761" s="3"/>
      <c r="U1761" s="3"/>
      <c r="V1761" s="3"/>
    </row>
    <row r="1762" ht="27.0" customHeight="1">
      <c r="A1762" s="8" t="str">
        <f>HYPERLINK("https://www.tenforums.com/tutorials/5440-add-local-account-microsoft-account-windows-10-a.html","Microsoft Account - Add in Windows 10")</f>
        <v>Microsoft Account - Add in Windows 10</v>
      </c>
      <c r="B1762" s="10" t="s">
        <v>9</v>
      </c>
      <c r="C1762" s="3"/>
      <c r="D1762" s="3"/>
      <c r="E1762" s="3"/>
      <c r="F1762" s="3"/>
      <c r="G1762" s="3"/>
      <c r="H1762" s="3"/>
      <c r="I1762" s="3"/>
      <c r="J1762" s="3"/>
      <c r="K1762" s="3"/>
      <c r="L1762" s="3"/>
      <c r="M1762" s="3"/>
      <c r="N1762" s="3"/>
      <c r="O1762" s="3"/>
      <c r="P1762" s="3"/>
      <c r="Q1762" s="3"/>
      <c r="R1762" s="3"/>
      <c r="S1762" s="3"/>
      <c r="T1762" s="3"/>
      <c r="U1762" s="3"/>
      <c r="V1762" s="3"/>
    </row>
    <row r="1763" ht="27.0" customHeight="1">
      <c r="A1763" s="8" t="str">
        <f>HYPERLINK("https://www.tenforums.com/tutorials/5426-microsoft-account-add-remove-trusted-devices.html","Microsoft Account - Add or Remove Trusted Devices")</f>
        <v>Microsoft Account - Add or Remove Trusted Devices</v>
      </c>
      <c r="B1763" s="9" t="s">
        <v>1537</v>
      </c>
      <c r="C1763" s="3"/>
      <c r="D1763" s="3"/>
      <c r="E1763" s="3"/>
      <c r="F1763" s="3"/>
      <c r="G1763" s="3"/>
      <c r="H1763" s="3"/>
      <c r="I1763" s="3"/>
      <c r="J1763" s="3"/>
      <c r="K1763" s="3"/>
      <c r="L1763" s="3"/>
      <c r="M1763" s="3"/>
      <c r="N1763" s="3"/>
      <c r="O1763" s="3"/>
      <c r="P1763" s="3"/>
      <c r="Q1763" s="3"/>
      <c r="R1763" s="3"/>
      <c r="S1763" s="3"/>
      <c r="T1763" s="3"/>
      <c r="U1763" s="3"/>
      <c r="V1763" s="3"/>
    </row>
    <row r="1764" ht="27.0" customHeight="1">
      <c r="A1764" s="8" t="str">
        <f>HYPERLINK("https://www.tenforums.com/tutorials/42022-microsoft-account-aliases-add-remove.html","Microsoft Account Aliases - Add or Remove")</f>
        <v>Microsoft Account Aliases - Add or Remove</v>
      </c>
      <c r="B1764" s="9" t="s">
        <v>1538</v>
      </c>
      <c r="C1764" s="3"/>
      <c r="D1764" s="3"/>
      <c r="E1764" s="3"/>
      <c r="F1764" s="3"/>
      <c r="G1764" s="3"/>
      <c r="H1764" s="3"/>
      <c r="I1764" s="3"/>
      <c r="J1764" s="3"/>
      <c r="K1764" s="3"/>
      <c r="L1764" s="3"/>
      <c r="M1764" s="3"/>
      <c r="N1764" s="3"/>
      <c r="O1764" s="3"/>
      <c r="P1764" s="3"/>
      <c r="Q1764" s="3"/>
      <c r="R1764" s="3"/>
      <c r="S1764" s="3"/>
      <c r="T1764" s="3"/>
      <c r="U1764" s="3"/>
      <c r="V1764" s="3"/>
    </row>
    <row r="1765" ht="27.0" customHeight="1">
      <c r="A1765" s="8" t="str">
        <f>HYPERLINK("https://www.tenforums.com/tutorials/42098-microsoft-account-aliases-change-primary-alias.html","Microsoft Account Aliases  - Change Primary Alias")</f>
        <v>Microsoft Account Aliases  - Change Primary Alias</v>
      </c>
      <c r="B1765" s="9" t="s">
        <v>1539</v>
      </c>
      <c r="C1765" s="3"/>
      <c r="D1765" s="3"/>
      <c r="E1765" s="3"/>
      <c r="F1765" s="3"/>
      <c r="G1765" s="3"/>
      <c r="H1765" s="3"/>
      <c r="I1765" s="3"/>
      <c r="J1765" s="3"/>
      <c r="K1765" s="3"/>
      <c r="L1765" s="3"/>
      <c r="M1765" s="3"/>
      <c r="N1765" s="3"/>
      <c r="O1765" s="3"/>
      <c r="P1765" s="3"/>
      <c r="Q1765" s="3"/>
      <c r="R1765" s="3"/>
      <c r="S1765" s="3"/>
      <c r="T1765" s="3"/>
      <c r="U1765" s="3"/>
      <c r="V1765" s="3"/>
    </row>
    <row r="1766" ht="27.0" customHeight="1">
      <c r="A1766" s="8" t="str">
        <f>HYPERLINK("https://www.tenforums.com/tutorials/42203-microsoft-account-aliases-change-sign-preferences.html","Microsoft Account Aliases - Change Sign-in Preferences")</f>
        <v>Microsoft Account Aliases - Change Sign-in Preferences</v>
      </c>
      <c r="B1766" s="9" t="s">
        <v>1540</v>
      </c>
      <c r="C1766" s="3"/>
      <c r="D1766" s="3"/>
      <c r="E1766" s="3"/>
      <c r="F1766" s="3"/>
      <c r="G1766" s="3"/>
      <c r="H1766" s="3"/>
      <c r="I1766" s="3"/>
      <c r="J1766" s="3"/>
      <c r="K1766" s="3"/>
      <c r="L1766" s="3"/>
      <c r="M1766" s="3"/>
      <c r="N1766" s="3"/>
      <c r="O1766" s="3"/>
      <c r="P1766" s="3"/>
      <c r="Q1766" s="3"/>
      <c r="R1766" s="3"/>
      <c r="S1766" s="3"/>
      <c r="T1766" s="3"/>
      <c r="U1766" s="3"/>
      <c r="V1766" s="3"/>
    </row>
    <row r="1767" ht="27.0" customHeight="1">
      <c r="A1767" s="8" t="str">
        <f>HYPERLINK("https://www.tenforums.com/tutorials/37536-click-here-enter-your-most-recent-credential-fix-windows-10-a.html","Microsoft Account - Click here to enter your most recent credential - Fix in Windows 10")</f>
        <v>Microsoft Account - Click here to enter your most recent credential - Fix in Windows 10</v>
      </c>
      <c r="B1767" s="9" t="s">
        <v>499</v>
      </c>
      <c r="C1767" s="3"/>
      <c r="D1767" s="3"/>
      <c r="E1767" s="3"/>
      <c r="F1767" s="3"/>
      <c r="G1767" s="3"/>
      <c r="H1767" s="3"/>
      <c r="I1767" s="3"/>
      <c r="J1767" s="3"/>
      <c r="K1767" s="3"/>
      <c r="L1767" s="3"/>
      <c r="M1767" s="3"/>
      <c r="N1767" s="3"/>
      <c r="O1767" s="3"/>
      <c r="P1767" s="3"/>
      <c r="Q1767" s="3"/>
      <c r="R1767" s="3"/>
      <c r="S1767" s="3"/>
      <c r="T1767" s="3"/>
      <c r="U1767" s="3"/>
      <c r="V1767" s="3"/>
    </row>
    <row r="1768" ht="27.0" customHeight="1">
      <c r="A1768" s="8" t="str">
        <f>HYPERLINK("https://www.tenforums.com/tutorials/39888-bitlocker-recovery-key-delete-onedrive-microsoft-account.html","Microsoft Account - Delete BitLocker Recovery Key from OneDrive")</f>
        <v>Microsoft Account - Delete BitLocker Recovery Key from OneDrive</v>
      </c>
      <c r="B1768" s="9" t="s">
        <v>310</v>
      </c>
      <c r="C1768" s="3"/>
      <c r="D1768" s="3"/>
      <c r="E1768" s="3"/>
      <c r="F1768" s="3"/>
      <c r="G1768" s="3"/>
      <c r="H1768" s="3"/>
      <c r="I1768" s="3"/>
      <c r="J1768" s="3"/>
      <c r="K1768" s="3"/>
      <c r="L1768" s="3"/>
      <c r="M1768" s="3"/>
      <c r="N1768" s="3"/>
      <c r="O1768" s="3"/>
      <c r="P1768" s="3"/>
      <c r="Q1768" s="3"/>
      <c r="R1768" s="3"/>
      <c r="S1768" s="3"/>
      <c r="T1768" s="3"/>
      <c r="U1768" s="3"/>
      <c r="V1768" s="3"/>
    </row>
    <row r="1769" ht="27.0" customHeight="1">
      <c r="A1769" s="8" t="str">
        <f>HYPERLINK("https://www.tenforums.com/tutorials/89021-change-user-name-account-windows-10-a.html#option1","Microsoft Account Name - Change")</f>
        <v>Microsoft Account Name - Change</v>
      </c>
      <c r="B1769" s="9" t="s">
        <v>1541</v>
      </c>
      <c r="C1769" s="3"/>
      <c r="D1769" s="3"/>
      <c r="E1769" s="3"/>
      <c r="F1769" s="3"/>
      <c r="G1769" s="3"/>
      <c r="H1769" s="3"/>
      <c r="I1769" s="3"/>
      <c r="J1769" s="3"/>
      <c r="K1769" s="3"/>
      <c r="L1769" s="3"/>
      <c r="M1769" s="3"/>
      <c r="N1769" s="3"/>
      <c r="O1769" s="3"/>
      <c r="P1769" s="3"/>
      <c r="Q1769" s="3"/>
      <c r="R1769" s="3"/>
      <c r="S1769" s="3"/>
      <c r="T1769" s="3"/>
      <c r="U1769" s="3"/>
      <c r="V1769" s="3"/>
    </row>
    <row r="1770" ht="27.0" customHeight="1">
      <c r="A1770" s="8" t="str">
        <f>HYPERLINK("https://www.tenforums.com/tutorials/55398-microsoft-account-link-digital-license-windows-10-pc.html","Microsoft Account - Link to Digital License on Windows 10 PC ")</f>
        <v>Microsoft Account - Link to Digital License on Windows 10 PC </v>
      </c>
      <c r="B1770" s="9" t="s">
        <v>74</v>
      </c>
      <c r="C1770" s="3"/>
      <c r="D1770" s="3"/>
      <c r="E1770" s="3"/>
      <c r="F1770" s="3"/>
      <c r="G1770" s="3"/>
      <c r="H1770" s="3"/>
      <c r="I1770" s="3"/>
      <c r="J1770" s="3"/>
      <c r="K1770" s="3"/>
      <c r="L1770" s="3"/>
      <c r="M1770" s="3"/>
      <c r="N1770" s="3"/>
      <c r="O1770" s="3"/>
      <c r="P1770" s="3"/>
      <c r="Q1770" s="3"/>
      <c r="R1770" s="3"/>
      <c r="S1770" s="3"/>
      <c r="T1770" s="3"/>
      <c r="U1770" s="3"/>
      <c r="V1770" s="3"/>
    </row>
    <row r="1771" ht="27.0" customHeight="1">
      <c r="A1771" s="8" t="str">
        <f>HYPERLINK("https://www.tenforums.com/tutorials/5387-local-account-microsoft-account-how-tell-windows-10-a.html","Microsoft Account or Local Account - How to Tell in Windows 10")</f>
        <v>Microsoft Account or Local Account - How to Tell in Windows 10</v>
      </c>
      <c r="B1771" s="9" t="s">
        <v>47</v>
      </c>
      <c r="C1771" s="3"/>
      <c r="D1771" s="3"/>
      <c r="E1771" s="3"/>
      <c r="F1771" s="3"/>
      <c r="G1771" s="3"/>
      <c r="H1771" s="3"/>
      <c r="I1771" s="3"/>
      <c r="J1771" s="3"/>
      <c r="K1771" s="3"/>
      <c r="L1771" s="3"/>
      <c r="M1771" s="3"/>
      <c r="N1771" s="3"/>
      <c r="O1771" s="3"/>
      <c r="P1771" s="3"/>
      <c r="Q1771" s="3"/>
      <c r="R1771" s="3"/>
      <c r="S1771" s="3"/>
      <c r="T1771" s="3"/>
      <c r="U1771" s="3"/>
      <c r="V1771" s="3"/>
    </row>
    <row r="1772" ht="27.0" customHeight="1">
      <c r="A1772" s="8" t="str">
        <f>HYPERLINK("https://www.tenforums.com/tutorials/87679-enable-disable-password-expiration-your-microsoft-account.html","Microsoft Account Password Expiration - Enable or Disable")</f>
        <v>Microsoft Account Password Expiration - Enable or Disable</v>
      </c>
      <c r="B1772" s="9" t="s">
        <v>1542</v>
      </c>
      <c r="C1772" s="3"/>
      <c r="D1772" s="3"/>
      <c r="E1772" s="3"/>
      <c r="F1772" s="3"/>
      <c r="G1772" s="3"/>
      <c r="H1772" s="3"/>
      <c r="I1772" s="3"/>
      <c r="J1772" s="3"/>
      <c r="K1772" s="3"/>
      <c r="L1772" s="3"/>
      <c r="M1772" s="3"/>
      <c r="N1772" s="3"/>
      <c r="O1772" s="3"/>
      <c r="P1772" s="3"/>
      <c r="Q1772" s="3"/>
      <c r="R1772" s="3"/>
      <c r="S1772" s="3"/>
      <c r="T1772" s="3"/>
      <c r="U1772" s="3"/>
      <c r="V1772" s="3"/>
    </row>
    <row r="1773" ht="27.0" customHeight="1">
      <c r="A1773" s="8" t="str">
        <f>HYPERLINK("https://www.tenforums.com/tutorials/14699-password-user-account-reset-windows-10-a.html","Microsoft Account Password - Reset in Windows 10")</f>
        <v>Microsoft Account Password - Reset in Windows 10</v>
      </c>
      <c r="B1773" s="9" t="s">
        <v>25</v>
      </c>
      <c r="C1773" s="3"/>
      <c r="D1773" s="3"/>
      <c r="E1773" s="3"/>
      <c r="F1773" s="3"/>
      <c r="G1773" s="3"/>
      <c r="H1773" s="3"/>
      <c r="I1773" s="3"/>
      <c r="J1773" s="3"/>
      <c r="K1773" s="3"/>
      <c r="L1773" s="3"/>
      <c r="M1773" s="3"/>
      <c r="N1773" s="3"/>
      <c r="O1773" s="3"/>
      <c r="P1773" s="3"/>
      <c r="Q1773" s="3"/>
      <c r="R1773" s="3"/>
      <c r="S1773" s="3"/>
      <c r="T1773" s="3"/>
      <c r="U1773" s="3"/>
      <c r="V1773" s="3"/>
    </row>
    <row r="1774" ht="27.0" customHeight="1">
      <c r="A1774" s="11" t="str">
        <f>HYPERLINK("https://www.tenforums.com/tutorials/6795-change-account-picture-windows-10-a.html","Microsoft Account Picture - Change")</f>
        <v>Microsoft Account Picture - Change</v>
      </c>
      <c r="B1774" s="10" t="s">
        <v>28</v>
      </c>
      <c r="C1774" s="3"/>
      <c r="D1774" s="3"/>
      <c r="E1774" s="3"/>
      <c r="F1774" s="3"/>
      <c r="G1774" s="3"/>
      <c r="H1774" s="3"/>
      <c r="I1774" s="3"/>
      <c r="J1774" s="3"/>
      <c r="K1774" s="3"/>
      <c r="L1774" s="3"/>
      <c r="M1774" s="3"/>
      <c r="N1774" s="3"/>
      <c r="O1774" s="3"/>
      <c r="P1774" s="3"/>
      <c r="Q1774" s="3"/>
      <c r="R1774" s="3"/>
      <c r="S1774" s="3"/>
      <c r="T1774" s="3"/>
      <c r="U1774" s="3"/>
      <c r="V1774" s="3"/>
    </row>
    <row r="1775" ht="27.0" customHeight="1">
      <c r="A1775" s="8" t="str">
        <f>HYPERLINK("https://www.tenforums.com/tutorials/99183-enable-disable-pin-reset-sign-windows-10-a.html","Microsoft Account PIN Reset at Sign-in - Enable or Disable in Windows 10")</f>
        <v>Microsoft Account PIN Reset at Sign-in - Enable or Disable in Windows 10</v>
      </c>
      <c r="B1775" s="9" t="s">
        <v>41</v>
      </c>
      <c r="C1775" s="3"/>
      <c r="D1775" s="3"/>
      <c r="E1775" s="3"/>
      <c r="F1775" s="3"/>
      <c r="G1775" s="3"/>
      <c r="H1775" s="3"/>
      <c r="I1775" s="3"/>
      <c r="J1775" s="3"/>
      <c r="K1775" s="3"/>
      <c r="L1775" s="3"/>
      <c r="M1775" s="3"/>
      <c r="N1775" s="3"/>
      <c r="O1775" s="3"/>
      <c r="P1775" s="3"/>
      <c r="Q1775" s="3"/>
      <c r="R1775" s="3"/>
      <c r="S1775" s="3"/>
      <c r="T1775" s="3"/>
      <c r="U1775" s="3"/>
      <c r="V1775" s="3"/>
    </row>
    <row r="1776" ht="27.0" customHeight="1">
      <c r="A1776" s="8" t="str">
        <f>HYPERLINK("https://www.tenforums.com/tutorials/76495-use-microsoft-privacy-dashboard-manage-your-privacy-windows-10-a.html","Microsoft Account Privacy on the Cloud - Manage using Microsoft Privacy Dashboad")</f>
        <v>Microsoft Account Privacy on the Cloud - Manage using Microsoft Privacy Dashboad</v>
      </c>
      <c r="B1776" s="10" t="s">
        <v>1543</v>
      </c>
      <c r="C1776" s="3"/>
      <c r="D1776" s="3"/>
      <c r="E1776" s="3"/>
      <c r="F1776" s="3"/>
      <c r="G1776" s="3"/>
      <c r="H1776" s="3"/>
      <c r="I1776" s="3"/>
      <c r="J1776" s="3"/>
      <c r="K1776" s="3"/>
      <c r="L1776" s="3"/>
      <c r="M1776" s="3"/>
      <c r="N1776" s="3"/>
      <c r="O1776" s="3"/>
      <c r="P1776" s="3"/>
      <c r="Q1776" s="3"/>
      <c r="R1776" s="3"/>
      <c r="S1776" s="3"/>
      <c r="T1776" s="3"/>
      <c r="U1776" s="3"/>
      <c r="V1776" s="3"/>
    </row>
    <row r="1777" ht="27.0" customHeight="1">
      <c r="A1777" s="11" t="s">
        <v>1544</v>
      </c>
      <c r="B1777" s="10" t="s">
        <v>1545</v>
      </c>
      <c r="C1777" s="3"/>
      <c r="D1777" s="3"/>
      <c r="E1777" s="3"/>
      <c r="F1777" s="3"/>
      <c r="G1777" s="3"/>
      <c r="H1777" s="3"/>
      <c r="I1777" s="3"/>
      <c r="J1777" s="3"/>
      <c r="K1777" s="3"/>
      <c r="L1777" s="3"/>
      <c r="M1777" s="3"/>
      <c r="N1777" s="3"/>
      <c r="O1777" s="3"/>
      <c r="P1777" s="3"/>
      <c r="Q1777" s="3"/>
      <c r="R1777" s="3"/>
      <c r="S1777" s="3"/>
      <c r="T1777" s="3"/>
      <c r="U1777" s="3"/>
      <c r="V1777" s="3"/>
    </row>
    <row r="1778" ht="27.0" customHeight="1">
      <c r="A1778" s="8" t="str">
        <f>HYPERLINK("https://www.tenforums.com/tutorials/51663-microsoft-account-remove-devices.html","Microsoft Account - Remove Devices ")</f>
        <v>Microsoft Account - Remove Devices </v>
      </c>
      <c r="B1778" s="9" t="s">
        <v>778</v>
      </c>
      <c r="C1778" s="3"/>
      <c r="D1778" s="3"/>
      <c r="E1778" s="3"/>
      <c r="F1778" s="3"/>
      <c r="G1778" s="3"/>
      <c r="H1778" s="3"/>
      <c r="I1778" s="3"/>
      <c r="J1778" s="3"/>
      <c r="K1778" s="3"/>
      <c r="L1778" s="3"/>
      <c r="M1778" s="3"/>
      <c r="N1778" s="3"/>
      <c r="O1778" s="3"/>
      <c r="P1778" s="3"/>
      <c r="Q1778" s="3"/>
      <c r="R1778" s="3"/>
      <c r="S1778" s="3"/>
      <c r="T1778" s="3"/>
      <c r="U1778" s="3"/>
      <c r="V1778" s="3"/>
    </row>
    <row r="1779" ht="27.0" customHeight="1">
      <c r="A1779" s="8" t="str">
        <f>HYPERLINK("https://www.tenforums.com/tutorials/123007-set-up-security-key-sign-microsoft-account-microsoft-edge.html","Microsoft Account - Set Up Security Key to Sign in to using in Microsoft Edge")</f>
        <v>Microsoft Account - Set Up Security Key to Sign in to using in Microsoft Edge</v>
      </c>
      <c r="B1779" s="9" t="s">
        <v>1546</v>
      </c>
      <c r="C1779" s="3"/>
      <c r="D1779" s="3"/>
      <c r="E1779" s="3"/>
      <c r="F1779" s="3"/>
      <c r="G1779" s="3"/>
      <c r="H1779" s="3"/>
      <c r="I1779" s="3"/>
      <c r="J1779" s="3"/>
      <c r="K1779" s="3"/>
      <c r="L1779" s="3"/>
      <c r="M1779" s="3"/>
      <c r="N1779" s="3"/>
      <c r="O1779" s="3"/>
      <c r="P1779" s="3"/>
      <c r="Q1779" s="3"/>
      <c r="R1779" s="3"/>
      <c r="S1779" s="3"/>
      <c r="T1779" s="3"/>
      <c r="U1779" s="3"/>
      <c r="V1779" s="3"/>
    </row>
    <row r="1780" ht="27.0" customHeight="1">
      <c r="A1780" s="8" t="str">
        <f>HYPERLINK("https://www.tenforums.com/tutorials/122208-set-up-windows-hello-sign-microsoft-account-microsoft-edge.html","Microsoft Account - Set Up Windows Hello to Sign in to using Microsoft Edge")</f>
        <v>Microsoft Account - Set Up Windows Hello to Sign in to using Microsoft Edge</v>
      </c>
      <c r="B1780" s="9" t="s">
        <v>1547</v>
      </c>
      <c r="C1780" s="3"/>
      <c r="D1780" s="3"/>
      <c r="E1780" s="3"/>
      <c r="F1780" s="3"/>
      <c r="G1780" s="3"/>
      <c r="H1780" s="3"/>
      <c r="I1780" s="3"/>
      <c r="J1780" s="3"/>
      <c r="K1780" s="3"/>
      <c r="L1780" s="3"/>
      <c r="M1780" s="3"/>
      <c r="N1780" s="3"/>
      <c r="O1780" s="3"/>
      <c r="P1780" s="3"/>
      <c r="Q1780" s="3"/>
      <c r="R1780" s="3"/>
      <c r="S1780" s="3"/>
      <c r="T1780" s="3"/>
      <c r="U1780" s="3"/>
      <c r="V1780" s="3"/>
    </row>
    <row r="1781" ht="27.0" customHeight="1">
      <c r="A1781" s="8" t="str">
        <f>HYPERLINK("https://www.tenforums.com/tutorials/5375-microsoft-account-switch-windows-10-a.html","Microsoft Account - Switch to in Windows 10")</f>
        <v>Microsoft Account - Switch to in Windows 10</v>
      </c>
      <c r="B1781" s="9" t="s">
        <v>1413</v>
      </c>
      <c r="C1781" s="3"/>
      <c r="D1781" s="3"/>
      <c r="E1781" s="3"/>
      <c r="F1781" s="3"/>
      <c r="G1781" s="3"/>
      <c r="H1781" s="3"/>
      <c r="I1781" s="3"/>
      <c r="J1781" s="3"/>
      <c r="K1781" s="3"/>
      <c r="L1781" s="3"/>
      <c r="M1781" s="3"/>
      <c r="N1781" s="3"/>
      <c r="O1781" s="3"/>
      <c r="P1781" s="3"/>
      <c r="Q1781" s="3"/>
      <c r="R1781" s="3"/>
      <c r="S1781" s="3"/>
      <c r="T1781" s="3"/>
      <c r="U1781" s="3"/>
      <c r="V1781" s="3"/>
    </row>
    <row r="1782" ht="27.0" customHeight="1">
      <c r="A1782" s="8" t="str">
        <f>HYPERLINK("https://www.tenforums.com/tutorials/5374-local-account-switch-windows-10-a.html","Microsoft Account - Switch to Local Account in Windows 10")</f>
        <v>Microsoft Account - Switch to Local Account in Windows 10</v>
      </c>
      <c r="B1782" s="9" t="s">
        <v>1412</v>
      </c>
      <c r="C1782" s="3"/>
      <c r="D1782" s="3"/>
      <c r="E1782" s="3"/>
      <c r="F1782" s="3"/>
      <c r="G1782" s="3"/>
      <c r="H1782" s="3"/>
      <c r="I1782" s="3"/>
      <c r="J1782" s="3"/>
      <c r="K1782" s="3"/>
      <c r="L1782" s="3"/>
      <c r="M1782" s="3"/>
      <c r="N1782" s="3"/>
      <c r="O1782" s="3"/>
      <c r="P1782" s="3"/>
      <c r="Q1782" s="3"/>
      <c r="R1782" s="3"/>
      <c r="S1782" s="3"/>
      <c r="T1782" s="3"/>
      <c r="U1782" s="3"/>
      <c r="V1782" s="3"/>
    </row>
    <row r="1783" ht="27.0" customHeight="1">
      <c r="A1783" s="8" t="str">
        <f>HYPERLINK("https://www.tenforums.com/tutorials/106159-delete-sync-settings-windows-10-devices-microsoft-account.html","Microsoft Account Sync Settings - Delete for Windows 10 Devices")</f>
        <v>Microsoft Account Sync Settings - Delete for Windows 10 Devices</v>
      </c>
      <c r="B1783" s="9" t="s">
        <v>1548</v>
      </c>
      <c r="C1783" s="3"/>
      <c r="D1783" s="3"/>
      <c r="E1783" s="3"/>
      <c r="F1783" s="3"/>
      <c r="G1783" s="3"/>
      <c r="H1783" s="3"/>
      <c r="I1783" s="3"/>
      <c r="J1783" s="3"/>
      <c r="K1783" s="3"/>
      <c r="L1783" s="3"/>
      <c r="M1783" s="3"/>
      <c r="N1783" s="3"/>
      <c r="O1783" s="3"/>
      <c r="P1783" s="3"/>
      <c r="Q1783" s="3"/>
      <c r="R1783" s="3"/>
      <c r="S1783" s="3"/>
      <c r="T1783" s="3"/>
      <c r="U1783" s="3"/>
      <c r="V1783" s="3"/>
    </row>
    <row r="1784" ht="27.0" customHeight="1">
      <c r="A1784" s="8" t="str">
        <f>HYPERLINK("https://www.tenforums.com/tutorials/43246-sync-your-settings-enable-disable-windows-10-a.html","Microsoft Account Sync Your Settings - Enable or Disable in Windows 10")</f>
        <v>Microsoft Account Sync Your Settings - Enable or Disable in Windows 10</v>
      </c>
      <c r="B1784" s="9" t="s">
        <v>1549</v>
      </c>
      <c r="C1784" s="3"/>
      <c r="D1784" s="3"/>
      <c r="E1784" s="3"/>
      <c r="F1784" s="3"/>
      <c r="G1784" s="3"/>
      <c r="H1784" s="3"/>
      <c r="I1784" s="3"/>
      <c r="J1784" s="3"/>
      <c r="K1784" s="3"/>
      <c r="L1784" s="3"/>
      <c r="M1784" s="3"/>
      <c r="N1784" s="3"/>
      <c r="O1784" s="3"/>
      <c r="P1784" s="3"/>
      <c r="Q1784" s="3"/>
      <c r="R1784" s="3"/>
      <c r="S1784" s="3"/>
      <c r="T1784" s="3"/>
      <c r="U1784" s="3"/>
      <c r="V1784" s="3"/>
    </row>
    <row r="1785" ht="27.0" customHeight="1">
      <c r="A1785" s="8" t="str">
        <f>HYPERLINK("https://www.tenforums.com/tutorials/4077-sync-settings-turn-off-windows-10-a.html","Microsoft Account Sync Settings - Turn On or Off in Windows 10")</f>
        <v>Microsoft Account Sync Settings - Turn On or Off in Windows 10</v>
      </c>
      <c r="B1785" s="9" t="s">
        <v>1550</v>
      </c>
      <c r="C1785" s="3"/>
      <c r="D1785" s="3"/>
      <c r="E1785" s="3"/>
      <c r="F1785" s="3"/>
      <c r="G1785" s="3"/>
      <c r="H1785" s="3"/>
      <c r="I1785" s="3"/>
      <c r="J1785" s="3"/>
      <c r="K1785" s="3"/>
      <c r="L1785" s="3"/>
      <c r="M1785" s="3"/>
      <c r="N1785" s="3"/>
      <c r="O1785" s="3"/>
      <c r="P1785" s="3"/>
      <c r="Q1785" s="3"/>
      <c r="R1785" s="3"/>
      <c r="S1785" s="3"/>
      <c r="T1785" s="3"/>
      <c r="U1785" s="3"/>
      <c r="V1785" s="3"/>
    </row>
    <row r="1786" ht="27.0" customHeight="1">
      <c r="A1786" s="8" t="str">
        <f>HYPERLINK("https://www.tenforums.com/tutorials/5967-sync-your-settings-shortcut-create-windows-10-a.html","Microsoft Account 'Sync your settings' Shortcut - Create in Windows 10")</f>
        <v>Microsoft Account 'Sync your settings' Shortcut - Create in Windows 10</v>
      </c>
      <c r="B1786" s="9" t="s">
        <v>1551</v>
      </c>
      <c r="C1786" s="3"/>
      <c r="D1786" s="3"/>
      <c r="E1786" s="3"/>
      <c r="F1786" s="3"/>
      <c r="G1786" s="3"/>
      <c r="H1786" s="3"/>
      <c r="I1786" s="3"/>
      <c r="J1786" s="3"/>
      <c r="K1786" s="3"/>
      <c r="L1786" s="3"/>
      <c r="M1786" s="3"/>
      <c r="N1786" s="3"/>
      <c r="O1786" s="3"/>
      <c r="P1786" s="3"/>
      <c r="Q1786" s="3"/>
      <c r="R1786" s="3"/>
      <c r="S1786" s="3"/>
      <c r="T1786" s="3"/>
      <c r="U1786" s="3"/>
      <c r="V1786" s="3"/>
    </row>
    <row r="1787" ht="27.0" customHeight="1">
      <c r="A1787" s="8" t="str">
        <f>HYPERLINK("https://www.tenforums.com/tutorials/5299-microsoft-account-two-step-verification-turn-off.html","Microsoft Account Two-step Verification - Turn On or Off")</f>
        <v>Microsoft Account Two-step Verification - Turn On or Off</v>
      </c>
      <c r="B1787" s="9" t="s">
        <v>1552</v>
      </c>
      <c r="C1787" s="3"/>
      <c r="D1787" s="3"/>
      <c r="E1787" s="3"/>
      <c r="F1787" s="3"/>
      <c r="G1787" s="3"/>
      <c r="H1787" s="3"/>
      <c r="I1787" s="3"/>
      <c r="J1787" s="3"/>
      <c r="K1787" s="3"/>
      <c r="L1787" s="3"/>
      <c r="M1787" s="3"/>
      <c r="N1787" s="3"/>
      <c r="O1787" s="3"/>
      <c r="P1787" s="3"/>
      <c r="Q1787" s="3"/>
      <c r="R1787" s="3"/>
      <c r="S1787" s="3"/>
      <c r="T1787" s="3"/>
      <c r="U1787" s="3"/>
      <c r="V1787" s="3"/>
    </row>
    <row r="1788" ht="27.0" customHeight="1">
      <c r="A1788" s="8" t="str">
        <f>HYPERLINK("https://www.tenforums.com/tutorials/5426-microsoft-account-add-remove-trusted-devices.html","Microsoft Account - Verify on Trusted PC in Windows 10")</f>
        <v>Microsoft Account - Verify on Trusted PC in Windows 10</v>
      </c>
      <c r="B1788" s="9" t="s">
        <v>1537</v>
      </c>
      <c r="C1788" s="3"/>
      <c r="D1788" s="3"/>
      <c r="E1788" s="3"/>
      <c r="F1788" s="3"/>
      <c r="G1788" s="3"/>
      <c r="H1788" s="3"/>
      <c r="I1788" s="3"/>
      <c r="J1788" s="3"/>
      <c r="K1788" s="3"/>
      <c r="L1788" s="3"/>
      <c r="M1788" s="3"/>
      <c r="N1788" s="3"/>
      <c r="O1788" s="3"/>
      <c r="P1788" s="3"/>
      <c r="Q1788" s="3"/>
      <c r="R1788" s="3"/>
      <c r="S1788" s="3"/>
      <c r="T1788" s="3"/>
      <c r="U1788" s="3"/>
      <c r="V1788" s="3"/>
    </row>
    <row r="1789" ht="27.0" customHeight="1">
      <c r="A1789" s="8" t="str">
        <f>HYPERLINK("https://www.tenforums.com/tutorials/97556-allow-block-microsoft-accounts-windows-10-a.html","Microsoft Accounts - Allow or Block in Windows 10")</f>
        <v>Microsoft Accounts - Allow or Block in Windows 10</v>
      </c>
      <c r="B1789" s="9" t="s">
        <v>1553</v>
      </c>
      <c r="C1789" s="3"/>
      <c r="D1789" s="3"/>
      <c r="E1789" s="3"/>
      <c r="F1789" s="3"/>
      <c r="G1789" s="3"/>
      <c r="H1789" s="3"/>
      <c r="I1789" s="3"/>
      <c r="J1789" s="3"/>
      <c r="K1789" s="3"/>
      <c r="L1789" s="3"/>
      <c r="M1789" s="3"/>
      <c r="N1789" s="3"/>
      <c r="O1789" s="3"/>
      <c r="P1789" s="3"/>
      <c r="Q1789" s="3"/>
      <c r="R1789" s="3"/>
      <c r="S1789" s="3"/>
      <c r="T1789" s="3"/>
      <c r="U1789" s="3"/>
      <c r="V1789" s="3"/>
    </row>
    <row r="1790" ht="27.0" customHeight="1">
      <c r="A1790" s="11" t="str">
        <f>HYPERLINK("https://www.tenforums.com/tutorials/138564-enable-disable-passwordless-sign-microsoft-accounts.html","Microsoft Accounts Passwordless Sign-in - Enable or Disable in Windows 10")</f>
        <v>Microsoft Accounts Passwordless Sign-in - Enable or Disable in Windows 10</v>
      </c>
      <c r="B1790" s="10" t="s">
        <v>1554</v>
      </c>
      <c r="C1790" s="3"/>
      <c r="D1790" s="3"/>
      <c r="E1790" s="3"/>
      <c r="F1790" s="3"/>
      <c r="G1790" s="3"/>
      <c r="H1790" s="3"/>
      <c r="I1790" s="3"/>
      <c r="J1790" s="3"/>
      <c r="K1790" s="3"/>
      <c r="L1790" s="3"/>
      <c r="M1790" s="3"/>
      <c r="N1790" s="3"/>
      <c r="O1790" s="3"/>
      <c r="P1790" s="3"/>
      <c r="Q1790" s="3"/>
      <c r="R1790" s="3"/>
      <c r="S1790" s="3"/>
      <c r="T1790" s="3"/>
      <c r="U1790" s="3"/>
      <c r="V1790" s="3"/>
    </row>
    <row r="1791" ht="27.0" customHeight="1">
      <c r="A1791" s="11" t="str">
        <f>HYPERLINK("https://www.tenforums.com/tutorials/138564-enable-disable-passwordless-sign-microsoft-accounts.html","Microsoft Accounts Require Windows Hello Sign-in - Turn On or Off in Windows 10")</f>
        <v>Microsoft Accounts Require Windows Hello Sign-in - Turn On or Off in Windows 10</v>
      </c>
      <c r="B1791" s="10" t="s">
        <v>1554</v>
      </c>
      <c r="C1791" s="3"/>
      <c r="D1791" s="3"/>
      <c r="E1791" s="3"/>
      <c r="F1791" s="3"/>
      <c r="G1791" s="3"/>
      <c r="H1791" s="3"/>
      <c r="I1791" s="3"/>
      <c r="J1791" s="3"/>
      <c r="K1791" s="3"/>
      <c r="L1791" s="3"/>
      <c r="M1791" s="3"/>
      <c r="N1791" s="3"/>
      <c r="O1791" s="3"/>
      <c r="P1791" s="3"/>
      <c r="Q1791" s="3"/>
      <c r="R1791" s="3"/>
      <c r="S1791" s="3"/>
      <c r="T1791" s="3"/>
      <c r="U1791" s="3"/>
      <c r="V1791" s="3"/>
    </row>
    <row r="1792" ht="27.0" customHeight="1">
      <c r="A1792" s="11" t="s">
        <v>1555</v>
      </c>
      <c r="B1792" s="10" t="s">
        <v>1556</v>
      </c>
      <c r="C1792" s="3"/>
      <c r="D1792" s="3"/>
      <c r="E1792" s="3"/>
      <c r="F1792" s="3"/>
      <c r="G1792" s="3"/>
      <c r="H1792" s="3"/>
      <c r="I1792" s="3"/>
      <c r="J1792" s="3"/>
      <c r="K1792" s="3"/>
      <c r="L1792" s="3"/>
      <c r="M1792" s="3"/>
      <c r="N1792" s="3"/>
      <c r="O1792" s="3"/>
      <c r="P1792" s="3"/>
      <c r="Q1792" s="3"/>
      <c r="R1792" s="3"/>
      <c r="S1792" s="3"/>
      <c r="T1792" s="3"/>
      <c r="U1792" s="3"/>
      <c r="V1792" s="3"/>
    </row>
    <row r="1793" ht="27.0" customHeight="1">
      <c r="A1793" s="11" t="s">
        <v>1557</v>
      </c>
      <c r="B1793" s="10" t="s">
        <v>1558</v>
      </c>
      <c r="C1793" s="3"/>
      <c r="D1793" s="3"/>
      <c r="E1793" s="3"/>
      <c r="F1793" s="3"/>
      <c r="G1793" s="3"/>
      <c r="H1793" s="3"/>
      <c r="I1793" s="3"/>
      <c r="J1793" s="3"/>
      <c r="K1793" s="3"/>
      <c r="L1793" s="3"/>
      <c r="M1793" s="3"/>
      <c r="N1793" s="3"/>
      <c r="O1793" s="3"/>
      <c r="P1793" s="3"/>
      <c r="Q1793" s="3"/>
      <c r="R1793" s="3"/>
      <c r="S1793" s="3"/>
      <c r="T1793" s="3"/>
      <c r="U1793" s="3"/>
      <c r="V1793" s="3"/>
    </row>
    <row r="1794" ht="27.0" customHeight="1">
      <c r="A1794" s="11" t="s">
        <v>1559</v>
      </c>
      <c r="B1794" s="10" t="s">
        <v>1560</v>
      </c>
      <c r="C1794" s="3"/>
      <c r="D1794" s="3"/>
      <c r="E1794" s="3"/>
      <c r="F1794" s="3"/>
      <c r="G1794" s="3"/>
      <c r="H1794" s="3"/>
      <c r="I1794" s="3"/>
      <c r="J1794" s="3"/>
      <c r="K1794" s="3"/>
      <c r="L1794" s="3"/>
      <c r="M1794" s="3"/>
      <c r="N1794" s="3"/>
      <c r="O1794" s="3"/>
      <c r="P1794" s="3"/>
      <c r="Q1794" s="3"/>
      <c r="R1794" s="3"/>
      <c r="S1794" s="3"/>
      <c r="T1794" s="3"/>
      <c r="U1794" s="3"/>
      <c r="V1794" s="3"/>
    </row>
    <row r="1795" ht="27.0" customHeight="1">
      <c r="A1795" s="11" t="s">
        <v>1561</v>
      </c>
      <c r="B1795" s="10" t="s">
        <v>1562</v>
      </c>
      <c r="C1795" s="3"/>
      <c r="D1795" s="3"/>
      <c r="E1795" s="3"/>
      <c r="F1795" s="3"/>
      <c r="G1795" s="3"/>
      <c r="H1795" s="3"/>
      <c r="I1795" s="3"/>
      <c r="J1795" s="3"/>
      <c r="K1795" s="3"/>
      <c r="L1795" s="3"/>
      <c r="M1795" s="3"/>
      <c r="N1795" s="3"/>
      <c r="O1795" s="3"/>
      <c r="P1795" s="3"/>
      <c r="Q1795" s="3"/>
      <c r="R1795" s="3"/>
      <c r="S1795" s="3"/>
      <c r="T1795" s="3"/>
      <c r="U1795" s="3"/>
      <c r="V1795" s="3"/>
    </row>
    <row r="1796" ht="27.0" customHeight="1">
      <c r="A1796" s="11" t="s">
        <v>1563</v>
      </c>
      <c r="B1796" s="10" t="s">
        <v>1564</v>
      </c>
      <c r="C1796" s="3"/>
      <c r="D1796" s="3"/>
      <c r="E1796" s="3"/>
      <c r="F1796" s="3"/>
      <c r="G1796" s="3"/>
      <c r="H1796" s="3"/>
      <c r="I1796" s="3"/>
      <c r="J1796" s="3"/>
      <c r="K1796" s="3"/>
      <c r="L1796" s="3"/>
      <c r="M1796" s="3"/>
      <c r="N1796" s="3"/>
      <c r="O1796" s="3"/>
      <c r="P1796" s="3"/>
      <c r="Q1796" s="3"/>
      <c r="R1796" s="3"/>
      <c r="S1796" s="3"/>
      <c r="T1796" s="3"/>
      <c r="U1796" s="3"/>
      <c r="V1796" s="3"/>
    </row>
    <row r="1797" ht="27.0" customHeight="1">
      <c r="A1797" s="11" t="s">
        <v>1565</v>
      </c>
      <c r="B1797" s="10" t="s">
        <v>1566</v>
      </c>
      <c r="C1797" s="3"/>
      <c r="D1797" s="3"/>
      <c r="E1797" s="3"/>
      <c r="F1797" s="3"/>
      <c r="G1797" s="3"/>
      <c r="H1797" s="3"/>
      <c r="I1797" s="3"/>
      <c r="J1797" s="3"/>
      <c r="K1797" s="3"/>
      <c r="L1797" s="3"/>
      <c r="M1797" s="3"/>
      <c r="N1797" s="3"/>
      <c r="O1797" s="3"/>
      <c r="P1797" s="3"/>
      <c r="Q1797" s="3"/>
      <c r="R1797" s="3"/>
      <c r="S1797" s="3"/>
      <c r="T1797" s="3"/>
      <c r="U1797" s="3"/>
      <c r="V1797" s="3"/>
    </row>
    <row r="1798" ht="27.0" customHeight="1">
      <c r="A1798" s="11" t="s">
        <v>1567</v>
      </c>
      <c r="B1798" s="10" t="s">
        <v>1568</v>
      </c>
      <c r="C1798" s="3"/>
      <c r="D1798" s="3"/>
      <c r="E1798" s="3"/>
      <c r="F1798" s="3"/>
      <c r="G1798" s="3"/>
      <c r="H1798" s="3"/>
      <c r="I1798" s="3"/>
      <c r="J1798" s="3"/>
      <c r="K1798" s="3"/>
      <c r="L1798" s="3"/>
      <c r="M1798" s="3"/>
      <c r="N1798" s="3"/>
      <c r="O1798" s="3"/>
      <c r="P1798" s="3"/>
      <c r="Q1798" s="3"/>
      <c r="R1798" s="3"/>
      <c r="S1798" s="3"/>
      <c r="T1798" s="3"/>
      <c r="U1798" s="3"/>
      <c r="V1798" s="3"/>
    </row>
    <row r="1799" ht="27.0" customHeight="1">
      <c r="A1799" s="11" t="s">
        <v>1569</v>
      </c>
      <c r="B1799" s="10" t="s">
        <v>1570</v>
      </c>
      <c r="C1799" s="3"/>
      <c r="D1799" s="3"/>
      <c r="E1799" s="3"/>
      <c r="F1799" s="3"/>
      <c r="G1799" s="3"/>
      <c r="H1799" s="3"/>
      <c r="I1799" s="3"/>
      <c r="J1799" s="3"/>
      <c r="K1799" s="3"/>
      <c r="L1799" s="3"/>
      <c r="M1799" s="3"/>
      <c r="N1799" s="3"/>
      <c r="O1799" s="3"/>
      <c r="P1799" s="3"/>
      <c r="Q1799" s="3"/>
      <c r="R1799" s="3"/>
      <c r="S1799" s="3"/>
      <c r="T1799" s="3"/>
      <c r="U1799" s="3"/>
      <c r="V1799" s="3"/>
    </row>
    <row r="1800" ht="27.0" customHeight="1">
      <c r="A1800" s="11" t="s">
        <v>1571</v>
      </c>
      <c r="B1800" s="10" t="s">
        <v>1572</v>
      </c>
      <c r="C1800" s="3"/>
      <c r="D1800" s="3"/>
      <c r="E1800" s="3"/>
      <c r="F1800" s="3"/>
      <c r="G1800" s="3"/>
      <c r="H1800" s="3"/>
      <c r="I1800" s="3"/>
      <c r="J1800" s="3"/>
      <c r="K1800" s="3"/>
      <c r="L1800" s="3"/>
      <c r="M1800" s="3"/>
      <c r="N1800" s="3"/>
      <c r="O1800" s="3"/>
      <c r="P1800" s="3"/>
      <c r="Q1800" s="3"/>
      <c r="R1800" s="3"/>
      <c r="S1800" s="3"/>
      <c r="T1800" s="3"/>
      <c r="U1800" s="3"/>
      <c r="V1800" s="3"/>
    </row>
    <row r="1801" ht="27.0" customHeight="1">
      <c r="A1801" s="11" t="s">
        <v>1573</v>
      </c>
      <c r="B1801" s="10" t="s">
        <v>1530</v>
      </c>
      <c r="C1801" s="3"/>
      <c r="D1801" s="3"/>
      <c r="E1801" s="3"/>
      <c r="F1801" s="3"/>
      <c r="G1801" s="3"/>
      <c r="H1801" s="3"/>
      <c r="I1801" s="3"/>
      <c r="J1801" s="3"/>
      <c r="K1801" s="3"/>
      <c r="L1801" s="3"/>
      <c r="M1801" s="3"/>
      <c r="N1801" s="3"/>
      <c r="O1801" s="3"/>
      <c r="P1801" s="3"/>
      <c r="Q1801" s="3"/>
      <c r="R1801" s="3"/>
      <c r="S1801" s="3"/>
      <c r="T1801" s="3"/>
      <c r="U1801" s="3"/>
      <c r="V1801" s="3"/>
    </row>
    <row r="1802" ht="27.0" customHeight="1">
      <c r="A1802" s="11" t="s">
        <v>1574</v>
      </c>
      <c r="B1802" s="10" t="s">
        <v>1575</v>
      </c>
      <c r="C1802" s="3"/>
      <c r="D1802" s="3"/>
      <c r="E1802" s="3"/>
      <c r="F1802" s="3"/>
      <c r="G1802" s="3"/>
      <c r="H1802" s="3"/>
      <c r="I1802" s="3"/>
      <c r="J1802" s="3"/>
      <c r="K1802" s="3"/>
      <c r="L1802" s="3"/>
      <c r="M1802" s="3"/>
      <c r="N1802" s="3"/>
      <c r="O1802" s="3"/>
      <c r="P1802" s="3"/>
      <c r="Q1802" s="3"/>
      <c r="R1802" s="3"/>
      <c r="S1802" s="3"/>
      <c r="T1802" s="3"/>
      <c r="U1802" s="3"/>
      <c r="V1802" s="3"/>
    </row>
    <row r="1803" ht="27.0" customHeight="1">
      <c r="A1803" s="11" t="s">
        <v>1576</v>
      </c>
      <c r="B1803" s="10" t="s">
        <v>1577</v>
      </c>
      <c r="C1803" s="3"/>
      <c r="D1803" s="3"/>
      <c r="E1803" s="3"/>
      <c r="F1803" s="3"/>
      <c r="G1803" s="3"/>
      <c r="H1803" s="3"/>
      <c r="I1803" s="3"/>
      <c r="J1803" s="3"/>
      <c r="K1803" s="3"/>
      <c r="L1803" s="3"/>
      <c r="M1803" s="3"/>
      <c r="N1803" s="3"/>
      <c r="O1803" s="3"/>
      <c r="P1803" s="3"/>
      <c r="Q1803" s="3"/>
      <c r="R1803" s="3"/>
      <c r="S1803" s="3"/>
      <c r="T1803" s="3"/>
      <c r="U1803" s="3"/>
      <c r="V1803" s="3"/>
    </row>
    <row r="1804" ht="27.0" customHeight="1">
      <c r="A1804" s="11" t="s">
        <v>1578</v>
      </c>
      <c r="B1804" s="10" t="s">
        <v>1579</v>
      </c>
      <c r="C1804" s="3"/>
      <c r="D1804" s="3"/>
      <c r="E1804" s="3"/>
      <c r="F1804" s="3"/>
      <c r="G1804" s="3"/>
      <c r="H1804" s="3"/>
      <c r="I1804" s="3"/>
      <c r="J1804" s="3"/>
      <c r="K1804" s="3"/>
      <c r="L1804" s="3"/>
      <c r="M1804" s="3"/>
      <c r="N1804" s="3"/>
      <c r="O1804" s="3"/>
      <c r="P1804" s="3"/>
      <c r="Q1804" s="3"/>
      <c r="R1804" s="3"/>
      <c r="S1804" s="3"/>
      <c r="T1804" s="3"/>
      <c r="U1804" s="3"/>
      <c r="V1804" s="3"/>
    </row>
    <row r="1805" ht="27.0" customHeight="1">
      <c r="A1805" s="11" t="s">
        <v>1580</v>
      </c>
      <c r="B1805" s="10" t="s">
        <v>1581</v>
      </c>
      <c r="C1805" s="3"/>
      <c r="D1805" s="3"/>
      <c r="E1805" s="3"/>
      <c r="F1805" s="3"/>
      <c r="G1805" s="3"/>
      <c r="H1805" s="3"/>
      <c r="I1805" s="3"/>
      <c r="J1805" s="3"/>
      <c r="K1805" s="3"/>
      <c r="L1805" s="3"/>
      <c r="M1805" s="3"/>
      <c r="N1805" s="3"/>
      <c r="O1805" s="3"/>
      <c r="P1805" s="3"/>
      <c r="Q1805" s="3"/>
      <c r="R1805" s="3"/>
      <c r="S1805" s="3"/>
      <c r="T1805" s="3"/>
      <c r="U1805" s="3"/>
      <c r="V1805" s="3"/>
    </row>
    <row r="1806" ht="27.0" customHeight="1">
      <c r="A1806" s="11" t="s">
        <v>1582</v>
      </c>
      <c r="B1806" s="10" t="s">
        <v>1583</v>
      </c>
      <c r="C1806" s="3"/>
      <c r="D1806" s="3"/>
      <c r="E1806" s="3"/>
      <c r="F1806" s="3"/>
      <c r="G1806" s="3"/>
      <c r="H1806" s="3"/>
      <c r="I1806" s="3"/>
      <c r="J1806" s="3"/>
      <c r="K1806" s="3"/>
      <c r="L1806" s="3"/>
      <c r="M1806" s="3"/>
      <c r="N1806" s="3"/>
      <c r="O1806" s="3"/>
      <c r="P1806" s="3"/>
      <c r="Q1806" s="3"/>
      <c r="R1806" s="3"/>
      <c r="S1806" s="3"/>
      <c r="T1806" s="3"/>
      <c r="U1806" s="3"/>
      <c r="V1806" s="3"/>
    </row>
    <row r="1807" ht="27.0" customHeight="1">
      <c r="A1807" s="8" t="str">
        <f>HYPERLINK("https://www.tenforums.com/tutorials/129521-microsoft-deployment-toolkit-easy-fast-windows-deployment.html","Microsoft Deployment Toolkit - Easy and Fast Windows Deployment")</f>
        <v>Microsoft Deployment Toolkit - Easy and Fast Windows Deployment</v>
      </c>
      <c r="B1807" s="9" t="s">
        <v>1584</v>
      </c>
      <c r="C1807" s="3"/>
      <c r="D1807" s="3"/>
      <c r="E1807" s="3"/>
      <c r="F1807" s="3"/>
      <c r="G1807" s="3"/>
      <c r="H1807" s="3"/>
      <c r="I1807" s="3"/>
      <c r="J1807" s="3"/>
      <c r="K1807" s="3"/>
      <c r="L1807" s="3"/>
      <c r="M1807" s="3"/>
      <c r="N1807" s="3"/>
      <c r="O1807" s="3"/>
      <c r="P1807" s="3"/>
      <c r="Q1807" s="3"/>
      <c r="R1807" s="3"/>
      <c r="S1807" s="3"/>
      <c r="T1807" s="3"/>
      <c r="U1807" s="3"/>
      <c r="V1807" s="3"/>
    </row>
    <row r="1808" ht="27.0" customHeight="1">
      <c r="A1808" s="8" t="str">
        <f>HYPERLINK("https://www.tenforums.com/tutorials/66419-microsoft-edge-about-flags-page-enable-disable-windows-10-a.html","Microsoft Edge about:flags Page - Enable or Disable in Windows 10 ")</f>
        <v>Microsoft Edge about:flags Page - Enable or Disable in Windows 10 </v>
      </c>
      <c r="B1808" s="9" t="s">
        <v>1585</v>
      </c>
      <c r="C1808" s="3"/>
      <c r="D1808" s="3"/>
      <c r="E1808" s="3"/>
      <c r="F1808" s="3"/>
      <c r="G1808" s="3"/>
      <c r="H1808" s="3"/>
      <c r="I1808" s="3"/>
      <c r="J1808" s="3"/>
      <c r="K1808" s="3"/>
      <c r="L1808" s="3"/>
      <c r="M1808" s="3"/>
      <c r="N1808" s="3"/>
      <c r="O1808" s="3"/>
      <c r="P1808" s="3"/>
      <c r="Q1808" s="3"/>
      <c r="R1808" s="3"/>
      <c r="S1808" s="3"/>
      <c r="T1808" s="3"/>
      <c r="U1808" s="3"/>
      <c r="V1808" s="3"/>
    </row>
    <row r="1809" ht="27.0" customHeight="1">
      <c r="A1809" s="8" t="str">
        <f>HYPERLINK("https://www.tenforums.com/tutorials/66414-microsoft-edge-about-flags-reset-change-settings-features.html","Microsoft Edge about:flags - Reset and Change Settings and Features ")</f>
        <v>Microsoft Edge about:flags - Reset and Change Settings and Features </v>
      </c>
      <c r="B1809" s="9" t="s">
        <v>1586</v>
      </c>
      <c r="C1809" s="3"/>
      <c r="D1809" s="3"/>
      <c r="E1809" s="3"/>
      <c r="F1809" s="3"/>
      <c r="G1809" s="3"/>
      <c r="H1809" s="3"/>
      <c r="I1809" s="3"/>
      <c r="J1809" s="3"/>
      <c r="K1809" s="3"/>
      <c r="L1809" s="3"/>
      <c r="M1809" s="3"/>
      <c r="N1809" s="3"/>
      <c r="O1809" s="3"/>
      <c r="P1809" s="3"/>
      <c r="Q1809" s="3"/>
      <c r="R1809" s="3"/>
      <c r="S1809" s="3"/>
      <c r="T1809" s="3"/>
      <c r="U1809" s="3"/>
      <c r="V1809" s="3"/>
    </row>
    <row r="1810" ht="27.0" customHeight="1">
      <c r="A1810" s="8" t="str">
        <f>HYPERLINK("https://www.tenforums.com/tutorials/115898-enable-disable-microsoft-edge-address-bar-drop-down-suggestions.html","Microsoft Edge Address Bar Drop-down Suggestions - Enable or Disable in Windows 10")</f>
        <v>Microsoft Edge Address Bar Drop-down Suggestions - Enable or Disable in Windows 10</v>
      </c>
      <c r="B1810" s="9" t="s">
        <v>1587</v>
      </c>
      <c r="C1810" s="3"/>
      <c r="D1810" s="3"/>
      <c r="E1810" s="3"/>
      <c r="F1810" s="3"/>
      <c r="G1810" s="3"/>
      <c r="H1810" s="3"/>
      <c r="I1810" s="3"/>
      <c r="J1810" s="3"/>
      <c r="K1810" s="3"/>
      <c r="L1810" s="3"/>
      <c r="M1810" s="3"/>
      <c r="N1810" s="3"/>
      <c r="O1810" s="3"/>
      <c r="P1810" s="3"/>
      <c r="Q1810" s="3"/>
      <c r="R1810" s="3"/>
      <c r="S1810" s="3"/>
      <c r="T1810" s="3"/>
      <c r="U1810" s="3"/>
      <c r="V1810" s="3"/>
    </row>
    <row r="1811" ht="27.0" customHeight="1">
      <c r="A1811" s="8" t="str">
        <f>HYPERLINK("https://www.tenforums.com/tutorials/8376-microsoft-edge-adobe-flash-player-enable-disable-windows-10-a.html","Microsoft Edge Adobe Flash Player - Enable or Disable in Windows 10")</f>
        <v>Microsoft Edge Adobe Flash Player - Enable or Disable in Windows 10</v>
      </c>
      <c r="B1811" s="9" t="s">
        <v>1588</v>
      </c>
      <c r="C1811" s="3"/>
      <c r="D1811" s="3"/>
      <c r="E1811" s="3"/>
      <c r="F1811" s="3"/>
      <c r="G1811" s="3"/>
      <c r="H1811" s="3"/>
      <c r="I1811" s="3"/>
      <c r="J1811" s="3"/>
      <c r="K1811" s="3"/>
      <c r="L1811" s="3"/>
      <c r="M1811" s="3"/>
      <c r="N1811" s="3"/>
      <c r="O1811" s="3"/>
      <c r="P1811" s="3"/>
      <c r="Q1811" s="3"/>
      <c r="R1811" s="3"/>
      <c r="S1811" s="3"/>
      <c r="T1811" s="3"/>
      <c r="U1811" s="3"/>
      <c r="V1811" s="3"/>
    </row>
    <row r="1812" ht="27.0" customHeight="1">
      <c r="A1812" s="8" t="str">
        <f>HYPERLINK("https://www.tenforums.com/tutorials/12757-microsoft-edge-ask-close-all-tabs-turn-off-windows-10-a.html","Microsoft Edge Ask to Close All Tabs - Turn On or Off in Windows 10")</f>
        <v>Microsoft Edge Ask to Close All Tabs - Turn On or Off in Windows 10</v>
      </c>
      <c r="B1812" s="9" t="s">
        <v>1589</v>
      </c>
      <c r="C1812" s="3"/>
      <c r="D1812" s="3"/>
      <c r="E1812" s="3"/>
      <c r="F1812" s="3"/>
      <c r="G1812" s="3"/>
      <c r="H1812" s="3"/>
      <c r="I1812" s="3"/>
      <c r="J1812" s="3"/>
      <c r="K1812" s="3"/>
      <c r="L1812" s="3"/>
      <c r="M1812" s="3"/>
      <c r="N1812" s="3"/>
      <c r="O1812" s="3"/>
      <c r="P1812" s="3"/>
      <c r="Q1812" s="3"/>
      <c r="R1812" s="3"/>
      <c r="S1812" s="3"/>
      <c r="T1812" s="3"/>
      <c r="U1812" s="3"/>
      <c r="V1812" s="3"/>
    </row>
    <row r="1813" ht="27.0" customHeight="1">
      <c r="A1813" s="8" t="str">
        <f>HYPERLINK("https://www.tenforums.com/tutorials/115069-enable-disable-autofill-microsoft-edge-windows-10-a.html","Microsoft Edge Autofill - Enable or Disable in Windows 10")</f>
        <v>Microsoft Edge Autofill - Enable or Disable in Windows 10</v>
      </c>
      <c r="B1813" s="9" t="s">
        <v>1590</v>
      </c>
      <c r="C1813" s="3"/>
      <c r="D1813" s="3"/>
      <c r="E1813" s="3"/>
      <c r="F1813" s="3"/>
      <c r="G1813" s="3"/>
      <c r="H1813" s="3"/>
      <c r="I1813" s="3"/>
      <c r="J1813" s="3"/>
      <c r="K1813" s="3"/>
      <c r="L1813" s="3"/>
      <c r="M1813" s="3"/>
      <c r="N1813" s="3"/>
      <c r="O1813" s="3"/>
      <c r="P1813" s="3"/>
      <c r="Q1813" s="3"/>
      <c r="R1813" s="3"/>
      <c r="S1813" s="3"/>
      <c r="T1813" s="3"/>
      <c r="U1813" s="3"/>
      <c r="V1813" s="3"/>
    </row>
    <row r="1814" ht="27.0" customHeight="1">
      <c r="A1814" s="8" t="str">
        <f>HYPERLINK("https://www.tenforums.com/tutorials/5526-microsoft-edge-browsing-data-clear-windows-10-a.html","Microsoft Edge Browsing Data - Clear in Windows 10")</f>
        <v>Microsoft Edge Browsing Data - Clear in Windows 10</v>
      </c>
      <c r="B1814" s="9" t="s">
        <v>1591</v>
      </c>
      <c r="C1814" s="3"/>
      <c r="D1814" s="3"/>
      <c r="E1814" s="3"/>
      <c r="F1814" s="3"/>
      <c r="G1814" s="3"/>
      <c r="H1814" s="3"/>
      <c r="I1814" s="3"/>
      <c r="J1814" s="3"/>
      <c r="K1814" s="3"/>
      <c r="L1814" s="3"/>
      <c r="M1814" s="3"/>
      <c r="N1814" s="3"/>
      <c r="O1814" s="3"/>
      <c r="P1814" s="3"/>
      <c r="Q1814" s="3"/>
      <c r="R1814" s="3"/>
      <c r="S1814" s="3"/>
      <c r="T1814" s="3"/>
      <c r="U1814" s="3"/>
      <c r="V1814" s="3"/>
    </row>
    <row r="1815" ht="27.0" customHeight="1">
      <c r="A1815" s="8" t="str">
        <f>HYPERLINK("https://www.tenforums.com/tutorials/28189-microsoft-edge-cast-media-device-windows-10-a.html","Microsoft Edge - Cast Media to Device in Windows 10")</f>
        <v>Microsoft Edge - Cast Media to Device in Windows 10</v>
      </c>
      <c r="B1815" s="9" t="s">
        <v>392</v>
      </c>
      <c r="C1815" s="3"/>
      <c r="D1815" s="3"/>
      <c r="E1815" s="3"/>
      <c r="F1815" s="3"/>
      <c r="G1815" s="3"/>
      <c r="H1815" s="3"/>
      <c r="I1815" s="3"/>
      <c r="J1815" s="3"/>
      <c r="K1815" s="3"/>
      <c r="L1815" s="3"/>
      <c r="M1815" s="3"/>
      <c r="N1815" s="3"/>
      <c r="O1815" s="3"/>
      <c r="P1815" s="3"/>
      <c r="Q1815" s="3"/>
      <c r="R1815" s="3"/>
      <c r="S1815" s="3"/>
      <c r="T1815" s="3"/>
      <c r="U1815" s="3"/>
      <c r="V1815" s="3"/>
    </row>
    <row r="1816" ht="27.0" customHeight="1">
      <c r="A1816" s="8" t="str">
        <f>HYPERLINK("https://www.tenforums.com/tutorials/114865-disable-certificate-error-overrides-microsoft-edge-windows-10-a.html","Microsoft Edge Certificate Error Overrides - Enable or Disable in Windows 10")</f>
        <v>Microsoft Edge Certificate Error Overrides - Enable or Disable in Windows 10</v>
      </c>
      <c r="B1816" s="9" t="s">
        <v>1592</v>
      </c>
      <c r="C1816" s="3"/>
      <c r="D1816" s="3"/>
      <c r="E1816" s="3"/>
      <c r="F1816" s="3"/>
      <c r="G1816" s="3"/>
      <c r="H1816" s="3"/>
      <c r="I1816" s="3"/>
      <c r="J1816" s="3"/>
      <c r="K1816" s="3"/>
      <c r="L1816" s="3"/>
      <c r="M1816" s="3"/>
      <c r="N1816" s="3"/>
      <c r="O1816" s="3"/>
      <c r="P1816" s="3"/>
      <c r="Q1816" s="3"/>
      <c r="R1816" s="3"/>
      <c r="S1816" s="3"/>
      <c r="T1816" s="3"/>
      <c r="U1816" s="3"/>
      <c r="V1816" s="3"/>
    </row>
    <row r="1817" ht="27.0" customHeight="1">
      <c r="A1817" s="11" t="s">
        <v>1593</v>
      </c>
      <c r="B1817" s="10" t="s">
        <v>1594</v>
      </c>
      <c r="C1817" s="3"/>
      <c r="D1817" s="3"/>
      <c r="E1817" s="3"/>
      <c r="F1817" s="3"/>
      <c r="G1817" s="3"/>
      <c r="H1817" s="3"/>
      <c r="I1817" s="3"/>
      <c r="J1817" s="3"/>
      <c r="K1817" s="3"/>
      <c r="L1817" s="3"/>
      <c r="M1817" s="3"/>
      <c r="N1817" s="3"/>
      <c r="O1817" s="3"/>
      <c r="P1817" s="3"/>
      <c r="Q1817" s="3"/>
      <c r="R1817" s="3"/>
      <c r="S1817" s="3"/>
      <c r="T1817" s="3"/>
      <c r="U1817" s="3"/>
      <c r="V1817" s="3"/>
    </row>
    <row r="1818" ht="27.0" customHeight="1">
      <c r="A1818" s="11" t="s">
        <v>1595</v>
      </c>
      <c r="B1818" s="10" t="s">
        <v>1596</v>
      </c>
      <c r="C1818" s="3"/>
      <c r="D1818" s="3"/>
      <c r="E1818" s="3"/>
      <c r="F1818" s="3"/>
      <c r="G1818" s="3"/>
      <c r="H1818" s="3"/>
      <c r="I1818" s="3"/>
      <c r="J1818" s="3"/>
      <c r="K1818" s="3"/>
      <c r="L1818" s="3"/>
      <c r="M1818" s="3"/>
      <c r="N1818" s="3"/>
      <c r="O1818" s="3"/>
      <c r="P1818" s="3"/>
      <c r="Q1818" s="3"/>
      <c r="R1818" s="3"/>
      <c r="S1818" s="3"/>
      <c r="T1818" s="3"/>
      <c r="U1818" s="3"/>
      <c r="V1818" s="3"/>
    </row>
    <row r="1819" ht="27.0" customHeight="1">
      <c r="A1819" s="11" t="str">
        <f>HYPERLINK("https://www.tenforums.com/tutorials/144167-how-turn-off-ask-where-save-microsoft-edge-chromium.html","Microsoft Edge Chromium Ask Where to Save - Turn On or Off ")</f>
        <v>Microsoft Edge Chromium Ask Where to Save - Turn On or Off </v>
      </c>
      <c r="B1819" s="10" t="s">
        <v>1597</v>
      </c>
      <c r="C1819" s="3"/>
      <c r="D1819" s="3"/>
      <c r="E1819" s="3"/>
      <c r="F1819" s="3"/>
      <c r="G1819" s="3"/>
      <c r="H1819" s="3"/>
      <c r="I1819" s="3"/>
      <c r="J1819" s="3"/>
      <c r="K1819" s="3"/>
      <c r="L1819" s="3"/>
      <c r="M1819" s="3"/>
      <c r="N1819" s="3"/>
      <c r="O1819" s="3"/>
      <c r="P1819" s="3"/>
      <c r="Q1819" s="3"/>
      <c r="R1819" s="3"/>
      <c r="S1819" s="3"/>
      <c r="T1819" s="3"/>
      <c r="U1819" s="3"/>
      <c r="V1819" s="3"/>
    </row>
    <row r="1820" ht="27.0" customHeight="1">
      <c r="A1820" s="11" t="str">
        <f>HYPERLINK("https://www.tenforums.com/tutorials/83607-turn-off-windows-defender-application-guard-windows-10-a.html","Microsoft Edge Chromium Application Guard - Enable or Disable in Windows 10")</f>
        <v>Microsoft Edge Chromium Application Guard - Enable or Disable in Windows 10</v>
      </c>
      <c r="B1820" s="10" t="s">
        <v>1598</v>
      </c>
      <c r="C1820" s="3"/>
      <c r="D1820" s="3"/>
      <c r="E1820" s="3"/>
      <c r="F1820" s="3"/>
      <c r="G1820" s="3"/>
      <c r="H1820" s="3"/>
      <c r="I1820" s="3"/>
      <c r="J1820" s="3"/>
      <c r="K1820" s="3"/>
      <c r="L1820" s="3"/>
      <c r="M1820" s="3"/>
      <c r="N1820" s="3"/>
      <c r="O1820" s="3"/>
      <c r="P1820" s="3"/>
      <c r="Q1820" s="3"/>
      <c r="R1820" s="3"/>
      <c r="S1820" s="3"/>
      <c r="T1820" s="3"/>
      <c r="U1820" s="3"/>
      <c r="V1820" s="3"/>
    </row>
    <row r="1821" ht="27.0" customHeight="1">
      <c r="A1821" s="11" t="str">
        <f>HYPERLINK("https://www.tenforums.com/tutorials/146650-disable-installation-microsoft-edge-windows-update-windows-10-a.html","Microsoft Edge Chromium Automatic Installation by Windows Update - Disable in Windows 10")</f>
        <v>Microsoft Edge Chromium Automatic Installation by Windows Update - Disable in Windows 10</v>
      </c>
      <c r="B1821" s="10" t="s">
        <v>1599</v>
      </c>
      <c r="C1821" s="3"/>
      <c r="D1821" s="3"/>
      <c r="E1821" s="3"/>
      <c r="F1821" s="3"/>
      <c r="G1821" s="3"/>
      <c r="H1821" s="3"/>
      <c r="I1821" s="3"/>
      <c r="J1821" s="3"/>
      <c r="K1821" s="3"/>
      <c r="L1821" s="3"/>
      <c r="M1821" s="3"/>
      <c r="N1821" s="3"/>
      <c r="O1821" s="3"/>
      <c r="P1821" s="3"/>
      <c r="Q1821" s="3"/>
      <c r="R1821" s="3"/>
      <c r="S1821" s="3"/>
      <c r="T1821" s="3"/>
      <c r="U1821" s="3"/>
      <c r="V1821" s="3"/>
    </row>
    <row r="1822" ht="27.0" customHeight="1">
      <c r="A1822" s="11" t="str">
        <f>HYPERLINK("https://www.tenforums.com/tutorials/152025-turn-off-automatic-profile-switching-microsoft-edge-chromium.html","Microsoft Edge Chromium Automatic Profile Switching - Turn On or Off")</f>
        <v>Microsoft Edge Chromium Automatic Profile Switching - Turn On or Off</v>
      </c>
      <c r="B1822" s="10" t="s">
        <v>1600</v>
      </c>
      <c r="C1822" s="3"/>
      <c r="D1822" s="3"/>
      <c r="E1822" s="3"/>
      <c r="F1822" s="3"/>
      <c r="G1822" s="3"/>
      <c r="H1822" s="3"/>
      <c r="I1822" s="3"/>
      <c r="J1822" s="3"/>
      <c r="K1822" s="3"/>
      <c r="L1822" s="3"/>
      <c r="M1822" s="3"/>
      <c r="N1822" s="3"/>
      <c r="O1822" s="3"/>
      <c r="P1822" s="3"/>
      <c r="Q1822" s="3"/>
      <c r="R1822" s="3"/>
      <c r="S1822" s="3"/>
      <c r="T1822" s="3"/>
      <c r="U1822" s="3"/>
      <c r="V1822" s="3"/>
    </row>
    <row r="1823" ht="27.0" customHeight="1">
      <c r="A1823" s="11" t="s">
        <v>1601</v>
      </c>
      <c r="B1823" s="10" t="s">
        <v>1602</v>
      </c>
      <c r="C1823" s="3"/>
      <c r="D1823" s="3"/>
      <c r="E1823" s="3"/>
      <c r="F1823" s="3"/>
      <c r="G1823" s="3"/>
      <c r="H1823" s="3"/>
      <c r="I1823" s="3"/>
      <c r="J1823" s="3"/>
      <c r="K1823" s="3"/>
      <c r="L1823" s="3"/>
      <c r="M1823" s="3"/>
      <c r="N1823" s="3"/>
      <c r="O1823" s="3"/>
      <c r="P1823" s="3"/>
      <c r="Q1823" s="3"/>
      <c r="R1823" s="3"/>
      <c r="S1823" s="3"/>
      <c r="T1823" s="3"/>
      <c r="U1823" s="3"/>
      <c r="V1823" s="3"/>
    </row>
    <row r="1824" ht="27.0" customHeight="1">
      <c r="A1824" s="11" t="s">
        <v>1603</v>
      </c>
      <c r="B1824" s="10" t="s">
        <v>1604</v>
      </c>
      <c r="C1824" s="3"/>
      <c r="D1824" s="3"/>
      <c r="E1824" s="3"/>
      <c r="F1824" s="3"/>
      <c r="G1824" s="3"/>
      <c r="H1824" s="3"/>
      <c r="I1824" s="3"/>
      <c r="J1824" s="3"/>
      <c r="K1824" s="3"/>
      <c r="L1824" s="3"/>
      <c r="M1824" s="3"/>
      <c r="N1824" s="3"/>
      <c r="O1824" s="3"/>
      <c r="P1824" s="3"/>
      <c r="Q1824" s="3"/>
      <c r="R1824" s="3"/>
      <c r="S1824" s="3"/>
      <c r="T1824" s="3"/>
      <c r="U1824" s="3"/>
      <c r="V1824" s="3"/>
    </row>
    <row r="1825" ht="27.0" customHeight="1">
      <c r="A1825" s="11" t="s">
        <v>1605</v>
      </c>
      <c r="B1825" s="10" t="s">
        <v>1606</v>
      </c>
      <c r="C1825" s="3"/>
      <c r="D1825" s="3"/>
      <c r="E1825" s="3"/>
      <c r="F1825" s="3"/>
      <c r="G1825" s="3"/>
      <c r="H1825" s="3"/>
      <c r="I1825" s="3"/>
      <c r="J1825" s="3"/>
      <c r="K1825" s="3"/>
      <c r="L1825" s="3"/>
      <c r="M1825" s="3"/>
      <c r="N1825" s="3"/>
      <c r="O1825" s="3"/>
      <c r="P1825" s="3"/>
      <c r="Q1825" s="3"/>
      <c r="R1825" s="3"/>
      <c r="S1825" s="3"/>
      <c r="T1825" s="3"/>
      <c r="U1825" s="3"/>
      <c r="V1825" s="3"/>
    </row>
    <row r="1826" ht="27.0" customHeight="1">
      <c r="A1826" s="11" t="s">
        <v>1607</v>
      </c>
      <c r="B1826" s="10" t="s">
        <v>1608</v>
      </c>
      <c r="C1826" s="3"/>
      <c r="D1826" s="3"/>
      <c r="E1826" s="3"/>
      <c r="F1826" s="3"/>
      <c r="G1826" s="3"/>
      <c r="H1826" s="3"/>
      <c r="I1826" s="3"/>
      <c r="J1826" s="3"/>
      <c r="K1826" s="3"/>
      <c r="L1826" s="3"/>
      <c r="M1826" s="3"/>
      <c r="N1826" s="3"/>
      <c r="O1826" s="3"/>
      <c r="P1826" s="3"/>
      <c r="Q1826" s="3"/>
      <c r="R1826" s="3"/>
      <c r="S1826" s="3"/>
      <c r="T1826" s="3"/>
      <c r="U1826" s="3"/>
      <c r="V1826" s="3"/>
    </row>
    <row r="1827" ht="27.0" customHeight="1">
      <c r="A1827" s="11" t="str">
        <f>HYPERLINK("https://www.tenforums.com/tutorials/145272-how-clear-browsing-data-microsoft-edge-chromium.html","Microsoft Edge Chromium Browsing Data - Clear ")</f>
        <v>Microsoft Edge Chromium Browsing Data - Clear </v>
      </c>
      <c r="B1827" s="10" t="s">
        <v>1609</v>
      </c>
      <c r="C1827" s="3"/>
      <c r="D1827" s="3"/>
      <c r="E1827" s="3"/>
      <c r="F1827" s="3"/>
      <c r="G1827" s="3"/>
      <c r="H1827" s="3"/>
      <c r="I1827" s="3"/>
      <c r="J1827" s="3"/>
      <c r="K1827" s="3"/>
      <c r="L1827" s="3"/>
      <c r="M1827" s="3"/>
      <c r="N1827" s="3"/>
      <c r="O1827" s="3"/>
      <c r="P1827" s="3"/>
      <c r="Q1827" s="3"/>
      <c r="R1827" s="3"/>
      <c r="S1827" s="3"/>
      <c r="T1827" s="3"/>
      <c r="U1827" s="3"/>
      <c r="V1827" s="3"/>
    </row>
    <row r="1828" ht="27.0" customHeight="1">
      <c r="A1828" s="11" t="str">
        <f>HYPERLINK("https://www.tenforums.com/tutorials/153307-turn-off-clear-browsing-data-close-microsoft-edge-chromium.html","Microsoft Edge Chromium Browsing Data - Clear on Close")</f>
        <v>Microsoft Edge Chromium Browsing Data - Clear on Close</v>
      </c>
      <c r="B1828" s="10" t="s">
        <v>1610</v>
      </c>
      <c r="C1828" s="3"/>
      <c r="D1828" s="3"/>
      <c r="E1828" s="3"/>
      <c r="F1828" s="3"/>
      <c r="G1828" s="3"/>
      <c r="H1828" s="3"/>
      <c r="I1828" s="3"/>
      <c r="J1828" s="3"/>
      <c r="K1828" s="3"/>
      <c r="L1828" s="3"/>
      <c r="M1828" s="3"/>
      <c r="N1828" s="3"/>
      <c r="O1828" s="3"/>
      <c r="P1828" s="3"/>
      <c r="Q1828" s="3"/>
      <c r="R1828" s="3"/>
      <c r="S1828" s="3"/>
      <c r="T1828" s="3"/>
      <c r="U1828" s="3"/>
      <c r="V1828" s="3"/>
    </row>
    <row r="1829" ht="27.0" customHeight="1">
      <c r="A1829" s="11" t="str">
        <f>HYPERLINK("https://www.tenforums.com/tutorials/143911-how-check-updates-microsoft-edge-chromium.html","Microsoft Edge Chromium - Check for Updates")</f>
        <v>Microsoft Edge Chromium - Check for Updates</v>
      </c>
      <c r="B1829" s="10" t="s">
        <v>1611</v>
      </c>
      <c r="C1829" s="3"/>
      <c r="D1829" s="3"/>
      <c r="E1829" s="3"/>
      <c r="F1829" s="3"/>
      <c r="G1829" s="3"/>
      <c r="H1829" s="3"/>
      <c r="I1829" s="3"/>
      <c r="J1829" s="3"/>
      <c r="K1829" s="3"/>
      <c r="L1829" s="3"/>
      <c r="M1829" s="3"/>
      <c r="N1829" s="3"/>
      <c r="O1829" s="3"/>
      <c r="P1829" s="3"/>
      <c r="Q1829" s="3"/>
      <c r="R1829" s="3"/>
      <c r="S1829" s="3"/>
      <c r="T1829" s="3"/>
      <c r="U1829" s="3"/>
      <c r="V1829" s="3"/>
    </row>
    <row r="1830" ht="27.0" customHeight="1">
      <c r="A1830" s="11" t="s">
        <v>1612</v>
      </c>
      <c r="B1830" s="10" t="s">
        <v>1613</v>
      </c>
      <c r="C1830" s="3"/>
      <c r="D1830" s="3"/>
      <c r="E1830" s="3"/>
      <c r="F1830" s="3"/>
      <c r="G1830" s="3"/>
      <c r="H1830" s="3"/>
      <c r="I1830" s="3"/>
      <c r="J1830" s="3"/>
      <c r="K1830" s="3"/>
      <c r="L1830" s="3"/>
      <c r="M1830" s="3"/>
      <c r="N1830" s="3"/>
      <c r="O1830" s="3"/>
      <c r="P1830" s="3"/>
      <c r="Q1830" s="3"/>
      <c r="R1830" s="3"/>
      <c r="S1830" s="3"/>
      <c r="T1830" s="3"/>
      <c r="U1830" s="3"/>
      <c r="V1830" s="3"/>
    </row>
    <row r="1831" ht="27.0" customHeight="1">
      <c r="A1831" s="11" t="s">
        <v>1614</v>
      </c>
      <c r="B1831" s="10" t="s">
        <v>1615</v>
      </c>
      <c r="C1831" s="3"/>
      <c r="D1831" s="3"/>
      <c r="E1831" s="3"/>
      <c r="F1831" s="3"/>
      <c r="G1831" s="3"/>
      <c r="H1831" s="3"/>
      <c r="I1831" s="3"/>
      <c r="J1831" s="3"/>
      <c r="K1831" s="3"/>
      <c r="L1831" s="3"/>
      <c r="M1831" s="3"/>
      <c r="N1831" s="3"/>
      <c r="O1831" s="3"/>
      <c r="P1831" s="3"/>
      <c r="Q1831" s="3"/>
      <c r="R1831" s="3"/>
      <c r="S1831" s="3"/>
      <c r="T1831" s="3"/>
      <c r="U1831" s="3"/>
      <c r="V1831" s="3"/>
    </row>
    <row r="1832" ht="27.0" customHeight="1">
      <c r="A1832" s="11" t="s">
        <v>1616</v>
      </c>
      <c r="B1832" s="10" t="s">
        <v>1617</v>
      </c>
      <c r="C1832" s="3"/>
      <c r="D1832" s="3"/>
      <c r="E1832" s="3"/>
      <c r="F1832" s="3"/>
      <c r="G1832" s="3"/>
      <c r="H1832" s="3"/>
      <c r="I1832" s="3"/>
      <c r="J1832" s="3"/>
      <c r="K1832" s="3"/>
      <c r="L1832" s="3"/>
      <c r="M1832" s="3"/>
      <c r="N1832" s="3"/>
      <c r="O1832" s="3"/>
      <c r="P1832" s="3"/>
      <c r="Q1832" s="3"/>
      <c r="R1832" s="3"/>
      <c r="S1832" s="3"/>
      <c r="T1832" s="3"/>
      <c r="U1832" s="3"/>
      <c r="V1832" s="3"/>
    </row>
    <row r="1833" ht="27.0" customHeight="1">
      <c r="A1833" s="11" t="str">
        <f>HYPERLINK("https://www.tenforums.com/tutorials/150431-add-image-text-content-collection-microsoft-edge-chromium.html","Microsoft Edge Chromium Collections - Add Image and Text Content to Collection")</f>
        <v>Microsoft Edge Chromium Collections - Add Image and Text Content to Collection</v>
      </c>
      <c r="B1833" s="10" t="s">
        <v>1618</v>
      </c>
      <c r="C1833" s="3"/>
      <c r="D1833" s="3"/>
      <c r="E1833" s="3"/>
      <c r="F1833" s="3"/>
      <c r="G1833" s="3"/>
      <c r="H1833" s="3"/>
      <c r="I1833" s="3"/>
      <c r="J1833" s="3"/>
      <c r="K1833" s="3"/>
      <c r="L1833" s="3"/>
      <c r="M1833" s="3"/>
      <c r="N1833" s="3"/>
      <c r="O1833" s="3"/>
      <c r="P1833" s="3"/>
      <c r="Q1833" s="3"/>
      <c r="R1833" s="3"/>
      <c r="S1833" s="3"/>
      <c r="T1833" s="3"/>
      <c r="U1833" s="3"/>
      <c r="V1833" s="3"/>
    </row>
    <row r="1834" ht="27.0" customHeight="1">
      <c r="A1834" s="11" t="str">
        <f>HYPERLINK("https://www.tenforums.com/tutorials/150615-how-add-note-collection-microsoft-edge-chromium.html","Microsoft Edge Chromium Collections - Add Note to Collection")</f>
        <v>Microsoft Edge Chromium Collections - Add Note to Collection</v>
      </c>
      <c r="B1834" s="10" t="s">
        <v>1619</v>
      </c>
      <c r="C1834" s="3"/>
      <c r="D1834" s="3"/>
      <c r="E1834" s="3"/>
      <c r="F1834" s="3"/>
      <c r="G1834" s="3"/>
      <c r="H1834" s="3"/>
      <c r="I1834" s="3"/>
      <c r="J1834" s="3"/>
      <c r="K1834" s="3"/>
      <c r="L1834" s="3"/>
      <c r="M1834" s="3"/>
      <c r="N1834" s="3"/>
      <c r="O1834" s="3"/>
      <c r="P1834" s="3"/>
      <c r="Q1834" s="3"/>
      <c r="R1834" s="3"/>
      <c r="S1834" s="3"/>
      <c r="T1834" s="3"/>
      <c r="U1834" s="3"/>
      <c r="V1834" s="3"/>
    </row>
    <row r="1835" ht="27.0" customHeight="1">
      <c r="A1835" s="11" t="str">
        <f>HYPERLINK("https://www.tenforums.com/tutorials/150302-how-add-web-page-collection-microsoft-edge-chromium.html","Microsoft Edge Chromium Collections - Add Web Page to Collection")</f>
        <v>Microsoft Edge Chromium Collections - Add Web Page to Collection</v>
      </c>
      <c r="B1835" s="10" t="s">
        <v>1620</v>
      </c>
      <c r="C1835" s="3"/>
      <c r="D1835" s="3"/>
      <c r="E1835" s="3"/>
      <c r="F1835" s="3"/>
      <c r="G1835" s="3"/>
      <c r="H1835" s="3"/>
      <c r="I1835" s="3"/>
      <c r="J1835" s="3"/>
      <c r="K1835" s="3"/>
      <c r="L1835" s="3"/>
      <c r="M1835" s="3"/>
      <c r="N1835" s="3"/>
      <c r="O1835" s="3"/>
      <c r="P1835" s="3"/>
      <c r="Q1835" s="3"/>
      <c r="R1835" s="3"/>
      <c r="S1835" s="3"/>
      <c r="T1835" s="3"/>
      <c r="U1835" s="3"/>
      <c r="V1835" s="3"/>
    </row>
    <row r="1836" ht="27.0" customHeight="1">
      <c r="A1836" s="11" t="str">
        <f>HYPERLINK("https://www.tenforums.com/tutorials/150855-how-add-remove-collections-button-microsoft-edge-chromium.html","Microsoft Edge Chromium Collections Button on Toolbar - Add or Remove")</f>
        <v>Microsoft Edge Chromium Collections Button on Toolbar - Add or Remove</v>
      </c>
      <c r="B1836" s="10" t="s">
        <v>1621</v>
      </c>
      <c r="C1836" s="3"/>
      <c r="D1836" s="3"/>
      <c r="E1836" s="3"/>
      <c r="F1836" s="3"/>
      <c r="G1836" s="3"/>
      <c r="H1836" s="3"/>
      <c r="I1836" s="3"/>
      <c r="J1836" s="3"/>
      <c r="K1836" s="3"/>
      <c r="L1836" s="3"/>
      <c r="M1836" s="3"/>
      <c r="N1836" s="3"/>
      <c r="O1836" s="3"/>
      <c r="P1836" s="3"/>
      <c r="Q1836" s="3"/>
      <c r="R1836" s="3"/>
      <c r="S1836" s="3"/>
      <c r="T1836" s="3"/>
      <c r="U1836" s="3"/>
      <c r="V1836" s="3"/>
    </row>
    <row r="1837" ht="27.0" customHeight="1">
      <c r="A1837" s="11" t="str">
        <f>HYPERLINK("https://www.tenforums.com/tutorials/150298-how-delete-collection-microsoft-edge-chromium.html","Microsoft Edge Chromium Collections - Delete Collection")</f>
        <v>Microsoft Edge Chromium Collections - Delete Collection</v>
      </c>
      <c r="B1837" s="10" t="s">
        <v>1622</v>
      </c>
      <c r="C1837" s="3"/>
      <c r="D1837" s="3"/>
      <c r="E1837" s="3"/>
      <c r="F1837" s="3"/>
      <c r="G1837" s="3"/>
      <c r="H1837" s="3"/>
      <c r="I1837" s="3"/>
      <c r="J1837" s="3"/>
      <c r="K1837" s="3"/>
      <c r="L1837" s="3"/>
      <c r="M1837" s="3"/>
      <c r="N1837" s="3"/>
      <c r="O1837" s="3"/>
      <c r="P1837" s="3"/>
      <c r="Q1837" s="3"/>
      <c r="R1837" s="3"/>
      <c r="S1837" s="3"/>
      <c r="T1837" s="3"/>
      <c r="U1837" s="3"/>
      <c r="V1837" s="3"/>
    </row>
    <row r="1838" ht="27.0" customHeight="1">
      <c r="A1838" s="11" t="str">
        <f>HYPERLINK("https://www.tenforums.com/tutorials/146205-how-enable-disable-collections-microsoft-edge-chromium.html","Microsoft Edge Chromium Collections - Enable or Disable")</f>
        <v>Microsoft Edge Chromium Collections - Enable or Disable</v>
      </c>
      <c r="B1838" s="10" t="s">
        <v>1623</v>
      </c>
      <c r="C1838" s="3"/>
      <c r="D1838" s="3"/>
      <c r="E1838" s="3"/>
      <c r="F1838" s="3"/>
      <c r="G1838" s="3"/>
      <c r="H1838" s="3"/>
      <c r="I1838" s="3"/>
      <c r="J1838" s="3"/>
      <c r="K1838" s="3"/>
      <c r="L1838" s="3"/>
      <c r="M1838" s="3"/>
      <c r="N1838" s="3"/>
      <c r="O1838" s="3"/>
      <c r="P1838" s="3"/>
      <c r="Q1838" s="3"/>
      <c r="R1838" s="3"/>
      <c r="S1838" s="3"/>
      <c r="T1838" s="3"/>
      <c r="U1838" s="3"/>
      <c r="V1838" s="3"/>
    </row>
    <row r="1839" ht="27.0" customHeight="1">
      <c r="A1839" s="11" t="s">
        <v>1624</v>
      </c>
      <c r="B1839" s="10" t="s">
        <v>1625</v>
      </c>
      <c r="C1839" s="3"/>
      <c r="D1839" s="3"/>
      <c r="E1839" s="3"/>
      <c r="F1839" s="3"/>
      <c r="G1839" s="3"/>
      <c r="H1839" s="3"/>
      <c r="I1839" s="3"/>
      <c r="J1839" s="3"/>
      <c r="K1839" s="3"/>
      <c r="L1839" s="3"/>
      <c r="M1839" s="3"/>
      <c r="N1839" s="3"/>
      <c r="O1839" s="3"/>
      <c r="P1839" s="3"/>
      <c r="Q1839" s="3"/>
      <c r="R1839" s="3"/>
      <c r="S1839" s="3"/>
      <c r="T1839" s="3"/>
      <c r="U1839" s="3"/>
      <c r="V1839" s="3"/>
    </row>
    <row r="1840" ht="27.0" customHeight="1">
      <c r="A1840" s="11" t="str">
        <f>HYPERLINK("https://www.tenforums.com/tutorials/150502-how-remove-content-collection-microsoft-edge-chromium.html","Microsoft Edge Chromium Collections - Remove Content from Collection")</f>
        <v>Microsoft Edge Chromium Collections - Remove Content from Collection</v>
      </c>
      <c r="B1840" s="10" t="s">
        <v>1626</v>
      </c>
      <c r="C1840" s="3"/>
      <c r="D1840" s="3"/>
      <c r="E1840" s="3"/>
      <c r="F1840" s="3"/>
      <c r="G1840" s="3"/>
      <c r="H1840" s="3"/>
      <c r="I1840" s="3"/>
      <c r="J1840" s="3"/>
      <c r="K1840" s="3"/>
      <c r="L1840" s="3"/>
      <c r="M1840" s="3"/>
      <c r="N1840" s="3"/>
      <c r="O1840" s="3"/>
      <c r="P1840" s="3"/>
      <c r="Q1840" s="3"/>
      <c r="R1840" s="3"/>
      <c r="S1840" s="3"/>
      <c r="T1840" s="3"/>
      <c r="U1840" s="3"/>
      <c r="V1840" s="3"/>
    </row>
    <row r="1841" ht="27.0" customHeight="1">
      <c r="A1841" s="11" t="s">
        <v>1627</v>
      </c>
      <c r="B1841" s="10" t="s">
        <v>1628</v>
      </c>
      <c r="C1841" s="3"/>
      <c r="D1841" s="3"/>
      <c r="E1841" s="3"/>
      <c r="F1841" s="3"/>
      <c r="G1841" s="3"/>
      <c r="H1841" s="3"/>
      <c r="I1841" s="3"/>
      <c r="J1841" s="3"/>
      <c r="K1841" s="3"/>
      <c r="L1841" s="3"/>
      <c r="M1841" s="3"/>
      <c r="N1841" s="3"/>
      <c r="O1841" s="3"/>
      <c r="P1841" s="3"/>
      <c r="Q1841" s="3"/>
      <c r="R1841" s="3"/>
      <c r="S1841" s="3"/>
      <c r="T1841" s="3"/>
      <c r="U1841" s="3"/>
      <c r="V1841" s="3"/>
    </row>
    <row r="1842" ht="27.0" customHeight="1">
      <c r="A1842" s="11" t="s">
        <v>1629</v>
      </c>
      <c r="B1842" s="10" t="s">
        <v>1630</v>
      </c>
      <c r="C1842" s="3"/>
      <c r="D1842" s="3"/>
      <c r="E1842" s="3"/>
      <c r="F1842" s="3"/>
      <c r="G1842" s="3"/>
      <c r="H1842" s="3"/>
      <c r="I1842" s="3"/>
      <c r="J1842" s="3"/>
      <c r="K1842" s="3"/>
      <c r="L1842" s="3"/>
      <c r="M1842" s="3"/>
      <c r="N1842" s="3"/>
      <c r="O1842" s="3"/>
      <c r="P1842" s="3"/>
      <c r="Q1842" s="3"/>
      <c r="R1842" s="3"/>
      <c r="S1842" s="3"/>
      <c r="T1842" s="3"/>
      <c r="U1842" s="3"/>
      <c r="V1842" s="3"/>
    </row>
    <row r="1843" ht="27.0" customHeight="1">
      <c r="A1843" s="11" t="s">
        <v>1631</v>
      </c>
      <c r="B1843" s="10" t="s">
        <v>1632</v>
      </c>
      <c r="C1843" s="3"/>
      <c r="D1843" s="3"/>
      <c r="E1843" s="3"/>
      <c r="F1843" s="3"/>
      <c r="G1843" s="3"/>
      <c r="H1843" s="3"/>
      <c r="I1843" s="3"/>
      <c r="J1843" s="3"/>
      <c r="K1843" s="3"/>
      <c r="L1843" s="3"/>
      <c r="M1843" s="3"/>
      <c r="N1843" s="3"/>
      <c r="O1843" s="3"/>
      <c r="P1843" s="3"/>
      <c r="Q1843" s="3"/>
      <c r="R1843" s="3"/>
      <c r="S1843" s="3"/>
      <c r="T1843" s="3"/>
      <c r="U1843" s="3"/>
      <c r="V1843" s="3"/>
    </row>
    <row r="1844" ht="27.0" customHeight="1">
      <c r="A1844" s="11" t="str">
        <f>HYPERLINK("https://www.tenforums.com/tutorials/143927-enable-disable-dark-mode-websites-microsoft-edge-chromium.html","Microsoft Edge Chromium Dark Mode for Websites - Enable or Disable ")</f>
        <v>Microsoft Edge Chromium Dark Mode for Websites - Enable or Disable </v>
      </c>
      <c r="B1844" s="10" t="s">
        <v>1633</v>
      </c>
      <c r="C1844" s="3"/>
      <c r="D1844" s="3"/>
      <c r="E1844" s="3"/>
      <c r="F1844" s="3"/>
      <c r="G1844" s="3"/>
      <c r="H1844" s="3"/>
      <c r="I1844" s="3"/>
      <c r="J1844" s="3"/>
      <c r="K1844" s="3"/>
      <c r="L1844" s="3"/>
      <c r="M1844" s="3"/>
      <c r="N1844" s="3"/>
      <c r="O1844" s="3"/>
      <c r="P1844" s="3"/>
      <c r="Q1844" s="3"/>
      <c r="R1844" s="3"/>
      <c r="S1844" s="3"/>
      <c r="T1844" s="3"/>
      <c r="U1844" s="3"/>
      <c r="V1844" s="3"/>
    </row>
    <row r="1845" ht="27.0" customHeight="1">
      <c r="A1845" s="11" t="str">
        <f>HYPERLINK("https://www.tenforums.com/tutorials/149895-change-default-profile-open-external-links-microsoft-edge.html","Microsoft Edge Chromium Default Profile to Open External Links - Change")</f>
        <v>Microsoft Edge Chromium Default Profile to Open External Links - Change</v>
      </c>
      <c r="B1845" s="10" t="s">
        <v>1634</v>
      </c>
      <c r="C1845" s="3"/>
      <c r="D1845" s="3"/>
      <c r="E1845" s="3"/>
      <c r="F1845" s="3"/>
      <c r="G1845" s="3"/>
      <c r="H1845" s="3"/>
      <c r="I1845" s="3"/>
      <c r="J1845" s="3"/>
      <c r="K1845" s="3"/>
      <c r="L1845" s="3"/>
      <c r="M1845" s="3"/>
      <c r="N1845" s="3"/>
      <c r="O1845" s="3"/>
      <c r="P1845" s="3"/>
      <c r="Q1845" s="3"/>
      <c r="R1845" s="3"/>
      <c r="S1845" s="3"/>
      <c r="T1845" s="3"/>
      <c r="U1845" s="3"/>
      <c r="V1845" s="3"/>
    </row>
    <row r="1846" ht="27.0" customHeight="1">
      <c r="A1846" s="11" t="s">
        <v>1635</v>
      </c>
      <c r="B1846" s="10" t="s">
        <v>1636</v>
      </c>
      <c r="C1846" s="3"/>
      <c r="D1846" s="3"/>
      <c r="E1846" s="3"/>
      <c r="F1846" s="3"/>
      <c r="G1846" s="3"/>
      <c r="H1846" s="3"/>
      <c r="I1846" s="3"/>
      <c r="J1846" s="3"/>
      <c r="K1846" s="3"/>
      <c r="L1846" s="3"/>
      <c r="M1846" s="3"/>
      <c r="N1846" s="3"/>
      <c r="O1846" s="3"/>
      <c r="P1846" s="3"/>
      <c r="Q1846" s="3"/>
      <c r="R1846" s="3"/>
      <c r="S1846" s="3"/>
      <c r="T1846" s="3"/>
      <c r="U1846" s="3"/>
      <c r="V1846" s="3"/>
    </row>
    <row r="1847" ht="27.0" customHeight="1">
      <c r="A1847" s="11" t="str">
        <f>HYPERLINK("https://www.tenforums.com/tutorials/151318-how-enable-disable-dns-over-https-doh-microsoft-edge.html","Microsoft Edge Chromium DNS over HTTPS (DoH) - Enable or Disable")</f>
        <v>Microsoft Edge Chromium DNS over HTTPS (DoH) - Enable or Disable</v>
      </c>
      <c r="B1847" s="10" t="s">
        <v>834</v>
      </c>
      <c r="C1847" s="3"/>
      <c r="D1847" s="3"/>
      <c r="E1847" s="3"/>
      <c r="F1847" s="3"/>
      <c r="G1847" s="3"/>
      <c r="H1847" s="3"/>
      <c r="I1847" s="3"/>
      <c r="J1847" s="3"/>
      <c r="K1847" s="3"/>
      <c r="L1847" s="3"/>
      <c r="M1847" s="3"/>
      <c r="N1847" s="3"/>
      <c r="O1847" s="3"/>
      <c r="P1847" s="3"/>
      <c r="Q1847" s="3"/>
      <c r="R1847" s="3"/>
      <c r="S1847" s="3"/>
      <c r="T1847" s="3"/>
      <c r="U1847" s="3"/>
      <c r="V1847" s="3"/>
    </row>
    <row r="1848" ht="27.0" customHeight="1">
      <c r="A1848" s="11" t="str">
        <f>HYPERLINK("https://www.tenforums.com/tutorials/144165-how-change-default-downloads-folder-microsoft-edge-chromium.html","Microsoft Edge Chromium Downloads Folder - Change Default Location")</f>
        <v>Microsoft Edge Chromium Downloads Folder - Change Default Location</v>
      </c>
      <c r="B1848" s="10" t="s">
        <v>1637</v>
      </c>
      <c r="C1848" s="3"/>
      <c r="D1848" s="3"/>
      <c r="E1848" s="3"/>
      <c r="F1848" s="3"/>
      <c r="G1848" s="3"/>
      <c r="H1848" s="3"/>
      <c r="I1848" s="3"/>
      <c r="J1848" s="3"/>
      <c r="K1848" s="3"/>
      <c r="L1848" s="3"/>
      <c r="M1848" s="3"/>
      <c r="N1848" s="3"/>
      <c r="O1848" s="3"/>
      <c r="P1848" s="3"/>
      <c r="Q1848" s="3"/>
      <c r="R1848" s="3"/>
      <c r="S1848" s="3"/>
      <c r="T1848" s="3"/>
      <c r="U1848" s="3"/>
      <c r="V1848" s="3"/>
    </row>
    <row r="1849" ht="27.0" customHeight="1">
      <c r="A1849" s="11" t="str">
        <f>HYPERLINK("https://www.tenforums.com/tutorials/153730-how-add-site-favorites-microsoft-edge-chromium.html","Microsoft Edge Chromium Favorites - Add a Site")</f>
        <v>Microsoft Edge Chromium Favorites - Add a Site</v>
      </c>
      <c r="B1849" s="10" t="s">
        <v>1638</v>
      </c>
      <c r="C1849" s="3"/>
      <c r="D1849" s="3"/>
      <c r="E1849" s="3"/>
      <c r="F1849" s="3"/>
      <c r="G1849" s="3"/>
      <c r="H1849" s="3"/>
      <c r="I1849" s="3"/>
      <c r="J1849" s="3"/>
      <c r="K1849" s="3"/>
      <c r="L1849" s="3"/>
      <c r="M1849" s="3"/>
      <c r="N1849" s="3"/>
      <c r="O1849" s="3"/>
      <c r="P1849" s="3"/>
      <c r="Q1849" s="3"/>
      <c r="R1849" s="3"/>
      <c r="S1849" s="3"/>
      <c r="T1849" s="3"/>
      <c r="U1849" s="3"/>
      <c r="V1849" s="3"/>
    </row>
    <row r="1850" ht="27.0" customHeight="1">
      <c r="A1850" s="11" t="str">
        <f>HYPERLINK("https://www.tenforums.com/tutorials/143972-how-import-favorites-browser-data-into-microsoft-edge-chromium.html","Microsoft Edge Chromium Favorites and Browser Data - Import ")</f>
        <v>Microsoft Edge Chromium Favorites and Browser Data - Import </v>
      </c>
      <c r="B1850" s="10" t="s">
        <v>1639</v>
      </c>
      <c r="C1850" s="3"/>
      <c r="D1850" s="3"/>
      <c r="E1850" s="3"/>
      <c r="F1850" s="3"/>
      <c r="G1850" s="3"/>
      <c r="H1850" s="3"/>
      <c r="I1850" s="3"/>
      <c r="J1850" s="3"/>
      <c r="K1850" s="3"/>
      <c r="L1850" s="3"/>
      <c r="M1850" s="3"/>
      <c r="N1850" s="3"/>
      <c r="O1850" s="3"/>
      <c r="P1850" s="3"/>
      <c r="Q1850" s="3"/>
      <c r="R1850" s="3"/>
      <c r="S1850" s="3"/>
      <c r="T1850" s="3"/>
      <c r="U1850" s="3"/>
      <c r="V1850" s="3"/>
    </row>
    <row r="1851" ht="27.0" customHeight="1">
      <c r="A1851" s="11" t="str">
        <f>HYPERLINK("https://www.tenforums.com/tutorials/145495-how-add-remove-favorites-bar-microsoft-edge-chromium.html","Microsoft Edge Chromium Favorites Bar - Add or Remove ")</f>
        <v>Microsoft Edge Chromium Favorites Bar - Add or Remove </v>
      </c>
      <c r="B1851" s="10" t="s">
        <v>1640</v>
      </c>
      <c r="C1851" s="3"/>
      <c r="D1851" s="3"/>
      <c r="E1851" s="3"/>
      <c r="F1851" s="3"/>
      <c r="G1851" s="3"/>
      <c r="H1851" s="3"/>
      <c r="I1851" s="3"/>
      <c r="J1851" s="3"/>
      <c r="K1851" s="3"/>
      <c r="L1851" s="3"/>
      <c r="M1851" s="3"/>
      <c r="N1851" s="3"/>
      <c r="O1851" s="3"/>
      <c r="P1851" s="3"/>
      <c r="Q1851" s="3"/>
      <c r="R1851" s="3"/>
      <c r="S1851" s="3"/>
      <c r="T1851" s="3"/>
      <c r="U1851" s="3"/>
      <c r="V1851" s="3"/>
    </row>
    <row r="1852" ht="27.0" customHeight="1">
      <c r="A1852" s="11" t="str">
        <f>HYPERLINK("https://www.tenforums.com/tutorials/145536-how-add-remove-favorites-button-microsoft-edge-chromium.html","Microsoft Edge Chromium Favorites Button on Toolbar - Add or Remove")</f>
        <v>Microsoft Edge Chromium Favorites Button on Toolbar - Add or Remove</v>
      </c>
      <c r="B1852" s="10" t="s">
        <v>1641</v>
      </c>
      <c r="C1852" s="3"/>
      <c r="D1852" s="3"/>
      <c r="E1852" s="3"/>
      <c r="F1852" s="3"/>
      <c r="G1852" s="3"/>
      <c r="H1852" s="3"/>
      <c r="I1852" s="3"/>
      <c r="J1852" s="3"/>
      <c r="K1852" s="3"/>
      <c r="L1852" s="3"/>
      <c r="M1852" s="3"/>
      <c r="N1852" s="3"/>
      <c r="O1852" s="3"/>
      <c r="P1852" s="3"/>
      <c r="Q1852" s="3"/>
      <c r="R1852" s="3"/>
      <c r="S1852" s="3"/>
      <c r="T1852" s="3"/>
      <c r="U1852" s="3"/>
      <c r="V1852" s="3"/>
    </row>
    <row r="1853" ht="27.0" customHeight="1">
      <c r="A1853" s="11" t="str">
        <f>HYPERLINK("https://www.tenforums.com/tutorials/143983-how-export-favorites-html-file-microsoft-edge-chromium.html","Microsoft Edge Chromium Favorites - Export to HTML file ")</f>
        <v>Microsoft Edge Chromium Favorites - Export to HTML file </v>
      </c>
      <c r="B1853" s="10" t="s">
        <v>1642</v>
      </c>
      <c r="C1853" s="3"/>
      <c r="D1853" s="3"/>
      <c r="E1853" s="3"/>
      <c r="F1853" s="3"/>
      <c r="G1853" s="3"/>
      <c r="H1853" s="3"/>
      <c r="I1853" s="3"/>
      <c r="J1853" s="3"/>
      <c r="K1853" s="3"/>
      <c r="L1853" s="3"/>
      <c r="M1853" s="3"/>
      <c r="N1853" s="3"/>
      <c r="O1853" s="3"/>
      <c r="P1853" s="3"/>
      <c r="Q1853" s="3"/>
      <c r="R1853" s="3"/>
      <c r="S1853" s="3"/>
      <c r="T1853" s="3"/>
      <c r="U1853" s="3"/>
      <c r="V1853" s="3"/>
    </row>
    <row r="1854" ht="27.0" customHeight="1">
      <c r="A1854" s="11" t="str">
        <f>HYPERLINK("https://www.tenforums.com/tutorials/151721-how-remove-duplicate-favorites-microsoft-edge-chromium.html","Microsoft Edge Chromium Favorites - Remove Duplicates")</f>
        <v>Microsoft Edge Chromium Favorites - Remove Duplicates</v>
      </c>
      <c r="B1854" s="10" t="s">
        <v>1643</v>
      </c>
      <c r="C1854" s="3"/>
      <c r="D1854" s="3"/>
      <c r="E1854" s="3"/>
      <c r="F1854" s="3"/>
      <c r="G1854" s="3"/>
      <c r="H1854" s="3"/>
      <c r="I1854" s="3"/>
      <c r="J1854" s="3"/>
      <c r="K1854" s="3"/>
      <c r="L1854" s="3"/>
      <c r="M1854" s="3"/>
      <c r="N1854" s="3"/>
      <c r="O1854" s="3"/>
      <c r="P1854" s="3"/>
      <c r="Q1854" s="3"/>
      <c r="R1854" s="3"/>
      <c r="S1854" s="3"/>
      <c r="T1854" s="3"/>
      <c r="U1854" s="3"/>
      <c r="V1854" s="3"/>
    </row>
    <row r="1855" ht="27.0" customHeight="1">
      <c r="A1855" s="11" t="str">
        <f>HYPERLINK("https://www.tenforums.com/tutorials/139249-how-add-remove-feedback-button-microsoft-edge-chromium.html","Microsoft Edge Chromium Feedback Button on Toolbar - Add or Remove")</f>
        <v>Microsoft Edge Chromium Feedback Button on Toolbar - Add or Remove</v>
      </c>
      <c r="B1855" s="10" t="s">
        <v>1644</v>
      </c>
      <c r="C1855" s="3"/>
      <c r="D1855" s="3"/>
      <c r="E1855" s="3"/>
      <c r="F1855" s="3"/>
      <c r="G1855" s="3"/>
      <c r="H1855" s="3"/>
      <c r="I1855" s="3"/>
      <c r="J1855" s="3"/>
      <c r="K1855" s="3"/>
      <c r="L1855" s="3"/>
      <c r="M1855" s="3"/>
      <c r="N1855" s="3"/>
      <c r="O1855" s="3"/>
      <c r="P1855" s="3"/>
      <c r="Q1855" s="3"/>
      <c r="R1855" s="3"/>
      <c r="S1855" s="3"/>
      <c r="T1855" s="3"/>
      <c r="U1855" s="3"/>
      <c r="V1855" s="3"/>
    </row>
    <row r="1856" ht="27.0" customHeight="1">
      <c r="A1856" s="11" t="str">
        <f>HYPERLINK("https://www.tenforums.com/tutorials/149885-how-disable-first-run-experience-microsoft-edge-chromium.html","Microsoft Edge Chromium First Run Experience - Enable or Disable")</f>
        <v>Microsoft Edge Chromium First Run Experience - Enable or Disable</v>
      </c>
      <c r="B1856" s="10" t="s">
        <v>1645</v>
      </c>
      <c r="C1856" s="3"/>
      <c r="D1856" s="3"/>
      <c r="E1856" s="3"/>
      <c r="F1856" s="3"/>
      <c r="G1856" s="3"/>
      <c r="H1856" s="3"/>
      <c r="I1856" s="3"/>
      <c r="J1856" s="3"/>
      <c r="K1856" s="3"/>
      <c r="L1856" s="3"/>
      <c r="M1856" s="3"/>
      <c r="N1856" s="3"/>
      <c r="O1856" s="3"/>
      <c r="P1856" s="3"/>
      <c r="Q1856" s="3"/>
      <c r="R1856" s="3"/>
      <c r="S1856" s="3"/>
      <c r="T1856" s="3"/>
      <c r="U1856" s="3"/>
      <c r="V1856" s="3"/>
    </row>
    <row r="1857" ht="27.0" customHeight="1">
      <c r="A1857" s="11" t="str">
        <f>HYPERLINK("https://www.tenforums.com/tutorials/145627-how-enable-disable-focus-mode-microsoft-edge-chromium.html","Microsoft Edge Chromium Focus Mode - Enable or Disable ")</f>
        <v>Microsoft Edge Chromium Focus Mode - Enable or Disable </v>
      </c>
      <c r="B1857" s="10" t="s">
        <v>1646</v>
      </c>
      <c r="C1857" s="3"/>
      <c r="D1857" s="3"/>
      <c r="E1857" s="3"/>
      <c r="F1857" s="3"/>
      <c r="G1857" s="3"/>
      <c r="H1857" s="3"/>
      <c r="I1857" s="3"/>
      <c r="J1857" s="3"/>
      <c r="K1857" s="3"/>
      <c r="L1857" s="3"/>
      <c r="M1857" s="3"/>
      <c r="N1857" s="3"/>
      <c r="O1857" s="3"/>
      <c r="P1857" s="3"/>
      <c r="Q1857" s="3"/>
      <c r="R1857" s="3"/>
      <c r="S1857" s="3"/>
      <c r="T1857" s="3"/>
      <c r="U1857" s="3"/>
      <c r="V1857" s="3"/>
    </row>
    <row r="1858" ht="27.0" customHeight="1">
      <c r="A1858" s="11" t="str">
        <f>HYPERLINK("https://www.tenforums.com/tutorials/150844-how-change-font-size-style-microsoft-edge-chromium.html","Microsoft Edge Chromium Font Size and Style - Change")</f>
        <v>Microsoft Edge Chromium Font Size and Style - Change</v>
      </c>
      <c r="B1858" s="10" t="s">
        <v>1647</v>
      </c>
      <c r="C1858" s="3"/>
      <c r="D1858" s="3"/>
      <c r="E1858" s="3"/>
      <c r="F1858" s="3"/>
      <c r="G1858" s="3"/>
      <c r="H1858" s="3"/>
      <c r="I1858" s="3"/>
      <c r="J1858" s="3"/>
      <c r="K1858" s="3"/>
      <c r="L1858" s="3"/>
      <c r="M1858" s="3"/>
      <c r="N1858" s="3"/>
      <c r="O1858" s="3"/>
      <c r="P1858" s="3"/>
      <c r="Q1858" s="3"/>
      <c r="R1858" s="3"/>
      <c r="S1858" s="3"/>
      <c r="T1858" s="3"/>
      <c r="U1858" s="3"/>
      <c r="V1858" s="3"/>
    </row>
    <row r="1859" ht="27.0" customHeight="1">
      <c r="A1859" s="11" t="str">
        <f>HYPERLINK("https://www.tenforums.com/tutorials/144760-enable-disable-fullscreen-dropdown-microsoft-edge-chromium.html","Microsoft Edge Chromium Fullscreen Dropdown - Enable or Disable ")</f>
        <v>Microsoft Edge Chromium Fullscreen Dropdown - Enable or Disable </v>
      </c>
      <c r="B1859" s="10" t="s">
        <v>1648</v>
      </c>
      <c r="C1859" s="3"/>
      <c r="D1859" s="3"/>
      <c r="E1859" s="3"/>
      <c r="F1859" s="3"/>
      <c r="G1859" s="3"/>
      <c r="H1859" s="3"/>
      <c r="I1859" s="3"/>
      <c r="J1859" s="3"/>
      <c r="K1859" s="3"/>
      <c r="L1859" s="3"/>
      <c r="M1859" s="3"/>
      <c r="N1859" s="3"/>
      <c r="O1859" s="3"/>
      <c r="P1859" s="3"/>
      <c r="Q1859" s="3"/>
      <c r="R1859" s="3"/>
      <c r="S1859" s="3"/>
      <c r="T1859" s="3"/>
      <c r="U1859" s="3"/>
      <c r="V1859" s="3"/>
    </row>
    <row r="1860" ht="27.0" customHeight="1">
      <c r="A1860" s="11" t="s">
        <v>1649</v>
      </c>
      <c r="B1860" s="10" t="s">
        <v>1650</v>
      </c>
      <c r="C1860" s="3"/>
      <c r="D1860" s="3"/>
      <c r="E1860" s="3"/>
      <c r="F1860" s="3"/>
      <c r="G1860" s="3"/>
      <c r="H1860" s="3"/>
      <c r="I1860" s="3"/>
      <c r="J1860" s="3"/>
      <c r="K1860" s="3"/>
      <c r="L1860" s="3"/>
      <c r="M1860" s="3"/>
      <c r="N1860" s="3"/>
      <c r="O1860" s="3"/>
      <c r="P1860" s="3"/>
      <c r="Q1860" s="3"/>
      <c r="R1860" s="3"/>
      <c r="S1860" s="3"/>
      <c r="T1860" s="3"/>
      <c r="U1860" s="3"/>
      <c r="V1860" s="3"/>
    </row>
    <row r="1861" ht="27.0" customHeight="1">
      <c r="A1861" s="11" t="s">
        <v>1651</v>
      </c>
      <c r="B1861" s="10" t="s">
        <v>1652</v>
      </c>
      <c r="C1861" s="3"/>
      <c r="D1861" s="3"/>
      <c r="E1861" s="3"/>
      <c r="F1861" s="3"/>
      <c r="G1861" s="3"/>
      <c r="H1861" s="3"/>
      <c r="I1861" s="3"/>
      <c r="J1861" s="3"/>
      <c r="K1861" s="3"/>
      <c r="L1861" s="3"/>
      <c r="M1861" s="3"/>
      <c r="N1861" s="3"/>
      <c r="O1861" s="3"/>
      <c r="P1861" s="3"/>
      <c r="Q1861" s="3"/>
      <c r="R1861" s="3"/>
      <c r="S1861" s="3"/>
      <c r="T1861" s="3"/>
      <c r="U1861" s="3"/>
      <c r="V1861" s="3"/>
    </row>
    <row r="1862" ht="27.0" customHeight="1">
      <c r="A1862" s="11" t="s">
        <v>1653</v>
      </c>
      <c r="B1862" s="10" t="s">
        <v>1654</v>
      </c>
      <c r="C1862" s="3"/>
      <c r="D1862" s="3"/>
      <c r="E1862" s="3"/>
      <c r="F1862" s="3"/>
      <c r="G1862" s="3"/>
      <c r="H1862" s="3"/>
      <c r="I1862" s="3"/>
      <c r="J1862" s="3"/>
      <c r="K1862" s="3"/>
      <c r="L1862" s="3"/>
      <c r="M1862" s="3"/>
      <c r="N1862" s="3"/>
      <c r="O1862" s="3"/>
      <c r="P1862" s="3"/>
      <c r="Q1862" s="3"/>
      <c r="R1862" s="3"/>
      <c r="S1862" s="3"/>
      <c r="T1862" s="3"/>
      <c r="U1862" s="3"/>
      <c r="V1862" s="3"/>
    </row>
    <row r="1863" ht="27.0" customHeight="1">
      <c r="A1863" s="11" t="s">
        <v>1655</v>
      </c>
      <c r="B1863" s="10" t="s">
        <v>1656</v>
      </c>
      <c r="C1863" s="3"/>
      <c r="D1863" s="3"/>
      <c r="E1863" s="3"/>
      <c r="F1863" s="3"/>
      <c r="G1863" s="3"/>
      <c r="H1863" s="3"/>
      <c r="I1863" s="3"/>
      <c r="J1863" s="3"/>
      <c r="K1863" s="3"/>
      <c r="L1863" s="3"/>
      <c r="M1863" s="3"/>
      <c r="N1863" s="3"/>
      <c r="O1863" s="3"/>
      <c r="P1863" s="3"/>
      <c r="Q1863" s="3"/>
      <c r="R1863" s="3"/>
      <c r="S1863" s="3"/>
      <c r="T1863" s="3"/>
      <c r="U1863" s="3"/>
      <c r="V1863" s="3"/>
    </row>
    <row r="1864" ht="27.0" customHeight="1">
      <c r="A1864" s="11" t="s">
        <v>1657</v>
      </c>
      <c r="B1864" s="10" t="s">
        <v>1658</v>
      </c>
      <c r="C1864" s="3"/>
      <c r="D1864" s="3"/>
      <c r="E1864" s="3"/>
      <c r="F1864" s="3"/>
      <c r="G1864" s="3"/>
      <c r="H1864" s="3"/>
      <c r="I1864" s="3"/>
      <c r="J1864" s="3"/>
      <c r="K1864" s="3"/>
      <c r="L1864" s="3"/>
      <c r="M1864" s="3"/>
      <c r="N1864" s="3"/>
      <c r="O1864" s="3"/>
      <c r="P1864" s="3"/>
      <c r="Q1864" s="3"/>
      <c r="R1864" s="3"/>
      <c r="S1864" s="3"/>
      <c r="T1864" s="3"/>
      <c r="U1864" s="3"/>
      <c r="V1864" s="3"/>
    </row>
    <row r="1865" ht="27.0" customHeight="1">
      <c r="A1865" s="11" t="str">
        <f>HYPERLINK("https://www.tenforums.com/tutorials/149042-enable-disable-hardware-acceleration-microsoft-edge-chromium.html","Microsoft Edge Chromium Hardware Acceleration - Enable or Disable ")</f>
        <v>Microsoft Edge Chromium Hardware Acceleration - Enable or Disable </v>
      </c>
      <c r="B1865" s="10" t="s">
        <v>1659</v>
      </c>
      <c r="C1865" s="3"/>
      <c r="D1865" s="3"/>
      <c r="E1865" s="3"/>
      <c r="F1865" s="3"/>
      <c r="G1865" s="3"/>
      <c r="H1865" s="3"/>
      <c r="I1865" s="3"/>
      <c r="J1865" s="3"/>
      <c r="K1865" s="3"/>
      <c r="L1865" s="3"/>
      <c r="M1865" s="3"/>
      <c r="N1865" s="3"/>
      <c r="O1865" s="3"/>
      <c r="P1865" s="3"/>
      <c r="Q1865" s="3"/>
      <c r="R1865" s="3"/>
      <c r="S1865" s="3"/>
      <c r="T1865" s="3"/>
      <c r="U1865" s="3"/>
      <c r="V1865" s="3"/>
    </row>
    <row r="1866" ht="27.0" customHeight="1">
      <c r="A1866" s="11" t="s">
        <v>1660</v>
      </c>
      <c r="B1866" s="10" t="s">
        <v>1661</v>
      </c>
      <c r="C1866" s="3"/>
      <c r="D1866" s="3"/>
      <c r="E1866" s="3"/>
      <c r="F1866" s="3"/>
      <c r="G1866" s="3"/>
      <c r="H1866" s="3"/>
      <c r="I1866" s="3"/>
      <c r="J1866" s="3"/>
      <c r="K1866" s="3"/>
      <c r="L1866" s="3"/>
      <c r="M1866" s="3"/>
      <c r="N1866" s="3"/>
      <c r="O1866" s="3"/>
      <c r="P1866" s="3"/>
      <c r="Q1866" s="3"/>
      <c r="R1866" s="3"/>
      <c r="S1866" s="3"/>
      <c r="T1866" s="3"/>
      <c r="U1866" s="3"/>
      <c r="V1866" s="3"/>
    </row>
    <row r="1867" ht="27.0" customHeight="1">
      <c r="A1867" s="11" t="str">
        <f>HYPERLINK("https://www.tenforums.com/tutorials/144360-how-add-remove-home-button-microsoft-edge-chromium.html","Microsoft Edge Chromium Home Button on Toolbar - Add or Remove ")</f>
        <v>Microsoft Edge Chromium Home Button on Toolbar - Add or Remove </v>
      </c>
      <c r="B1867" s="10" t="s">
        <v>1662</v>
      </c>
      <c r="C1867" s="3"/>
      <c r="D1867" s="3"/>
      <c r="E1867" s="3"/>
      <c r="F1867" s="3"/>
      <c r="G1867" s="3"/>
      <c r="H1867" s="3"/>
      <c r="I1867" s="3"/>
      <c r="J1867" s="3"/>
      <c r="K1867" s="3"/>
      <c r="L1867" s="3"/>
      <c r="M1867" s="3"/>
      <c r="N1867" s="3"/>
      <c r="O1867" s="3"/>
      <c r="P1867" s="3"/>
      <c r="Q1867" s="3"/>
      <c r="R1867" s="3"/>
      <c r="S1867" s="3"/>
      <c r="T1867" s="3"/>
      <c r="U1867" s="3"/>
      <c r="V1867" s="3"/>
    </row>
    <row r="1868" ht="27.0" customHeight="1">
      <c r="A1868" s="11" t="str">
        <f>HYPERLINK("https://www.tenforums.com/tutorials/154851-how-open-webpage-immersive-reader-microsoft-edge-chromium.html","Microsoft Edge Chromium Immersive Reader - Open Webpage in")</f>
        <v>Microsoft Edge Chromium Immersive Reader - Open Webpage in</v>
      </c>
      <c r="B1868" s="10" t="s">
        <v>1663</v>
      </c>
      <c r="C1868" s="3"/>
      <c r="D1868" s="3"/>
      <c r="E1868" s="3"/>
      <c r="F1868" s="3"/>
      <c r="G1868" s="3"/>
      <c r="H1868" s="3"/>
      <c r="I1868" s="3"/>
      <c r="J1868" s="3"/>
      <c r="K1868" s="3"/>
      <c r="L1868" s="3"/>
      <c r="M1868" s="3"/>
      <c r="N1868" s="3"/>
      <c r="O1868" s="3"/>
      <c r="P1868" s="3"/>
      <c r="Q1868" s="3"/>
      <c r="R1868" s="3"/>
      <c r="S1868" s="3"/>
      <c r="T1868" s="3"/>
      <c r="U1868" s="3"/>
      <c r="V1868" s="3"/>
    </row>
    <row r="1869" ht="27.0" customHeight="1">
      <c r="A1869" s="11" t="s">
        <v>1664</v>
      </c>
      <c r="B1869" s="10" t="s">
        <v>1665</v>
      </c>
      <c r="C1869" s="3"/>
      <c r="D1869" s="3"/>
      <c r="E1869" s="3"/>
      <c r="F1869" s="3"/>
      <c r="G1869" s="3"/>
      <c r="H1869" s="3"/>
      <c r="I1869" s="3"/>
      <c r="J1869" s="3"/>
      <c r="K1869" s="3"/>
      <c r="L1869" s="3"/>
      <c r="M1869" s="3"/>
      <c r="N1869" s="3"/>
      <c r="O1869" s="3"/>
      <c r="P1869" s="3"/>
      <c r="Q1869" s="3"/>
      <c r="R1869" s="3"/>
      <c r="S1869" s="3"/>
      <c r="T1869" s="3"/>
      <c r="U1869" s="3"/>
      <c r="V1869" s="3"/>
    </row>
    <row r="1870" ht="27.0" customHeight="1">
      <c r="A1870" s="11" t="str">
        <f>HYPERLINK("https://www.tenforums.com/tutorials/153406-how-create-inprivate-browsing-shortcut-microsoft-edge-chromium.html","Microsoft Edge Chromium InPrivate Browsing Shortcut - Create")</f>
        <v>Microsoft Edge Chromium InPrivate Browsing Shortcut - Create</v>
      </c>
      <c r="B1870" s="10" t="s">
        <v>1666</v>
      </c>
      <c r="C1870" s="3"/>
      <c r="D1870" s="3"/>
      <c r="E1870" s="3"/>
      <c r="F1870" s="3"/>
      <c r="G1870" s="3"/>
      <c r="H1870" s="3"/>
      <c r="I1870" s="3"/>
      <c r="J1870" s="3"/>
      <c r="K1870" s="3"/>
      <c r="L1870" s="3"/>
      <c r="M1870" s="3"/>
      <c r="N1870" s="3"/>
      <c r="O1870" s="3"/>
      <c r="P1870" s="3"/>
      <c r="Q1870" s="3"/>
      <c r="R1870" s="3"/>
      <c r="S1870" s="3"/>
      <c r="T1870" s="3"/>
      <c r="U1870" s="3"/>
      <c r="V1870" s="3"/>
    </row>
    <row r="1871" ht="27.0" customHeight="1">
      <c r="A1871" s="11" t="str">
        <f>HYPERLINK("https://www.tenforums.com/tutorials/144927-how-open-new-inprivate-browsing-window-microsoft-edge-chromium.html","Microsoft Edge Chromium InPrivate Browsing Window - Open ")</f>
        <v>Microsoft Edge Chromium InPrivate Browsing Window - Open </v>
      </c>
      <c r="B1871" s="10" t="s">
        <v>1667</v>
      </c>
      <c r="C1871" s="3"/>
      <c r="D1871" s="3"/>
      <c r="E1871" s="3"/>
      <c r="F1871" s="3"/>
      <c r="G1871" s="3"/>
      <c r="H1871" s="3"/>
      <c r="I1871" s="3"/>
      <c r="J1871" s="3"/>
      <c r="K1871" s="3"/>
      <c r="L1871" s="3"/>
      <c r="M1871" s="3"/>
      <c r="N1871" s="3"/>
      <c r="O1871" s="3"/>
      <c r="P1871" s="3"/>
      <c r="Q1871" s="3"/>
      <c r="R1871" s="3"/>
      <c r="S1871" s="3"/>
      <c r="T1871" s="3"/>
      <c r="U1871" s="3"/>
      <c r="V1871" s="3"/>
    </row>
    <row r="1872" ht="27.0" customHeight="1">
      <c r="A1872" s="11" t="s">
        <v>1668</v>
      </c>
      <c r="B1872" s="10" t="s">
        <v>1669</v>
      </c>
      <c r="C1872" s="3"/>
      <c r="D1872" s="3"/>
      <c r="E1872" s="3"/>
      <c r="F1872" s="3"/>
      <c r="G1872" s="3"/>
      <c r="H1872" s="3"/>
      <c r="I1872" s="3"/>
      <c r="J1872" s="3"/>
      <c r="K1872" s="3"/>
      <c r="L1872" s="3"/>
      <c r="M1872" s="3"/>
      <c r="N1872" s="3"/>
      <c r="O1872" s="3"/>
      <c r="P1872" s="3"/>
      <c r="Q1872" s="3"/>
      <c r="R1872" s="3"/>
      <c r="S1872" s="3"/>
      <c r="T1872" s="3"/>
      <c r="U1872" s="3"/>
      <c r="V1872" s="3"/>
    </row>
    <row r="1873" ht="27.0" customHeight="1">
      <c r="A1873" s="11" t="s">
        <v>1670</v>
      </c>
      <c r="B1873" s="23" t="s">
        <v>1671</v>
      </c>
      <c r="C1873" s="16"/>
      <c r="D1873" s="16"/>
      <c r="E1873" s="16"/>
      <c r="F1873" s="16"/>
      <c r="G1873" s="16"/>
      <c r="H1873" s="16"/>
      <c r="I1873" s="16"/>
      <c r="J1873" s="16"/>
      <c r="K1873" s="16"/>
      <c r="L1873" s="16"/>
      <c r="M1873" s="16"/>
      <c r="N1873" s="16"/>
      <c r="O1873" s="16"/>
      <c r="P1873" s="16"/>
      <c r="Q1873" s="16"/>
      <c r="R1873" s="16"/>
      <c r="S1873" s="16"/>
      <c r="T1873" s="16"/>
      <c r="U1873" s="16"/>
      <c r="V1873" s="16"/>
    </row>
    <row r="1874" ht="27.0" customHeight="1">
      <c r="A1874" s="11" t="s">
        <v>1672</v>
      </c>
      <c r="B1874" s="20" t="s">
        <v>1326</v>
      </c>
      <c r="C1874" s="3"/>
      <c r="D1874" s="3"/>
      <c r="E1874" s="3"/>
      <c r="F1874" s="3"/>
      <c r="G1874" s="3"/>
      <c r="H1874" s="3"/>
      <c r="I1874" s="3"/>
      <c r="J1874" s="3"/>
      <c r="K1874" s="3"/>
      <c r="L1874" s="3"/>
      <c r="M1874" s="3"/>
      <c r="N1874" s="3"/>
      <c r="O1874" s="3"/>
      <c r="P1874" s="3"/>
      <c r="Q1874" s="3"/>
      <c r="R1874" s="3"/>
      <c r="S1874" s="3"/>
      <c r="T1874" s="3"/>
      <c r="U1874" s="3"/>
      <c r="V1874" s="3"/>
    </row>
    <row r="1875" ht="27.0" customHeight="1">
      <c r="A1875" s="11" t="s">
        <v>1673</v>
      </c>
      <c r="B1875" s="10" t="s">
        <v>1674</v>
      </c>
      <c r="C1875" s="3"/>
      <c r="D1875" s="3"/>
      <c r="E1875" s="3"/>
      <c r="F1875" s="3"/>
      <c r="G1875" s="3"/>
      <c r="H1875" s="3"/>
      <c r="I1875" s="3"/>
      <c r="J1875" s="3"/>
      <c r="K1875" s="3"/>
      <c r="L1875" s="3"/>
      <c r="M1875" s="3"/>
      <c r="N1875" s="3"/>
      <c r="O1875" s="3"/>
      <c r="P1875" s="3"/>
      <c r="Q1875" s="3"/>
      <c r="R1875" s="3"/>
      <c r="S1875" s="3"/>
      <c r="T1875" s="3"/>
      <c r="U1875" s="3"/>
      <c r="V1875" s="3"/>
    </row>
    <row r="1876" ht="27.0" customHeight="1">
      <c r="A1876" s="11" t="s">
        <v>1675</v>
      </c>
      <c r="B1876" s="10" t="s">
        <v>1676</v>
      </c>
      <c r="C1876" s="3"/>
      <c r="D1876" s="3"/>
      <c r="E1876" s="3"/>
      <c r="F1876" s="3"/>
      <c r="G1876" s="3"/>
      <c r="H1876" s="3"/>
      <c r="I1876" s="3"/>
      <c r="J1876" s="3"/>
      <c r="K1876" s="3"/>
      <c r="L1876" s="3"/>
      <c r="M1876" s="3"/>
      <c r="N1876" s="3"/>
      <c r="O1876" s="3"/>
      <c r="P1876" s="3"/>
      <c r="Q1876" s="3"/>
      <c r="R1876" s="3"/>
      <c r="S1876" s="3"/>
      <c r="T1876" s="3"/>
      <c r="U1876" s="3"/>
      <c r="V1876" s="3"/>
    </row>
    <row r="1877" ht="27.0" customHeight="1">
      <c r="A1877" s="11" t="s">
        <v>1677</v>
      </c>
      <c r="B1877" s="10" t="s">
        <v>1678</v>
      </c>
      <c r="C1877" s="3"/>
      <c r="D1877" s="3"/>
      <c r="E1877" s="3"/>
      <c r="F1877" s="3"/>
      <c r="G1877" s="3"/>
      <c r="H1877" s="3"/>
      <c r="I1877" s="3"/>
      <c r="J1877" s="3"/>
      <c r="K1877" s="3"/>
      <c r="L1877" s="3"/>
      <c r="M1877" s="3"/>
      <c r="N1877" s="3"/>
      <c r="O1877" s="3"/>
      <c r="P1877" s="3"/>
      <c r="Q1877" s="3"/>
      <c r="R1877" s="3"/>
      <c r="S1877" s="3"/>
      <c r="T1877" s="3"/>
      <c r="U1877" s="3"/>
      <c r="V1877" s="3"/>
    </row>
    <row r="1878" ht="27.0" customHeight="1">
      <c r="A1878" s="11" t="str">
        <f>HYPERLINK("https://www.tenforums.com/tutorials/148882-add-block-option-media-autoplay-settings-microsoft-edge-chromium.html","Microsoft Edge Chromium Media Autoplay Settings - Add Block Option")</f>
        <v>Microsoft Edge Chromium Media Autoplay Settings - Add Block Option</v>
      </c>
      <c r="B1878" s="10" t="s">
        <v>1679</v>
      </c>
      <c r="C1878" s="3"/>
      <c r="D1878" s="3"/>
      <c r="E1878" s="3"/>
      <c r="F1878" s="3"/>
      <c r="G1878" s="3"/>
      <c r="H1878" s="3"/>
      <c r="I1878" s="3"/>
      <c r="J1878" s="3"/>
      <c r="K1878" s="3"/>
      <c r="L1878" s="3"/>
      <c r="M1878" s="3"/>
      <c r="N1878" s="3"/>
      <c r="O1878" s="3"/>
      <c r="P1878" s="3"/>
      <c r="Q1878" s="3"/>
      <c r="R1878" s="3"/>
      <c r="S1878" s="3"/>
      <c r="T1878" s="3"/>
      <c r="U1878" s="3"/>
      <c r="V1878" s="3"/>
    </row>
    <row r="1879" ht="27.0" customHeight="1">
      <c r="A1879" s="11" t="s">
        <v>1680</v>
      </c>
      <c r="B1879" s="10" t="s">
        <v>1681</v>
      </c>
      <c r="C1879" s="3"/>
      <c r="D1879" s="3"/>
      <c r="E1879" s="3"/>
      <c r="F1879" s="3"/>
      <c r="G1879" s="3"/>
      <c r="H1879" s="3"/>
      <c r="I1879" s="3"/>
      <c r="J1879" s="3"/>
      <c r="K1879" s="3"/>
      <c r="L1879" s="3"/>
      <c r="M1879" s="3"/>
      <c r="N1879" s="3"/>
      <c r="O1879" s="3"/>
      <c r="P1879" s="3"/>
      <c r="Q1879" s="3"/>
      <c r="R1879" s="3"/>
      <c r="S1879" s="3"/>
      <c r="T1879" s="3"/>
      <c r="U1879" s="3"/>
      <c r="V1879" s="3"/>
    </row>
    <row r="1880" ht="27.0" customHeight="1">
      <c r="A1880" s="11" t="str">
        <f>HYPERLINK("https://www.tenforums.com/tutorials/144435-change-new-tab-page-layout-background-microsoft-edge-chromium.html","Microsoft Edge Chromium New Tab Page Layout and Background - Change ")</f>
        <v>Microsoft Edge Chromium New Tab Page Layout and Background - Change </v>
      </c>
      <c r="B1880" s="10" t="s">
        <v>1682</v>
      </c>
      <c r="C1880" s="3"/>
      <c r="D1880" s="3"/>
      <c r="E1880" s="3"/>
      <c r="F1880" s="3"/>
      <c r="G1880" s="3"/>
      <c r="H1880" s="3"/>
      <c r="I1880" s="3"/>
      <c r="J1880" s="3"/>
      <c r="K1880" s="3"/>
      <c r="L1880" s="3"/>
      <c r="M1880" s="3"/>
      <c r="N1880" s="3"/>
      <c r="O1880" s="3"/>
      <c r="P1880" s="3"/>
      <c r="Q1880" s="3"/>
      <c r="R1880" s="3"/>
      <c r="S1880" s="3"/>
      <c r="T1880" s="3"/>
      <c r="U1880" s="3"/>
      <c r="V1880" s="3"/>
    </row>
    <row r="1881" ht="27.0" customHeight="1">
      <c r="A1881" s="11" t="s">
        <v>1683</v>
      </c>
      <c r="B1881" s="10" t="s">
        <v>1684</v>
      </c>
      <c r="C1881" s="3"/>
      <c r="D1881" s="3"/>
      <c r="E1881" s="3"/>
      <c r="F1881" s="3"/>
      <c r="G1881" s="3"/>
      <c r="H1881" s="3"/>
      <c r="I1881" s="3"/>
      <c r="J1881" s="3"/>
      <c r="K1881" s="3"/>
      <c r="L1881" s="3"/>
      <c r="M1881" s="3"/>
      <c r="N1881" s="3"/>
      <c r="O1881" s="3"/>
      <c r="P1881" s="3"/>
      <c r="Q1881" s="3"/>
      <c r="R1881" s="3"/>
      <c r="S1881" s="3"/>
      <c r="T1881" s="3"/>
      <c r="U1881" s="3"/>
      <c r="V1881" s="3"/>
    </row>
    <row r="1882" ht="27.0" customHeight="1">
      <c r="A1882" s="11" t="s">
        <v>1685</v>
      </c>
      <c r="B1882" s="10" t="s">
        <v>1686</v>
      </c>
      <c r="C1882" s="3"/>
      <c r="D1882" s="3"/>
      <c r="E1882" s="3"/>
      <c r="F1882" s="3"/>
      <c r="G1882" s="3"/>
      <c r="H1882" s="3"/>
      <c r="I1882" s="3"/>
      <c r="J1882" s="3"/>
      <c r="K1882" s="3"/>
      <c r="L1882" s="3"/>
      <c r="M1882" s="3"/>
      <c r="N1882" s="3"/>
      <c r="O1882" s="3"/>
      <c r="P1882" s="3"/>
      <c r="Q1882" s="3"/>
      <c r="R1882" s="3"/>
      <c r="S1882" s="3"/>
      <c r="T1882" s="3"/>
      <c r="U1882" s="3"/>
      <c r="V1882" s="3"/>
    </row>
    <row r="1883" ht="27.0" customHeight="1">
      <c r="A1883" s="11" t="s">
        <v>1687</v>
      </c>
      <c r="B1883" s="10" t="s">
        <v>1688</v>
      </c>
      <c r="C1883" s="3"/>
      <c r="D1883" s="3"/>
      <c r="E1883" s="3"/>
      <c r="F1883" s="3"/>
      <c r="G1883" s="3"/>
      <c r="H1883" s="3"/>
      <c r="I1883" s="3"/>
      <c r="J1883" s="3"/>
      <c r="K1883" s="3"/>
      <c r="L1883" s="3"/>
      <c r="M1883" s="3"/>
      <c r="N1883" s="3"/>
      <c r="O1883" s="3"/>
      <c r="P1883" s="3"/>
      <c r="Q1883" s="3"/>
      <c r="R1883" s="3"/>
      <c r="S1883" s="3"/>
      <c r="T1883" s="3"/>
      <c r="U1883" s="3"/>
      <c r="V1883" s="3"/>
    </row>
    <row r="1884" ht="27.0" customHeight="1">
      <c r="A1884" s="11" t="s">
        <v>1689</v>
      </c>
      <c r="B1884" s="10" t="s">
        <v>1690</v>
      </c>
      <c r="C1884" s="3"/>
      <c r="D1884" s="3"/>
      <c r="E1884" s="3"/>
      <c r="F1884" s="3"/>
      <c r="G1884" s="3"/>
      <c r="H1884" s="3"/>
      <c r="I1884" s="3"/>
      <c r="J1884" s="3"/>
      <c r="K1884" s="3"/>
      <c r="L1884" s="3"/>
      <c r="M1884" s="3"/>
      <c r="N1884" s="3"/>
      <c r="O1884" s="3"/>
      <c r="P1884" s="3"/>
      <c r="Q1884" s="3"/>
      <c r="R1884" s="3"/>
      <c r="S1884" s="3"/>
      <c r="T1884" s="3"/>
      <c r="U1884" s="3"/>
      <c r="V1884" s="3"/>
    </row>
    <row r="1885" ht="27.0" customHeight="1">
      <c r="A1885" s="11" t="s">
        <v>1691</v>
      </c>
      <c r="B1885" s="10" t="s">
        <v>1692</v>
      </c>
      <c r="C1885" s="3"/>
      <c r="D1885" s="3"/>
      <c r="E1885" s="3"/>
      <c r="F1885" s="3"/>
      <c r="G1885" s="3"/>
      <c r="H1885" s="3"/>
      <c r="I1885" s="3"/>
      <c r="J1885" s="3"/>
      <c r="K1885" s="3"/>
      <c r="L1885" s="3"/>
      <c r="M1885" s="3"/>
      <c r="N1885" s="3"/>
      <c r="O1885" s="3"/>
      <c r="P1885" s="3"/>
      <c r="Q1885" s="3"/>
      <c r="R1885" s="3"/>
      <c r="S1885" s="3"/>
      <c r="T1885" s="3"/>
      <c r="U1885" s="3"/>
      <c r="V1885" s="3"/>
    </row>
    <row r="1886" ht="27.0" customHeight="1">
      <c r="A1886" s="11" t="str">
        <f>HYPERLINK("https://www.tenforums.com/tutorials/149123-how-enable-disable-omnibox-favicons-microsoft-edge-chromium.html","Microsoft Edge Chromium Omnibox Favicons - Enable or Disable")</f>
        <v>Microsoft Edge Chromium Omnibox Favicons - Enable or Disable</v>
      </c>
      <c r="B1886" s="10" t="s">
        <v>1693</v>
      </c>
      <c r="C1886" s="3"/>
      <c r="D1886" s="3"/>
      <c r="E1886" s="3"/>
      <c r="F1886" s="3"/>
      <c r="G1886" s="3"/>
      <c r="H1886" s="3"/>
      <c r="I1886" s="3"/>
      <c r="J1886" s="3"/>
      <c r="K1886" s="3"/>
      <c r="L1886" s="3"/>
      <c r="M1886" s="3"/>
      <c r="N1886" s="3"/>
      <c r="O1886" s="3"/>
      <c r="P1886" s="3"/>
      <c r="Q1886" s="3"/>
      <c r="R1886" s="3"/>
      <c r="S1886" s="3"/>
      <c r="T1886" s="3"/>
      <c r="U1886" s="3"/>
      <c r="V1886" s="3"/>
    </row>
    <row r="1887" ht="27.0" customHeight="1">
      <c r="A1887" s="11" t="str">
        <f>HYPERLINK("https://www.tenforums.com/tutorials/83614-open-new-application-guard-window-microsoft-edge.htm","Microsoft Edge Chromium - Open New Application Guard window")</f>
        <v>Microsoft Edge Chromium - Open New Application Guard window</v>
      </c>
      <c r="B1887" s="10" t="s">
        <v>1694</v>
      </c>
      <c r="C1887" s="3"/>
      <c r="D1887" s="3"/>
      <c r="E1887" s="3"/>
      <c r="F1887" s="3"/>
      <c r="G1887" s="3"/>
      <c r="H1887" s="3"/>
      <c r="I1887" s="3"/>
      <c r="J1887" s="3"/>
      <c r="K1887" s="3"/>
      <c r="L1887" s="3"/>
      <c r="M1887" s="3"/>
      <c r="N1887" s="3"/>
      <c r="O1887" s="3"/>
      <c r="P1887" s="3"/>
      <c r="Q1887" s="3"/>
      <c r="R1887" s="3"/>
      <c r="S1887" s="3"/>
      <c r="T1887" s="3"/>
      <c r="U1887" s="3"/>
      <c r="V1887" s="3"/>
    </row>
    <row r="1888" ht="27.0" customHeight="1">
      <c r="A1888" s="11" t="s">
        <v>1695</v>
      </c>
      <c r="B1888" s="10" t="s">
        <v>1696</v>
      </c>
      <c r="C1888" s="3"/>
      <c r="D1888" s="3"/>
      <c r="E1888" s="3"/>
      <c r="F1888" s="3"/>
      <c r="G1888" s="3"/>
      <c r="H1888" s="3"/>
      <c r="I1888" s="3"/>
      <c r="J1888" s="3"/>
      <c r="K1888" s="3"/>
      <c r="L1888" s="3"/>
      <c r="M1888" s="3"/>
      <c r="N1888" s="3"/>
      <c r="O1888" s="3"/>
      <c r="P1888" s="3"/>
      <c r="Q1888" s="3"/>
      <c r="R1888" s="3"/>
      <c r="S1888" s="3"/>
      <c r="T1888" s="3"/>
      <c r="U1888" s="3"/>
      <c r="V1888" s="3"/>
    </row>
    <row r="1889" ht="27.0" customHeight="1">
      <c r="A1889" s="11" t="s">
        <v>1697</v>
      </c>
      <c r="B1889" s="10" t="s">
        <v>1690</v>
      </c>
      <c r="C1889" s="3"/>
      <c r="D1889" s="3"/>
      <c r="E1889" s="3"/>
      <c r="F1889" s="3"/>
      <c r="G1889" s="3"/>
      <c r="H1889" s="3"/>
      <c r="I1889" s="3"/>
      <c r="J1889" s="3"/>
      <c r="K1889" s="3"/>
      <c r="L1889" s="3"/>
      <c r="M1889" s="3"/>
      <c r="N1889" s="3"/>
      <c r="O1889" s="3"/>
      <c r="P1889" s="3"/>
      <c r="Q1889" s="3"/>
      <c r="R1889" s="3"/>
      <c r="S1889" s="3"/>
      <c r="T1889" s="3"/>
      <c r="U1889" s="3"/>
      <c r="V1889" s="3"/>
    </row>
    <row r="1890" ht="27.0" customHeight="1">
      <c r="A1890" s="11" t="s">
        <v>1698</v>
      </c>
      <c r="B1890" s="10" t="s">
        <v>1699</v>
      </c>
      <c r="C1890" s="3"/>
      <c r="D1890" s="3"/>
      <c r="E1890" s="3"/>
      <c r="F1890" s="3"/>
      <c r="G1890" s="3"/>
      <c r="H1890" s="3"/>
      <c r="I1890" s="3"/>
      <c r="J1890" s="3"/>
      <c r="K1890" s="3"/>
      <c r="L1890" s="3"/>
      <c r="M1890" s="3"/>
      <c r="N1890" s="3"/>
      <c r="O1890" s="3"/>
      <c r="P1890" s="3"/>
      <c r="Q1890" s="3"/>
      <c r="R1890" s="3"/>
      <c r="S1890" s="3"/>
      <c r="T1890" s="3"/>
      <c r="U1890" s="3"/>
      <c r="V1890" s="3"/>
    </row>
    <row r="1891" ht="27.0" customHeight="1">
      <c r="A1891" s="11" t="str">
        <f>HYPERLINK("https://www.tenforums.com/tutorials/149845-turn-off-potentially-unwanted-app-protection-microsoft-edge.html","Microsoft Edge Chromium Potentially Unwanted App (PUA) Protection - Turn On or Off")</f>
        <v>Microsoft Edge Chromium Potentially Unwanted App (PUA) Protection - Turn On or Off</v>
      </c>
      <c r="B1891" s="10" t="s">
        <v>1700</v>
      </c>
      <c r="C1891" s="3"/>
      <c r="D1891" s="3"/>
      <c r="E1891" s="3"/>
      <c r="F1891" s="3"/>
      <c r="G1891" s="3"/>
      <c r="H1891" s="3"/>
      <c r="I1891" s="3"/>
      <c r="J1891" s="3"/>
      <c r="K1891" s="3"/>
      <c r="L1891" s="3"/>
      <c r="M1891" s="3"/>
      <c r="N1891" s="3"/>
      <c r="O1891" s="3"/>
      <c r="P1891" s="3"/>
      <c r="Q1891" s="3"/>
      <c r="R1891" s="3"/>
      <c r="S1891" s="3"/>
      <c r="T1891" s="3"/>
      <c r="U1891" s="3"/>
      <c r="V1891" s="3"/>
    </row>
    <row r="1892" ht="27.0" customHeight="1">
      <c r="A1892" s="11" t="s">
        <v>1701</v>
      </c>
      <c r="B1892" s="10" t="s">
        <v>1702</v>
      </c>
      <c r="C1892" s="3"/>
      <c r="D1892" s="3"/>
      <c r="E1892" s="3"/>
      <c r="F1892" s="3"/>
      <c r="G1892" s="3"/>
      <c r="H1892" s="3"/>
      <c r="I1892" s="3"/>
      <c r="J1892" s="3"/>
      <c r="K1892" s="3"/>
      <c r="L1892" s="3"/>
      <c r="M1892" s="3"/>
      <c r="N1892" s="3"/>
      <c r="O1892" s="3"/>
      <c r="P1892" s="3"/>
      <c r="Q1892" s="3"/>
      <c r="R1892" s="3"/>
      <c r="S1892" s="3"/>
      <c r="T1892" s="3"/>
      <c r="U1892" s="3"/>
      <c r="V1892" s="3"/>
    </row>
    <row r="1893" ht="27.0" customHeight="1">
      <c r="A1893" s="11" t="str">
        <f>HYPERLINK("https://www.tenforums.com/tutorials/144642-how-add-profile-microsoft-edge-chromium.html","Microsoft Edge Chromium Profile - Add")</f>
        <v>Microsoft Edge Chromium Profile - Add</v>
      </c>
      <c r="B1893" s="10" t="s">
        <v>1703</v>
      </c>
      <c r="C1893" s="3"/>
      <c r="D1893" s="3"/>
      <c r="E1893" s="3"/>
      <c r="F1893" s="3"/>
      <c r="G1893" s="3"/>
      <c r="H1893" s="3"/>
      <c r="I1893" s="3"/>
      <c r="J1893" s="3"/>
      <c r="K1893" s="3"/>
      <c r="L1893" s="3"/>
      <c r="M1893" s="3"/>
      <c r="N1893" s="3"/>
      <c r="O1893" s="3"/>
      <c r="P1893" s="3"/>
      <c r="Q1893" s="3"/>
      <c r="R1893" s="3"/>
      <c r="S1893" s="3"/>
      <c r="T1893" s="3"/>
      <c r="U1893" s="3"/>
      <c r="V1893" s="3"/>
    </row>
    <row r="1894" ht="27.0" customHeight="1">
      <c r="A1894" s="11" t="s">
        <v>1704</v>
      </c>
      <c r="B1894" s="23" t="s">
        <v>1594</v>
      </c>
      <c r="C1894" s="16"/>
      <c r="D1894" s="16"/>
      <c r="E1894" s="16"/>
      <c r="F1894" s="16"/>
      <c r="G1894" s="16"/>
      <c r="H1894" s="16"/>
      <c r="I1894" s="16"/>
      <c r="J1894" s="16"/>
      <c r="K1894" s="16"/>
      <c r="L1894" s="16"/>
      <c r="M1894" s="16"/>
      <c r="N1894" s="16"/>
      <c r="O1894" s="16"/>
      <c r="P1894" s="16"/>
      <c r="Q1894" s="16"/>
      <c r="R1894" s="16"/>
      <c r="S1894" s="16"/>
      <c r="T1894" s="16"/>
      <c r="U1894" s="16"/>
      <c r="V1894" s="16"/>
    </row>
    <row r="1895" ht="27.0" customHeight="1">
      <c r="A1895" s="11" t="str">
        <f>HYPERLINK("https://www.tenforums.com/tutorials/144652-how-change-name-profile-microsoft-edge-chromium.html","Microsoft Edge Chromium Profile Name - Change")</f>
        <v>Microsoft Edge Chromium Profile Name - Change</v>
      </c>
      <c r="B1895" s="10" t="s">
        <v>1705</v>
      </c>
      <c r="C1895" s="3"/>
      <c r="D1895" s="3"/>
      <c r="E1895" s="3"/>
      <c r="F1895" s="3"/>
      <c r="G1895" s="3"/>
      <c r="H1895" s="3"/>
      <c r="I1895" s="3"/>
      <c r="J1895" s="3"/>
      <c r="K1895" s="3"/>
      <c r="L1895" s="3"/>
      <c r="M1895" s="3"/>
      <c r="N1895" s="3"/>
      <c r="O1895" s="3"/>
      <c r="P1895" s="3"/>
      <c r="Q1895" s="3"/>
      <c r="R1895" s="3"/>
      <c r="S1895" s="3"/>
      <c r="T1895" s="3"/>
      <c r="U1895" s="3"/>
      <c r="V1895" s="3"/>
    </row>
    <row r="1896" ht="27.0" customHeight="1">
      <c r="A1896" s="11" t="str">
        <f>HYPERLINK("https://www.tenforums.com/tutorials/144710-how-change-profile-picture-microsoft-edge-chromium.html","Microsoft Edge Chromium Profile Picture - Change")</f>
        <v>Microsoft Edge Chromium Profile Picture - Change</v>
      </c>
      <c r="B1896" s="10" t="s">
        <v>1706</v>
      </c>
      <c r="C1896" s="3"/>
      <c r="D1896" s="3"/>
      <c r="E1896" s="3"/>
      <c r="F1896" s="3"/>
      <c r="G1896" s="3"/>
      <c r="H1896" s="3"/>
      <c r="I1896" s="3"/>
      <c r="J1896" s="3"/>
      <c r="K1896" s="3"/>
      <c r="L1896" s="3"/>
      <c r="M1896" s="3"/>
      <c r="N1896" s="3"/>
      <c r="O1896" s="3"/>
      <c r="P1896" s="3"/>
      <c r="Q1896" s="3"/>
      <c r="R1896" s="3"/>
      <c r="S1896" s="3"/>
      <c r="T1896" s="3"/>
      <c r="U1896" s="3"/>
      <c r="V1896" s="3"/>
    </row>
    <row r="1897" ht="27.0" customHeight="1">
      <c r="A1897" s="11" t="str">
        <f>HYPERLINK("https://www.tenforums.com/tutorials/143917-how-sign-sign-out-profile-microsoft-edge-chromium.html","Microsoft Edge Chromium Profile - Sign in or Sign out")</f>
        <v>Microsoft Edge Chromium Profile - Sign in or Sign out</v>
      </c>
      <c r="B1897" s="10" t="s">
        <v>1707</v>
      </c>
      <c r="C1897" s="3"/>
      <c r="D1897" s="3"/>
      <c r="E1897" s="3"/>
      <c r="F1897" s="3"/>
      <c r="G1897" s="3"/>
      <c r="H1897" s="3"/>
      <c r="I1897" s="3"/>
      <c r="J1897" s="3"/>
      <c r="K1897" s="3"/>
      <c r="L1897" s="3"/>
      <c r="M1897" s="3"/>
      <c r="N1897" s="3"/>
      <c r="O1897" s="3"/>
      <c r="P1897" s="3"/>
      <c r="Q1897" s="3"/>
      <c r="R1897" s="3"/>
      <c r="S1897" s="3"/>
      <c r="T1897" s="3"/>
      <c r="U1897" s="3"/>
      <c r="V1897" s="3"/>
    </row>
    <row r="1898" ht="27.0" customHeight="1">
      <c r="A1898" s="11" t="s">
        <v>1708</v>
      </c>
      <c r="B1898" s="10" t="s">
        <v>1709</v>
      </c>
      <c r="C1898" s="3"/>
      <c r="D1898" s="3"/>
      <c r="E1898" s="3"/>
      <c r="F1898" s="3"/>
      <c r="G1898" s="3"/>
      <c r="H1898" s="3"/>
      <c r="I1898" s="3"/>
      <c r="J1898" s="3"/>
      <c r="K1898" s="3"/>
      <c r="L1898" s="3"/>
      <c r="M1898" s="3"/>
      <c r="N1898" s="3"/>
      <c r="O1898" s="3"/>
      <c r="P1898" s="3"/>
      <c r="Q1898" s="3"/>
      <c r="R1898" s="3"/>
      <c r="S1898" s="3"/>
      <c r="T1898" s="3"/>
      <c r="U1898" s="3"/>
      <c r="V1898" s="3"/>
    </row>
    <row r="1899" ht="27.0" customHeight="1">
      <c r="A1899" s="11" t="s">
        <v>1710</v>
      </c>
      <c r="B1899" s="10" t="s">
        <v>1711</v>
      </c>
      <c r="C1899" s="3"/>
      <c r="D1899" s="3"/>
      <c r="E1899" s="3"/>
      <c r="F1899" s="3"/>
      <c r="G1899" s="3"/>
      <c r="H1899" s="3"/>
      <c r="I1899" s="3"/>
      <c r="J1899" s="3"/>
      <c r="K1899" s="3"/>
      <c r="L1899" s="3"/>
      <c r="M1899" s="3"/>
      <c r="N1899" s="3"/>
      <c r="O1899" s="3"/>
      <c r="P1899" s="3"/>
      <c r="Q1899" s="3"/>
      <c r="R1899" s="3"/>
      <c r="S1899" s="3"/>
      <c r="T1899" s="3"/>
      <c r="U1899" s="3"/>
      <c r="V1899" s="3"/>
    </row>
    <row r="1900" ht="27.0" customHeight="1">
      <c r="A1900" s="11" t="str">
        <f>HYPERLINK("https://www.tenforums.com/tutorials/154913-how-generate-qr-code-page-url-microsoft-edge-chromium.html","Microsoft Edge Chromium QR Code - Generate for Page URL")</f>
        <v>Microsoft Edge Chromium QR Code - Generate for Page URL</v>
      </c>
      <c r="B1900" s="10" t="s">
        <v>1712</v>
      </c>
      <c r="C1900" s="3"/>
      <c r="D1900" s="3"/>
      <c r="E1900" s="3"/>
      <c r="F1900" s="3"/>
      <c r="G1900" s="3"/>
      <c r="H1900" s="3"/>
      <c r="I1900" s="3"/>
      <c r="J1900" s="3"/>
      <c r="K1900" s="3"/>
      <c r="L1900" s="3"/>
      <c r="M1900" s="3"/>
      <c r="N1900" s="3"/>
      <c r="O1900" s="3"/>
      <c r="P1900" s="3"/>
      <c r="Q1900" s="3"/>
      <c r="R1900" s="3"/>
      <c r="S1900" s="3"/>
      <c r="T1900" s="3"/>
      <c r="U1900" s="3"/>
      <c r="V1900" s="3"/>
    </row>
    <row r="1901" ht="27.0" customHeight="1">
      <c r="A1901" s="11" t="str">
        <f>HYPERLINK("https://www.tenforums.com/tutorials/154911-how-enable-disable-qr-code-generator-microsoft-edge-chromium.html","Microsoft Edge Chromium QR Code Generator - Enable or Disable")</f>
        <v>Microsoft Edge Chromium QR Code Generator - Enable or Disable</v>
      </c>
      <c r="B1901" s="10" t="s">
        <v>1713</v>
      </c>
      <c r="C1901" s="3"/>
      <c r="D1901" s="3"/>
      <c r="E1901" s="3"/>
      <c r="F1901" s="3"/>
      <c r="G1901" s="3"/>
      <c r="H1901" s="3"/>
      <c r="I1901" s="3"/>
      <c r="J1901" s="3"/>
      <c r="K1901" s="3"/>
      <c r="L1901" s="3"/>
      <c r="M1901" s="3"/>
      <c r="N1901" s="3"/>
      <c r="O1901" s="3"/>
      <c r="P1901" s="3"/>
      <c r="Q1901" s="3"/>
      <c r="R1901" s="3"/>
      <c r="S1901" s="3"/>
      <c r="T1901" s="3"/>
      <c r="U1901" s="3"/>
      <c r="V1901" s="3"/>
    </row>
    <row r="1902" ht="27.0" customHeight="1">
      <c r="A1902" s="11" t="s">
        <v>1714</v>
      </c>
      <c r="B1902" s="10" t="s">
        <v>1686</v>
      </c>
      <c r="C1902" s="3"/>
      <c r="D1902" s="3"/>
      <c r="E1902" s="3"/>
      <c r="F1902" s="3"/>
      <c r="G1902" s="3"/>
      <c r="H1902" s="3"/>
      <c r="I1902" s="3"/>
      <c r="J1902" s="3"/>
      <c r="K1902" s="3"/>
      <c r="L1902" s="3"/>
      <c r="M1902" s="3"/>
      <c r="N1902" s="3"/>
      <c r="O1902" s="3"/>
      <c r="P1902" s="3"/>
      <c r="Q1902" s="3"/>
      <c r="R1902" s="3"/>
      <c r="S1902" s="3"/>
      <c r="T1902" s="3"/>
      <c r="U1902" s="3"/>
      <c r="V1902" s="3"/>
    </row>
    <row r="1903" ht="27.0" customHeight="1">
      <c r="A1903" s="11" t="s">
        <v>1715</v>
      </c>
      <c r="B1903" s="10" t="s">
        <v>1716</v>
      </c>
      <c r="C1903" s="3"/>
      <c r="D1903" s="3"/>
      <c r="E1903" s="3"/>
      <c r="F1903" s="3"/>
      <c r="G1903" s="3"/>
      <c r="H1903" s="3"/>
      <c r="I1903" s="3"/>
      <c r="J1903" s="3"/>
      <c r="K1903" s="3"/>
      <c r="L1903" s="3"/>
      <c r="M1903" s="3"/>
      <c r="N1903" s="3"/>
      <c r="O1903" s="3"/>
      <c r="P1903" s="3"/>
      <c r="Q1903" s="3"/>
      <c r="R1903" s="3"/>
      <c r="S1903" s="3"/>
      <c r="T1903" s="3"/>
      <c r="U1903" s="3"/>
      <c r="V1903" s="3"/>
    </row>
    <row r="1904" ht="27.0" customHeight="1">
      <c r="A1904" s="11" t="s">
        <v>1717</v>
      </c>
      <c r="B1904" s="10" t="s">
        <v>1671</v>
      </c>
      <c r="C1904" s="3"/>
      <c r="D1904" s="3"/>
      <c r="E1904" s="3"/>
      <c r="F1904" s="3"/>
      <c r="G1904" s="3"/>
      <c r="H1904" s="3"/>
      <c r="I1904" s="3"/>
      <c r="J1904" s="3"/>
      <c r="K1904" s="3"/>
      <c r="L1904" s="3"/>
      <c r="M1904" s="3"/>
      <c r="N1904" s="3"/>
      <c r="O1904" s="3"/>
      <c r="P1904" s="3"/>
      <c r="Q1904" s="3"/>
      <c r="R1904" s="3"/>
      <c r="S1904" s="3"/>
      <c r="T1904" s="3"/>
      <c r="U1904" s="3"/>
      <c r="V1904" s="3"/>
    </row>
    <row r="1905" ht="27.0" customHeight="1">
      <c r="A1905" s="11" t="str">
        <f>HYPERLINK("https://www.tenforums.com/tutorials/153481-how-reopen-closed-tab-microsoft-edge-chromium.html","Microsoft Edge Chromium - Reopen Closed Tab")</f>
        <v>Microsoft Edge Chromium - Reopen Closed Tab</v>
      </c>
      <c r="B1905" s="10" t="s">
        <v>1718</v>
      </c>
      <c r="C1905" s="3"/>
      <c r="D1905" s="3"/>
      <c r="E1905" s="3"/>
      <c r="F1905" s="3"/>
      <c r="G1905" s="3"/>
      <c r="H1905" s="3"/>
      <c r="I1905" s="3"/>
      <c r="J1905" s="3"/>
      <c r="K1905" s="3"/>
      <c r="L1905" s="3"/>
      <c r="M1905" s="3"/>
      <c r="N1905" s="3"/>
      <c r="O1905" s="3"/>
      <c r="P1905" s="3"/>
      <c r="Q1905" s="3"/>
      <c r="R1905" s="3"/>
      <c r="S1905" s="3"/>
      <c r="T1905" s="3"/>
      <c r="U1905" s="3"/>
      <c r="V1905" s="3"/>
    </row>
    <row r="1906" ht="27.0" customHeight="1">
      <c r="A1906" s="11" t="s">
        <v>1719</v>
      </c>
      <c r="B1906" s="10" t="s">
        <v>1720</v>
      </c>
      <c r="C1906" s="3"/>
      <c r="D1906" s="3"/>
      <c r="E1906" s="3"/>
      <c r="F1906" s="3"/>
      <c r="G1906" s="3"/>
      <c r="H1906" s="3"/>
      <c r="I1906" s="3"/>
      <c r="J1906" s="3"/>
      <c r="K1906" s="3"/>
      <c r="L1906" s="3"/>
      <c r="M1906" s="3"/>
      <c r="N1906" s="3"/>
      <c r="O1906" s="3"/>
      <c r="P1906" s="3"/>
      <c r="Q1906" s="3"/>
      <c r="R1906" s="3"/>
      <c r="S1906" s="3"/>
      <c r="T1906" s="3"/>
      <c r="U1906" s="3"/>
      <c r="V1906" s="3"/>
    </row>
    <row r="1907" ht="27.0" customHeight="1">
      <c r="A1907" s="11" t="str">
        <f>HYPERLINK("https://www.tenforums.com/tutorials/153597-how-reset-settings-default-microsoft-edge-chromium.html","Microsoft Edge Chromium - Reset Settings to Default")</f>
        <v>Microsoft Edge Chromium - Reset Settings to Default</v>
      </c>
      <c r="B1907" s="10" t="s">
        <v>1721</v>
      </c>
      <c r="C1907" s="3"/>
      <c r="D1907" s="3"/>
      <c r="E1907" s="3"/>
      <c r="F1907" s="3"/>
      <c r="G1907" s="3"/>
      <c r="H1907" s="3"/>
      <c r="I1907" s="3"/>
      <c r="J1907" s="3"/>
      <c r="K1907" s="3"/>
      <c r="L1907" s="3"/>
      <c r="M1907" s="3"/>
      <c r="N1907" s="3"/>
      <c r="O1907" s="3"/>
      <c r="P1907" s="3"/>
      <c r="Q1907" s="3"/>
      <c r="R1907" s="3"/>
      <c r="S1907" s="3"/>
      <c r="T1907" s="3"/>
      <c r="U1907" s="3"/>
      <c r="V1907" s="3"/>
    </row>
    <row r="1908" ht="27.0" customHeight="1">
      <c r="A1908" s="11" t="s">
        <v>1722</v>
      </c>
      <c r="B1908" s="10" t="s">
        <v>1723</v>
      </c>
      <c r="C1908" s="3"/>
      <c r="D1908" s="3"/>
      <c r="E1908" s="3"/>
      <c r="F1908" s="3"/>
      <c r="G1908" s="3"/>
      <c r="H1908" s="3"/>
      <c r="I1908" s="3"/>
      <c r="J1908" s="3"/>
      <c r="K1908" s="3"/>
      <c r="L1908" s="3"/>
      <c r="M1908" s="3"/>
      <c r="N1908" s="3"/>
      <c r="O1908" s="3"/>
      <c r="P1908" s="3"/>
      <c r="Q1908" s="3"/>
      <c r="R1908" s="3"/>
      <c r="S1908" s="3"/>
      <c r="T1908" s="3"/>
      <c r="U1908" s="3"/>
      <c r="V1908" s="3"/>
    </row>
    <row r="1909" ht="27.0" customHeight="1">
      <c r="A1909" s="11" t="s">
        <v>1724</v>
      </c>
      <c r="B1909" s="10" t="s">
        <v>1725</v>
      </c>
      <c r="C1909" s="3"/>
      <c r="D1909" s="3"/>
      <c r="E1909" s="3"/>
      <c r="F1909" s="3"/>
      <c r="G1909" s="3"/>
      <c r="H1909" s="3"/>
      <c r="I1909" s="3"/>
      <c r="J1909" s="3"/>
      <c r="K1909" s="3"/>
      <c r="L1909" s="3"/>
      <c r="M1909" s="3"/>
      <c r="N1909" s="3"/>
      <c r="O1909" s="3"/>
      <c r="P1909" s="3"/>
      <c r="Q1909" s="3"/>
      <c r="R1909" s="3"/>
      <c r="S1909" s="3"/>
      <c r="T1909" s="3"/>
      <c r="U1909" s="3"/>
      <c r="V1909" s="3"/>
    </row>
    <row r="1910" ht="27.0" customHeight="1">
      <c r="A1910" s="11" t="s">
        <v>1726</v>
      </c>
      <c r="B1910" s="10" t="s">
        <v>1727</v>
      </c>
      <c r="C1910" s="3"/>
      <c r="D1910" s="3"/>
      <c r="E1910" s="3"/>
      <c r="F1910" s="3"/>
      <c r="G1910" s="3"/>
      <c r="H1910" s="3"/>
      <c r="I1910" s="3"/>
      <c r="J1910" s="3"/>
      <c r="K1910" s="3"/>
      <c r="L1910" s="3"/>
      <c r="M1910" s="3"/>
      <c r="N1910" s="3"/>
      <c r="O1910" s="3"/>
      <c r="P1910" s="3"/>
      <c r="Q1910" s="3"/>
      <c r="R1910" s="3"/>
      <c r="S1910" s="3"/>
      <c r="T1910" s="3"/>
      <c r="U1910" s="3"/>
      <c r="V1910" s="3"/>
    </row>
    <row r="1911" ht="27.0" customHeight="1">
      <c r="A1911" s="11" t="s">
        <v>1728</v>
      </c>
      <c r="B1911" s="10" t="s">
        <v>1729</v>
      </c>
      <c r="C1911" s="3"/>
      <c r="D1911" s="3"/>
      <c r="E1911" s="3"/>
      <c r="F1911" s="3"/>
      <c r="G1911" s="3"/>
      <c r="H1911" s="3"/>
      <c r="I1911" s="3"/>
      <c r="J1911" s="3"/>
      <c r="K1911" s="3"/>
      <c r="L1911" s="3"/>
      <c r="M1911" s="3"/>
      <c r="N1911" s="3"/>
      <c r="O1911" s="3"/>
      <c r="P1911" s="3"/>
      <c r="Q1911" s="3"/>
      <c r="R1911" s="3"/>
      <c r="S1911" s="3"/>
      <c r="T1911" s="3"/>
      <c r="U1911" s="3"/>
      <c r="V1911" s="3"/>
    </row>
    <row r="1912" ht="27.0" customHeight="1">
      <c r="A1912" s="11" t="s">
        <v>1730</v>
      </c>
      <c r="B1912" s="10" t="s">
        <v>1731</v>
      </c>
      <c r="C1912" s="3"/>
      <c r="D1912" s="3"/>
      <c r="E1912" s="3"/>
      <c r="F1912" s="3"/>
      <c r="G1912" s="3"/>
      <c r="H1912" s="3"/>
      <c r="I1912" s="3"/>
      <c r="J1912" s="3"/>
      <c r="K1912" s="3"/>
      <c r="L1912" s="3"/>
      <c r="M1912" s="3"/>
      <c r="N1912" s="3"/>
      <c r="O1912" s="3"/>
      <c r="P1912" s="3"/>
      <c r="Q1912" s="3"/>
      <c r="R1912" s="3"/>
      <c r="S1912" s="3"/>
      <c r="T1912" s="3"/>
      <c r="U1912" s="3"/>
      <c r="V1912" s="3"/>
    </row>
    <row r="1913" ht="27.0" customHeight="1">
      <c r="A1913" s="11" t="s">
        <v>1732</v>
      </c>
      <c r="B1913" s="10" t="s">
        <v>1733</v>
      </c>
      <c r="C1913" s="3"/>
      <c r="D1913" s="3"/>
      <c r="E1913" s="3"/>
      <c r="F1913" s="3"/>
      <c r="G1913" s="3"/>
      <c r="H1913" s="3"/>
      <c r="I1913" s="3"/>
      <c r="J1913" s="3"/>
      <c r="K1913" s="3"/>
      <c r="L1913" s="3"/>
      <c r="M1913" s="3"/>
      <c r="N1913" s="3"/>
      <c r="O1913" s="3"/>
      <c r="P1913" s="3"/>
      <c r="Q1913" s="3"/>
      <c r="R1913" s="3"/>
      <c r="S1913" s="3"/>
      <c r="T1913" s="3"/>
      <c r="U1913" s="3"/>
      <c r="V1913" s="3"/>
    </row>
    <row r="1914" ht="27.0" customHeight="1">
      <c r="A1914" s="11" t="str">
        <f>HYPERLINK("https://www.tenforums.com/tutorials/152349-how-change-default-search-engine-microsoft-edge-chromium.html","Microsoft Edge Chromium Search Engine - Change")</f>
        <v>Microsoft Edge Chromium Search Engine - Change</v>
      </c>
      <c r="B1914" s="10" t="s">
        <v>1734</v>
      </c>
      <c r="C1914" s="3"/>
      <c r="D1914" s="3"/>
      <c r="E1914" s="3"/>
      <c r="F1914" s="3"/>
      <c r="G1914" s="3"/>
      <c r="H1914" s="3"/>
      <c r="I1914" s="3"/>
      <c r="J1914" s="3"/>
      <c r="K1914" s="3"/>
      <c r="L1914" s="3"/>
      <c r="M1914" s="3"/>
      <c r="N1914" s="3"/>
      <c r="O1914" s="3"/>
      <c r="P1914" s="3"/>
      <c r="Q1914" s="3"/>
      <c r="R1914" s="3"/>
      <c r="S1914" s="3"/>
      <c r="T1914" s="3"/>
      <c r="U1914" s="3"/>
      <c r="V1914" s="3"/>
    </row>
    <row r="1915" ht="27.0" customHeight="1">
      <c r="A1915" s="11" t="str">
        <f>HYPERLINK("https://www.tenforums.com/tutorials/150949-how-add-remove-share-button-microsoft-edge-chromium.html","Microsoft Edge Chromium Share Button on Toolbar - Add or Remove")</f>
        <v>Microsoft Edge Chromium Share Button on Toolbar - Add or Remove</v>
      </c>
      <c r="B1915" s="10" t="s">
        <v>1735</v>
      </c>
      <c r="C1915" s="3"/>
      <c r="D1915" s="3"/>
      <c r="E1915" s="3"/>
      <c r="F1915" s="3"/>
      <c r="G1915" s="3"/>
      <c r="H1915" s="3"/>
      <c r="I1915" s="3"/>
      <c r="J1915" s="3"/>
      <c r="K1915" s="3"/>
      <c r="L1915" s="3"/>
      <c r="M1915" s="3"/>
      <c r="N1915" s="3"/>
      <c r="O1915" s="3"/>
      <c r="P1915" s="3"/>
      <c r="Q1915" s="3"/>
      <c r="R1915" s="3"/>
      <c r="S1915" s="3"/>
      <c r="T1915" s="3"/>
      <c r="U1915" s="3"/>
      <c r="V1915" s="3"/>
    </row>
    <row r="1916" ht="27.0" customHeight="1">
      <c r="A1916" s="11" t="s">
        <v>1736</v>
      </c>
      <c r="B1916" s="10" t="s">
        <v>1737</v>
      </c>
      <c r="C1916" s="3"/>
      <c r="D1916" s="3"/>
      <c r="E1916" s="3"/>
      <c r="F1916" s="3"/>
      <c r="G1916" s="3"/>
      <c r="H1916" s="3"/>
      <c r="I1916" s="3"/>
      <c r="J1916" s="3"/>
      <c r="K1916" s="3"/>
      <c r="L1916" s="3"/>
      <c r="M1916" s="3"/>
      <c r="N1916" s="3"/>
      <c r="O1916" s="3"/>
      <c r="P1916" s="3"/>
      <c r="Q1916" s="3"/>
      <c r="R1916" s="3"/>
      <c r="S1916" s="3"/>
      <c r="T1916" s="3"/>
      <c r="U1916" s="3"/>
      <c r="V1916" s="3"/>
    </row>
    <row r="1917" ht="27.0" customHeight="1">
      <c r="A1917" s="11" t="s">
        <v>1738</v>
      </c>
      <c r="B1917" s="10" t="s">
        <v>1739</v>
      </c>
      <c r="C1917" s="3"/>
      <c r="D1917" s="3"/>
      <c r="E1917" s="3"/>
      <c r="F1917" s="3"/>
      <c r="G1917" s="3"/>
      <c r="H1917" s="3"/>
      <c r="I1917" s="3"/>
      <c r="J1917" s="3"/>
      <c r="K1917" s="3"/>
      <c r="L1917" s="3"/>
      <c r="M1917" s="3"/>
      <c r="N1917" s="3"/>
      <c r="O1917" s="3"/>
      <c r="P1917" s="3"/>
      <c r="Q1917" s="3"/>
      <c r="R1917" s="3"/>
      <c r="S1917" s="3"/>
      <c r="T1917" s="3"/>
      <c r="U1917" s="3"/>
      <c r="V1917" s="3"/>
    </row>
    <row r="1918" ht="27.0" customHeight="1">
      <c r="A1918" s="11" t="s">
        <v>1740</v>
      </c>
      <c r="B1918" s="23" t="s">
        <v>1707</v>
      </c>
      <c r="C1918" s="16"/>
      <c r="D1918" s="16"/>
      <c r="E1918" s="16"/>
      <c r="F1918" s="16"/>
      <c r="G1918" s="16"/>
      <c r="H1918" s="16"/>
      <c r="I1918" s="16"/>
      <c r="J1918" s="16"/>
      <c r="K1918" s="16"/>
      <c r="L1918" s="16"/>
      <c r="M1918" s="16"/>
      <c r="N1918" s="16"/>
      <c r="O1918" s="16"/>
      <c r="P1918" s="16"/>
      <c r="Q1918" s="16"/>
      <c r="R1918" s="16"/>
      <c r="S1918" s="16"/>
      <c r="T1918" s="16"/>
      <c r="U1918" s="16"/>
      <c r="V1918" s="16"/>
    </row>
    <row r="1919" ht="27.0" customHeight="1">
      <c r="A1919" s="11" t="s">
        <v>1741</v>
      </c>
      <c r="B1919" s="24" t="s">
        <v>1742</v>
      </c>
      <c r="C1919" s="16"/>
      <c r="D1919" s="16"/>
      <c r="E1919" s="16"/>
      <c r="F1919" s="16"/>
      <c r="G1919" s="16"/>
      <c r="H1919" s="16"/>
      <c r="I1919" s="16"/>
      <c r="J1919" s="16"/>
      <c r="K1919" s="16"/>
      <c r="L1919" s="16"/>
      <c r="M1919" s="16"/>
      <c r="N1919" s="16"/>
      <c r="O1919" s="16"/>
      <c r="P1919" s="16"/>
      <c r="Q1919" s="16"/>
      <c r="R1919" s="16"/>
      <c r="S1919" s="16"/>
      <c r="T1919" s="16"/>
      <c r="U1919" s="16"/>
      <c r="V1919" s="16"/>
    </row>
    <row r="1920" ht="27.0" customHeight="1">
      <c r="A1920" s="11" t="s">
        <v>1743</v>
      </c>
      <c r="B1920" s="24" t="s">
        <v>1744</v>
      </c>
      <c r="C1920" s="3"/>
      <c r="D1920" s="3"/>
      <c r="E1920" s="3"/>
      <c r="F1920" s="3"/>
      <c r="G1920" s="3"/>
      <c r="H1920" s="3"/>
      <c r="I1920" s="3"/>
      <c r="J1920" s="3"/>
      <c r="K1920" s="3"/>
      <c r="L1920" s="3"/>
      <c r="M1920" s="3"/>
      <c r="N1920" s="3"/>
      <c r="O1920" s="3"/>
      <c r="P1920" s="3"/>
      <c r="Q1920" s="3"/>
      <c r="R1920" s="3"/>
      <c r="S1920" s="3"/>
      <c r="T1920" s="3"/>
      <c r="U1920" s="3"/>
      <c r="V1920" s="3"/>
    </row>
    <row r="1921" ht="27.0" customHeight="1">
      <c r="A1921" s="11" t="s">
        <v>1745</v>
      </c>
      <c r="B1921" s="10" t="s">
        <v>1746</v>
      </c>
      <c r="C1921" s="3"/>
      <c r="D1921" s="3"/>
      <c r="E1921" s="3"/>
      <c r="F1921" s="3"/>
      <c r="G1921" s="3"/>
      <c r="H1921" s="3"/>
      <c r="I1921" s="3"/>
      <c r="J1921" s="3"/>
      <c r="K1921" s="3"/>
      <c r="L1921" s="3"/>
      <c r="M1921" s="3"/>
      <c r="N1921" s="3"/>
      <c r="O1921" s="3"/>
      <c r="P1921" s="3"/>
      <c r="Q1921" s="3"/>
      <c r="R1921" s="3"/>
      <c r="S1921" s="3"/>
      <c r="T1921" s="3"/>
      <c r="U1921" s="3"/>
      <c r="V1921" s="3"/>
    </row>
    <row r="1922" ht="27.0" customHeight="1">
      <c r="A1922" s="11" t="s">
        <v>1747</v>
      </c>
      <c r="B1922" s="10" t="s">
        <v>1613</v>
      </c>
      <c r="C1922" s="3"/>
      <c r="D1922" s="3"/>
      <c r="E1922" s="3"/>
      <c r="F1922" s="3"/>
      <c r="G1922" s="3"/>
      <c r="H1922" s="3"/>
      <c r="I1922" s="3"/>
      <c r="J1922" s="3"/>
      <c r="K1922" s="3"/>
      <c r="L1922" s="3"/>
      <c r="M1922" s="3"/>
      <c r="N1922" s="3"/>
      <c r="O1922" s="3"/>
      <c r="P1922" s="3"/>
      <c r="Q1922" s="3"/>
      <c r="R1922" s="3"/>
      <c r="S1922" s="3"/>
      <c r="T1922" s="3"/>
      <c r="U1922" s="3"/>
      <c r="V1922" s="3"/>
    </row>
    <row r="1923" ht="27.0" customHeight="1">
      <c r="A1923" s="11" t="str">
        <f>HYPERLINK("https://www.tenforums.com/tutorials/148892-how-enable-windows-spellchecker-microsoft-edge-chromium.html","Microsoft Edge Chromium Spellcheck - Enable Use Windows OS Spellchecker")</f>
        <v>Microsoft Edge Chromium Spellcheck - Enable Use Windows OS Spellchecker</v>
      </c>
      <c r="B1923" s="10" t="s">
        <v>1748</v>
      </c>
      <c r="C1923" s="3"/>
      <c r="D1923" s="3"/>
      <c r="E1923" s="3"/>
      <c r="F1923" s="3"/>
      <c r="G1923" s="3"/>
      <c r="H1923" s="3"/>
      <c r="I1923" s="3"/>
      <c r="J1923" s="3"/>
      <c r="K1923" s="3"/>
      <c r="L1923" s="3"/>
      <c r="M1923" s="3"/>
      <c r="N1923" s="3"/>
      <c r="O1923" s="3"/>
      <c r="P1923" s="3"/>
      <c r="Q1923" s="3"/>
      <c r="R1923" s="3"/>
      <c r="S1923" s="3"/>
      <c r="T1923" s="3"/>
      <c r="U1923" s="3"/>
      <c r="V1923" s="3"/>
    </row>
    <row r="1924" ht="27.0" customHeight="1">
      <c r="A1924" s="11" t="s">
        <v>1749</v>
      </c>
      <c r="B1924" s="10" t="s">
        <v>1615</v>
      </c>
      <c r="C1924" s="3"/>
      <c r="D1924" s="3"/>
      <c r="E1924" s="3"/>
      <c r="F1924" s="3"/>
      <c r="G1924" s="3"/>
      <c r="H1924" s="3"/>
      <c r="I1924" s="3"/>
      <c r="J1924" s="3"/>
      <c r="K1924" s="3"/>
      <c r="L1924" s="3"/>
      <c r="M1924" s="3"/>
      <c r="N1924" s="3"/>
      <c r="O1924" s="3"/>
      <c r="P1924" s="3"/>
      <c r="Q1924" s="3"/>
      <c r="R1924" s="3"/>
      <c r="S1924" s="3"/>
      <c r="T1924" s="3"/>
      <c r="U1924" s="3"/>
      <c r="V1924" s="3"/>
    </row>
    <row r="1925" ht="27.0" customHeight="1">
      <c r="A1925" s="11" t="s">
        <v>1750</v>
      </c>
      <c r="B1925" s="10" t="s">
        <v>1617</v>
      </c>
      <c r="C1925" s="3"/>
      <c r="D1925" s="3"/>
      <c r="E1925" s="3"/>
      <c r="F1925" s="3"/>
      <c r="G1925" s="3"/>
      <c r="H1925" s="3"/>
      <c r="I1925" s="3"/>
      <c r="J1925" s="3"/>
      <c r="K1925" s="3"/>
      <c r="L1925" s="3"/>
      <c r="M1925" s="3"/>
      <c r="N1925" s="3"/>
      <c r="O1925" s="3"/>
      <c r="P1925" s="3"/>
      <c r="Q1925" s="3"/>
      <c r="R1925" s="3"/>
      <c r="S1925" s="3"/>
      <c r="T1925" s="3"/>
      <c r="U1925" s="3"/>
      <c r="V1925" s="3"/>
    </row>
    <row r="1926" ht="27.0" customHeight="1">
      <c r="A1926" s="11" t="str">
        <f>HYPERLINK("https://www.tenforums.com/tutorials/144209-how-change-startup-page-microsoft-edge-chromium.html","Microsoft Edge Chromium Startup Page - Change ")</f>
        <v>Microsoft Edge Chromium Startup Page - Change </v>
      </c>
      <c r="B1926" s="10" t="s">
        <v>1751</v>
      </c>
      <c r="C1926" s="3"/>
      <c r="D1926" s="3"/>
      <c r="E1926" s="3"/>
      <c r="F1926" s="3"/>
      <c r="G1926" s="3"/>
      <c r="H1926" s="3"/>
      <c r="I1926" s="3"/>
      <c r="J1926" s="3"/>
      <c r="K1926" s="3"/>
      <c r="L1926" s="3"/>
      <c r="M1926" s="3"/>
      <c r="N1926" s="3"/>
      <c r="O1926" s="3"/>
      <c r="P1926" s="3"/>
      <c r="Q1926" s="3"/>
      <c r="R1926" s="3"/>
      <c r="S1926" s="3"/>
      <c r="T1926" s="3"/>
      <c r="U1926" s="3"/>
      <c r="V1926" s="3"/>
    </row>
    <row r="1927" ht="27.0" customHeight="1">
      <c r="A1927" s="11" t="str">
        <f>HYPERLINK("https://www.tenforums.com/tutorials/145097-always-strict-tracking-prevention-microsoft-edge-chromium-inprivate.html","Microsoft Edge Chromium Strict Tracking Prevention when Browsing InPrivate - Turn On or Off Always Use ")</f>
        <v>Microsoft Edge Chromium Strict Tracking Prevention when Browsing InPrivate - Turn On or Off Always Use </v>
      </c>
      <c r="B1927" s="10" t="s">
        <v>1752</v>
      </c>
      <c r="C1927" s="3"/>
      <c r="D1927" s="3"/>
      <c r="E1927" s="3"/>
      <c r="F1927" s="3"/>
      <c r="G1927" s="3"/>
      <c r="H1927" s="3"/>
      <c r="I1927" s="3"/>
      <c r="J1927" s="3"/>
      <c r="K1927" s="3"/>
      <c r="L1927" s="3"/>
      <c r="M1927" s="3"/>
      <c r="N1927" s="3"/>
      <c r="O1927" s="3"/>
      <c r="P1927" s="3"/>
      <c r="Q1927" s="3"/>
      <c r="R1927" s="3"/>
      <c r="S1927" s="3"/>
      <c r="T1927" s="3"/>
      <c r="U1927" s="3"/>
      <c r="V1927" s="3"/>
    </row>
    <row r="1928" ht="27.0" customHeight="1">
      <c r="A1928" s="11" t="s">
        <v>1753</v>
      </c>
      <c r="B1928" s="10" t="s">
        <v>1754</v>
      </c>
      <c r="C1928" s="3"/>
      <c r="D1928" s="3"/>
      <c r="E1928" s="3"/>
      <c r="F1928" s="3"/>
      <c r="G1928" s="3"/>
      <c r="H1928" s="3"/>
      <c r="I1928" s="3"/>
      <c r="J1928" s="3"/>
      <c r="K1928" s="3"/>
      <c r="L1928" s="3"/>
      <c r="M1928" s="3"/>
      <c r="N1928" s="3"/>
      <c r="O1928" s="3"/>
      <c r="P1928" s="3"/>
      <c r="Q1928" s="3"/>
      <c r="R1928" s="3"/>
      <c r="S1928" s="3"/>
      <c r="T1928" s="3"/>
      <c r="U1928" s="3"/>
      <c r="V1928" s="3"/>
    </row>
    <row r="1929" ht="27.0" customHeight="1">
      <c r="A1929" s="11" t="str">
        <f>HYPERLINK("https://www.tenforums.com/tutorials/144860-how-turn-off-sync-profile-microsoft-edge-chromium.html","Microsoft Edge Chromium Sync Profile - Turn On or Off")</f>
        <v>Microsoft Edge Chromium Sync Profile - Turn On or Off</v>
      </c>
      <c r="B1929" s="10" t="s">
        <v>1755</v>
      </c>
      <c r="C1929" s="3"/>
      <c r="D1929" s="3"/>
      <c r="E1929" s="3"/>
      <c r="F1929" s="3"/>
      <c r="G1929" s="3"/>
      <c r="H1929" s="3"/>
      <c r="I1929" s="3"/>
      <c r="J1929" s="3"/>
      <c r="K1929" s="3"/>
      <c r="L1929" s="3"/>
      <c r="M1929" s="3"/>
      <c r="N1929" s="3"/>
      <c r="O1929" s="3"/>
      <c r="P1929" s="3"/>
      <c r="Q1929" s="3"/>
      <c r="R1929" s="3"/>
      <c r="S1929" s="3"/>
      <c r="T1929" s="3"/>
      <c r="U1929" s="3"/>
      <c r="V1929" s="3"/>
    </row>
    <row r="1930" ht="27.0" customHeight="1">
      <c r="A1930" s="11" t="s">
        <v>1756</v>
      </c>
      <c r="B1930" s="10" t="s">
        <v>1757</v>
      </c>
      <c r="C1930" s="3"/>
      <c r="D1930" s="3"/>
      <c r="E1930" s="3"/>
      <c r="F1930" s="3"/>
      <c r="G1930" s="3"/>
      <c r="H1930" s="3"/>
      <c r="I1930" s="3"/>
      <c r="J1930" s="3"/>
      <c r="K1930" s="3"/>
      <c r="L1930" s="3"/>
      <c r="M1930" s="3"/>
      <c r="N1930" s="3"/>
      <c r="O1930" s="3"/>
      <c r="P1930" s="3"/>
      <c r="Q1930" s="3"/>
      <c r="R1930" s="3"/>
      <c r="S1930" s="3"/>
      <c r="T1930" s="3"/>
      <c r="U1930" s="3"/>
      <c r="V1930" s="3"/>
    </row>
    <row r="1931" ht="27.0" customHeight="1">
      <c r="A1931" s="11" t="str">
        <f>HYPERLINK("https://www.tenforums.com/tutorials/148968-how-enable-disable-tab-hover-cards-microsoft-edge-chromium.html","Microsoft Edge Chromium Tab Hover Cards - Enable or Disable")</f>
        <v>Microsoft Edge Chromium Tab Hover Cards - Enable or Disable</v>
      </c>
      <c r="B1931" s="10" t="s">
        <v>1758</v>
      </c>
      <c r="C1931" s="3"/>
      <c r="D1931" s="3"/>
      <c r="E1931" s="3"/>
      <c r="F1931" s="3"/>
      <c r="G1931" s="3"/>
      <c r="H1931" s="3"/>
      <c r="I1931" s="3"/>
      <c r="J1931" s="3"/>
      <c r="K1931" s="3"/>
      <c r="L1931" s="3"/>
      <c r="M1931" s="3"/>
      <c r="N1931" s="3"/>
      <c r="O1931" s="3"/>
      <c r="P1931" s="3"/>
      <c r="Q1931" s="3"/>
      <c r="R1931" s="3"/>
      <c r="S1931" s="3"/>
      <c r="T1931" s="3"/>
      <c r="U1931" s="3"/>
      <c r="V1931" s="3"/>
    </row>
    <row r="1932" ht="27.0" customHeight="1">
      <c r="A1932" s="11" t="s">
        <v>1759</v>
      </c>
      <c r="B1932" s="10" t="s">
        <v>1760</v>
      </c>
      <c r="C1932" s="3"/>
      <c r="D1932" s="3"/>
      <c r="E1932" s="3"/>
      <c r="F1932" s="3"/>
      <c r="G1932" s="3"/>
      <c r="H1932" s="3"/>
      <c r="I1932" s="3"/>
      <c r="J1932" s="3"/>
      <c r="K1932" s="3"/>
      <c r="L1932" s="3"/>
      <c r="M1932" s="3"/>
      <c r="N1932" s="3"/>
      <c r="O1932" s="3"/>
      <c r="P1932" s="3"/>
      <c r="Q1932" s="3"/>
      <c r="R1932" s="3"/>
      <c r="S1932" s="3"/>
      <c r="T1932" s="3"/>
      <c r="U1932" s="3"/>
      <c r="V1932" s="3"/>
    </row>
    <row r="1933" ht="27.0" customHeight="1">
      <c r="A1933" s="12" t="str">
        <f>HYPERLINK("https://www.tenforums.com/tutorials/44411-how-pin-unpin-tabs-microsoft-edge-chromium.html","Microsoft Edge Chromium Tabs - Pin and Unpin")</f>
        <v>Microsoft Edge Chromium Tabs - Pin and Unpin</v>
      </c>
      <c r="B1933" s="10" t="s">
        <v>1761</v>
      </c>
      <c r="C1933" s="3"/>
      <c r="D1933" s="3"/>
      <c r="E1933" s="3"/>
      <c r="F1933" s="3"/>
      <c r="G1933" s="3"/>
      <c r="H1933" s="3"/>
      <c r="I1933" s="3"/>
      <c r="J1933" s="3"/>
      <c r="K1933" s="3"/>
      <c r="L1933" s="3"/>
      <c r="M1933" s="3"/>
      <c r="N1933" s="3"/>
      <c r="O1933" s="3"/>
      <c r="P1933" s="3"/>
      <c r="Q1933" s="3"/>
      <c r="R1933" s="3"/>
      <c r="S1933" s="3"/>
      <c r="T1933" s="3"/>
      <c r="U1933" s="3"/>
      <c r="V1933" s="3"/>
    </row>
    <row r="1934" ht="27.0" customHeight="1">
      <c r="A1934" s="11" t="str">
        <f>HYPERLINK("https://www.tenforums.com/tutorials/143994-how-change-microsoft-edge-chromium-theme-light-dark-mode.html","Microsoft Edge Chromium Theme - Change to Light or Dark Mode")</f>
        <v>Microsoft Edge Chromium Theme - Change to Light or Dark Mode</v>
      </c>
      <c r="B1934" s="10" t="s">
        <v>1762</v>
      </c>
      <c r="C1934" s="3"/>
      <c r="D1934" s="3"/>
      <c r="E1934" s="3"/>
      <c r="F1934" s="3"/>
      <c r="G1934" s="3"/>
      <c r="H1934" s="3"/>
      <c r="I1934" s="3"/>
      <c r="J1934" s="3"/>
      <c r="K1934" s="3"/>
      <c r="L1934" s="3"/>
      <c r="M1934" s="3"/>
      <c r="N1934" s="3"/>
      <c r="O1934" s="3"/>
      <c r="P1934" s="3"/>
      <c r="Q1934" s="3"/>
      <c r="R1934" s="3"/>
      <c r="S1934" s="3"/>
      <c r="T1934" s="3"/>
      <c r="U1934" s="3"/>
      <c r="V1934" s="3"/>
    </row>
    <row r="1935" ht="27.0" customHeight="1">
      <c r="A1935" s="11" t="str">
        <f>HYPERLINK("https://www.tenforums.com/tutorials/145050-add-remove-tracking-prevention-exceptions-microsoft-edge-chromium.html","Microsoft Edge Chromium Tracking Prevention Exceptions for Sites - Add or Remove")</f>
        <v>Microsoft Edge Chromium Tracking Prevention Exceptions for Sites - Add or Remove</v>
      </c>
      <c r="B1935" s="10" t="s">
        <v>1763</v>
      </c>
      <c r="C1935" s="3"/>
      <c r="D1935" s="3"/>
      <c r="E1935" s="3"/>
      <c r="F1935" s="3"/>
      <c r="G1935" s="3"/>
      <c r="H1935" s="3"/>
      <c r="I1935" s="3"/>
      <c r="J1935" s="3"/>
      <c r="K1935" s="3"/>
      <c r="L1935" s="3"/>
      <c r="M1935" s="3"/>
      <c r="N1935" s="3"/>
      <c r="O1935" s="3"/>
      <c r="P1935" s="3"/>
      <c r="Q1935" s="3"/>
      <c r="R1935" s="3"/>
      <c r="S1935" s="3"/>
      <c r="T1935" s="3"/>
      <c r="U1935" s="3"/>
      <c r="V1935" s="3"/>
    </row>
    <row r="1936" ht="27.0" customHeight="1">
      <c r="A1936" s="11" t="str">
        <f>HYPERLINK("https://www.tenforums.com/tutorials/145047-how-turn-off-tracking-prevention-microsoft-edge-chromium.html","Microsoft Edge Chromium Tracking Prevention - Turn On or Off")</f>
        <v>Microsoft Edge Chromium Tracking Prevention - Turn On or Off</v>
      </c>
      <c r="B1936" s="10" t="s">
        <v>1764</v>
      </c>
      <c r="C1936" s="3"/>
      <c r="D1936" s="3"/>
      <c r="E1936" s="3"/>
      <c r="F1936" s="3"/>
      <c r="G1936" s="3"/>
      <c r="H1936" s="3"/>
      <c r="I1936" s="3"/>
      <c r="J1936" s="3"/>
      <c r="K1936" s="3"/>
      <c r="L1936" s="3"/>
      <c r="M1936" s="3"/>
      <c r="N1936" s="3"/>
      <c r="O1936" s="3"/>
      <c r="P1936" s="3"/>
      <c r="Q1936" s="3"/>
      <c r="R1936" s="3"/>
      <c r="S1936" s="3"/>
      <c r="T1936" s="3"/>
      <c r="U1936" s="3"/>
      <c r="V1936" s="3"/>
    </row>
    <row r="1937" ht="27.0" customHeight="1">
      <c r="A1937" s="11" t="s">
        <v>1765</v>
      </c>
      <c r="B1937" s="10" t="s">
        <v>1766</v>
      </c>
      <c r="C1937" s="3"/>
      <c r="D1937" s="3"/>
      <c r="E1937" s="3"/>
      <c r="F1937" s="3"/>
      <c r="G1937" s="3"/>
      <c r="H1937" s="3"/>
      <c r="I1937" s="3"/>
      <c r="J1937" s="3"/>
      <c r="K1937" s="3"/>
      <c r="L1937" s="3"/>
      <c r="M1937" s="3"/>
      <c r="N1937" s="3"/>
      <c r="O1937" s="3"/>
      <c r="P1937" s="3"/>
      <c r="Q1937" s="3"/>
      <c r="R1937" s="3"/>
      <c r="S1937" s="3"/>
      <c r="T1937" s="3"/>
      <c r="U1937" s="3"/>
      <c r="V1937" s="3"/>
    </row>
    <row r="1938" ht="27.0" customHeight="1">
      <c r="A1938" s="11" t="s">
        <v>1767</v>
      </c>
      <c r="B1938" s="10" t="s">
        <v>1768</v>
      </c>
      <c r="C1938" s="3"/>
      <c r="D1938" s="3"/>
      <c r="E1938" s="3"/>
      <c r="F1938" s="3"/>
      <c r="G1938" s="3"/>
      <c r="H1938" s="3"/>
      <c r="I1938" s="3"/>
      <c r="J1938" s="3"/>
      <c r="K1938" s="3"/>
      <c r="L1938" s="3"/>
      <c r="M1938" s="3"/>
      <c r="N1938" s="3"/>
      <c r="O1938" s="3"/>
      <c r="P1938" s="3"/>
      <c r="Q1938" s="3"/>
      <c r="R1938" s="3"/>
      <c r="S1938" s="3"/>
      <c r="T1938" s="3"/>
      <c r="U1938" s="3"/>
      <c r="V1938" s="3"/>
    </row>
    <row r="1939" ht="27.0" customHeight="1">
      <c r="A1939" s="11" t="s">
        <v>1769</v>
      </c>
      <c r="B1939" s="10" t="s">
        <v>1692</v>
      </c>
      <c r="C1939" s="3"/>
      <c r="D1939" s="3"/>
      <c r="E1939" s="3"/>
      <c r="F1939" s="3"/>
      <c r="G1939" s="3"/>
      <c r="H1939" s="3"/>
      <c r="I1939" s="3"/>
      <c r="J1939" s="3"/>
      <c r="K1939" s="3"/>
      <c r="L1939" s="3"/>
      <c r="M1939" s="3"/>
      <c r="N1939" s="3"/>
      <c r="O1939" s="3"/>
      <c r="P1939" s="3"/>
      <c r="Q1939" s="3"/>
      <c r="R1939" s="3"/>
      <c r="S1939" s="3"/>
      <c r="T1939" s="3"/>
      <c r="U1939" s="3"/>
      <c r="V1939" s="3"/>
    </row>
    <row r="1940" ht="27.0" customHeight="1">
      <c r="A1940" s="11" t="str">
        <f>HYPERLINK("https://www.tenforums.com/tutorials/151941-list-all-internal-microsoft-edge-urls.html","Microsoft Edge Chromium URLs List")</f>
        <v>Microsoft Edge Chromium URLs List</v>
      </c>
      <c r="B1940" s="10" t="s">
        <v>1770</v>
      </c>
      <c r="C1940" s="3"/>
      <c r="D1940" s="3"/>
      <c r="E1940" s="3"/>
      <c r="F1940" s="3"/>
      <c r="G1940" s="3"/>
      <c r="H1940" s="3"/>
      <c r="I1940" s="3"/>
      <c r="J1940" s="3"/>
      <c r="K1940" s="3"/>
      <c r="L1940" s="3"/>
      <c r="M1940" s="3"/>
      <c r="N1940" s="3"/>
      <c r="O1940" s="3"/>
      <c r="P1940" s="3"/>
      <c r="Q1940" s="3"/>
      <c r="R1940" s="3"/>
      <c r="S1940" s="3"/>
      <c r="T1940" s="3"/>
      <c r="U1940" s="3"/>
      <c r="V1940" s="3"/>
    </row>
    <row r="1941" ht="27.0" customHeight="1">
      <c r="A1941" s="11" t="s">
        <v>1771</v>
      </c>
      <c r="B1941" s="10" t="s">
        <v>1772</v>
      </c>
      <c r="C1941" s="3"/>
      <c r="D1941" s="3"/>
      <c r="E1941" s="3"/>
      <c r="F1941" s="3"/>
      <c r="G1941" s="3"/>
      <c r="H1941" s="3"/>
      <c r="I1941" s="3"/>
      <c r="J1941" s="3"/>
      <c r="K1941" s="3"/>
      <c r="L1941" s="3"/>
      <c r="M1941" s="3"/>
      <c r="N1941" s="3"/>
      <c r="O1941" s="3"/>
      <c r="P1941" s="3"/>
      <c r="Q1941" s="3"/>
      <c r="R1941" s="3"/>
      <c r="S1941" s="3"/>
      <c r="T1941" s="3"/>
      <c r="U1941" s="3"/>
      <c r="V1941" s="3"/>
    </row>
    <row r="1942" ht="27.0" customHeight="1">
      <c r="A1942" s="11" t="s">
        <v>1773</v>
      </c>
      <c r="B1942" s="10" t="s">
        <v>1774</v>
      </c>
      <c r="C1942" s="3"/>
      <c r="D1942" s="3"/>
      <c r="E1942" s="3"/>
      <c r="F1942" s="3"/>
      <c r="G1942" s="3"/>
      <c r="H1942" s="3"/>
      <c r="I1942" s="3"/>
      <c r="J1942" s="3"/>
      <c r="K1942" s="3"/>
      <c r="L1942" s="3"/>
      <c r="M1942" s="3"/>
      <c r="N1942" s="3"/>
      <c r="O1942" s="3"/>
      <c r="P1942" s="3"/>
      <c r="Q1942" s="3"/>
      <c r="R1942" s="3"/>
      <c r="S1942" s="3"/>
      <c r="T1942" s="3"/>
      <c r="U1942" s="3"/>
      <c r="V1942" s="3"/>
    </row>
    <row r="1943" ht="27.0" customHeight="1">
      <c r="A1943" s="11" t="s">
        <v>1775</v>
      </c>
      <c r="B1943" s="10" t="s">
        <v>1776</v>
      </c>
      <c r="C1943" s="3"/>
      <c r="D1943" s="3"/>
      <c r="E1943" s="3"/>
      <c r="F1943" s="3"/>
      <c r="G1943" s="3"/>
      <c r="H1943" s="3"/>
      <c r="I1943" s="3"/>
      <c r="J1943" s="3"/>
      <c r="K1943" s="3"/>
      <c r="L1943" s="3"/>
      <c r="M1943" s="3"/>
      <c r="N1943" s="3"/>
      <c r="O1943" s="3"/>
      <c r="P1943" s="3"/>
      <c r="Q1943" s="3"/>
      <c r="R1943" s="3"/>
      <c r="S1943" s="3"/>
      <c r="T1943" s="3"/>
      <c r="U1943" s="3"/>
      <c r="V1943" s="3"/>
    </row>
    <row r="1944" ht="27.0" customHeight="1">
      <c r="A1944" s="11" t="s">
        <v>1777</v>
      </c>
      <c r="B1944" s="10" t="s">
        <v>1661</v>
      </c>
      <c r="C1944" s="3"/>
      <c r="D1944" s="3"/>
      <c r="E1944" s="3"/>
      <c r="F1944" s="3"/>
      <c r="G1944" s="3"/>
      <c r="H1944" s="3"/>
      <c r="I1944" s="3"/>
      <c r="J1944" s="3"/>
      <c r="K1944" s="3"/>
      <c r="L1944" s="3"/>
      <c r="M1944" s="3"/>
      <c r="N1944" s="3"/>
      <c r="O1944" s="3"/>
      <c r="P1944" s="3"/>
      <c r="Q1944" s="3"/>
      <c r="R1944" s="3"/>
      <c r="S1944" s="3"/>
      <c r="T1944" s="3"/>
      <c r="U1944" s="3"/>
      <c r="V1944" s="3"/>
    </row>
    <row r="1945" ht="27.0" customHeight="1">
      <c r="A1945" s="11" t="s">
        <v>1778</v>
      </c>
      <c r="B1945" s="10" t="s">
        <v>1779</v>
      </c>
      <c r="C1945" s="3"/>
      <c r="D1945" s="3"/>
      <c r="E1945" s="3"/>
      <c r="F1945" s="3"/>
      <c r="G1945" s="3"/>
      <c r="H1945" s="3"/>
      <c r="I1945" s="3"/>
      <c r="J1945" s="3"/>
      <c r="K1945" s="3"/>
      <c r="L1945" s="3"/>
      <c r="M1945" s="3"/>
      <c r="N1945" s="3"/>
      <c r="O1945" s="3"/>
      <c r="P1945" s="3"/>
      <c r="Q1945" s="3"/>
      <c r="R1945" s="3"/>
      <c r="S1945" s="3"/>
      <c r="T1945" s="3"/>
      <c r="U1945" s="3"/>
      <c r="V1945" s="3"/>
    </row>
    <row r="1946" ht="27.0" customHeight="1">
      <c r="A1946" s="11" t="s">
        <v>1780</v>
      </c>
      <c r="B1946" s="10" t="s">
        <v>1781</v>
      </c>
      <c r="C1946" s="3"/>
      <c r="D1946" s="3"/>
      <c r="E1946" s="3"/>
      <c r="F1946" s="3"/>
      <c r="G1946" s="3"/>
      <c r="H1946" s="3"/>
      <c r="I1946" s="3"/>
      <c r="J1946" s="3"/>
      <c r="K1946" s="3"/>
      <c r="L1946" s="3"/>
      <c r="M1946" s="3"/>
      <c r="N1946" s="3"/>
      <c r="O1946" s="3"/>
      <c r="P1946" s="3"/>
      <c r="Q1946" s="3"/>
      <c r="R1946" s="3"/>
      <c r="S1946" s="3"/>
      <c r="T1946" s="3"/>
      <c r="U1946" s="3"/>
      <c r="V1946" s="3"/>
    </row>
    <row r="1947" ht="27.0" customHeight="1">
      <c r="A1947" s="11" t="s">
        <v>1782</v>
      </c>
      <c r="B1947" s="10" t="s">
        <v>1783</v>
      </c>
      <c r="C1947" s="3"/>
      <c r="D1947" s="3"/>
      <c r="E1947" s="3"/>
      <c r="F1947" s="3"/>
      <c r="G1947" s="3"/>
      <c r="H1947" s="3"/>
      <c r="I1947" s="3"/>
      <c r="J1947" s="3"/>
      <c r="K1947" s="3"/>
      <c r="L1947" s="3"/>
      <c r="M1947" s="3"/>
      <c r="N1947" s="3"/>
      <c r="O1947" s="3"/>
      <c r="P1947" s="3"/>
      <c r="Q1947" s="3"/>
      <c r="R1947" s="3"/>
      <c r="S1947" s="3"/>
      <c r="T1947" s="3"/>
      <c r="U1947" s="3"/>
      <c r="V1947" s="3"/>
    </row>
    <row r="1948" ht="27.0" customHeight="1">
      <c r="A1948" s="8" t="str">
        <f>HYPERLINK("https://www.tenforums.com/tutorials/41966-microsoft-edge-clear-browsing-data-exit-turn-off.html","Microsoft Edge Clear Browsing Data on Exit - Turn On or Off")</f>
        <v>Microsoft Edge Clear Browsing Data on Exit - Turn On or Off</v>
      </c>
      <c r="B1948" s="9" t="s">
        <v>1784</v>
      </c>
      <c r="C1948" s="3"/>
      <c r="D1948" s="3"/>
      <c r="E1948" s="3"/>
      <c r="F1948" s="3"/>
      <c r="G1948" s="3"/>
      <c r="H1948" s="3"/>
      <c r="I1948" s="3"/>
      <c r="J1948" s="3"/>
      <c r="K1948" s="3"/>
      <c r="L1948" s="3"/>
      <c r="M1948" s="3"/>
      <c r="N1948" s="3"/>
      <c r="O1948" s="3"/>
      <c r="P1948" s="3"/>
      <c r="Q1948" s="3"/>
      <c r="R1948" s="3"/>
      <c r="S1948" s="3"/>
      <c r="T1948" s="3"/>
      <c r="U1948" s="3"/>
      <c r="V1948" s="3"/>
    </row>
    <row r="1949" ht="27.0" customHeight="1">
      <c r="A1949" s="8" t="str">
        <f>HYPERLINK("https://www.tenforums.com/tutorials/6236-microsoft-edge-cookies-allow-block-windows-10-a.html","Microsoft Edge Cookies - Allow or Block in Windows 10")</f>
        <v>Microsoft Edge Cookies - Allow or Block in Windows 10</v>
      </c>
      <c r="B1949" s="9" t="s">
        <v>1785</v>
      </c>
      <c r="C1949" s="3"/>
      <c r="D1949" s="3"/>
      <c r="E1949" s="3"/>
      <c r="F1949" s="3"/>
      <c r="G1949" s="3"/>
      <c r="H1949" s="3"/>
      <c r="I1949" s="3"/>
      <c r="J1949" s="3"/>
      <c r="K1949" s="3"/>
      <c r="L1949" s="3"/>
      <c r="M1949" s="3"/>
      <c r="N1949" s="3"/>
      <c r="O1949" s="3"/>
      <c r="P1949" s="3"/>
      <c r="Q1949" s="3"/>
      <c r="R1949" s="3"/>
      <c r="S1949" s="3"/>
      <c r="T1949" s="3"/>
      <c r="U1949" s="3"/>
      <c r="V1949" s="3"/>
    </row>
    <row r="1950" ht="27.0" customHeight="1">
      <c r="A1950" s="8" t="str">
        <f>HYPERLINK("https://www.tenforums.com/tutorials/25754-microsoft-edge-cookies-delete-windows-10-a.html","Microsoft Edge Cookies - Delete in Windows 10")</f>
        <v>Microsoft Edge Cookies - Delete in Windows 10</v>
      </c>
      <c r="B1950" s="9" t="s">
        <v>1786</v>
      </c>
      <c r="C1950" s="3"/>
      <c r="D1950" s="3"/>
      <c r="E1950" s="3"/>
      <c r="F1950" s="3"/>
      <c r="G1950" s="3"/>
      <c r="H1950" s="3"/>
      <c r="I1950" s="3"/>
      <c r="J1950" s="3"/>
      <c r="K1950" s="3"/>
      <c r="L1950" s="3"/>
      <c r="M1950" s="3"/>
      <c r="N1950" s="3"/>
      <c r="O1950" s="3"/>
      <c r="P1950" s="3"/>
      <c r="Q1950" s="3"/>
      <c r="R1950" s="3"/>
      <c r="S1950" s="3"/>
      <c r="T1950" s="3"/>
      <c r="U1950" s="3"/>
      <c r="V1950" s="3"/>
    </row>
    <row r="1951" ht="27.0" customHeight="1">
      <c r="A1951" s="8" t="str">
        <f>HYPERLINK("https://www.tenforums.com/tutorials/86503-copy-link-microsoft-edge-windows-10-a.html","Microsoft Edge - Copy Link in Windows 10")</f>
        <v>Microsoft Edge - Copy Link in Windows 10</v>
      </c>
      <c r="B1951" s="9" t="s">
        <v>629</v>
      </c>
      <c r="C1951" s="3"/>
      <c r="D1951" s="3"/>
      <c r="E1951" s="3"/>
      <c r="F1951" s="3"/>
      <c r="G1951" s="3"/>
      <c r="H1951" s="3"/>
      <c r="I1951" s="3"/>
      <c r="J1951" s="3"/>
      <c r="K1951" s="3"/>
      <c r="L1951" s="3"/>
      <c r="M1951" s="3"/>
      <c r="N1951" s="3"/>
      <c r="O1951" s="3"/>
      <c r="P1951" s="3"/>
      <c r="Q1951" s="3"/>
      <c r="R1951" s="3"/>
      <c r="S1951" s="3"/>
      <c r="T1951" s="3"/>
      <c r="U1951" s="3"/>
      <c r="V1951" s="3"/>
    </row>
    <row r="1952" ht="27.0" customHeight="1">
      <c r="A1952" s="8" t="str">
        <f>HYPERLINK("https://www.tenforums.com/tutorials/6899-microsoft-edge-cortana-turn-off-windows-10-a.html","Microsoft Edge Cortana - Turn On or Off in Windows 10")</f>
        <v>Microsoft Edge Cortana - Turn On or Off in Windows 10</v>
      </c>
      <c r="B1952" s="9" t="s">
        <v>647</v>
      </c>
      <c r="C1952" s="3"/>
      <c r="D1952" s="3"/>
      <c r="E1952" s="3"/>
      <c r="F1952" s="3"/>
      <c r="G1952" s="3"/>
      <c r="H1952" s="3"/>
      <c r="I1952" s="3"/>
      <c r="J1952" s="3"/>
      <c r="K1952" s="3"/>
      <c r="L1952" s="3"/>
      <c r="M1952" s="3"/>
      <c r="N1952" s="3"/>
      <c r="O1952" s="3"/>
      <c r="P1952" s="3"/>
      <c r="Q1952" s="3"/>
      <c r="R1952" s="3"/>
      <c r="S1952" s="3"/>
      <c r="T1952" s="3"/>
      <c r="U1952" s="3"/>
      <c r="V1952" s="3"/>
    </row>
    <row r="1953" ht="27.0" customHeight="1">
      <c r="A1953" s="8" t="str">
        <f>HYPERLINK("https://www.tenforums.com/tutorials/87919-enable-data-persistence-microsoft-edge-application-guard.html","Microsoft Edge Data Persistence with Windows Defender Application Guard - Enable in Windows 10")</f>
        <v>Microsoft Edge Data Persistence with Windows Defender Application Guard - Enable in Windows 10</v>
      </c>
      <c r="B1953" s="9" t="s">
        <v>1787</v>
      </c>
      <c r="C1953" s="3"/>
      <c r="D1953" s="3"/>
      <c r="E1953" s="3"/>
      <c r="F1953" s="3"/>
      <c r="G1953" s="3"/>
      <c r="H1953" s="3"/>
      <c r="I1953" s="3"/>
      <c r="J1953" s="3"/>
      <c r="K1953" s="3"/>
      <c r="L1953" s="3"/>
      <c r="M1953" s="3"/>
      <c r="N1953" s="3"/>
      <c r="O1953" s="3"/>
      <c r="P1953" s="3"/>
      <c r="Q1953" s="3"/>
      <c r="R1953" s="3"/>
      <c r="S1953" s="3"/>
      <c r="T1953" s="3"/>
      <c r="U1953" s="3"/>
      <c r="V1953" s="3"/>
    </row>
    <row r="1954" ht="27.0" customHeight="1">
      <c r="A1954" s="8" t="str">
        <f>HYPERLINK("https://www.tenforums.com/tutorials/48421-microsoft-edge-default-browser-prompt-turn-off-windows-10-a.html","Microsoft Edge Default Browser Prompt - Turn on or Off in Windows 10")</f>
        <v>Microsoft Edge Default Browser Prompt - Turn on or Off in Windows 10</v>
      </c>
      <c r="B1954" s="9" t="s">
        <v>1788</v>
      </c>
      <c r="C1954" s="3"/>
      <c r="D1954" s="3"/>
      <c r="E1954" s="3"/>
      <c r="F1954" s="3"/>
      <c r="G1954" s="3"/>
      <c r="H1954" s="3"/>
      <c r="I1954" s="3"/>
      <c r="J1954" s="3"/>
      <c r="K1954" s="3"/>
      <c r="L1954" s="3"/>
      <c r="M1954" s="3"/>
      <c r="N1954" s="3"/>
      <c r="O1954" s="3"/>
      <c r="P1954" s="3"/>
      <c r="Q1954" s="3"/>
      <c r="R1954" s="3"/>
      <c r="S1954" s="3"/>
      <c r="T1954" s="3"/>
      <c r="U1954" s="3"/>
      <c r="V1954" s="3"/>
    </row>
    <row r="1955" ht="27.0" customHeight="1">
      <c r="A1955" s="8" t="str">
        <f>HYPERLINK("https://www.tenforums.com/tutorials/106201-enable-disable-microsoft-edge-developer-tools-windows-10-a.html","Microsoft Edge Developer Tools - Enable or Disable in Windows 10")</f>
        <v>Microsoft Edge Developer Tools - Enable or Disable in Windows 10</v>
      </c>
      <c r="B1955" s="9" t="s">
        <v>1789</v>
      </c>
      <c r="C1955" s="3"/>
      <c r="D1955" s="3"/>
      <c r="E1955" s="3"/>
      <c r="F1955" s="3"/>
      <c r="G1955" s="3"/>
      <c r="H1955" s="3"/>
      <c r="I1955" s="3"/>
      <c r="J1955" s="3"/>
      <c r="K1955" s="3"/>
      <c r="L1955" s="3"/>
      <c r="M1955" s="3"/>
      <c r="N1955" s="3"/>
      <c r="O1955" s="3"/>
      <c r="P1955" s="3"/>
      <c r="Q1955" s="3"/>
      <c r="R1955" s="3"/>
      <c r="S1955" s="3"/>
      <c r="T1955" s="3"/>
      <c r="U1955" s="3"/>
      <c r="V1955" s="3"/>
    </row>
    <row r="1956" ht="27.0" customHeight="1">
      <c r="A1956" s="8" t="str">
        <f>HYPERLINK("https://www.tenforums.com/tutorials/106200-open-microsoft-edge-developer-tools-windows-10-a.html","Microsoft Edge Developer Tools - Open in Windows 10")</f>
        <v>Microsoft Edge Developer Tools - Open in Windows 10</v>
      </c>
      <c r="B1956" s="9" t="s">
        <v>1790</v>
      </c>
      <c r="C1956" s="3"/>
      <c r="D1956" s="3"/>
      <c r="E1956" s="3"/>
      <c r="F1956" s="3"/>
      <c r="G1956" s="3"/>
      <c r="H1956" s="3"/>
      <c r="I1956" s="3"/>
      <c r="J1956" s="3"/>
      <c r="K1956" s="3"/>
      <c r="L1956" s="3"/>
      <c r="M1956" s="3"/>
      <c r="N1956" s="3"/>
      <c r="O1956" s="3"/>
      <c r="P1956" s="3"/>
      <c r="Q1956" s="3"/>
      <c r="R1956" s="3"/>
      <c r="S1956" s="3"/>
      <c r="T1956" s="3"/>
      <c r="U1956" s="3"/>
      <c r="V1956" s="3"/>
    </row>
    <row r="1957" ht="27.0" customHeight="1">
      <c r="A1957" s="8" t="str">
        <f>HYPERLINK("https://www.tenforums.com/tutorials/115212-enable-disable-send-do-not-track-requests-microsoft-edge.html","Microsoft Edge Do Not Track Requests Enable or Disable in Windows 10")</f>
        <v>Microsoft Edge Do Not Track Requests Enable or Disable in Windows 10</v>
      </c>
      <c r="B1957" s="9" t="s">
        <v>1791</v>
      </c>
      <c r="C1957" s="3"/>
      <c r="D1957" s="3"/>
      <c r="E1957" s="3"/>
      <c r="F1957" s="3"/>
      <c r="G1957" s="3"/>
      <c r="H1957" s="3"/>
      <c r="I1957" s="3"/>
      <c r="J1957" s="3"/>
      <c r="K1957" s="3"/>
      <c r="L1957" s="3"/>
      <c r="M1957" s="3"/>
      <c r="N1957" s="3"/>
      <c r="O1957" s="3"/>
      <c r="P1957" s="3"/>
      <c r="Q1957" s="3"/>
      <c r="R1957" s="3"/>
      <c r="S1957" s="3"/>
      <c r="T1957" s="3"/>
      <c r="U1957" s="3"/>
      <c r="V1957" s="3"/>
    </row>
    <row r="1958" ht="27.0" customHeight="1">
      <c r="A1958" s="8" t="str">
        <f>HYPERLINK("https://www.tenforums.com/tutorials/46038-microsoft-edge-download-save-prompt-turn-off-windows-10-a.html","Microsoft Edge Download Save Prompt - Turn On or Off in Windows 10")</f>
        <v>Microsoft Edge Download Save Prompt - Turn On or Off in Windows 10</v>
      </c>
      <c r="B1958" s="9" t="s">
        <v>1792</v>
      </c>
      <c r="C1958" s="3"/>
      <c r="D1958" s="3"/>
      <c r="E1958" s="3"/>
      <c r="F1958" s="3"/>
      <c r="G1958" s="3"/>
      <c r="H1958" s="3"/>
      <c r="I1958" s="3"/>
      <c r="J1958" s="3"/>
      <c r="K1958" s="3"/>
      <c r="L1958" s="3"/>
      <c r="M1958" s="3"/>
      <c r="N1958" s="3"/>
      <c r="O1958" s="3"/>
      <c r="P1958" s="3"/>
      <c r="Q1958" s="3"/>
      <c r="R1958" s="3"/>
      <c r="S1958" s="3"/>
      <c r="T1958" s="3"/>
      <c r="U1958" s="3"/>
      <c r="V1958" s="3"/>
    </row>
    <row r="1959" ht="27.0" customHeight="1">
      <c r="A1959" s="8" t="str">
        <f>HYPERLINK("https://www.tenforums.com/tutorials/8141-microsoft-edge-downloads-folder-change-windows-10-a.html","Microsoft Edge Downloads Folder - Change in Windows 10")</f>
        <v>Microsoft Edge Downloads Folder - Change in Windows 10</v>
      </c>
      <c r="B1959" s="9" t="s">
        <v>1793</v>
      </c>
      <c r="C1959" s="3"/>
      <c r="D1959" s="3"/>
      <c r="E1959" s="3"/>
      <c r="F1959" s="3"/>
      <c r="G1959" s="3"/>
      <c r="H1959" s="3"/>
      <c r="I1959" s="3"/>
      <c r="J1959" s="3"/>
      <c r="K1959" s="3"/>
      <c r="L1959" s="3"/>
      <c r="M1959" s="3"/>
      <c r="N1959" s="3"/>
      <c r="O1959" s="3"/>
      <c r="P1959" s="3"/>
      <c r="Q1959" s="3"/>
      <c r="R1959" s="3"/>
      <c r="S1959" s="3"/>
      <c r="T1959" s="3"/>
      <c r="U1959" s="3"/>
      <c r="V1959" s="3"/>
    </row>
    <row r="1960" ht="27.0" customHeight="1">
      <c r="A1960" s="8" t="str">
        <f>HYPERLINK("https://www.tenforums.com/tutorials/6215-microsoft-edge-downloads-view-windows-10-a.html","Microsoft Edge Downloads - View in Windows 10")</f>
        <v>Microsoft Edge Downloads - View in Windows 10</v>
      </c>
      <c r="B1960" s="9" t="s">
        <v>1794</v>
      </c>
      <c r="C1960" s="3"/>
      <c r="D1960" s="3"/>
      <c r="E1960" s="3"/>
      <c r="F1960" s="3"/>
      <c r="G1960" s="3"/>
      <c r="H1960" s="3"/>
      <c r="I1960" s="3"/>
      <c r="J1960" s="3"/>
      <c r="K1960" s="3"/>
      <c r="L1960" s="3"/>
      <c r="M1960" s="3"/>
      <c r="N1960" s="3"/>
      <c r="O1960" s="3"/>
      <c r="P1960" s="3"/>
      <c r="Q1960" s="3"/>
      <c r="R1960" s="3"/>
      <c r="S1960" s="3"/>
      <c r="T1960" s="3"/>
      <c r="U1960" s="3"/>
      <c r="V1960" s="3"/>
    </row>
    <row r="1961" ht="27.0" customHeight="1">
      <c r="A1961" s="8" t="str">
        <f>HYPERLINK("https://www.tenforums.com/tutorials/104133-clear-epub-book-data-microsoft-edge-windows-10-a.html","Microsoft Edge EPUB Book Data - Clear in Windows 10")</f>
        <v>Microsoft Edge EPUB Book Data - Clear in Windows 10</v>
      </c>
      <c r="B1961" s="9" t="s">
        <v>1795</v>
      </c>
      <c r="C1961" s="3"/>
      <c r="D1961" s="3"/>
      <c r="E1961" s="3"/>
      <c r="F1961" s="3"/>
      <c r="G1961" s="3"/>
      <c r="H1961" s="3"/>
      <c r="I1961" s="3"/>
      <c r="J1961" s="3"/>
      <c r="K1961" s="3"/>
      <c r="L1961" s="3"/>
      <c r="M1961" s="3"/>
      <c r="N1961" s="3"/>
      <c r="O1961" s="3"/>
      <c r="P1961" s="3"/>
      <c r="Q1961" s="3"/>
      <c r="R1961" s="3"/>
      <c r="S1961" s="3"/>
      <c r="T1961" s="3"/>
      <c r="U1961" s="3"/>
      <c r="V1961" s="3"/>
    </row>
    <row r="1962" ht="27.0" customHeight="1">
      <c r="A1962" s="8" t="str">
        <f>HYPERLINK("https://www.tenforums.com/tutorials/104129-export-epub-book-data-microsoft-edge-windows-10-a.html","Microsoft Edge EPUB Book Data - Export in Windows 10")</f>
        <v>Microsoft Edge EPUB Book Data - Export in Windows 10</v>
      </c>
      <c r="B1962" s="9" t="s">
        <v>1796</v>
      </c>
      <c r="C1962" s="3"/>
      <c r="D1962" s="3"/>
      <c r="E1962" s="3"/>
      <c r="F1962" s="3"/>
      <c r="G1962" s="3"/>
      <c r="H1962" s="3"/>
      <c r="I1962" s="3"/>
      <c r="J1962" s="3"/>
      <c r="K1962" s="3"/>
      <c r="L1962" s="3"/>
      <c r="M1962" s="3"/>
      <c r="N1962" s="3"/>
      <c r="O1962" s="3"/>
      <c r="P1962" s="3"/>
      <c r="Q1962" s="3"/>
      <c r="R1962" s="3"/>
      <c r="S1962" s="3"/>
      <c r="T1962" s="3"/>
      <c r="U1962" s="3"/>
      <c r="V1962" s="3"/>
    </row>
    <row r="1963" ht="27.0" customHeight="1">
      <c r="A1963" s="8" t="str">
        <f>HYPERLINK("https://www.tenforums.com/tutorials/44420-microsoft-edge-extensions-add-remove-windows-10-a.html","Microsoft Edge Extensions - Add or Remove in Windows 10")</f>
        <v>Microsoft Edge Extensions - Add or Remove in Windows 10</v>
      </c>
      <c r="B1963" s="9" t="s">
        <v>1797</v>
      </c>
      <c r="C1963" s="3"/>
      <c r="D1963" s="3"/>
      <c r="E1963" s="3"/>
      <c r="F1963" s="3"/>
      <c r="G1963" s="3"/>
      <c r="H1963" s="3"/>
      <c r="I1963" s="3"/>
      <c r="J1963" s="3"/>
      <c r="K1963" s="3"/>
      <c r="L1963" s="3"/>
      <c r="M1963" s="3"/>
      <c r="N1963" s="3"/>
      <c r="O1963" s="3"/>
      <c r="P1963" s="3"/>
      <c r="Q1963" s="3"/>
      <c r="R1963" s="3"/>
      <c r="S1963" s="3"/>
      <c r="T1963" s="3"/>
      <c r="U1963" s="3"/>
      <c r="V1963" s="3"/>
    </row>
    <row r="1964" ht="27.0" customHeight="1">
      <c r="A1964" s="8" t="str">
        <f>HYPERLINK("https://www.tenforums.com/tutorials/57815-microsoft-edge-extensions-enable-disable-windows-10-a.html","Microsoft Edge Extensions - Enable or Disable in Windows 10")</f>
        <v>Microsoft Edge Extensions - Enable or Disable in Windows 10</v>
      </c>
      <c r="B1964" s="9" t="s">
        <v>1798</v>
      </c>
      <c r="C1964" s="3"/>
      <c r="D1964" s="3"/>
      <c r="E1964" s="3"/>
      <c r="F1964" s="3"/>
      <c r="G1964" s="3"/>
      <c r="H1964" s="3"/>
      <c r="I1964" s="3"/>
      <c r="J1964" s="3"/>
      <c r="K1964" s="3"/>
      <c r="L1964" s="3"/>
      <c r="M1964" s="3"/>
      <c r="N1964" s="3"/>
      <c r="O1964" s="3"/>
      <c r="P1964" s="3"/>
      <c r="Q1964" s="3"/>
      <c r="R1964" s="3"/>
      <c r="S1964" s="3"/>
      <c r="T1964" s="3"/>
      <c r="U1964" s="3"/>
      <c r="V1964" s="3"/>
    </row>
    <row r="1965" ht="27.0" customHeight="1">
      <c r="A1965" s="8" t="str">
        <f>HYPERLINK("https://www.tenforums.com/tutorials/49955-microsoft-edge-extensions-turn-off-windows-10-a.html","Microsoft Edge Extensions - Turn On or Off in Windows 10 ")</f>
        <v>Microsoft Edge Extensions - Turn On or Off in Windows 10 </v>
      </c>
      <c r="B1965" s="9" t="s">
        <v>1799</v>
      </c>
      <c r="C1965" s="3"/>
      <c r="D1965" s="3"/>
      <c r="E1965" s="3"/>
      <c r="F1965" s="3"/>
      <c r="G1965" s="3"/>
      <c r="H1965" s="3"/>
      <c r="I1965" s="3"/>
      <c r="J1965" s="3"/>
      <c r="K1965" s="3"/>
      <c r="L1965" s="3"/>
      <c r="M1965" s="3"/>
      <c r="N1965" s="3"/>
      <c r="O1965" s="3"/>
      <c r="P1965" s="3"/>
      <c r="Q1965" s="3"/>
      <c r="R1965" s="3"/>
      <c r="S1965" s="3"/>
      <c r="T1965" s="3"/>
      <c r="U1965" s="3"/>
      <c r="V1965" s="3"/>
    </row>
    <row r="1966" ht="27.0" customHeight="1">
      <c r="A1966" s="8" t="str">
        <f>HYPERLINK("https://www.tenforums.com/tutorials/5099-microsoft-edge-favorites-add-remove-windows-10-a.html","Microsoft Edge Favorites - Add or Remove in Windows 10")</f>
        <v>Microsoft Edge Favorites - Add or Remove in Windows 10</v>
      </c>
      <c r="B1966" s="9" t="s">
        <v>1800</v>
      </c>
      <c r="C1966" s="3"/>
      <c r="D1966" s="3"/>
      <c r="E1966" s="3"/>
      <c r="F1966" s="3"/>
      <c r="G1966" s="3"/>
      <c r="H1966" s="3"/>
      <c r="I1966" s="3"/>
      <c r="J1966" s="3"/>
      <c r="K1966" s="3"/>
      <c r="L1966" s="3"/>
      <c r="M1966" s="3"/>
      <c r="N1966" s="3"/>
      <c r="O1966" s="3"/>
      <c r="P1966" s="3"/>
      <c r="Q1966" s="3"/>
      <c r="R1966" s="3"/>
      <c r="S1966" s="3"/>
      <c r="T1966" s="3"/>
      <c r="U1966" s="3"/>
      <c r="V1966" s="3"/>
    </row>
    <row r="1967" ht="27.0" customHeight="1">
      <c r="A1967" s="8" t="str">
        <f>HYPERLINK("https://www.tenforums.com/tutorials/7256-microsoft-edge-favorites-backup-restore-windows-10-a.html","Microsoft Edge Favorites - Backup and Restore in Windows 10")</f>
        <v>Microsoft Edge Favorites - Backup and Restore in Windows 10</v>
      </c>
      <c r="B1967" s="9" t="s">
        <v>1801</v>
      </c>
      <c r="C1967" s="3"/>
      <c r="D1967" s="3"/>
      <c r="E1967" s="3"/>
      <c r="F1967" s="3"/>
      <c r="G1967" s="3"/>
      <c r="H1967" s="3"/>
      <c r="I1967" s="3"/>
      <c r="J1967" s="3"/>
      <c r="K1967" s="3"/>
      <c r="L1967" s="3"/>
      <c r="M1967" s="3"/>
      <c r="N1967" s="3"/>
      <c r="O1967" s="3"/>
      <c r="P1967" s="3"/>
      <c r="Q1967" s="3"/>
      <c r="R1967" s="3"/>
      <c r="S1967" s="3"/>
      <c r="T1967" s="3"/>
      <c r="U1967" s="3"/>
      <c r="V1967" s="3"/>
    </row>
    <row r="1968" ht="27.0" customHeight="1">
      <c r="A1968" s="8" t="str">
        <f>HYPERLINK("https://www.tenforums.com/tutorials/46009-microsoft-edge-favorites-bar-create-delete-folder-windows-10-a.html","Microsoft Edge Favorites Bar - Create or Delete Folder in Windows 10")</f>
        <v>Microsoft Edge Favorites Bar - Create or Delete Folder in Windows 10</v>
      </c>
      <c r="B1968" s="9" t="s">
        <v>1802</v>
      </c>
      <c r="C1968" s="3"/>
      <c r="D1968" s="3"/>
      <c r="E1968" s="3"/>
      <c r="F1968" s="3"/>
      <c r="G1968" s="3"/>
      <c r="H1968" s="3"/>
      <c r="I1968" s="3"/>
      <c r="J1968" s="3"/>
      <c r="K1968" s="3"/>
      <c r="L1968" s="3"/>
      <c r="M1968" s="3"/>
      <c r="N1968" s="3"/>
      <c r="O1968" s="3"/>
      <c r="P1968" s="3"/>
      <c r="Q1968" s="3"/>
      <c r="R1968" s="3"/>
      <c r="S1968" s="3"/>
      <c r="T1968" s="3"/>
      <c r="U1968" s="3"/>
      <c r="V1968" s="3"/>
    </row>
    <row r="1969" ht="27.0" customHeight="1">
      <c r="A1969" s="8" t="str">
        <f>HYPERLINK("https://www.tenforums.com/tutorials/114635-enable-disable-favorites-bar-microsoft-edge-windows-10-a.html","Microsoft Edge Favorites Bar - Enable or Disable in Windows 10")</f>
        <v>Microsoft Edge Favorites Bar - Enable or Disable in Windows 10</v>
      </c>
      <c r="B1969" s="9" t="s">
        <v>1803</v>
      </c>
      <c r="C1969" s="3"/>
      <c r="D1969" s="3"/>
      <c r="E1969" s="3"/>
      <c r="F1969" s="3"/>
      <c r="G1969" s="3"/>
      <c r="H1969" s="3"/>
      <c r="I1969" s="3"/>
      <c r="J1969" s="3"/>
      <c r="K1969" s="3"/>
      <c r="L1969" s="3"/>
      <c r="M1969" s="3"/>
      <c r="N1969" s="3"/>
      <c r="O1969" s="3"/>
      <c r="P1969" s="3"/>
      <c r="Q1969" s="3"/>
      <c r="R1969" s="3"/>
      <c r="S1969" s="3"/>
      <c r="T1969" s="3"/>
      <c r="U1969" s="3"/>
      <c r="V1969" s="3"/>
    </row>
    <row r="1970" ht="27.0" customHeight="1">
      <c r="A1970" s="8" t="str">
        <f>HYPERLINK("https://www.tenforums.com/tutorials/41400-microsoft-edge-favorites-bar-show-icons-only-names-icons.html","Microsoft Edge Favorites Bar - Show Icons Only or Names and Icons")</f>
        <v>Microsoft Edge Favorites Bar - Show Icons Only or Names and Icons</v>
      </c>
      <c r="B1970" s="9" t="s">
        <v>1804</v>
      </c>
      <c r="C1970" s="3"/>
      <c r="D1970" s="3"/>
      <c r="E1970" s="3"/>
      <c r="F1970" s="3"/>
      <c r="G1970" s="3"/>
      <c r="H1970" s="3"/>
      <c r="I1970" s="3"/>
      <c r="J1970" s="3"/>
      <c r="K1970" s="3"/>
      <c r="L1970" s="3"/>
      <c r="M1970" s="3"/>
      <c r="N1970" s="3"/>
      <c r="O1970" s="3"/>
      <c r="P1970" s="3"/>
      <c r="Q1970" s="3"/>
      <c r="R1970" s="3"/>
      <c r="S1970" s="3"/>
      <c r="T1970" s="3"/>
      <c r="U1970" s="3"/>
      <c r="V1970" s="3"/>
    </row>
    <row r="1971" ht="27.0" customHeight="1">
      <c r="A1971" s="8" t="str">
        <f>HYPERLINK("https://www.tenforums.com/tutorials/87329-edit-url-favorites-microsoft-edge-windows-10-a.html","Microsoft Edge Favorites - Edit URL in Windows 10")</f>
        <v>Microsoft Edge Favorites - Edit URL in Windows 10</v>
      </c>
      <c r="B1971" s="9" t="s">
        <v>1805</v>
      </c>
      <c r="C1971" s="3"/>
      <c r="D1971" s="3"/>
      <c r="E1971" s="3"/>
      <c r="F1971" s="3"/>
      <c r="G1971" s="3"/>
      <c r="H1971" s="3"/>
      <c r="I1971" s="3"/>
      <c r="J1971" s="3"/>
      <c r="K1971" s="3"/>
      <c r="L1971" s="3"/>
      <c r="M1971" s="3"/>
      <c r="N1971" s="3"/>
      <c r="O1971" s="3"/>
      <c r="P1971" s="3"/>
      <c r="Q1971" s="3"/>
      <c r="R1971" s="3"/>
      <c r="S1971" s="3"/>
      <c r="T1971" s="3"/>
      <c r="U1971" s="3"/>
      <c r="V1971" s="3"/>
    </row>
    <row r="1972" ht="27.0" customHeight="1">
      <c r="A1972" s="8" t="str">
        <f>HYPERLINK("https://www.tenforums.com/tutorials/5521-microsoft-edge-favorites-bar-turn-off-windows-10-a.html","Microsoft Edge Favorites Bar - Turn On or Off in Windows 10")</f>
        <v>Microsoft Edge Favorites Bar - Turn On or Off in Windows 10</v>
      </c>
      <c r="B1972" s="9" t="s">
        <v>1806</v>
      </c>
      <c r="C1972" s="3"/>
      <c r="D1972" s="3"/>
      <c r="E1972" s="3"/>
      <c r="F1972" s="3"/>
      <c r="G1972" s="3"/>
      <c r="H1972" s="3"/>
      <c r="I1972" s="3"/>
      <c r="J1972" s="3"/>
      <c r="K1972" s="3"/>
      <c r="L1972" s="3"/>
      <c r="M1972" s="3"/>
      <c r="N1972" s="3"/>
      <c r="O1972" s="3"/>
      <c r="P1972" s="3"/>
      <c r="Q1972" s="3"/>
      <c r="R1972" s="3"/>
      <c r="S1972" s="3"/>
      <c r="T1972" s="3"/>
      <c r="U1972" s="3"/>
      <c r="V1972" s="3"/>
    </row>
    <row r="1973" ht="27.0" customHeight="1">
      <c r="A1973" s="8" t="str">
        <f>HYPERLINK("https://www.tenforums.com/tutorials/38112-microsoft-edge-favorites-import-export-html-windows-10-a.html","Microsoft Edge Favorites - Import or Export as HTML in Windows 10 ")</f>
        <v>Microsoft Edge Favorites - Import or Export as HTML in Windows 10 </v>
      </c>
      <c r="B1973" s="9" t="s">
        <v>1807</v>
      </c>
      <c r="C1973" s="3"/>
      <c r="D1973" s="3"/>
      <c r="E1973" s="3"/>
      <c r="F1973" s="3"/>
      <c r="G1973" s="3"/>
      <c r="H1973" s="3"/>
      <c r="I1973" s="3"/>
      <c r="J1973" s="3"/>
      <c r="K1973" s="3"/>
      <c r="L1973" s="3"/>
      <c r="M1973" s="3"/>
      <c r="N1973" s="3"/>
      <c r="O1973" s="3"/>
      <c r="P1973" s="3"/>
      <c r="Q1973" s="3"/>
      <c r="R1973" s="3"/>
      <c r="S1973" s="3"/>
      <c r="T1973" s="3"/>
      <c r="U1973" s="3"/>
      <c r="V1973" s="3"/>
    </row>
    <row r="1974" ht="27.0" customHeight="1">
      <c r="A1974" s="8" t="str">
        <f>HYPERLINK("https://www.tenforums.com/tutorials/39640-firefox-import-favorites-microsoft-edge-windows-10-a.html","Microsoft Edge Favorites - Import to Firefox in Windows 10")</f>
        <v>Microsoft Edge Favorites - Import to Firefox in Windows 10</v>
      </c>
      <c r="B1974" s="9" t="s">
        <v>1074</v>
      </c>
      <c r="C1974" s="3"/>
      <c r="D1974" s="3"/>
      <c r="E1974" s="3"/>
      <c r="F1974" s="3"/>
      <c r="G1974" s="3"/>
      <c r="H1974" s="3"/>
      <c r="I1974" s="3"/>
      <c r="J1974" s="3"/>
      <c r="K1974" s="3"/>
      <c r="L1974" s="3"/>
      <c r="M1974" s="3"/>
      <c r="N1974" s="3"/>
      <c r="O1974" s="3"/>
      <c r="P1974" s="3"/>
      <c r="Q1974" s="3"/>
      <c r="R1974" s="3"/>
      <c r="S1974" s="3"/>
      <c r="T1974" s="3"/>
      <c r="U1974" s="3"/>
      <c r="V1974" s="3"/>
    </row>
    <row r="1975" ht="27.0" customHeight="1">
      <c r="A1975" s="8" t="str">
        <f>HYPERLINK("https://www.tenforums.com/tutorials/18943-internet-explorer-import-favorites-microsoft-edge-windows-10-a.html","Microsoft Edge Favorites - Import to Internet Explorer in Windows 10")</f>
        <v>Microsoft Edge Favorites - Import to Internet Explorer in Windows 10</v>
      </c>
      <c r="B1975" s="25" t="s">
        <v>1321</v>
      </c>
      <c r="C1975" s="3"/>
      <c r="D1975" s="3"/>
      <c r="E1975" s="3"/>
      <c r="F1975" s="3"/>
      <c r="G1975" s="3"/>
      <c r="H1975" s="3"/>
      <c r="I1975" s="3"/>
      <c r="J1975" s="3"/>
      <c r="K1975" s="3"/>
      <c r="L1975" s="3"/>
      <c r="M1975" s="3"/>
      <c r="N1975" s="3"/>
      <c r="O1975" s="3"/>
      <c r="P1975" s="3"/>
      <c r="Q1975" s="3"/>
      <c r="R1975" s="3"/>
      <c r="S1975" s="3"/>
      <c r="T1975" s="3"/>
      <c r="U1975" s="3"/>
      <c r="V1975" s="3"/>
    </row>
    <row r="1976" ht="27.0" customHeight="1">
      <c r="A1976" s="8" t="str">
        <f>HYPERLINK("https://www.tenforums.com/tutorials/5099-microsoft-edge-favorites-add-remove-windows-10-a.html#option3","Microsoft Edge Favorites - Reset and Clear in Windows 10")</f>
        <v>Microsoft Edge Favorites - Reset and Clear in Windows 10</v>
      </c>
      <c r="B1976" s="9" t="s">
        <v>1800</v>
      </c>
      <c r="C1976" s="3"/>
      <c r="D1976" s="3"/>
      <c r="E1976" s="3"/>
      <c r="F1976" s="3"/>
      <c r="G1976" s="3"/>
      <c r="H1976" s="3"/>
      <c r="I1976" s="3"/>
      <c r="J1976" s="3"/>
      <c r="K1976" s="3"/>
      <c r="L1976" s="3"/>
      <c r="M1976" s="3"/>
      <c r="N1976" s="3"/>
      <c r="O1976" s="3"/>
      <c r="P1976" s="3"/>
      <c r="Q1976" s="3"/>
      <c r="R1976" s="3"/>
      <c r="S1976" s="3"/>
      <c r="T1976" s="3"/>
      <c r="U1976" s="3"/>
      <c r="V1976" s="3"/>
    </row>
    <row r="1977" ht="27.0" customHeight="1">
      <c r="A1977" s="8" t="str">
        <f>HYPERLINK("https://www.tenforums.com/tutorials/114710-enable-disable-microsoft-edge-full-screen-mode-windows-10-a.html","Microsoft Edge Full Screen Mode - Enable or Disable in Windows 10")</f>
        <v>Microsoft Edge Full Screen Mode - Enable or Disable in Windows 10</v>
      </c>
      <c r="B1977" s="9" t="s">
        <v>1808</v>
      </c>
      <c r="C1977" s="3"/>
      <c r="D1977" s="3"/>
      <c r="E1977" s="3"/>
      <c r="F1977" s="3"/>
      <c r="G1977" s="3"/>
      <c r="H1977" s="3"/>
      <c r="I1977" s="3"/>
      <c r="J1977" s="3"/>
      <c r="K1977" s="3"/>
      <c r="L1977" s="3"/>
      <c r="M1977" s="3"/>
      <c r="N1977" s="3"/>
      <c r="O1977" s="3"/>
      <c r="P1977" s="3"/>
      <c r="Q1977" s="3"/>
      <c r="R1977" s="3"/>
      <c r="S1977" s="3"/>
      <c r="T1977" s="3"/>
      <c r="U1977" s="3"/>
      <c r="V1977" s="3"/>
    </row>
    <row r="1978" ht="27.0" customHeight="1">
      <c r="A1978" s="8" t="str">
        <f>HYPERLINK("https://www.tenforums.com/tutorials/86372-toggle-full-screen-mode-off-microsoft-edge-windows-10-a.html","Microsoft Edge Full Screen - Toggle On and Off in Windows 10")</f>
        <v>Microsoft Edge Full Screen - Toggle On and Off in Windows 10</v>
      </c>
      <c r="B1978" s="9" t="s">
        <v>1809</v>
      </c>
      <c r="C1978" s="3"/>
      <c r="D1978" s="3"/>
      <c r="E1978" s="3"/>
      <c r="F1978" s="3"/>
      <c r="G1978" s="3"/>
      <c r="H1978" s="3"/>
      <c r="I1978" s="3"/>
      <c r="J1978" s="3"/>
      <c r="K1978" s="3"/>
      <c r="L1978" s="3"/>
      <c r="M1978" s="3"/>
      <c r="N1978" s="3"/>
      <c r="O1978" s="3"/>
      <c r="P1978" s="3"/>
      <c r="Q1978" s="3"/>
      <c r="R1978" s="3"/>
      <c r="S1978" s="3"/>
      <c r="T1978" s="3"/>
      <c r="U1978" s="3"/>
      <c r="V1978" s="3"/>
    </row>
    <row r="1979" ht="27.0" customHeight="1">
      <c r="A1979" s="8" t="str">
        <f>HYPERLINK("https://www.tenforums.com/tutorials/113738-how-use-grammar-tools-microsoft-edge-reading-view-windows-10-a.html","Microsoft Edge Grammar Tools in Reading View - Use in Windows 10")</f>
        <v>Microsoft Edge Grammar Tools in Reading View - Use in Windows 10</v>
      </c>
      <c r="B1979" s="9" t="s">
        <v>1810</v>
      </c>
      <c r="C1979" s="3"/>
      <c r="D1979" s="3"/>
      <c r="E1979" s="3"/>
      <c r="F1979" s="3"/>
      <c r="G1979" s="3"/>
      <c r="H1979" s="3"/>
      <c r="I1979" s="3"/>
      <c r="J1979" s="3"/>
      <c r="K1979" s="3"/>
      <c r="L1979" s="3"/>
      <c r="M1979" s="3"/>
      <c r="N1979" s="3"/>
      <c r="O1979" s="3"/>
      <c r="P1979" s="3"/>
      <c r="Q1979" s="3"/>
      <c r="R1979" s="3"/>
      <c r="S1979" s="3"/>
      <c r="T1979" s="3"/>
      <c r="U1979" s="3"/>
      <c r="V1979" s="3"/>
    </row>
    <row r="1980" ht="27.0" customHeight="1">
      <c r="A1980" s="8" t="str">
        <f>HYPERLINK("https://www.tenforums.com/tutorials/114860-enable-disable-saving-history-microsoft-edge-windows-10-a.html","Microsoft Edge History - Enable or Disable Saving in Windows 10")</f>
        <v>Microsoft Edge History - Enable or Disable Saving in Windows 10</v>
      </c>
      <c r="B1980" s="9" t="s">
        <v>1811</v>
      </c>
      <c r="C1980" s="3"/>
      <c r="D1980" s="3"/>
      <c r="E1980" s="3"/>
      <c r="F1980" s="3"/>
      <c r="G1980" s="3"/>
      <c r="H1980" s="3"/>
      <c r="I1980" s="3"/>
      <c r="J1980" s="3"/>
      <c r="K1980" s="3"/>
      <c r="L1980" s="3"/>
      <c r="M1980" s="3"/>
      <c r="N1980" s="3"/>
      <c r="O1980" s="3"/>
      <c r="P1980" s="3"/>
      <c r="Q1980" s="3"/>
      <c r="R1980" s="3"/>
      <c r="S1980" s="3"/>
      <c r="T1980" s="3"/>
      <c r="U1980" s="3"/>
      <c r="V1980" s="3"/>
    </row>
    <row r="1981" ht="27.0" customHeight="1">
      <c r="A1981" s="8" t="str">
        <f>HYPERLINK("https://www.tenforums.com/tutorials/38221-microsoft-edge-history-view-windows-10-a.html","Microsoft Edge History - View in Windows 10")</f>
        <v>Microsoft Edge History - View in Windows 10</v>
      </c>
      <c r="B1981" s="9" t="s">
        <v>1812</v>
      </c>
      <c r="C1981" s="3"/>
      <c r="D1981" s="3"/>
      <c r="E1981" s="3"/>
      <c r="F1981" s="3"/>
      <c r="G1981" s="3"/>
      <c r="H1981" s="3"/>
      <c r="I1981" s="3"/>
      <c r="J1981" s="3"/>
      <c r="K1981" s="3"/>
      <c r="L1981" s="3"/>
      <c r="M1981" s="3"/>
      <c r="N1981" s="3"/>
      <c r="O1981" s="3"/>
      <c r="P1981" s="3"/>
      <c r="Q1981" s="3"/>
      <c r="R1981" s="3"/>
      <c r="S1981" s="3"/>
      <c r="T1981" s="3"/>
      <c r="U1981" s="3"/>
      <c r="V1981" s="3"/>
    </row>
    <row r="1982" ht="27.0" customHeight="1">
      <c r="A1982" s="8" t="str">
        <f>HYPERLINK("https://www.tenforums.com/tutorials/7527-microsoft-edge-home-button-add-remove-windows-10-a.html","Microsoft Edge Home Button - Add or Remove in Windows 10")</f>
        <v>Microsoft Edge Home Button - Add or Remove in Windows 10</v>
      </c>
      <c r="B1982" s="9" t="s">
        <v>1813</v>
      </c>
      <c r="C1982" s="3"/>
      <c r="D1982" s="3"/>
      <c r="E1982" s="3"/>
      <c r="F1982" s="3"/>
      <c r="G1982" s="3"/>
      <c r="H1982" s="3"/>
      <c r="I1982" s="3"/>
      <c r="J1982" s="3"/>
      <c r="K1982" s="3"/>
      <c r="L1982" s="3"/>
      <c r="M1982" s="3"/>
      <c r="N1982" s="3"/>
      <c r="O1982" s="3"/>
      <c r="P1982" s="3"/>
      <c r="Q1982" s="3"/>
      <c r="R1982" s="3"/>
      <c r="S1982" s="3"/>
      <c r="T1982" s="3"/>
      <c r="U1982" s="3"/>
      <c r="V1982" s="3"/>
    </row>
    <row r="1983" ht="27.0" customHeight="1">
      <c r="A1983" s="8" t="str">
        <f>HYPERLINK("https://www.tenforums.com/tutorials/19307-microsoft-edge-import-bookmarks-chrome-windows-10-a.html","Microsoft Edge - Import Bookmarks from Chrome in Windows 10")</f>
        <v>Microsoft Edge - Import Bookmarks from Chrome in Windows 10</v>
      </c>
      <c r="B1983" s="9" t="s">
        <v>452</v>
      </c>
      <c r="C1983" s="3"/>
      <c r="D1983" s="3"/>
      <c r="E1983" s="3"/>
      <c r="F1983" s="3"/>
      <c r="G1983" s="3"/>
      <c r="H1983" s="3"/>
      <c r="I1983" s="3"/>
      <c r="J1983" s="3"/>
      <c r="K1983" s="3"/>
      <c r="L1983" s="3"/>
      <c r="M1983" s="3"/>
      <c r="N1983" s="3"/>
      <c r="O1983" s="3"/>
      <c r="P1983" s="3"/>
      <c r="Q1983" s="3"/>
      <c r="R1983" s="3"/>
      <c r="S1983" s="3"/>
      <c r="T1983" s="3"/>
      <c r="U1983" s="3"/>
      <c r="V1983" s="3"/>
    </row>
    <row r="1984" ht="27.0" customHeight="1">
      <c r="A1984" s="8" t="str">
        <f>HYPERLINK("https://www.tenforums.com/tutorials/19074-microsoft-edge-import-bookmarks-firefox-windows-10-a.html","Microsoft Edge - Import Bookmarks from Firefox in Windows 10")</f>
        <v>Microsoft Edge - Import Bookmarks from Firefox in Windows 10</v>
      </c>
      <c r="B1984" s="9" t="s">
        <v>1072</v>
      </c>
      <c r="C1984" s="3"/>
      <c r="D1984" s="3"/>
      <c r="E1984" s="3"/>
      <c r="F1984" s="3"/>
      <c r="G1984" s="3"/>
      <c r="H1984" s="3"/>
      <c r="I1984" s="3"/>
      <c r="J1984" s="3"/>
      <c r="K1984" s="3"/>
      <c r="L1984" s="3"/>
      <c r="M1984" s="3"/>
      <c r="N1984" s="3"/>
      <c r="O1984" s="3"/>
      <c r="P1984" s="3"/>
      <c r="Q1984" s="3"/>
      <c r="R1984" s="3"/>
      <c r="S1984" s="3"/>
      <c r="T1984" s="3"/>
      <c r="U1984" s="3"/>
      <c r="V1984" s="3"/>
    </row>
    <row r="1985" ht="27.0" customHeight="1">
      <c r="A1985" s="8" t="str">
        <f>HYPERLINK("https://www.tenforums.com/tutorials/18882-microsoft-edge-import-favorites-internet-explorer-windows-10-a.html","Microsoft Edge - Import Favorites from Internet Explorer in Windows 10")</f>
        <v>Microsoft Edge - Import Favorites from Internet Explorer in Windows 10</v>
      </c>
      <c r="B1985" s="9" t="s">
        <v>1322</v>
      </c>
      <c r="C1985" s="3"/>
      <c r="D1985" s="3"/>
      <c r="E1985" s="3"/>
      <c r="F1985" s="3"/>
      <c r="G1985" s="3"/>
      <c r="H1985" s="3"/>
      <c r="I1985" s="3"/>
      <c r="J1985" s="3"/>
      <c r="K1985" s="3"/>
      <c r="L1985" s="3"/>
      <c r="M1985" s="3"/>
      <c r="N1985" s="3"/>
      <c r="O1985" s="3"/>
      <c r="P1985" s="3"/>
      <c r="Q1985" s="3"/>
      <c r="R1985" s="3"/>
      <c r="S1985" s="3"/>
      <c r="T1985" s="3"/>
      <c r="U1985" s="3"/>
      <c r="V1985" s="3"/>
    </row>
    <row r="1986" ht="27.0" customHeight="1">
      <c r="A1986" s="8" t="str">
        <f>HYPERLINK("https://www.tenforums.com/tutorials/19336-chrome-import-favorites-microsoft-edge-windows-10-a.html","Microsoft Edge - Import Favorites to Chrome in Windows 10")</f>
        <v>Microsoft Edge - Import Favorites to Chrome in Windows 10</v>
      </c>
      <c r="B1986" s="9" t="s">
        <v>454</v>
      </c>
      <c r="C1986" s="3"/>
      <c r="D1986" s="3"/>
      <c r="E1986" s="3"/>
      <c r="F1986" s="3"/>
      <c r="G1986" s="3"/>
      <c r="H1986" s="3"/>
      <c r="I1986" s="3"/>
      <c r="J1986" s="3"/>
      <c r="K1986" s="3"/>
      <c r="L1986" s="3"/>
      <c r="M1986" s="3"/>
      <c r="N1986" s="3"/>
      <c r="O1986" s="3"/>
      <c r="P1986" s="3"/>
      <c r="Q1986" s="3"/>
      <c r="R1986" s="3"/>
      <c r="S1986" s="3"/>
      <c r="T1986" s="3"/>
      <c r="U1986" s="3"/>
      <c r="V1986" s="3"/>
    </row>
    <row r="1987" ht="27.0" customHeight="1">
      <c r="A1987" s="8" t="str">
        <f>HYPERLINK("https://www.tenforums.com/tutorials/43240-microsoft-edge-inprivate-browsing-enable-disable-windows-10-a.html","Microsoft Edge InPrivate Browsing - Enable or Disable in Windows 10")</f>
        <v>Microsoft Edge InPrivate Browsing - Enable or Disable in Windows 10</v>
      </c>
      <c r="B1987" s="9" t="s">
        <v>1814</v>
      </c>
      <c r="C1987" s="3"/>
      <c r="D1987" s="3"/>
      <c r="E1987" s="3"/>
      <c r="F1987" s="3"/>
      <c r="G1987" s="3"/>
      <c r="H1987" s="3"/>
      <c r="I1987" s="3"/>
      <c r="J1987" s="3"/>
      <c r="K1987" s="3"/>
      <c r="L1987" s="3"/>
      <c r="M1987" s="3"/>
      <c r="N1987" s="3"/>
      <c r="O1987" s="3"/>
      <c r="P1987" s="3"/>
      <c r="Q1987" s="3"/>
      <c r="R1987" s="3"/>
      <c r="S1987" s="3"/>
      <c r="T1987" s="3"/>
      <c r="U1987" s="3"/>
      <c r="V1987" s="3"/>
    </row>
    <row r="1988" ht="27.0" customHeight="1">
      <c r="A1988" s="8" t="str">
        <f>HYPERLINK("https://www.tenforums.com/tutorials/6207-microsoft-edge-inprivate-browsing-open-windows-10-a.html","Microsoft Edge InPrivate Browsing - Open in Windows 10")</f>
        <v>Microsoft Edge InPrivate Browsing - Open in Windows 10</v>
      </c>
      <c r="B1988" s="9" t="s">
        <v>1815</v>
      </c>
      <c r="C1988" s="3"/>
      <c r="D1988" s="3"/>
      <c r="E1988" s="3"/>
      <c r="F1988" s="3"/>
      <c r="G1988" s="3"/>
      <c r="H1988" s="3"/>
      <c r="I1988" s="3"/>
      <c r="J1988" s="3"/>
      <c r="K1988" s="3"/>
      <c r="L1988" s="3"/>
      <c r="M1988" s="3"/>
      <c r="N1988" s="3"/>
      <c r="O1988" s="3"/>
      <c r="P1988" s="3"/>
      <c r="Q1988" s="3"/>
      <c r="R1988" s="3"/>
      <c r="S1988" s="3"/>
      <c r="T1988" s="3"/>
      <c r="U1988" s="3"/>
      <c r="V1988" s="3"/>
    </row>
    <row r="1989" ht="27.0" customHeight="1">
      <c r="A1989" s="8" t="str">
        <f>HYPERLINK("https://www.tenforums.com/tutorials/5620-microsoft-edge-keyboard-shortcuts-list.html","Microsoft Edge Keyboard Shortcuts List")</f>
        <v>Microsoft Edge Keyboard Shortcuts List</v>
      </c>
      <c r="B1989" s="9" t="s">
        <v>1366</v>
      </c>
      <c r="C1989" s="3"/>
      <c r="D1989" s="3"/>
      <c r="E1989" s="3"/>
      <c r="F1989" s="3"/>
      <c r="G1989" s="3"/>
      <c r="H1989" s="3"/>
      <c r="I1989" s="3"/>
      <c r="J1989" s="3"/>
      <c r="K1989" s="3"/>
      <c r="L1989" s="3"/>
      <c r="M1989" s="3"/>
      <c r="N1989" s="3"/>
      <c r="O1989" s="3"/>
      <c r="P1989" s="3"/>
      <c r="Q1989" s="3"/>
      <c r="R1989" s="3"/>
      <c r="S1989" s="3"/>
      <c r="T1989" s="3"/>
      <c r="U1989" s="3"/>
      <c r="V1989" s="3"/>
    </row>
    <row r="1990" ht="27.0" customHeight="1">
      <c r="A1990" s="8" t="str">
        <f>HYPERLINK("https://www.tenforums.com/tutorials/113890-lookup-definitions-words-microsoft-edge-windows-10-a.html","Microsoft Edge - Lookup Definitions for Words in Windows 10")</f>
        <v>Microsoft Edge - Lookup Definitions for Words in Windows 10</v>
      </c>
      <c r="B1990" s="9" t="s">
        <v>1816</v>
      </c>
      <c r="C1990" s="3"/>
      <c r="D1990" s="3"/>
      <c r="E1990" s="3"/>
      <c r="F1990" s="3"/>
      <c r="G1990" s="3"/>
      <c r="H1990" s="3"/>
      <c r="I1990" s="3"/>
      <c r="J1990" s="3"/>
      <c r="K1990" s="3"/>
      <c r="L1990" s="3"/>
      <c r="M1990" s="3"/>
      <c r="N1990" s="3"/>
      <c r="O1990" s="3"/>
      <c r="P1990" s="3"/>
      <c r="Q1990" s="3"/>
      <c r="R1990" s="3"/>
      <c r="S1990" s="3"/>
      <c r="T1990" s="3"/>
      <c r="U1990" s="3"/>
      <c r="V1990" s="3"/>
    </row>
    <row r="1991" ht="27.0" customHeight="1">
      <c r="A1991" s="8" t="str">
        <f>HYPERLINK("https://www.tenforums.com/tutorials/6323-microsoft-edge-make-web-note-windows-10-a.html","Microsoft Edge - Make a Web Note in Windows 10")</f>
        <v>Microsoft Edge - Make a Web Note in Windows 10</v>
      </c>
      <c r="B1991" s="9" t="s">
        <v>1817</v>
      </c>
      <c r="C1991" s="3"/>
      <c r="D1991" s="3"/>
      <c r="E1991" s="3"/>
      <c r="F1991" s="3"/>
      <c r="G1991" s="3"/>
      <c r="H1991" s="3"/>
      <c r="I1991" s="3"/>
      <c r="J1991" s="3"/>
      <c r="K1991" s="3"/>
      <c r="L1991" s="3"/>
      <c r="M1991" s="3"/>
      <c r="N1991" s="3"/>
      <c r="O1991" s="3"/>
      <c r="P1991" s="3"/>
      <c r="Q1991" s="3"/>
      <c r="R1991" s="3"/>
      <c r="S1991" s="3"/>
      <c r="T1991" s="3"/>
      <c r="U1991" s="3"/>
      <c r="V1991" s="3"/>
    </row>
    <row r="1992" ht="27.0" customHeight="1">
      <c r="A1992" s="8" t="str">
        <f>HYPERLINK("https://www.tenforums.com/tutorials/113021-enable-disable-media-autoplay-microsoft-edge-windows-10-a.html","Microsoft Edge Media Autoplay - Enable or Disable in Windows 10")</f>
        <v>Microsoft Edge Media Autoplay - Enable or Disable in Windows 10</v>
      </c>
      <c r="B1992" s="9" t="s">
        <v>1818</v>
      </c>
      <c r="C1992" s="3"/>
      <c r="D1992" s="3"/>
      <c r="E1992" s="3"/>
      <c r="F1992" s="3"/>
      <c r="G1992" s="3"/>
      <c r="H1992" s="3"/>
      <c r="I1992" s="3"/>
      <c r="J1992" s="3"/>
      <c r="K1992" s="3"/>
      <c r="L1992" s="3"/>
      <c r="M1992" s="3"/>
      <c r="N1992" s="3"/>
      <c r="O1992" s="3"/>
      <c r="P1992" s="3"/>
      <c r="Q1992" s="3"/>
      <c r="R1992" s="3"/>
      <c r="S1992" s="3"/>
      <c r="T1992" s="3"/>
      <c r="U1992" s="3"/>
      <c r="V1992" s="3"/>
    </row>
    <row r="1993" ht="27.0" customHeight="1">
      <c r="A1993" s="8" t="str">
        <f>HYPERLINK("https://www.tenforums.com/tutorials/97570-mute-tab-microsoft-edge-windows-10-a.html","Microsoft Edge - Mute a Tab in Windows 10")</f>
        <v>Microsoft Edge - Mute a Tab in Windows 10</v>
      </c>
      <c r="B1993" s="9" t="s">
        <v>1819</v>
      </c>
      <c r="C1993" s="3"/>
      <c r="D1993" s="3"/>
      <c r="E1993" s="3"/>
      <c r="F1993" s="3"/>
      <c r="G1993" s="3"/>
      <c r="H1993" s="3"/>
      <c r="I1993" s="3"/>
      <c r="J1993" s="3"/>
      <c r="K1993" s="3"/>
      <c r="L1993" s="3"/>
      <c r="M1993" s="3"/>
      <c r="N1993" s="3"/>
      <c r="O1993" s="3"/>
      <c r="P1993" s="3"/>
      <c r="Q1993" s="3"/>
      <c r="R1993" s="3"/>
      <c r="S1993" s="3"/>
      <c r="T1993" s="3"/>
      <c r="U1993" s="3"/>
      <c r="V1993" s="3"/>
    </row>
    <row r="1994" ht="27.0" customHeight="1">
      <c r="A1994" s="8" t="str">
        <f>HYPERLINK("https://www.tenforums.com/tutorials/114907-disable-web-content-new-tab-page-microsoft-edge-windows-10-a.html","Microsoft Edge New Tab Page - Enable or Disable Web Content on in Windows 10")</f>
        <v>Microsoft Edge New Tab Page - Enable or Disable Web Content on in Windows 10</v>
      </c>
      <c r="B1994" s="9" t="s">
        <v>1820</v>
      </c>
      <c r="C1994" s="3"/>
      <c r="D1994" s="3"/>
      <c r="E1994" s="3"/>
      <c r="F1994" s="3"/>
      <c r="G1994" s="3"/>
      <c r="H1994" s="3"/>
      <c r="I1994" s="3"/>
      <c r="J1994" s="3"/>
      <c r="K1994" s="3"/>
      <c r="L1994" s="3"/>
      <c r="M1994" s="3"/>
      <c r="N1994" s="3"/>
      <c r="O1994" s="3"/>
      <c r="P1994" s="3"/>
      <c r="Q1994" s="3"/>
      <c r="R1994" s="3"/>
      <c r="S1994" s="3"/>
      <c r="T1994" s="3"/>
      <c r="U1994" s="3"/>
      <c r="V1994" s="3"/>
    </row>
    <row r="1995" ht="27.0" customHeight="1">
      <c r="A1995" s="8" t="str">
        <f>HYPERLINK("https://www.tenforums.com/tutorials/7647-microsoft-edge-new-tabs-open-page-change-windows-10-a.html","Microsoft Edge New Tabs Open with Page - Change in Windows 10")</f>
        <v>Microsoft Edge New Tabs Open with Page - Change in Windows 10</v>
      </c>
      <c r="B1995" s="9" t="s">
        <v>1821</v>
      </c>
      <c r="C1995" s="3"/>
      <c r="D1995" s="3"/>
      <c r="E1995" s="3"/>
      <c r="F1995" s="3"/>
      <c r="G1995" s="3"/>
      <c r="H1995" s="3"/>
      <c r="I1995" s="3"/>
      <c r="J1995" s="3"/>
      <c r="K1995" s="3"/>
      <c r="L1995" s="3"/>
      <c r="M1995" s="3"/>
      <c r="N1995" s="3"/>
      <c r="O1995" s="3"/>
      <c r="P1995" s="3"/>
      <c r="Q1995" s="3"/>
      <c r="R1995" s="3"/>
      <c r="S1995" s="3"/>
      <c r="T1995" s="3"/>
      <c r="U1995" s="3"/>
      <c r="V1995" s="3"/>
    </row>
    <row r="1996" ht="27.0" customHeight="1">
      <c r="A1996" s="8" t="str">
        <f>HYPERLINK("https://www.tenforums.com/tutorials/8488-microsoft-edge-offer-save-passwords-turn-off-windows-10-a.html","Microsoft Edge Offer to Save Passwords - Turn On or Off in Windows 10")</f>
        <v>Microsoft Edge Offer to Save Passwords - Turn On or Off in Windows 10</v>
      </c>
      <c r="B1996" s="9" t="s">
        <v>1822</v>
      </c>
      <c r="C1996" s="3"/>
      <c r="D1996" s="3"/>
      <c r="E1996" s="3"/>
      <c r="F1996" s="3"/>
      <c r="G1996" s="3"/>
      <c r="H1996" s="3"/>
      <c r="I1996" s="3"/>
      <c r="J1996" s="3"/>
      <c r="K1996" s="3"/>
      <c r="L1996" s="3"/>
      <c r="M1996" s="3"/>
      <c r="N1996" s="3"/>
      <c r="O1996" s="3"/>
      <c r="P1996" s="3"/>
      <c r="Q1996" s="3"/>
      <c r="R1996" s="3"/>
      <c r="S1996" s="3"/>
      <c r="T1996" s="3"/>
      <c r="U1996" s="3"/>
      <c r="V1996" s="3"/>
    </row>
    <row r="1997" ht="27.0" customHeight="1">
      <c r="A1997" s="8" t="str">
        <f>HYPERLINK("https://www.tenforums.com/tutorials/83614-open-new-application-guard-window-microsoft-edge.html","Microsoft Edge - Open New Application Guard Window in Windows 10")</f>
        <v>Microsoft Edge - Open New Application Guard Window in Windows 10</v>
      </c>
      <c r="B1997" s="10" t="s">
        <v>1823</v>
      </c>
      <c r="C1997" s="3"/>
      <c r="D1997" s="3"/>
      <c r="E1997" s="3"/>
      <c r="F1997" s="3"/>
      <c r="G1997" s="3"/>
      <c r="H1997" s="3"/>
      <c r="I1997" s="3"/>
      <c r="J1997" s="3"/>
      <c r="K1997" s="3"/>
      <c r="L1997" s="3"/>
      <c r="M1997" s="3"/>
      <c r="N1997" s="3"/>
      <c r="O1997" s="3"/>
      <c r="P1997" s="3"/>
      <c r="Q1997" s="3"/>
      <c r="R1997" s="3"/>
      <c r="S1997" s="3"/>
      <c r="T1997" s="3"/>
      <c r="U1997" s="3"/>
      <c r="V1997" s="3"/>
    </row>
    <row r="1998" ht="27.0" customHeight="1">
      <c r="A1998" s="8" t="str">
        <f>HYPERLINK("https://www.tenforums.com/tutorials/75455-microsoft-edge-open-sites-apps-turn-off-windows-10-a.html","Microsoft Edge Open Sites in Apps - Turn On or Off in Windows 10")</f>
        <v>Microsoft Edge Open Sites in Apps - Turn On or Off in Windows 10</v>
      </c>
      <c r="B1998" s="10" t="s">
        <v>1824</v>
      </c>
      <c r="C1998" s="3"/>
      <c r="D1998" s="3"/>
      <c r="E1998" s="3"/>
      <c r="F1998" s="3"/>
      <c r="G1998" s="3"/>
      <c r="H1998" s="3"/>
      <c r="I1998" s="3"/>
      <c r="J1998" s="3"/>
      <c r="K1998" s="3"/>
      <c r="L1998" s="3"/>
      <c r="M1998" s="3"/>
      <c r="N1998" s="3"/>
      <c r="O1998" s="3"/>
      <c r="P1998" s="3"/>
      <c r="Q1998" s="3"/>
      <c r="R1998" s="3"/>
      <c r="S1998" s="3"/>
      <c r="T1998" s="3"/>
      <c r="U1998" s="3"/>
      <c r="V1998" s="3"/>
    </row>
    <row r="1999" ht="27.0" customHeight="1">
      <c r="A1999" s="8" t="str">
        <f>HYPERLINK("https://www.tenforums.com/tutorials/5619-microsoft-edge-open-website-internet-explorer.html","Microsoft Edge - Open Website with Internet Explorer")</f>
        <v>Microsoft Edge - Open Website with Internet Explorer</v>
      </c>
      <c r="B1999" s="9" t="s">
        <v>1825</v>
      </c>
      <c r="C1999" s="3"/>
      <c r="D1999" s="3"/>
      <c r="E1999" s="3"/>
      <c r="F1999" s="3"/>
      <c r="G1999" s="3"/>
      <c r="H1999" s="3"/>
      <c r="I1999" s="3"/>
      <c r="J1999" s="3"/>
      <c r="K1999" s="3"/>
      <c r="L1999" s="3"/>
      <c r="M1999" s="3"/>
      <c r="N1999" s="3"/>
      <c r="O1999" s="3"/>
      <c r="P1999" s="3"/>
      <c r="Q1999" s="3"/>
      <c r="R1999" s="3"/>
      <c r="S1999" s="3"/>
      <c r="T1999" s="3"/>
      <c r="U1999" s="3"/>
      <c r="V1999" s="3"/>
    </row>
    <row r="2000" ht="27.0" customHeight="1">
      <c r="A2000" s="8" t="str">
        <f>HYPERLINK("https://www.tenforums.com/tutorials/7906-microsoft-edge-page-prediction-turn-off-windows-10-a.html","Microsoft Edge Page Prediction - Turn On or Off in Windows 10")</f>
        <v>Microsoft Edge Page Prediction - Turn On or Off in Windows 10</v>
      </c>
      <c r="B2000" s="9" t="s">
        <v>1826</v>
      </c>
      <c r="C2000" s="3"/>
      <c r="D2000" s="3"/>
      <c r="E2000" s="3"/>
      <c r="F2000" s="3"/>
      <c r="G2000" s="3"/>
      <c r="H2000" s="3"/>
      <c r="I2000" s="3"/>
      <c r="J2000" s="3"/>
      <c r="K2000" s="3"/>
      <c r="L2000" s="3"/>
      <c r="M2000" s="3"/>
      <c r="N2000" s="3"/>
      <c r="O2000" s="3"/>
      <c r="P2000" s="3"/>
      <c r="Q2000" s="3"/>
      <c r="R2000" s="3"/>
      <c r="S2000" s="3"/>
      <c r="T2000" s="3"/>
      <c r="U2000" s="3"/>
      <c r="V2000" s="3"/>
    </row>
    <row r="2001" ht="27.0" customHeight="1">
      <c r="A2001" s="8" t="str">
        <f>HYPERLINK("https://www.tenforums.com/tutorials/6206-microsoft-edge-pin-start-sites-windows-10-a.html","Microsoft Edge - 'Pin to Start' Sites in Windows 10")</f>
        <v>Microsoft Edge - 'Pin to Start' Sites in Windows 10</v>
      </c>
      <c r="B2001" s="9" t="s">
        <v>1827</v>
      </c>
      <c r="C2001" s="3"/>
      <c r="D2001" s="3"/>
      <c r="E2001" s="3"/>
      <c r="F2001" s="3"/>
      <c r="G2001" s="3"/>
      <c r="H2001" s="3"/>
      <c r="I2001" s="3"/>
      <c r="J2001" s="3"/>
      <c r="K2001" s="3"/>
      <c r="L2001" s="3"/>
      <c r="M2001" s="3"/>
      <c r="N2001" s="3"/>
      <c r="O2001" s="3"/>
      <c r="P2001" s="3"/>
      <c r="Q2001" s="3"/>
      <c r="R2001" s="3"/>
      <c r="S2001" s="3"/>
      <c r="T2001" s="3"/>
      <c r="U2001" s="3"/>
      <c r="V2001" s="3"/>
    </row>
    <row r="2002" ht="27.0" customHeight="1">
      <c r="A2002" s="8" t="str">
        <f>HYPERLINK("https://www.tenforums.com/tutorials/86366-pin-taskbar-website-microsoft-edge-windows-10-a.html","Microsoft Edge - Pin to Taskbar Sites in Windows 10")</f>
        <v>Microsoft Edge - Pin to Taskbar Sites in Windows 10</v>
      </c>
      <c r="B2002" s="9" t="s">
        <v>1828</v>
      </c>
      <c r="C2002" s="3"/>
      <c r="D2002" s="3"/>
      <c r="E2002" s="3"/>
      <c r="F2002" s="3"/>
      <c r="G2002" s="3"/>
      <c r="H2002" s="3"/>
      <c r="I2002" s="3"/>
      <c r="J2002" s="3"/>
      <c r="K2002" s="3"/>
      <c r="L2002" s="3"/>
      <c r="M2002" s="3"/>
      <c r="N2002" s="3"/>
      <c r="O2002" s="3"/>
      <c r="P2002" s="3"/>
      <c r="Q2002" s="3"/>
      <c r="R2002" s="3"/>
      <c r="S2002" s="3"/>
      <c r="T2002" s="3"/>
      <c r="U2002" s="3"/>
      <c r="V2002" s="3"/>
    </row>
    <row r="2003" ht="27.0" customHeight="1">
      <c r="A2003" s="8" t="str">
        <f>HYPERLINK("https://www.tenforums.com/tutorials/115545-enable-disable-microsoft-edge-pre-launching-windows-10-a.html","Microsoft Edge Pre-launching - Enable or Disable in Windows 10")</f>
        <v>Microsoft Edge Pre-launching - Enable or Disable in Windows 10</v>
      </c>
      <c r="B2003" s="9" t="s">
        <v>1829</v>
      </c>
      <c r="C2003" s="3"/>
      <c r="D2003" s="3"/>
      <c r="E2003" s="3"/>
      <c r="F2003" s="3"/>
      <c r="G2003" s="3"/>
      <c r="H2003" s="3"/>
      <c r="I2003" s="3"/>
      <c r="J2003" s="3"/>
      <c r="K2003" s="3"/>
      <c r="L2003" s="3"/>
      <c r="M2003" s="3"/>
      <c r="N2003" s="3"/>
      <c r="O2003" s="3"/>
      <c r="P2003" s="3"/>
      <c r="Q2003" s="3"/>
      <c r="R2003" s="3"/>
      <c r="S2003" s="3"/>
      <c r="T2003" s="3"/>
      <c r="U2003" s="3"/>
      <c r="V2003" s="3"/>
    </row>
    <row r="2004" ht="27.0" customHeight="1">
      <c r="A2004" s="8" t="str">
        <f>HYPERLINK("https://www.tenforums.com/tutorials/104014-print-clutter-free-webpages-microsoft-edge.html","Microsoft Edge - Print Clutter-Free Webpages")</f>
        <v>Microsoft Edge - Print Clutter-Free Webpages</v>
      </c>
      <c r="B2004" s="9" t="s">
        <v>1830</v>
      </c>
      <c r="C2004" s="3"/>
      <c r="D2004" s="3"/>
      <c r="E2004" s="3"/>
      <c r="F2004" s="3"/>
      <c r="G2004" s="3"/>
      <c r="H2004" s="3"/>
      <c r="I2004" s="3"/>
      <c r="J2004" s="3"/>
      <c r="K2004" s="3"/>
      <c r="L2004" s="3"/>
      <c r="M2004" s="3"/>
      <c r="N2004" s="3"/>
      <c r="O2004" s="3"/>
      <c r="P2004" s="3"/>
      <c r="Q2004" s="3"/>
      <c r="R2004" s="3"/>
      <c r="S2004" s="3"/>
      <c r="T2004" s="3"/>
      <c r="U2004" s="3"/>
      <c r="V2004" s="3"/>
    </row>
    <row r="2005" ht="27.0" customHeight="1">
      <c r="A2005" s="8" t="str">
        <f>HYPERLINK("https://www.tenforums.com/tutorials/114852-enable-disable-printing-microsoft-edge-windows-10-a.html","Microsoft Edge Printing - Enable or Disable in Windows 10")</f>
        <v>Microsoft Edge Printing - Enable or Disable in Windows 10</v>
      </c>
      <c r="B2005" s="9" t="s">
        <v>1831</v>
      </c>
      <c r="C2005" s="3"/>
      <c r="D2005" s="3"/>
      <c r="E2005" s="3"/>
      <c r="F2005" s="3"/>
      <c r="G2005" s="3"/>
      <c r="H2005" s="3"/>
      <c r="I2005" s="3"/>
      <c r="J2005" s="3"/>
      <c r="K2005" s="3"/>
      <c r="L2005" s="3"/>
      <c r="M2005" s="3"/>
      <c r="N2005" s="3"/>
      <c r="O2005" s="3"/>
      <c r="P2005" s="3"/>
      <c r="Q2005" s="3"/>
      <c r="R2005" s="3"/>
      <c r="S2005" s="3"/>
      <c r="T2005" s="3"/>
      <c r="U2005" s="3"/>
      <c r="V2005" s="3"/>
    </row>
    <row r="2006" ht="27.0" customHeight="1">
      <c r="A2006" s="8" t="str">
        <f>HYPERLINK("https://www.tenforums.com/tutorials/102511-read-aloud-microsoft-edge-windows-10-a.html","Microsoft Edge Read Aloud in Windows 10")</f>
        <v>Microsoft Edge Read Aloud in Windows 10</v>
      </c>
      <c r="B2006" s="9" t="s">
        <v>1832</v>
      </c>
      <c r="C2006" s="3"/>
      <c r="D2006" s="3"/>
      <c r="E2006" s="3"/>
      <c r="F2006" s="3"/>
      <c r="G2006" s="3"/>
      <c r="H2006" s="3"/>
      <c r="I2006" s="3"/>
      <c r="J2006" s="3"/>
      <c r="K2006" s="3"/>
      <c r="L2006" s="3"/>
      <c r="M2006" s="3"/>
      <c r="N2006" s="3"/>
      <c r="O2006" s="3"/>
      <c r="P2006" s="3"/>
      <c r="Q2006" s="3"/>
      <c r="R2006" s="3"/>
      <c r="S2006" s="3"/>
      <c r="T2006" s="3"/>
      <c r="U2006" s="3"/>
      <c r="V2006" s="3"/>
    </row>
    <row r="2007" ht="27.0" customHeight="1">
      <c r="A2007" s="8" t="str">
        <f>HYPERLINK("https://www.tenforums.com/tutorials/6248-microsoft-edge-reading-list-articles-add-remove-windows-10-a.html","Microsoft Edge Reading List Articles - Add or Remove in Windows 10")</f>
        <v>Microsoft Edge Reading List Articles - Add or Remove in Windows 10</v>
      </c>
      <c r="B2007" s="9" t="s">
        <v>1833</v>
      </c>
      <c r="C2007" s="3"/>
      <c r="D2007" s="3"/>
      <c r="E2007" s="3"/>
      <c r="F2007" s="3"/>
      <c r="G2007" s="3"/>
      <c r="H2007" s="3"/>
      <c r="I2007" s="3"/>
      <c r="J2007" s="3"/>
      <c r="K2007" s="3"/>
      <c r="L2007" s="3"/>
      <c r="M2007" s="3"/>
      <c r="N2007" s="3"/>
      <c r="O2007" s="3"/>
      <c r="P2007" s="3"/>
      <c r="Q2007" s="3"/>
      <c r="R2007" s="3"/>
      <c r="S2007" s="3"/>
      <c r="T2007" s="3"/>
      <c r="U2007" s="3"/>
      <c r="V2007" s="3"/>
    </row>
    <row r="2008" ht="27.0" customHeight="1">
      <c r="A2008" s="8" t="str">
        <f>HYPERLINK("https://www.tenforums.com/tutorials/114153-change-page-theme-microsoft-edge-reading-view-windows-10-a.html","Microsoft Edge Reading View - Change Page Theme in Windows 10")</f>
        <v>Microsoft Edge Reading View - Change Page Theme in Windows 10</v>
      </c>
      <c r="B2008" s="9" t="s">
        <v>1834</v>
      </c>
      <c r="C2008" s="3"/>
      <c r="D2008" s="3"/>
      <c r="E2008" s="3"/>
      <c r="F2008" s="3"/>
      <c r="G2008" s="3"/>
      <c r="H2008" s="3"/>
      <c r="I2008" s="3"/>
      <c r="J2008" s="3"/>
      <c r="K2008" s="3"/>
      <c r="L2008" s="3"/>
      <c r="M2008" s="3"/>
      <c r="N2008" s="3"/>
      <c r="O2008" s="3"/>
      <c r="P2008" s="3"/>
      <c r="Q2008" s="3"/>
      <c r="R2008" s="3"/>
      <c r="S2008" s="3"/>
      <c r="T2008" s="3"/>
      <c r="U2008" s="3"/>
      <c r="V2008" s="3"/>
    </row>
    <row r="2009" ht="27.0" customHeight="1">
      <c r="A2009" s="8" t="str">
        <f>HYPERLINK("https://www.tenforums.com/tutorials/114129-change-text-size-microsoft-edge-reading-view-windows-10-a.html","Microsoft Edge Reading View - Change Text Size in Windows 10")</f>
        <v>Microsoft Edge Reading View - Change Text Size in Windows 10</v>
      </c>
      <c r="B2009" s="9" t="s">
        <v>1835</v>
      </c>
      <c r="C2009" s="3"/>
      <c r="D2009" s="3"/>
      <c r="E2009" s="3"/>
      <c r="F2009" s="3"/>
      <c r="G2009" s="3"/>
      <c r="H2009" s="3"/>
      <c r="I2009" s="3"/>
      <c r="J2009" s="3"/>
      <c r="K2009" s="3"/>
      <c r="L2009" s="3"/>
      <c r="M2009" s="3"/>
      <c r="N2009" s="3"/>
      <c r="O2009" s="3"/>
      <c r="P2009" s="3"/>
      <c r="Q2009" s="3"/>
      <c r="R2009" s="3"/>
      <c r="S2009" s="3"/>
      <c r="T2009" s="3"/>
      <c r="U2009" s="3"/>
      <c r="V2009" s="3"/>
    </row>
    <row r="2010" ht="27.0" customHeight="1">
      <c r="A2010" s="8" t="str">
        <f>HYPERLINK("https://www.tenforums.com/tutorials/114225-change-text-spacing-microsoft-edge-reading-view-windows-10-a.html","Microsoft Edge Reading View - Change Text Spacing in Windows 10")</f>
        <v>Microsoft Edge Reading View - Change Text Spacing in Windows 10</v>
      </c>
      <c r="B2010" s="9" t="s">
        <v>1836</v>
      </c>
      <c r="C2010" s="3"/>
      <c r="D2010" s="3"/>
      <c r="E2010" s="3"/>
      <c r="F2010" s="3"/>
      <c r="G2010" s="3"/>
      <c r="H2010" s="3"/>
      <c r="I2010" s="3"/>
      <c r="J2010" s="3"/>
      <c r="K2010" s="3"/>
      <c r="L2010" s="3"/>
      <c r="M2010" s="3"/>
      <c r="N2010" s="3"/>
      <c r="O2010" s="3"/>
      <c r="P2010" s="3"/>
      <c r="Q2010" s="3"/>
      <c r="R2010" s="3"/>
      <c r="S2010" s="3"/>
      <c r="T2010" s="3"/>
      <c r="U2010" s="3"/>
      <c r="V2010" s="3"/>
    </row>
    <row r="2011" ht="27.0" customHeight="1">
      <c r="A2011" s="8" t="str">
        <f>HYPERLINK("https://www.tenforums.com/tutorials/6276-microsoft-edge-reading-view-turn-off-windows-10-a.html","Microsoft Edge Reading View - Turn On or Off in Windows 10")</f>
        <v>Microsoft Edge Reading View - Turn On or Off in Windows 10</v>
      </c>
      <c r="B2011" s="9" t="s">
        <v>1837</v>
      </c>
      <c r="C2011" s="3"/>
      <c r="D2011" s="3"/>
      <c r="E2011" s="3"/>
      <c r="F2011" s="3"/>
      <c r="G2011" s="3"/>
      <c r="H2011" s="3"/>
      <c r="I2011" s="3"/>
      <c r="J2011" s="3"/>
      <c r="K2011" s="3"/>
      <c r="L2011" s="3"/>
      <c r="M2011" s="3"/>
      <c r="N2011" s="3"/>
      <c r="O2011" s="3"/>
      <c r="P2011" s="3"/>
      <c r="Q2011" s="3"/>
      <c r="R2011" s="3"/>
      <c r="S2011" s="3"/>
      <c r="T2011" s="3"/>
      <c r="U2011" s="3"/>
      <c r="V2011" s="3"/>
    </row>
    <row r="2012" ht="27.0" customHeight="1">
      <c r="A2012" s="8" t="str">
        <f>HYPERLINK("https://www.tenforums.com/tutorials/113624-turn-off-line-focus-microsoft-edge-reading-view-windows-10-a.html","Microsoft Edge Reading View - Turn On or Off Line Focus in Windows 10")</f>
        <v>Microsoft Edge Reading View - Turn On or Off Line Focus in Windows 10</v>
      </c>
      <c r="B2012" s="9" t="s">
        <v>1838</v>
      </c>
      <c r="C2012" s="3"/>
      <c r="D2012" s="3"/>
      <c r="E2012" s="3"/>
      <c r="F2012" s="3"/>
      <c r="G2012" s="3"/>
      <c r="H2012" s="3"/>
      <c r="I2012" s="3"/>
      <c r="J2012" s="3"/>
      <c r="K2012" s="3"/>
      <c r="L2012" s="3"/>
      <c r="M2012" s="3"/>
      <c r="N2012" s="3"/>
      <c r="O2012" s="3"/>
      <c r="P2012" s="3"/>
      <c r="Q2012" s="3"/>
      <c r="R2012" s="3"/>
      <c r="S2012" s="3"/>
      <c r="T2012" s="3"/>
      <c r="U2012" s="3"/>
      <c r="V2012" s="3"/>
    </row>
    <row r="2013" ht="27.0" customHeight="1">
      <c r="A2013" s="8" t="str">
        <f>HYPERLINK("https://www.tenforums.com/tutorials/28655-microsoft-edge-reinstall-re-register-windows-10-a.html","Microsoft Edge - Reinstall and Re-register in Windows 10")</f>
        <v>Microsoft Edge - Reinstall and Re-register in Windows 10</v>
      </c>
      <c r="B2013" s="9" t="s">
        <v>1839</v>
      </c>
      <c r="C2013" s="3"/>
      <c r="D2013" s="3"/>
      <c r="E2013" s="3"/>
      <c r="F2013" s="3"/>
      <c r="G2013" s="3"/>
      <c r="H2013" s="3"/>
      <c r="I2013" s="3"/>
      <c r="J2013" s="3"/>
      <c r="K2013" s="3"/>
      <c r="L2013" s="3"/>
      <c r="M2013" s="3"/>
      <c r="N2013" s="3"/>
      <c r="O2013" s="3"/>
      <c r="P2013" s="3"/>
      <c r="Q2013" s="3"/>
      <c r="R2013" s="3"/>
      <c r="S2013" s="3"/>
      <c r="T2013" s="3"/>
      <c r="U2013" s="3"/>
      <c r="V2013" s="3"/>
    </row>
    <row r="2014" ht="27.0" customHeight="1">
      <c r="A2014" s="8" t="str">
        <f>HYPERLINK("https://www.tenforums.com/tutorials/111016-rename-groups-tabs-set-aside-microsoft-edge-windows-10-a.html","Microsoft Edge - Rename Groups of Tabs Set Aside in Windows 10")</f>
        <v>Microsoft Edge - Rename Groups of Tabs Set Aside in Windows 10</v>
      </c>
      <c r="B2014" s="9" t="s">
        <v>1840</v>
      </c>
      <c r="C2014" s="3"/>
      <c r="D2014" s="3"/>
      <c r="E2014" s="3"/>
      <c r="F2014" s="3"/>
      <c r="G2014" s="3"/>
      <c r="H2014" s="3"/>
      <c r="I2014" s="3"/>
      <c r="J2014" s="3"/>
      <c r="K2014" s="3"/>
      <c r="L2014" s="3"/>
      <c r="M2014" s="3"/>
      <c r="N2014" s="3"/>
      <c r="O2014" s="3"/>
      <c r="P2014" s="3"/>
      <c r="Q2014" s="3"/>
      <c r="R2014" s="3"/>
      <c r="S2014" s="3"/>
      <c r="T2014" s="3"/>
      <c r="U2014" s="3"/>
      <c r="V2014" s="3"/>
    </row>
    <row r="2015" ht="27.0" customHeight="1">
      <c r="A2015" s="8" t="str">
        <f>HYPERLINK("https://www.tenforums.com/tutorials/25353-microsoft-edge-reset-default-windows-10-a.html","Microsoft Edge - Reset to Default in Windows 10")</f>
        <v>Microsoft Edge - Reset to Default in Windows 10</v>
      </c>
      <c r="B2015" s="9" t="s">
        <v>1841</v>
      </c>
      <c r="C2015" s="3"/>
      <c r="D2015" s="3"/>
      <c r="E2015" s="3"/>
      <c r="F2015" s="3"/>
      <c r="G2015" s="3"/>
      <c r="H2015" s="3"/>
      <c r="I2015" s="3"/>
      <c r="J2015" s="3"/>
      <c r="K2015" s="3"/>
      <c r="L2015" s="3"/>
      <c r="M2015" s="3"/>
      <c r="N2015" s="3"/>
      <c r="O2015" s="3"/>
      <c r="P2015" s="3"/>
      <c r="Q2015" s="3"/>
      <c r="R2015" s="3"/>
      <c r="S2015" s="3"/>
      <c r="T2015" s="3"/>
      <c r="U2015" s="3"/>
      <c r="V2015" s="3"/>
    </row>
    <row r="2016" ht="27.0" customHeight="1">
      <c r="A2016" s="8" t="str">
        <f>HYPERLINK("https://www.tenforums.com/tutorials/46249-microsoft-edge-save-protected-media-licenses-turn-off.html","Microsoft Edge Save Protected Media Licenses - Turn On or Off")</f>
        <v>Microsoft Edge Save Protected Media Licenses - Turn On or Off</v>
      </c>
      <c r="B2016" s="9" t="s">
        <v>1842</v>
      </c>
      <c r="C2016" s="3"/>
      <c r="D2016" s="3"/>
      <c r="E2016" s="3"/>
      <c r="F2016" s="3"/>
      <c r="G2016" s="3"/>
      <c r="H2016" s="3"/>
      <c r="I2016" s="3"/>
      <c r="J2016" s="3"/>
      <c r="K2016" s="3"/>
      <c r="L2016" s="3"/>
      <c r="M2016" s="3"/>
      <c r="N2016" s="3"/>
      <c r="O2016" s="3"/>
      <c r="P2016" s="3"/>
      <c r="Q2016" s="3"/>
      <c r="R2016" s="3"/>
      <c r="S2016" s="3"/>
      <c r="T2016" s="3"/>
      <c r="U2016" s="3"/>
      <c r="V2016" s="3"/>
    </row>
    <row r="2017" ht="27.0" customHeight="1">
      <c r="A2017" s="8" t="str">
        <f>HYPERLINK("https://www.tenforums.com/tutorials/115077-enable-disable-save-passwords-microsoft-edge-windows-10-a.html","Microsoft Edge Save Passwords - Enable or Disable in Windows 10")</f>
        <v>Microsoft Edge Save Passwords - Enable or Disable in Windows 10</v>
      </c>
      <c r="B2017" s="9" t="s">
        <v>1843</v>
      </c>
      <c r="C2017" s="3"/>
      <c r="D2017" s="3"/>
      <c r="E2017" s="3"/>
      <c r="F2017" s="3"/>
      <c r="G2017" s="3"/>
      <c r="H2017" s="3"/>
      <c r="I2017" s="3"/>
      <c r="J2017" s="3"/>
      <c r="K2017" s="3"/>
      <c r="L2017" s="3"/>
      <c r="M2017" s="3"/>
      <c r="N2017" s="3"/>
      <c r="O2017" s="3"/>
      <c r="P2017" s="3"/>
      <c r="Q2017" s="3"/>
      <c r="R2017" s="3"/>
      <c r="S2017" s="3"/>
      <c r="T2017" s="3"/>
      <c r="U2017" s="3"/>
      <c r="V2017" s="3"/>
    </row>
    <row r="2018" ht="27.0" customHeight="1">
      <c r="A2018" s="8" t="str">
        <f>HYPERLINK("https://www.tenforums.com/tutorials/8489-microsoft-edge-saved-passwords-manage-windows-10-a.html","Microsoft Edge Saved Passwords - Manage in Windows 10")</f>
        <v>Microsoft Edge Saved Passwords - Manage in Windows 10</v>
      </c>
      <c r="B2018" s="9" t="s">
        <v>1844</v>
      </c>
      <c r="C2018" s="3"/>
      <c r="D2018" s="3"/>
      <c r="E2018" s="3"/>
      <c r="F2018" s="3"/>
      <c r="G2018" s="3"/>
      <c r="H2018" s="3"/>
      <c r="I2018" s="3"/>
      <c r="J2018" s="3"/>
      <c r="K2018" s="3"/>
      <c r="L2018" s="3"/>
      <c r="M2018" s="3"/>
      <c r="N2018" s="3"/>
      <c r="O2018" s="3"/>
      <c r="P2018" s="3"/>
      <c r="Q2018" s="3"/>
      <c r="R2018" s="3"/>
      <c r="S2018" s="3"/>
      <c r="T2018" s="3"/>
      <c r="U2018" s="3"/>
      <c r="V2018" s="3"/>
    </row>
    <row r="2019" ht="27.0" customHeight="1">
      <c r="A2019" s="8" t="str">
        <f>HYPERLINK("https://www.tenforums.com/tutorials/97500-add-remove-microsoft-edge-search-box-placeholder-text-windows-10-a.html","Microsoft Edge Search Box Placeholder Text - Add or Remove in Windows 10")</f>
        <v>Microsoft Edge Search Box Placeholder Text - Add or Remove in Windows 10</v>
      </c>
      <c r="B2019" s="9" t="s">
        <v>1845</v>
      </c>
      <c r="C2019" s="3"/>
      <c r="D2019" s="3"/>
      <c r="E2019" s="3"/>
      <c r="F2019" s="3"/>
      <c r="G2019" s="3"/>
      <c r="H2019" s="3"/>
      <c r="I2019" s="3"/>
      <c r="J2019" s="3"/>
      <c r="K2019" s="3"/>
      <c r="L2019" s="3"/>
      <c r="M2019" s="3"/>
      <c r="N2019" s="3"/>
      <c r="O2019" s="3"/>
      <c r="P2019" s="3"/>
      <c r="Q2019" s="3"/>
      <c r="R2019" s="3"/>
      <c r="S2019" s="3"/>
      <c r="T2019" s="3"/>
      <c r="U2019" s="3"/>
      <c r="V2019" s="3"/>
    </row>
    <row r="2020" ht="27.0" customHeight="1">
      <c r="A2020" s="8" t="str">
        <f>HYPERLINK("https://www.tenforums.com/tutorials/8360-microsoft-edge-search-engine-change-windows-10-a.html","Microsoft Edge Search Engine - Change in Windows 10")</f>
        <v>Microsoft Edge Search Engine - Change in Windows 10</v>
      </c>
      <c r="B2020" s="9" t="s">
        <v>1846</v>
      </c>
      <c r="C2020" s="3"/>
      <c r="D2020" s="3"/>
      <c r="E2020" s="3"/>
      <c r="F2020" s="3"/>
      <c r="G2020" s="3"/>
      <c r="H2020" s="3"/>
      <c r="I2020" s="3"/>
      <c r="J2020" s="3"/>
      <c r="K2020" s="3"/>
      <c r="L2020" s="3"/>
      <c r="M2020" s="3"/>
      <c r="N2020" s="3"/>
      <c r="O2020" s="3"/>
      <c r="P2020" s="3"/>
      <c r="Q2020" s="3"/>
      <c r="R2020" s="3"/>
      <c r="S2020" s="3"/>
      <c r="T2020" s="3"/>
      <c r="U2020" s="3"/>
      <c r="V2020" s="3"/>
    </row>
    <row r="2021" ht="27.0" customHeight="1">
      <c r="A2021" s="8" t="str">
        <f>HYPERLINK("https://www.tenforums.com/tutorials/115916-enable-disable-change-search-engine-microsoft-edge-windows-10-a.html","Microsoft Edge Search Engine - Enable or Disable Change in Windows 10")</f>
        <v>Microsoft Edge Search Engine - Enable or Disable Change in Windows 10</v>
      </c>
      <c r="B2021" s="9" t="s">
        <v>1847</v>
      </c>
      <c r="C2021" s="3"/>
      <c r="D2021" s="3"/>
      <c r="E2021" s="3"/>
      <c r="F2021" s="3"/>
      <c r="G2021" s="3"/>
      <c r="H2021" s="3"/>
      <c r="I2021" s="3"/>
      <c r="J2021" s="3"/>
      <c r="K2021" s="3"/>
      <c r="L2021" s="3"/>
      <c r="M2021" s="3"/>
      <c r="N2021" s="3"/>
      <c r="O2021" s="3"/>
      <c r="P2021" s="3"/>
      <c r="Q2021" s="3"/>
      <c r="R2021" s="3"/>
      <c r="S2021" s="3"/>
      <c r="T2021" s="3"/>
      <c r="U2021" s="3"/>
      <c r="V2021" s="3"/>
    </row>
    <row r="2022" ht="27.0" customHeight="1">
      <c r="A2022" s="8" t="str">
        <f>HYPERLINK("https://www.tenforums.com/tutorials/115901-enable-disable-search-suggestions-address-bar-microsoft-edge.html","Microsoft Edge Search Suggestions in Address Bar - Enable or Disable in Windows 10")</f>
        <v>Microsoft Edge Search Suggestions in Address Bar - Enable or Disable in Windows 10</v>
      </c>
      <c r="B2022" s="9" t="s">
        <v>1848</v>
      </c>
      <c r="C2022" s="3"/>
      <c r="D2022" s="3"/>
      <c r="E2022" s="3"/>
      <c r="F2022" s="3"/>
      <c r="G2022" s="3"/>
      <c r="H2022" s="3"/>
      <c r="I2022" s="3"/>
      <c r="J2022" s="3"/>
      <c r="K2022" s="3"/>
      <c r="L2022" s="3"/>
      <c r="M2022" s="3"/>
      <c r="N2022" s="3"/>
      <c r="O2022" s="3"/>
      <c r="P2022" s="3"/>
      <c r="Q2022" s="3"/>
      <c r="R2022" s="3"/>
      <c r="S2022" s="3"/>
      <c r="T2022" s="3"/>
      <c r="U2022" s="3"/>
      <c r="V2022" s="3"/>
    </row>
    <row r="2023" ht="27.0" customHeight="1">
      <c r="A2023" s="8" t="str">
        <f>HYPERLINK("https://www.tenforums.com/tutorials/119953-send-webpage-microsoft-edge-android-phone-windows-10-pc.html","Microsoft Edge - Send Webpage from Android Phone to Windows 10 PC")</f>
        <v>Microsoft Edge - Send Webpage from Android Phone to Windows 10 PC</v>
      </c>
      <c r="B2023" s="9" t="s">
        <v>143</v>
      </c>
      <c r="C2023" s="3"/>
      <c r="D2023" s="3"/>
      <c r="E2023" s="3"/>
      <c r="F2023" s="3"/>
      <c r="G2023" s="3"/>
      <c r="H2023" s="3"/>
      <c r="I2023" s="3"/>
      <c r="J2023" s="3"/>
      <c r="K2023" s="3"/>
      <c r="L2023" s="3"/>
      <c r="M2023" s="3"/>
      <c r="N2023" s="3"/>
      <c r="O2023" s="3"/>
      <c r="P2023" s="3"/>
      <c r="Q2023" s="3"/>
      <c r="R2023" s="3"/>
      <c r="S2023" s="3"/>
      <c r="T2023" s="3"/>
      <c r="U2023" s="3"/>
      <c r="V2023" s="3"/>
    </row>
    <row r="2024" ht="27.0" customHeight="1">
      <c r="A2024" s="8" t="str">
        <f>HYPERLINK("https://www.tenforums.com/tutorials/123007-set-up-security-key-sign-microsoft-account-microsoft-edge.html","Microsoft Edge- Set Up Security Key to Sign in to Microsoft Account")</f>
        <v>Microsoft Edge- Set Up Security Key to Sign in to Microsoft Account</v>
      </c>
      <c r="B2024" s="9" t="s">
        <v>1546</v>
      </c>
      <c r="C2024" s="3"/>
      <c r="D2024" s="3"/>
      <c r="E2024" s="3"/>
      <c r="F2024" s="3"/>
      <c r="G2024" s="3"/>
      <c r="H2024" s="3"/>
      <c r="I2024" s="3"/>
      <c r="J2024" s="3"/>
      <c r="K2024" s="3"/>
      <c r="L2024" s="3"/>
      <c r="M2024" s="3"/>
      <c r="N2024" s="3"/>
      <c r="O2024" s="3"/>
      <c r="P2024" s="3"/>
      <c r="Q2024" s="3"/>
      <c r="R2024" s="3"/>
      <c r="S2024" s="3"/>
      <c r="T2024" s="3"/>
      <c r="U2024" s="3"/>
      <c r="V2024" s="3"/>
    </row>
    <row r="2025" ht="27.0" customHeight="1">
      <c r="A2025" s="8" t="str">
        <f>HYPERLINK("https://www.tenforums.com/tutorials/122208-set-up-windows-hello-sign-microsoft-account-microsoft-edge.html","Microsoft Edge - Set Up Windows Hello to Sign in to Microsoft Account")</f>
        <v>Microsoft Edge - Set Up Windows Hello to Sign in to Microsoft Account</v>
      </c>
      <c r="B2025" s="9" t="s">
        <v>1547</v>
      </c>
      <c r="C2025" s="3"/>
      <c r="D2025" s="3"/>
      <c r="E2025" s="3"/>
      <c r="F2025" s="3"/>
      <c r="G2025" s="3"/>
      <c r="H2025" s="3"/>
      <c r="I2025" s="3"/>
      <c r="J2025" s="3"/>
      <c r="K2025" s="3"/>
      <c r="L2025" s="3"/>
      <c r="M2025" s="3"/>
      <c r="N2025" s="3"/>
      <c r="O2025" s="3"/>
      <c r="P2025" s="3"/>
      <c r="Q2025" s="3"/>
      <c r="R2025" s="3"/>
      <c r="S2025" s="3"/>
      <c r="T2025" s="3"/>
      <c r="U2025" s="3"/>
      <c r="V2025" s="3"/>
    </row>
    <row r="2026" ht="27.0" customHeight="1">
      <c r="A2026" s="8" t="str">
        <f>HYPERLINK("https://www.tenforums.com/tutorials/78544-microsoft-edge-share-web-pages-windows-10-a.html","Microsoft Edge - Share Web Pages in Windows 10")</f>
        <v>Microsoft Edge - Share Web Pages in Windows 10</v>
      </c>
      <c r="B2026" s="10" t="s">
        <v>1849</v>
      </c>
      <c r="C2026" s="3"/>
      <c r="D2026" s="3"/>
      <c r="E2026" s="3"/>
      <c r="F2026" s="3"/>
      <c r="G2026" s="3"/>
      <c r="H2026" s="3"/>
      <c r="I2026" s="3"/>
      <c r="J2026" s="3"/>
      <c r="K2026" s="3"/>
      <c r="L2026" s="3"/>
      <c r="M2026" s="3"/>
      <c r="N2026" s="3"/>
      <c r="O2026" s="3"/>
      <c r="P2026" s="3"/>
      <c r="Q2026" s="3"/>
      <c r="R2026" s="3"/>
      <c r="S2026" s="3"/>
      <c r="T2026" s="3"/>
      <c r="U2026" s="3"/>
      <c r="V2026" s="3"/>
    </row>
    <row r="2027" ht="27.0" customHeight="1">
      <c r="A2027" s="8" t="str">
        <f>HYPERLINK("https://www.tenforums.com/tutorials/7755-microsoft-edge-shortcut-create-windows-10-a.html","Microsoft Edge Shortcut - Create in Windows 10")</f>
        <v>Microsoft Edge Shortcut - Create in Windows 10</v>
      </c>
      <c r="B2027" s="9" t="s">
        <v>1850</v>
      </c>
      <c r="C2027" s="3"/>
      <c r="D2027" s="3"/>
      <c r="E2027" s="3"/>
      <c r="F2027" s="3"/>
      <c r="G2027" s="3"/>
      <c r="H2027" s="3"/>
      <c r="I2027" s="3"/>
      <c r="J2027" s="3"/>
      <c r="K2027" s="3"/>
      <c r="L2027" s="3"/>
      <c r="M2027" s="3"/>
      <c r="N2027" s="3"/>
      <c r="O2027" s="3"/>
      <c r="P2027" s="3"/>
      <c r="Q2027" s="3"/>
      <c r="R2027" s="3"/>
      <c r="S2027" s="3"/>
      <c r="T2027" s="3"/>
      <c r="U2027" s="3"/>
      <c r="V2027" s="3"/>
    </row>
    <row r="2028" ht="27.0" customHeight="1">
      <c r="A2028" s="8" t="str">
        <f>HYPERLINK("https://www.tenforums.com/tutorials/113897-turn-off-show-definitions-inline-microsoft-edge-windows-10-a.html","Microsoft Edge Show Definitions Inline - Turn On or Off in Windows 10")</f>
        <v>Microsoft Edge Show Definitions Inline - Turn On or Off in Windows 10</v>
      </c>
      <c r="B2028" s="9" t="s">
        <v>1851</v>
      </c>
      <c r="C2028" s="3"/>
      <c r="D2028" s="3"/>
      <c r="E2028" s="3"/>
      <c r="F2028" s="3"/>
      <c r="G2028" s="3"/>
      <c r="H2028" s="3"/>
      <c r="I2028" s="3"/>
      <c r="J2028" s="3"/>
      <c r="K2028" s="3"/>
      <c r="L2028" s="3"/>
      <c r="M2028" s="3"/>
      <c r="N2028" s="3"/>
      <c r="O2028" s="3"/>
      <c r="P2028" s="3"/>
      <c r="Q2028" s="3"/>
      <c r="R2028" s="3"/>
      <c r="S2028" s="3"/>
      <c r="T2028" s="3"/>
      <c r="U2028" s="3"/>
      <c r="V2028" s="3"/>
    </row>
    <row r="2029" ht="27.0" customHeight="1">
      <c r="A2029" s="11" t="str">
        <f>HYPERLINK("https://www.tenforums.com/tutorials/144061-enable-microsoft-edge-side-side-browser-experience-windows-10-a.html","Microsoft Edge Side by Side browser experience - Enable in Windows 10")</f>
        <v>Microsoft Edge Side by Side browser experience - Enable in Windows 10</v>
      </c>
      <c r="B2029" s="10" t="s">
        <v>1852</v>
      </c>
      <c r="C2029" s="3"/>
      <c r="D2029" s="3"/>
      <c r="E2029" s="3"/>
      <c r="F2029" s="3"/>
      <c r="G2029" s="3"/>
      <c r="H2029" s="3"/>
      <c r="I2029" s="3"/>
      <c r="J2029" s="3"/>
      <c r="K2029" s="3"/>
      <c r="L2029" s="3"/>
      <c r="M2029" s="3"/>
      <c r="N2029" s="3"/>
      <c r="O2029" s="3"/>
      <c r="P2029" s="3"/>
      <c r="Q2029" s="3"/>
      <c r="R2029" s="3"/>
      <c r="S2029" s="3"/>
      <c r="T2029" s="3"/>
      <c r="U2029" s="3"/>
      <c r="V2029" s="3"/>
    </row>
    <row r="2030" ht="27.0" customHeight="1">
      <c r="A2030" s="8" t="str">
        <f>HYPERLINK("https://www.tenforums.com/tutorials/66516-microsoft-edge-smartscreen-filter-enable-disable-windows-10-a.html","Microsoft Edge SmartScreen Filter - Enable or Disable in Windows 10 ")</f>
        <v>Microsoft Edge SmartScreen Filter - Enable or Disable in Windows 10 </v>
      </c>
      <c r="B2030" s="9" t="s">
        <v>1853</v>
      </c>
      <c r="C2030" s="3"/>
      <c r="D2030" s="3"/>
      <c r="E2030" s="3"/>
      <c r="F2030" s="3"/>
      <c r="G2030" s="3"/>
      <c r="H2030" s="3"/>
      <c r="I2030" s="3"/>
      <c r="J2030" s="3"/>
      <c r="K2030" s="3"/>
      <c r="L2030" s="3"/>
      <c r="M2030" s="3"/>
      <c r="N2030" s="3"/>
      <c r="O2030" s="3"/>
      <c r="P2030" s="3"/>
      <c r="Q2030" s="3"/>
      <c r="R2030" s="3"/>
      <c r="S2030" s="3"/>
      <c r="T2030" s="3"/>
      <c r="U2030" s="3"/>
      <c r="V2030" s="3"/>
    </row>
    <row r="2031" ht="27.0" customHeight="1">
      <c r="A2031" s="8" t="str">
        <f>HYPERLINK("https://www.tenforums.com/tutorials/117837-enable-disable-bypassing-smartscreen-sites-microsoft-edge.html","Microsoft Edge SmartScreen Prompts for Sites - Enable or Disable Bypassing in Windows 10")</f>
        <v>Microsoft Edge SmartScreen Prompts for Sites - Enable or Disable Bypassing in Windows 10</v>
      </c>
      <c r="B2031" s="9" t="s">
        <v>1854</v>
      </c>
      <c r="C2031" s="3"/>
      <c r="D2031" s="3"/>
      <c r="E2031" s="3"/>
      <c r="F2031" s="3"/>
      <c r="G2031" s="3"/>
      <c r="H2031" s="3"/>
      <c r="I2031" s="3"/>
      <c r="J2031" s="3"/>
      <c r="K2031" s="3"/>
      <c r="L2031" s="3"/>
      <c r="M2031" s="3"/>
      <c r="N2031" s="3"/>
      <c r="O2031" s="3"/>
      <c r="P2031" s="3"/>
      <c r="Q2031" s="3"/>
      <c r="R2031" s="3"/>
      <c r="S2031" s="3"/>
      <c r="T2031" s="3"/>
      <c r="U2031" s="3"/>
      <c r="V2031" s="3"/>
    </row>
    <row r="2032" ht="27.0" customHeight="1">
      <c r="A2032" s="8" t="str">
        <f>HYPERLINK("https://www.tenforums.com/tutorials/63721-microsoft-edge-snooze-use-windows-10-a.html","Microsoft Edge Snooze - Use in Windows 10 ")</f>
        <v>Microsoft Edge Snooze - Use in Windows 10 </v>
      </c>
      <c r="B2032" s="9" t="s">
        <v>1855</v>
      </c>
      <c r="C2032" s="3"/>
      <c r="D2032" s="3"/>
      <c r="E2032" s="3"/>
      <c r="F2032" s="3"/>
      <c r="G2032" s="3"/>
      <c r="H2032" s="3"/>
      <c r="I2032" s="3"/>
      <c r="J2032" s="3"/>
      <c r="K2032" s="3"/>
      <c r="L2032" s="3"/>
      <c r="M2032" s="3"/>
      <c r="N2032" s="3"/>
      <c r="O2032" s="3"/>
      <c r="P2032" s="3"/>
      <c r="Q2032" s="3"/>
      <c r="R2032" s="3"/>
      <c r="S2032" s="3"/>
      <c r="T2032" s="3"/>
      <c r="U2032" s="3"/>
      <c r="V2032" s="3"/>
    </row>
    <row r="2033" ht="27.0" customHeight="1">
      <c r="A2033" s="8" t="str">
        <f>HYPERLINK("https://www.tenforums.com/tutorials/75156-microsoft-edge-start-page-customize-windows-10-a.html","Microsoft Edge Start Page - Customize in Windows 10")</f>
        <v>Microsoft Edge Start Page - Customize in Windows 10</v>
      </c>
      <c r="B2033" s="10" t="s">
        <v>1856</v>
      </c>
      <c r="C2033" s="3"/>
      <c r="D2033" s="3"/>
      <c r="E2033" s="3"/>
      <c r="F2033" s="3"/>
      <c r="G2033" s="3"/>
      <c r="H2033" s="3"/>
      <c r="I2033" s="3"/>
      <c r="J2033" s="3"/>
      <c r="K2033" s="3"/>
      <c r="L2033" s="3"/>
      <c r="M2033" s="3"/>
      <c r="N2033" s="3"/>
      <c r="O2033" s="3"/>
      <c r="P2033" s="3"/>
      <c r="Q2033" s="3"/>
      <c r="R2033" s="3"/>
      <c r="S2033" s="3"/>
      <c r="T2033" s="3"/>
      <c r="U2033" s="3"/>
      <c r="V2033" s="3"/>
    </row>
    <row r="2034" ht="27.0" customHeight="1">
      <c r="A2034" s="8" t="str">
        <f>HYPERLINK("https://www.tenforums.com/tutorials/5090-microsoft-edge-startup-page-change-windows-10-a.html","Microsoft Edge Startup Page - Change in Windows 10")</f>
        <v>Microsoft Edge Startup Page - Change in Windows 10</v>
      </c>
      <c r="B2034" s="9" t="s">
        <v>1857</v>
      </c>
      <c r="C2034" s="3"/>
      <c r="D2034" s="3"/>
      <c r="E2034" s="3"/>
      <c r="F2034" s="3"/>
      <c r="G2034" s="3"/>
      <c r="H2034" s="3"/>
      <c r="I2034" s="3"/>
      <c r="J2034" s="3"/>
      <c r="K2034" s="3"/>
      <c r="L2034" s="3"/>
      <c r="M2034" s="3"/>
      <c r="N2034" s="3"/>
      <c r="O2034" s="3"/>
      <c r="P2034" s="3"/>
      <c r="Q2034" s="3"/>
      <c r="R2034" s="3"/>
      <c r="S2034" s="3"/>
      <c r="T2034" s="3"/>
      <c r="U2034" s="3"/>
      <c r="V2034" s="3"/>
    </row>
    <row r="2035" ht="27.0" customHeight="1">
      <c r="A2035" s="8" t="str">
        <f>HYPERLINK("https://www.tenforums.com/tutorials/36286-turn-off-sync-microsoft-edge-settings-across-windows-10-devices.html","Microsoft Edge Sync Settings across Windows 10 Devices - Turn On or Off")</f>
        <v>Microsoft Edge Sync Settings across Windows 10 Devices - Turn On or Off</v>
      </c>
      <c r="B2035" s="9" t="s">
        <v>1858</v>
      </c>
      <c r="C2035" s="3"/>
      <c r="D2035" s="3"/>
      <c r="E2035" s="3"/>
      <c r="F2035" s="3"/>
      <c r="G2035" s="3"/>
      <c r="H2035" s="3"/>
      <c r="I2035" s="3"/>
      <c r="J2035" s="3"/>
      <c r="K2035" s="3"/>
      <c r="L2035" s="3"/>
      <c r="M2035" s="3"/>
      <c r="N2035" s="3"/>
      <c r="O2035" s="3"/>
      <c r="P2035" s="3"/>
      <c r="Q2035" s="3"/>
      <c r="R2035" s="3"/>
      <c r="S2035" s="3"/>
      <c r="T2035" s="3"/>
      <c r="U2035" s="3"/>
      <c r="V2035" s="3"/>
    </row>
    <row r="2036" ht="27.0" customHeight="1">
      <c r="A2036" s="8" t="str">
        <f>HYPERLINK("https://www.tenforums.com/tutorials/114967-enable-disable-sync-microsoft-edge-settings-windows-10-a.html","Microsoft Edge Sync Settings - Enable or Disable in Windows 10")</f>
        <v>Microsoft Edge Sync Settings - Enable or Disable in Windows 10</v>
      </c>
      <c r="B2036" s="9" t="s">
        <v>1859</v>
      </c>
      <c r="C2036" s="3"/>
      <c r="D2036" s="3"/>
      <c r="E2036" s="3"/>
      <c r="F2036" s="3"/>
      <c r="G2036" s="3"/>
      <c r="H2036" s="3"/>
      <c r="I2036" s="3"/>
      <c r="J2036" s="3"/>
      <c r="K2036" s="3"/>
      <c r="L2036" s="3"/>
      <c r="M2036" s="3"/>
      <c r="N2036" s="3"/>
      <c r="O2036" s="3"/>
      <c r="P2036" s="3"/>
      <c r="Q2036" s="3"/>
      <c r="R2036" s="3"/>
      <c r="S2036" s="3"/>
      <c r="T2036" s="3"/>
      <c r="U2036" s="3"/>
      <c r="V2036" s="3"/>
    </row>
    <row r="2037" ht="27.0" customHeight="1">
      <c r="A2037" s="8" t="str">
        <f>HYPERLINK("https://www.tenforums.com/tutorials/115554-enable-disable-microsoft-edge-tab-preloading-windows-10-a.html","Microsoft Edge Tab Preloading - Enable or Disable in Windows 10")</f>
        <v>Microsoft Edge Tab Preloading - Enable or Disable in Windows 10</v>
      </c>
      <c r="B2037" s="9" t="s">
        <v>1860</v>
      </c>
      <c r="C2037" s="3"/>
      <c r="D2037" s="3"/>
      <c r="E2037" s="3"/>
      <c r="F2037" s="3"/>
      <c r="G2037" s="3"/>
      <c r="H2037" s="3"/>
      <c r="I2037" s="3"/>
      <c r="J2037" s="3"/>
      <c r="K2037" s="3"/>
      <c r="L2037" s="3"/>
      <c r="M2037" s="3"/>
      <c r="N2037" s="3"/>
      <c r="O2037" s="3"/>
      <c r="P2037" s="3"/>
      <c r="Q2037" s="3"/>
      <c r="R2037" s="3"/>
      <c r="S2037" s="3"/>
      <c r="T2037" s="3"/>
      <c r="U2037" s="3"/>
      <c r="V2037" s="3"/>
    </row>
    <row r="2038" ht="27.0" customHeight="1">
      <c r="A2038" s="8" t="str">
        <f>HYPERLINK("https://www.tenforums.com/tutorials/73572-microsoft-edge-tab-preview-bar-hide-show-windows-10-a.html","Microsoft Edge Tab Preview Bar - Hide or Show in Windows 10 ")</f>
        <v>Microsoft Edge Tab Preview Bar - Hide or Show in Windows 10 </v>
      </c>
      <c r="B2038" s="9" t="s">
        <v>1861</v>
      </c>
      <c r="C2038" s="3"/>
      <c r="D2038" s="3"/>
      <c r="E2038" s="3"/>
      <c r="F2038" s="3"/>
      <c r="G2038" s="3"/>
      <c r="H2038" s="3"/>
      <c r="I2038" s="3"/>
      <c r="J2038" s="3"/>
      <c r="K2038" s="3"/>
      <c r="L2038" s="3"/>
      <c r="M2038" s="3"/>
      <c r="N2038" s="3"/>
      <c r="O2038" s="3"/>
      <c r="P2038" s="3"/>
      <c r="Q2038" s="3"/>
      <c r="R2038" s="3"/>
      <c r="S2038" s="3"/>
      <c r="T2038" s="3"/>
      <c r="U2038" s="3"/>
      <c r="V2038" s="3"/>
    </row>
    <row r="2039" ht="27.0" customHeight="1">
      <c r="A2039" s="8" t="str">
        <f>HYPERLINK("https://www.tenforums.com/tutorials/59163-microsoft-edge-tab-preview-hide-show-delay-change-windows-10-a.html","Microsoft Edge Tab Preview Hide and Show Delay - Change in Windows 10 ")</f>
        <v>Microsoft Edge Tab Preview Hide and Show Delay - Change in Windows 10 </v>
      </c>
      <c r="B2039" s="9" t="s">
        <v>1862</v>
      </c>
      <c r="C2039" s="3"/>
      <c r="D2039" s="3"/>
      <c r="E2039" s="3"/>
      <c r="F2039" s="3"/>
      <c r="G2039" s="3"/>
      <c r="H2039" s="3"/>
      <c r="I2039" s="3"/>
      <c r="J2039" s="3"/>
      <c r="K2039" s="3"/>
      <c r="L2039" s="3"/>
      <c r="M2039" s="3"/>
      <c r="N2039" s="3"/>
      <c r="O2039" s="3"/>
      <c r="P2039" s="3"/>
      <c r="Q2039" s="3"/>
      <c r="R2039" s="3"/>
      <c r="S2039" s="3"/>
      <c r="T2039" s="3"/>
      <c r="U2039" s="3"/>
      <c r="V2039" s="3"/>
    </row>
    <row r="2040" ht="27.0" customHeight="1">
      <c r="A2040" s="8" t="str">
        <f>HYPERLINK("https://www.tenforums.com/tutorials/59159-microsoft-edge-tab-preview-turn-off-windows-10-a.html","Microsoft Edge Tab Preview - Turn On or Off in Windows 10 ")</f>
        <v>Microsoft Edge Tab Preview - Turn On or Off in Windows 10 </v>
      </c>
      <c r="B2040" s="9" t="s">
        <v>1863</v>
      </c>
      <c r="C2040" s="3"/>
      <c r="D2040" s="3"/>
      <c r="E2040" s="3"/>
      <c r="F2040" s="3"/>
      <c r="G2040" s="3"/>
      <c r="H2040" s="3"/>
      <c r="I2040" s="3"/>
      <c r="J2040" s="3"/>
      <c r="K2040" s="3"/>
      <c r="L2040" s="3"/>
      <c r="M2040" s="3"/>
      <c r="N2040" s="3"/>
      <c r="O2040" s="3"/>
      <c r="P2040" s="3"/>
      <c r="Q2040" s="3"/>
      <c r="R2040" s="3"/>
      <c r="S2040" s="3"/>
      <c r="T2040" s="3"/>
      <c r="U2040" s="3"/>
      <c r="V2040" s="3"/>
    </row>
    <row r="2041" ht="27.0" customHeight="1">
      <c r="A2041" s="8" t="str">
        <f>HYPERLINK("https://www.tenforums.com/tutorials/73576-set-aside-groups-tabs-microsoft-edge-windows-10-a.html","Microsoft Edge Tabs - Set Aside in Windows 10 ")</f>
        <v>Microsoft Edge Tabs - Set Aside in Windows 10 </v>
      </c>
      <c r="B2041" s="9" t="s">
        <v>1864</v>
      </c>
      <c r="C2041" s="3"/>
      <c r="D2041" s="3"/>
      <c r="E2041" s="3"/>
      <c r="F2041" s="3"/>
      <c r="G2041" s="3"/>
      <c r="H2041" s="3"/>
      <c r="I2041" s="3"/>
      <c r="J2041" s="3"/>
      <c r="K2041" s="3"/>
      <c r="L2041" s="3"/>
      <c r="M2041" s="3"/>
      <c r="N2041" s="3"/>
      <c r="O2041" s="3"/>
      <c r="P2041" s="3"/>
      <c r="Q2041" s="3"/>
      <c r="R2041" s="3"/>
      <c r="S2041" s="3"/>
      <c r="T2041" s="3"/>
      <c r="U2041" s="3"/>
      <c r="V2041" s="3"/>
    </row>
    <row r="2042" ht="27.0" customHeight="1">
      <c r="A2042" s="8" t="str">
        <f>HYPERLINK("https://www.tenforums.com/tutorials/56146-microsoft-edge-tcp-fast-open-enable-disable-windows-10-a.html","Microsoft Edge TCP Fast Open - Enable or Disable in Windows 10")</f>
        <v>Microsoft Edge TCP Fast Open - Enable or Disable in Windows 10</v>
      </c>
      <c r="B2042" s="9" t="s">
        <v>1865</v>
      </c>
      <c r="C2042" s="3"/>
      <c r="D2042" s="3"/>
      <c r="E2042" s="3"/>
      <c r="F2042" s="3"/>
      <c r="G2042" s="3"/>
      <c r="H2042" s="3"/>
      <c r="I2042" s="3"/>
      <c r="J2042" s="3"/>
      <c r="K2042" s="3"/>
      <c r="L2042" s="3"/>
      <c r="M2042" s="3"/>
      <c r="N2042" s="3"/>
      <c r="O2042" s="3"/>
      <c r="P2042" s="3"/>
      <c r="Q2042" s="3"/>
      <c r="R2042" s="3"/>
      <c r="S2042" s="3"/>
      <c r="T2042" s="3"/>
      <c r="U2042" s="3"/>
      <c r="V2042" s="3"/>
    </row>
    <row r="2043" ht="27.0" customHeight="1">
      <c r="A2043" s="8" t="str">
        <f>HYPERLINK("https://www.tenforums.com/tutorials/7224-microsoft-edge-theme-change-windows-10-a.html","Microsoft Edge Theme - Change in Windows 10")</f>
        <v>Microsoft Edge Theme - Change in Windows 10</v>
      </c>
      <c r="B2043" s="9" t="s">
        <v>1866</v>
      </c>
      <c r="C2043" s="3"/>
      <c r="D2043" s="3"/>
      <c r="E2043" s="3"/>
      <c r="F2043" s="3"/>
      <c r="G2043" s="3"/>
      <c r="H2043" s="3"/>
      <c r="I2043" s="3"/>
      <c r="J2043" s="3"/>
      <c r="K2043" s="3"/>
      <c r="L2043" s="3"/>
      <c r="M2043" s="3"/>
      <c r="N2043" s="3"/>
      <c r="O2043" s="3"/>
      <c r="P2043" s="3"/>
      <c r="Q2043" s="3"/>
      <c r="R2043" s="3"/>
      <c r="S2043" s="3"/>
      <c r="T2043" s="3"/>
      <c r="U2043" s="3"/>
      <c r="V2043" s="3"/>
    </row>
    <row r="2044" ht="27.0" customHeight="1">
      <c r="A2044" s="8" t="str">
        <f>HYPERLINK("https://www.tenforums.com/tutorials/119499-add-remove-icons-microsoft-edge-toolbar-windows-10-a.html","Microsoft Edge Toolbar Icons - Add or Remove in Windows 10")</f>
        <v>Microsoft Edge Toolbar Icons - Add or Remove in Windows 10</v>
      </c>
      <c r="B2044" s="9" t="s">
        <v>1867</v>
      </c>
      <c r="C2044" s="3"/>
      <c r="D2044" s="3"/>
      <c r="E2044" s="3"/>
      <c r="F2044" s="3"/>
      <c r="G2044" s="3"/>
      <c r="H2044" s="3"/>
      <c r="I2044" s="3"/>
      <c r="J2044" s="3"/>
      <c r="K2044" s="3"/>
      <c r="L2044" s="3"/>
      <c r="M2044" s="3"/>
      <c r="N2044" s="3"/>
      <c r="O2044" s="3"/>
      <c r="P2044" s="3"/>
      <c r="Q2044" s="3"/>
      <c r="R2044" s="3"/>
      <c r="S2044" s="3"/>
      <c r="T2044" s="3"/>
      <c r="U2044" s="3"/>
      <c r="V2044" s="3"/>
    </row>
    <row r="2045" ht="27.0" customHeight="1">
      <c r="A2045" s="8" t="str">
        <f>HYPERLINK("https://www.tenforums.com/tutorials/23656-microsoft-edge-vp9-extension-enable-disable-windows-10-a.html","Microsoft Edge VP9 Extension - Enable or Disable in Windows 10")</f>
        <v>Microsoft Edge VP9 Extension - Enable or Disable in Windows 10</v>
      </c>
      <c r="B2045" s="9" t="s">
        <v>1868</v>
      </c>
      <c r="C2045" s="3"/>
      <c r="D2045" s="3"/>
      <c r="E2045" s="3"/>
      <c r="F2045" s="3"/>
      <c r="G2045" s="3"/>
      <c r="H2045" s="3"/>
      <c r="I2045" s="3"/>
      <c r="J2045" s="3"/>
      <c r="K2045" s="3"/>
      <c r="L2045" s="3"/>
      <c r="M2045" s="3"/>
      <c r="N2045" s="3"/>
      <c r="O2045" s="3"/>
      <c r="P2045" s="3"/>
      <c r="Q2045" s="3"/>
      <c r="R2045" s="3"/>
      <c r="S2045" s="3"/>
      <c r="T2045" s="3"/>
      <c r="U2045" s="3"/>
      <c r="V2045" s="3"/>
    </row>
    <row r="2046" ht="27.0" customHeight="1">
      <c r="A2046" s="8" t="str">
        <f>HYPERLINK("https://www.tenforums.com/tutorials/50978-microsoft-edge-web-notifications-add-remove-sites-windows-10-a.html","Microsoft Edge Web Notifications - Add or Remove Sites in Windows 10 ")</f>
        <v>Microsoft Edge Web Notifications - Add or Remove Sites in Windows 10 </v>
      </c>
      <c r="B2046" s="9" t="s">
        <v>1869</v>
      </c>
      <c r="C2046" s="3"/>
      <c r="D2046" s="3"/>
      <c r="E2046" s="3"/>
      <c r="F2046" s="3"/>
      <c r="G2046" s="3"/>
      <c r="H2046" s="3"/>
      <c r="I2046" s="3"/>
      <c r="J2046" s="3"/>
      <c r="K2046" s="3"/>
      <c r="L2046" s="3"/>
      <c r="M2046" s="3"/>
      <c r="N2046" s="3"/>
      <c r="O2046" s="3"/>
      <c r="P2046" s="3"/>
      <c r="Q2046" s="3"/>
      <c r="R2046" s="3"/>
      <c r="S2046" s="3"/>
      <c r="T2046" s="3"/>
      <c r="U2046" s="3"/>
      <c r="V2046" s="3"/>
    </row>
    <row r="2047" ht="27.0" customHeight="1">
      <c r="A2047" s="8" t="str">
        <f>HYPERLINK("https://www.tenforums.com/tutorials/50987-microsoft-edge-web-notifications-turn-off-sites-windows-10-a.html","Microsoft Edge Web Notifications - Turn On or Off Sites in Windows 10")</f>
        <v>Microsoft Edge Web Notifications - Turn On or Off Sites in Windows 10</v>
      </c>
      <c r="B2047" s="9" t="s">
        <v>1870</v>
      </c>
      <c r="C2047" s="3"/>
      <c r="D2047" s="3"/>
      <c r="E2047" s="3"/>
      <c r="F2047" s="3"/>
      <c r="G2047" s="3"/>
      <c r="H2047" s="3"/>
      <c r="I2047" s="3"/>
      <c r="J2047" s="3"/>
      <c r="K2047" s="3"/>
      <c r="L2047" s="3"/>
      <c r="M2047" s="3"/>
      <c r="N2047" s="3"/>
      <c r="O2047" s="3"/>
      <c r="P2047" s="3"/>
      <c r="Q2047" s="3"/>
      <c r="R2047" s="3"/>
      <c r="S2047" s="3"/>
      <c r="T2047" s="3"/>
      <c r="U2047" s="3"/>
      <c r="V2047" s="3"/>
    </row>
    <row r="2048" ht="27.0" customHeight="1">
      <c r="A2048" s="8" t="str">
        <f>HYPERLINK("https://www.tenforums.com/tutorials/40519-microsoft-edge-welcome-page-turn-off-windows-10-a.html","Microsoft Edge Welcome Page - Turn On or Off in Windows 10")</f>
        <v>Microsoft Edge Welcome Page - Turn On or Off in Windows 10</v>
      </c>
      <c r="B2048" s="9" t="s">
        <v>1871</v>
      </c>
      <c r="C2048" s="3"/>
      <c r="D2048" s="3"/>
      <c r="E2048" s="3"/>
      <c r="F2048" s="3"/>
      <c r="G2048" s="3"/>
      <c r="H2048" s="3"/>
      <c r="I2048" s="3"/>
      <c r="J2048" s="3"/>
      <c r="K2048" s="3"/>
      <c r="L2048" s="3"/>
      <c r="M2048" s="3"/>
      <c r="N2048" s="3"/>
      <c r="O2048" s="3"/>
      <c r="P2048" s="3"/>
      <c r="Q2048" s="3"/>
      <c r="R2048" s="3"/>
      <c r="S2048" s="3"/>
      <c r="T2048" s="3"/>
      <c r="U2048" s="3"/>
      <c r="V2048" s="3"/>
    </row>
    <row r="2049" ht="27.0" customHeight="1">
      <c r="A2049" s="8" t="str">
        <f>HYPERLINK("https://www.tenforums.com/tutorials/106072-enable-download-host-wdag-microsoft-edge-windows-10-a.html","Microsoft Edge Windows Defender Application Guard - Enable Download to Host in Windows 10")</f>
        <v>Microsoft Edge Windows Defender Application Guard - Enable Download to Host in Windows 10</v>
      </c>
      <c r="B2049" s="9" t="s">
        <v>1872</v>
      </c>
      <c r="C2049" s="3"/>
      <c r="D2049" s="3"/>
      <c r="E2049" s="3"/>
      <c r="F2049" s="3"/>
      <c r="G2049" s="3"/>
      <c r="H2049" s="3"/>
      <c r="I2049" s="3"/>
      <c r="J2049" s="3"/>
      <c r="K2049" s="3"/>
      <c r="L2049" s="3"/>
      <c r="M2049" s="3"/>
      <c r="N2049" s="3"/>
      <c r="O2049" s="3"/>
      <c r="P2049" s="3"/>
      <c r="Q2049" s="3"/>
      <c r="R2049" s="3"/>
      <c r="S2049" s="3"/>
      <c r="T2049" s="3"/>
      <c r="U2049" s="3"/>
      <c r="V2049" s="3"/>
    </row>
    <row r="2050" ht="27.0" customHeight="1">
      <c r="A2050" s="8" t="str">
        <f>HYPERLINK("https://www.tenforums.com/tutorials/83607-turn-off-windows-defender-application-guard-windows-10-a.html","Microsoft Edge Windows Defender Application Guard - Turn On or Off in Windows 10")</f>
        <v>Microsoft Edge Windows Defender Application Guard - Turn On or Off in Windows 10</v>
      </c>
      <c r="B2050" s="10" t="s">
        <v>1873</v>
      </c>
      <c r="C2050" s="3"/>
      <c r="D2050" s="3"/>
      <c r="E2050" s="3"/>
      <c r="F2050" s="3"/>
      <c r="G2050" s="3"/>
      <c r="H2050" s="3"/>
      <c r="I2050" s="3"/>
      <c r="J2050" s="3"/>
      <c r="K2050" s="3"/>
      <c r="L2050" s="3"/>
      <c r="M2050" s="3"/>
      <c r="N2050" s="3"/>
      <c r="O2050" s="3"/>
      <c r="P2050" s="3"/>
      <c r="Q2050" s="3"/>
      <c r="R2050" s="3"/>
      <c r="S2050" s="3"/>
      <c r="T2050" s="3"/>
      <c r="U2050" s="3"/>
      <c r="V2050" s="3"/>
    </row>
    <row r="2051" ht="27.0" customHeight="1">
      <c r="A2051" s="8" t="str">
        <f>HYPERLINK("https://www.tenforums.com/tutorials/46231-microsoft-edge-zoom-out-webpage-windows-10-a.html","Microsoft Edge - Zoom In or Out on Webpage in Windows 10")</f>
        <v>Microsoft Edge - Zoom In or Out on Webpage in Windows 10</v>
      </c>
      <c r="B2051" s="9" t="s">
        <v>1874</v>
      </c>
      <c r="C2051" s="3"/>
      <c r="D2051" s="3"/>
      <c r="E2051" s="3"/>
      <c r="F2051" s="3"/>
      <c r="G2051" s="3"/>
      <c r="H2051" s="3"/>
      <c r="I2051" s="3"/>
      <c r="J2051" s="3"/>
      <c r="K2051" s="3"/>
      <c r="L2051" s="3"/>
      <c r="M2051" s="3"/>
      <c r="N2051" s="3"/>
      <c r="O2051" s="3"/>
      <c r="P2051" s="3"/>
      <c r="Q2051" s="3"/>
      <c r="R2051" s="3"/>
      <c r="S2051" s="3"/>
      <c r="T2051" s="3"/>
      <c r="U2051" s="3"/>
      <c r="V2051" s="3"/>
    </row>
    <row r="2052" ht="27.0" customHeight="1">
      <c r="A2052" s="11" t="str">
        <f>HYPERLINK("https://www.tenforums.com/tutorials/151011-how-install-windows-10x-dual-screen-emulator-windows-10-a.html","Microsofe Emulator for Windows 10X Dual Screen Emulator - Install in Windows 10")</f>
        <v>Microsofe Emulator for Windows 10X Dual Screen Emulator - Install in Windows 10</v>
      </c>
      <c r="B2052" s="10" t="s">
        <v>1875</v>
      </c>
      <c r="C2052" s="3"/>
      <c r="D2052" s="3"/>
      <c r="E2052" s="3"/>
      <c r="F2052" s="3"/>
      <c r="G2052" s="3"/>
      <c r="H2052" s="3"/>
      <c r="I2052" s="3"/>
      <c r="J2052" s="3"/>
      <c r="K2052" s="3"/>
      <c r="L2052" s="3"/>
      <c r="M2052" s="3"/>
      <c r="N2052" s="3"/>
      <c r="O2052" s="3"/>
      <c r="P2052" s="3"/>
      <c r="Q2052" s="3"/>
      <c r="R2052" s="3"/>
      <c r="S2052" s="3"/>
      <c r="T2052" s="3"/>
      <c r="U2052" s="3"/>
      <c r="V2052" s="3"/>
    </row>
    <row r="2053" ht="27.0" customHeight="1">
      <c r="A2053" s="8" t="str">
        <f>HYPERLINK("https://www.tenforums.com/tutorials/121905-create-set-up-your-microsoft-family-group.html","Microsoft Family Group - Create and Set Up")</f>
        <v>Microsoft Family Group - Create and Set Up</v>
      </c>
      <c r="B2053" s="9" t="s">
        <v>981</v>
      </c>
      <c r="C2053" s="3"/>
      <c r="D2053" s="3"/>
      <c r="E2053" s="3"/>
      <c r="F2053" s="3"/>
      <c r="G2053" s="3"/>
      <c r="H2053" s="3"/>
      <c r="I2053" s="3"/>
      <c r="J2053" s="3"/>
      <c r="K2053" s="3"/>
      <c r="L2053" s="3"/>
      <c r="M2053" s="3"/>
      <c r="N2053" s="3"/>
      <c r="O2053" s="3"/>
      <c r="P2053" s="3"/>
      <c r="Q2053" s="3"/>
      <c r="R2053" s="3"/>
      <c r="S2053" s="3"/>
      <c r="T2053" s="3"/>
      <c r="U2053" s="3"/>
      <c r="V2053" s="3"/>
    </row>
    <row r="2054" ht="27.0" customHeight="1">
      <c r="A2054" s="8" t="str">
        <f>HYPERLINK("https://www.tenforums.com/tutorials/119209-create-custom-font-microsoft-font-maker-app-windows-10-a.html","Microsoft Font Maker app - Create Custom Font in Windows 10")</f>
        <v>Microsoft Font Maker app - Create Custom Font in Windows 10</v>
      </c>
      <c r="B2054" s="9" t="s">
        <v>1122</v>
      </c>
      <c r="C2054" s="3"/>
      <c r="D2054" s="3"/>
      <c r="E2054" s="3"/>
      <c r="F2054" s="3"/>
      <c r="G2054" s="3"/>
      <c r="H2054" s="3"/>
      <c r="I2054" s="3"/>
      <c r="J2054" s="3"/>
      <c r="K2054" s="3"/>
      <c r="L2054" s="3"/>
      <c r="M2054" s="3"/>
      <c r="N2054" s="3"/>
      <c r="O2054" s="3"/>
      <c r="P2054" s="3"/>
      <c r="Q2054" s="3"/>
      <c r="R2054" s="3"/>
      <c r="S2054" s="3"/>
      <c r="T2054" s="3"/>
      <c r="U2054" s="3"/>
      <c r="V2054" s="3"/>
    </row>
    <row r="2055" ht="27.0" customHeight="1">
      <c r="A2055" s="8" t="str">
        <f>HYPERLINK("https://www.tenforums.com/tutorials/25024-microsoft-garage-mouse-without-borders.html","Microsoft Garage Mouse without Borders")</f>
        <v>Microsoft Garage Mouse without Borders</v>
      </c>
      <c r="B2055" s="9" t="s">
        <v>1876</v>
      </c>
      <c r="C2055" s="3"/>
      <c r="D2055" s="3"/>
      <c r="E2055" s="3"/>
      <c r="F2055" s="3"/>
      <c r="G2055" s="3"/>
      <c r="H2055" s="3"/>
      <c r="I2055" s="3"/>
      <c r="J2055" s="3"/>
      <c r="K2055" s="3"/>
      <c r="L2055" s="3"/>
      <c r="M2055" s="3"/>
      <c r="N2055" s="3"/>
      <c r="O2055" s="3"/>
      <c r="P2055" s="3"/>
      <c r="Q2055" s="3"/>
      <c r="R2055" s="3"/>
      <c r="S2055" s="3"/>
      <c r="T2055" s="3"/>
      <c r="U2055" s="3"/>
      <c r="V2055" s="3"/>
    </row>
    <row r="2056" ht="27.0" customHeight="1">
      <c r="A2056" s="8" t="str">
        <f>HYPERLINK("https://www.tenforums.com/tutorials/105936-create-custom-msc-microsoft-management-console-windows.html","Microsoft Management Console - Create Custom MSC in Windows")</f>
        <v>Microsoft Management Console - Create Custom MSC in Windows</v>
      </c>
      <c r="B2056" s="10" t="s">
        <v>1877</v>
      </c>
      <c r="C2056" s="3"/>
      <c r="D2056" s="3"/>
      <c r="E2056" s="3"/>
      <c r="F2056" s="3"/>
      <c r="G2056" s="3"/>
      <c r="H2056" s="3"/>
      <c r="I2056" s="3"/>
      <c r="J2056" s="3"/>
      <c r="K2056" s="3"/>
      <c r="L2056" s="3"/>
      <c r="M2056" s="3"/>
      <c r="N2056" s="3"/>
      <c r="O2056" s="3"/>
      <c r="P2056" s="3"/>
      <c r="Q2056" s="3"/>
      <c r="R2056" s="3"/>
      <c r="S2056" s="3"/>
      <c r="T2056" s="3"/>
      <c r="U2056" s="3"/>
      <c r="V2056" s="3"/>
    </row>
    <row r="2057" ht="27.0" customHeight="1">
      <c r="A2057" s="11" t="str">
        <f>HYPERLINK("https://www.tenforums.com/tutorials/144914-fix-net-framework-microsoft-net-framework-repair-tool.html","Microsoft .NET Framework Repair Tool - Fix .NET Framework in Windows")</f>
        <v>Microsoft .NET Framework Repair Tool - Fix .NET Framework in Windows</v>
      </c>
      <c r="B2057" s="10" t="s">
        <v>1878</v>
      </c>
      <c r="C2057" s="3"/>
      <c r="D2057" s="3"/>
      <c r="E2057" s="3"/>
      <c r="F2057" s="3"/>
      <c r="G2057" s="3"/>
      <c r="H2057" s="3"/>
      <c r="I2057" s="3"/>
      <c r="J2057" s="3"/>
      <c r="K2057" s="3"/>
      <c r="L2057" s="3"/>
      <c r="M2057" s="3"/>
      <c r="N2057" s="3"/>
      <c r="O2057" s="3"/>
      <c r="P2057" s="3"/>
      <c r="Q2057" s="3"/>
      <c r="R2057" s="3"/>
      <c r="S2057" s="3"/>
      <c r="T2057" s="3"/>
      <c r="U2057" s="3"/>
      <c r="V2057" s="3"/>
    </row>
    <row r="2058" ht="27.0" customHeight="1">
      <c r="A2058" s="11" t="s">
        <v>1879</v>
      </c>
      <c r="B2058" s="10" t="s">
        <v>1880</v>
      </c>
      <c r="C2058" s="3"/>
      <c r="D2058" s="3"/>
      <c r="E2058" s="3"/>
      <c r="F2058" s="3"/>
      <c r="G2058" s="3"/>
      <c r="H2058" s="3"/>
      <c r="I2058" s="3"/>
      <c r="J2058" s="3"/>
      <c r="K2058" s="3"/>
      <c r="L2058" s="3"/>
      <c r="M2058" s="3"/>
      <c r="N2058" s="3"/>
      <c r="O2058" s="3"/>
      <c r="P2058" s="3"/>
      <c r="Q2058" s="3"/>
      <c r="R2058" s="3"/>
      <c r="S2058" s="3"/>
      <c r="T2058" s="3"/>
      <c r="U2058" s="3"/>
      <c r="V2058" s="3"/>
    </row>
    <row r="2059" ht="27.0" customHeight="1">
      <c r="A2059" s="11" t="s">
        <v>1881</v>
      </c>
      <c r="B2059" s="10" t="s">
        <v>1882</v>
      </c>
      <c r="C2059" s="3"/>
      <c r="D2059" s="3"/>
      <c r="E2059" s="3"/>
      <c r="F2059" s="3"/>
      <c r="G2059" s="3"/>
      <c r="H2059" s="3"/>
      <c r="I2059" s="3"/>
      <c r="J2059" s="3"/>
      <c r="K2059" s="3"/>
      <c r="L2059" s="3"/>
      <c r="M2059" s="3"/>
      <c r="N2059" s="3"/>
      <c r="O2059" s="3"/>
      <c r="P2059" s="3"/>
      <c r="Q2059" s="3"/>
      <c r="R2059" s="3"/>
      <c r="S2059" s="3"/>
      <c r="T2059" s="3"/>
      <c r="U2059" s="3"/>
      <c r="V2059" s="3"/>
    </row>
    <row r="2060" ht="27.0" customHeight="1">
      <c r="A2060" s="11" t="s">
        <v>1883</v>
      </c>
      <c r="B2060" s="10" t="s">
        <v>1884</v>
      </c>
      <c r="C2060" s="3"/>
      <c r="D2060" s="3"/>
      <c r="E2060" s="3"/>
      <c r="F2060" s="3"/>
      <c r="G2060" s="3"/>
      <c r="H2060" s="3"/>
      <c r="I2060" s="3"/>
      <c r="J2060" s="3"/>
      <c r="K2060" s="3"/>
      <c r="L2060" s="3"/>
      <c r="M2060" s="3"/>
      <c r="N2060" s="3"/>
      <c r="O2060" s="3"/>
      <c r="P2060" s="3"/>
      <c r="Q2060" s="3"/>
      <c r="R2060" s="3"/>
      <c r="S2060" s="3"/>
      <c r="T2060" s="3"/>
      <c r="U2060" s="3"/>
      <c r="V2060" s="3"/>
    </row>
    <row r="2061" ht="27.0" customHeight="1">
      <c r="A2061" s="11" t="s">
        <v>1885</v>
      </c>
      <c r="B2061" s="10" t="s">
        <v>1886</v>
      </c>
      <c r="C2061" s="3"/>
      <c r="D2061" s="3"/>
      <c r="E2061" s="3"/>
      <c r="F2061" s="3"/>
      <c r="G2061" s="3"/>
      <c r="H2061" s="3"/>
      <c r="I2061" s="3"/>
      <c r="J2061" s="3"/>
      <c r="K2061" s="3"/>
      <c r="L2061" s="3"/>
      <c r="M2061" s="3"/>
      <c r="N2061" s="3"/>
      <c r="O2061" s="3"/>
      <c r="P2061" s="3"/>
      <c r="Q2061" s="3"/>
      <c r="R2061" s="3"/>
      <c r="S2061" s="3"/>
      <c r="T2061" s="3"/>
      <c r="U2061" s="3"/>
      <c r="V2061" s="3"/>
    </row>
    <row r="2062" ht="27.0" customHeight="1">
      <c r="A2062" s="11" t="s">
        <v>1887</v>
      </c>
      <c r="B2062" s="10" t="s">
        <v>1888</v>
      </c>
      <c r="C2062" s="3"/>
      <c r="D2062" s="3"/>
      <c r="E2062" s="3"/>
      <c r="F2062" s="3"/>
      <c r="G2062" s="3"/>
      <c r="H2062" s="3"/>
      <c r="I2062" s="3"/>
      <c r="J2062" s="3"/>
      <c r="K2062" s="3"/>
      <c r="L2062" s="3"/>
      <c r="M2062" s="3"/>
      <c r="N2062" s="3"/>
      <c r="O2062" s="3"/>
      <c r="P2062" s="3"/>
      <c r="Q2062" s="3"/>
      <c r="R2062" s="3"/>
      <c r="S2062" s="3"/>
      <c r="T2062" s="3"/>
      <c r="U2062" s="3"/>
      <c r="V2062" s="3"/>
    </row>
    <row r="2063" ht="27.0" customHeight="1">
      <c r="A2063" s="11" t="str">
        <f>HYPERLINK("https://www.tenforums.com/tutorials/140419-install-uninstall-microsoft-paint-mspaint-windows-10-a.html","Microsoft Paint (mspaint) - Install or Uninstall in Windows 10")</f>
        <v>Microsoft Paint (mspaint) - Install or Uninstall in Windows 10</v>
      </c>
      <c r="B2063" s="10" t="s">
        <v>1889</v>
      </c>
      <c r="C2063" s="3"/>
      <c r="D2063" s="3"/>
      <c r="E2063" s="3"/>
      <c r="F2063" s="3"/>
      <c r="G2063" s="3"/>
      <c r="H2063" s="3"/>
      <c r="I2063" s="3"/>
      <c r="J2063" s="3"/>
      <c r="K2063" s="3"/>
      <c r="L2063" s="3"/>
      <c r="M2063" s="3"/>
      <c r="N2063" s="3"/>
      <c r="O2063" s="3"/>
      <c r="P2063" s="3"/>
      <c r="Q2063" s="3"/>
      <c r="R2063" s="3"/>
      <c r="S2063" s="3"/>
      <c r="T2063" s="3"/>
      <c r="U2063" s="3"/>
      <c r="V2063" s="3"/>
    </row>
    <row r="2064" ht="27.0" customHeight="1">
      <c r="A2064" s="11" t="str">
        <f>HYPERLINK("https://www.tenforums.com/tutorials/143528-how-download-install-microsoft-powertoys-windows-10-a.html","Microsoft PowerToys - Download and Install in Windows 10")</f>
        <v>Microsoft PowerToys - Download and Install in Windows 10</v>
      </c>
      <c r="B2064" s="10" t="s">
        <v>1890</v>
      </c>
      <c r="C2064" s="3"/>
      <c r="D2064" s="3"/>
      <c r="E2064" s="3"/>
      <c r="F2064" s="3"/>
      <c r="G2064" s="3"/>
      <c r="H2064" s="3"/>
      <c r="I2064" s="3"/>
      <c r="J2064" s="3"/>
      <c r="K2064" s="3"/>
      <c r="L2064" s="3"/>
      <c r="M2064" s="3"/>
      <c r="N2064" s="3"/>
      <c r="O2064" s="3"/>
      <c r="P2064" s="3"/>
      <c r="Q2064" s="3"/>
      <c r="R2064" s="3"/>
      <c r="S2064" s="3"/>
      <c r="T2064" s="3"/>
      <c r="U2064" s="3"/>
      <c r="V2064" s="3"/>
    </row>
    <row r="2065" ht="27.0" customHeight="1">
      <c r="A2065" s="8" t="str">
        <f>HYPERLINK("https://www.tenforums.com/tutorials/35640-print-pdf-windows-10-a.html","Microsoft Print to PDF in Windows 10")</f>
        <v>Microsoft Print to PDF in Windows 10</v>
      </c>
      <c r="B2065" s="9" t="s">
        <v>1891</v>
      </c>
      <c r="C2065" s="3"/>
      <c r="D2065" s="3"/>
      <c r="E2065" s="3"/>
      <c r="F2065" s="3"/>
      <c r="G2065" s="3"/>
      <c r="H2065" s="3"/>
      <c r="I2065" s="3"/>
      <c r="J2065" s="3"/>
      <c r="K2065" s="3"/>
      <c r="L2065" s="3"/>
      <c r="M2065" s="3"/>
      <c r="N2065" s="3"/>
      <c r="O2065" s="3"/>
      <c r="P2065" s="3"/>
      <c r="Q2065" s="3"/>
      <c r="R2065" s="3"/>
      <c r="S2065" s="3"/>
      <c r="T2065" s="3"/>
      <c r="U2065" s="3"/>
      <c r="V2065" s="3"/>
    </row>
    <row r="2066" ht="27.0" customHeight="1">
      <c r="A2066" s="8" t="str">
        <f>HYPERLINK("https://www.tenforums.com/tutorials/66132-microsoft-print-pdf-printer-add-remove-windows-10-a.html","Microsoft Print to PDF Printer - Add or Remove in Windows 10 ")</f>
        <v>Microsoft Print to PDF Printer - Add or Remove in Windows 10 </v>
      </c>
      <c r="B2066" s="9" t="s">
        <v>1892</v>
      </c>
      <c r="C2066" s="3"/>
      <c r="D2066" s="3"/>
      <c r="E2066" s="3"/>
      <c r="F2066" s="3"/>
      <c r="G2066" s="3"/>
      <c r="H2066" s="3"/>
      <c r="I2066" s="3"/>
      <c r="J2066" s="3"/>
      <c r="K2066" s="3"/>
      <c r="L2066" s="3"/>
      <c r="M2066" s="3"/>
      <c r="N2066" s="3"/>
      <c r="O2066" s="3"/>
      <c r="P2066" s="3"/>
      <c r="Q2066" s="3"/>
      <c r="R2066" s="3"/>
      <c r="S2066" s="3"/>
      <c r="T2066" s="3"/>
      <c r="U2066" s="3"/>
      <c r="V2066" s="3"/>
    </row>
    <row r="2067" ht="27.0" customHeight="1">
      <c r="A2067" s="8" t="str">
        <f>HYPERLINK("https://www.tenforums.com/tutorials/35650-microsoft-print-pdf-turn-off-windows-10-a.html","Microsoft Print to PDF - Turn On or Off in Windows 10")</f>
        <v>Microsoft Print to PDF - Turn On or Off in Windows 10</v>
      </c>
      <c r="B2067" s="9" t="s">
        <v>1893</v>
      </c>
      <c r="C2067" s="3"/>
      <c r="D2067" s="3"/>
      <c r="E2067" s="3"/>
      <c r="F2067" s="3"/>
      <c r="G2067" s="3"/>
      <c r="H2067" s="3"/>
      <c r="I2067" s="3"/>
      <c r="J2067" s="3"/>
      <c r="K2067" s="3"/>
      <c r="L2067" s="3"/>
      <c r="M2067" s="3"/>
      <c r="N2067" s="3"/>
      <c r="O2067" s="3"/>
      <c r="P2067" s="3"/>
      <c r="Q2067" s="3"/>
      <c r="R2067" s="3"/>
      <c r="S2067" s="3"/>
      <c r="T2067" s="3"/>
      <c r="U2067" s="3"/>
      <c r="V2067" s="3"/>
    </row>
    <row r="2068" ht="27.0" customHeight="1">
      <c r="A2068" s="11" t="str">
        <f>HYPERLINK("https://www.tenforums.com/tutorials/140357-how-use-microsoft-safety-scanner-windows.html","Microsoft Safety Scanner in Windows")</f>
        <v>Microsoft Safety Scanner in Windows</v>
      </c>
      <c r="B2068" s="10" t="s">
        <v>1894</v>
      </c>
      <c r="C2068" s="3"/>
      <c r="D2068" s="3"/>
      <c r="E2068" s="3"/>
      <c r="F2068" s="3"/>
      <c r="G2068" s="3"/>
      <c r="H2068" s="3"/>
      <c r="I2068" s="3"/>
      <c r="J2068" s="3"/>
      <c r="K2068" s="3"/>
      <c r="L2068" s="3"/>
      <c r="M2068" s="3"/>
      <c r="N2068" s="3"/>
      <c r="O2068" s="3"/>
      <c r="P2068" s="3"/>
      <c r="Q2068" s="3"/>
      <c r="R2068" s="3"/>
      <c r="S2068" s="3"/>
      <c r="T2068" s="3"/>
      <c r="U2068" s="3"/>
      <c r="V2068" s="3"/>
    </row>
    <row r="2069" ht="27.0" customHeight="1">
      <c r="A2069" s="8" t="str">
        <f>HYPERLINK("https://www.tenforums.com/tutorials/82625-read-microsoft-services-agreement-terms.html","Microsoft Services Agreement - Read Terms")</f>
        <v>Microsoft Services Agreement - Read Terms</v>
      </c>
      <c r="B2069" s="10" t="s">
        <v>1895</v>
      </c>
      <c r="C2069" s="3"/>
      <c r="D2069" s="3"/>
      <c r="E2069" s="3"/>
      <c r="F2069" s="3"/>
      <c r="G2069" s="3"/>
      <c r="H2069" s="3"/>
      <c r="I2069" s="3"/>
      <c r="J2069" s="3"/>
      <c r="K2069" s="3"/>
      <c r="L2069" s="3"/>
      <c r="M2069" s="3"/>
      <c r="N2069" s="3"/>
      <c r="O2069" s="3"/>
      <c r="P2069" s="3"/>
      <c r="Q2069" s="3"/>
      <c r="R2069" s="3"/>
      <c r="S2069" s="3"/>
      <c r="T2069" s="3"/>
      <c r="U2069" s="3"/>
      <c r="V2069" s="3"/>
    </row>
    <row r="2070" ht="27.0" customHeight="1">
      <c r="A2070" s="8" t="str">
        <f>HYPERLINK("https://www.tenforums.com/tutorials/4742-choose-how-windows-store-app-updates-downloaded-windows-10-a.html","Microsoft Store App and Windows Updates - Choose how Downloaded in Windows 10")</f>
        <v>Microsoft Store App and Windows Updates - Choose how Downloaded in Windows 10</v>
      </c>
      <c r="B2070" s="9" t="s">
        <v>719</v>
      </c>
      <c r="C2070" s="3"/>
      <c r="D2070" s="3"/>
      <c r="E2070" s="3"/>
      <c r="F2070" s="3"/>
      <c r="G2070" s="3"/>
      <c r="H2070" s="3"/>
      <c r="I2070" s="3"/>
      <c r="J2070" s="3"/>
      <c r="K2070" s="3"/>
      <c r="L2070" s="3"/>
      <c r="M2070" s="3"/>
      <c r="N2070" s="3"/>
      <c r="O2070" s="3"/>
      <c r="P2070" s="3"/>
      <c r="Q2070" s="3"/>
      <c r="R2070" s="3"/>
      <c r="S2070" s="3"/>
      <c r="T2070" s="3"/>
      <c r="U2070" s="3"/>
      <c r="V2070" s="3"/>
    </row>
    <row r="2071" ht="27.0" customHeight="1">
      <c r="A2071" s="8" t="str">
        <f>HYPERLINK("https://www.tenforums.com/tutorials/105329-specify-how-windows-store-app-updates-downloaded-windows-10-a.html","Microsoft Store App and Windows Updates - Specify how Downloaded in Windows 10")</f>
        <v>Microsoft Store App and Windows Updates - Specify how Downloaded in Windows 10</v>
      </c>
      <c r="B2071" s="9" t="s">
        <v>1896</v>
      </c>
      <c r="C2071" s="3"/>
      <c r="D2071" s="3"/>
      <c r="E2071" s="3"/>
      <c r="F2071" s="3"/>
      <c r="G2071" s="3"/>
      <c r="H2071" s="3"/>
      <c r="I2071" s="3"/>
      <c r="J2071" s="3"/>
      <c r="K2071" s="3"/>
      <c r="L2071" s="3"/>
      <c r="M2071" s="3"/>
      <c r="N2071" s="3"/>
      <c r="O2071" s="3"/>
      <c r="P2071" s="3"/>
      <c r="Q2071" s="3"/>
      <c r="R2071" s="3"/>
      <c r="S2071" s="3"/>
      <c r="T2071" s="3"/>
      <c r="U2071" s="3"/>
      <c r="V2071" s="3"/>
    </row>
    <row r="2072" ht="27.0" customHeight="1">
      <c r="A2072" s="8" t="str">
        <f>HYPERLINK("https://www.tenforums.com/tutorials/8239-re-register-microsoft-store-app-windows-10-a.html","Microsoft Store app - Re-register in Windows 10")</f>
        <v>Microsoft Store app - Re-register in Windows 10</v>
      </c>
      <c r="B2072" s="9" t="s">
        <v>1897</v>
      </c>
      <c r="C2072" s="3"/>
      <c r="D2072" s="3"/>
      <c r="E2072" s="3"/>
      <c r="F2072" s="3"/>
      <c r="G2072" s="3"/>
      <c r="H2072" s="3"/>
      <c r="I2072" s="3"/>
      <c r="J2072" s="3"/>
      <c r="K2072" s="3"/>
      <c r="L2072" s="3"/>
      <c r="M2072" s="3"/>
      <c r="N2072" s="3"/>
      <c r="O2072" s="3"/>
      <c r="P2072" s="3"/>
      <c r="Q2072" s="3"/>
      <c r="R2072" s="3"/>
      <c r="S2072" s="3"/>
      <c r="T2072" s="3"/>
      <c r="U2072" s="3"/>
      <c r="V2072" s="3"/>
    </row>
    <row r="2073" ht="27.0" customHeight="1">
      <c r="A2073" s="8" t="str">
        <f>HYPERLINK("https://www.tenforums.com/tutorials/123970-use-applocker-block-microsoft-store-apps-windows-10-a.html","Microsoft Store Apps - Block using AppLocker in Windows 10")</f>
        <v>Microsoft Store Apps - Block using AppLocker in Windows 10</v>
      </c>
      <c r="B2073" s="9" t="s">
        <v>178</v>
      </c>
      <c r="C2073" s="3"/>
      <c r="D2073" s="3"/>
      <c r="E2073" s="3"/>
      <c r="F2073" s="3"/>
      <c r="G2073" s="3"/>
      <c r="H2073" s="3"/>
      <c r="I2073" s="3"/>
      <c r="J2073" s="3"/>
      <c r="K2073" s="3"/>
      <c r="L2073" s="3"/>
      <c r="M2073" s="3"/>
      <c r="N2073" s="3"/>
      <c r="O2073" s="3"/>
      <c r="P2073" s="3"/>
      <c r="Q2073" s="3"/>
      <c r="R2073" s="3"/>
      <c r="S2073" s="3"/>
      <c r="T2073" s="3"/>
      <c r="U2073" s="3"/>
      <c r="V2073" s="3"/>
    </row>
    <row r="2074" ht="27.0" customHeight="1">
      <c r="A2074" s="8" t="str">
        <f>HYPERLINK("https://www.tenforums.com/tutorials/127437-enable-disable-microsoft-store-apps-windows-10-a.html","Microsoft Store Apps - Enable or Disable in Windows 10")</f>
        <v>Microsoft Store Apps - Enable or Disable in Windows 10</v>
      </c>
      <c r="B2074" s="9" t="s">
        <v>1898</v>
      </c>
      <c r="C2074" s="3"/>
      <c r="D2074" s="3"/>
      <c r="E2074" s="3"/>
      <c r="F2074" s="3"/>
      <c r="G2074" s="3"/>
      <c r="H2074" s="3"/>
      <c r="I2074" s="3"/>
      <c r="J2074" s="3"/>
      <c r="K2074" s="3"/>
      <c r="L2074" s="3"/>
      <c r="M2074" s="3"/>
      <c r="N2074" s="3"/>
      <c r="O2074" s="3"/>
      <c r="P2074" s="3"/>
      <c r="Q2074" s="3"/>
      <c r="R2074" s="3"/>
      <c r="S2074" s="3"/>
      <c r="T2074" s="3"/>
      <c r="U2074" s="3"/>
      <c r="V2074" s="3"/>
    </row>
    <row r="2075" ht="27.0" customHeight="1">
      <c r="A2075" s="8" t="str">
        <f>HYPERLINK("https://www.tenforums.com/tutorials/125233-enable-disable-microsoft-store-apps-open-files-desktop-app.html","Microsoft Store Apps - Enable or Disable Open Files in Desktop App")</f>
        <v>Microsoft Store Apps - Enable or Disable Open Files in Desktop App</v>
      </c>
      <c r="B2075" s="9" t="s">
        <v>1899</v>
      </c>
      <c r="C2075" s="3"/>
      <c r="D2075" s="3"/>
      <c r="E2075" s="3"/>
      <c r="F2075" s="3"/>
      <c r="G2075" s="3"/>
      <c r="H2075" s="3"/>
      <c r="I2075" s="3"/>
      <c r="J2075" s="3"/>
      <c r="K2075" s="3"/>
      <c r="L2075" s="3"/>
      <c r="M2075" s="3"/>
      <c r="N2075" s="3"/>
      <c r="O2075" s="3"/>
      <c r="P2075" s="3"/>
      <c r="Q2075" s="3"/>
      <c r="R2075" s="3"/>
      <c r="S2075" s="3"/>
      <c r="T2075" s="3"/>
      <c r="U2075" s="3"/>
      <c r="V2075" s="3"/>
    </row>
    <row r="2076" ht="27.0" customHeight="1">
      <c r="A2076" s="12" t="str">
        <f>HYPERLINK("https://www.tenforums.com/tutorials/3175-reinstall-re-register-apps-windows-10-a.html","Microsoft Store Apps - Reinstall and Re-register in Windows 10")</f>
        <v>Microsoft Store Apps - Reinstall and Re-register in Windows 10</v>
      </c>
      <c r="B2076" s="10" t="s">
        <v>194</v>
      </c>
      <c r="C2076" s="3"/>
      <c r="D2076" s="3"/>
      <c r="E2076" s="3"/>
      <c r="F2076" s="3"/>
      <c r="G2076" s="3"/>
      <c r="H2076" s="3"/>
      <c r="I2076" s="3"/>
      <c r="J2076" s="3"/>
      <c r="K2076" s="3"/>
      <c r="L2076" s="3"/>
      <c r="M2076" s="3"/>
      <c r="N2076" s="3"/>
      <c r="O2076" s="3"/>
      <c r="P2076" s="3"/>
      <c r="Q2076" s="3"/>
      <c r="R2076" s="3"/>
      <c r="S2076" s="3"/>
      <c r="T2076" s="3"/>
      <c r="U2076" s="3"/>
      <c r="V2076" s="3"/>
    </row>
    <row r="2077" ht="27.0" customHeight="1">
      <c r="A2077" s="8" t="str">
        <f>HYPERLINK("https://www.tenforums.com/tutorials/104440-run-microsoft-store-apps-startup-windows-10-a.html","Microsoft Store Apps - Run at Startup in Windows 10")</f>
        <v>Microsoft Store Apps - Run at Startup in Windows 10</v>
      </c>
      <c r="B2077" s="9" t="s">
        <v>195</v>
      </c>
      <c r="C2077" s="3"/>
      <c r="D2077" s="3"/>
      <c r="E2077" s="3"/>
      <c r="F2077" s="3"/>
      <c r="G2077" s="3"/>
      <c r="H2077" s="3"/>
      <c r="I2077" s="3"/>
      <c r="J2077" s="3"/>
      <c r="K2077" s="3"/>
      <c r="L2077" s="3"/>
      <c r="M2077" s="3"/>
      <c r="N2077" s="3"/>
      <c r="O2077" s="3"/>
      <c r="P2077" s="3"/>
      <c r="Q2077" s="3"/>
      <c r="R2077" s="3"/>
      <c r="S2077" s="3"/>
      <c r="T2077" s="3"/>
      <c r="U2077" s="3"/>
      <c r="V2077" s="3"/>
    </row>
    <row r="2078" ht="27.0" customHeight="1">
      <c r="A2078" s="11" t="str">
        <f>HYPERLINK("https://www.tenforums.com/tutorials/6317-check-app-updates-windows-10-store.html","Microsoft Store - Check for App Updates in Windows 10")</f>
        <v>Microsoft Store - Check for App Updates in Windows 10</v>
      </c>
      <c r="B2078" s="10" t="s">
        <v>183</v>
      </c>
      <c r="C2078" s="3"/>
      <c r="D2078" s="3"/>
      <c r="E2078" s="3"/>
      <c r="F2078" s="3"/>
      <c r="G2078" s="3"/>
      <c r="H2078" s="3"/>
      <c r="I2078" s="3"/>
      <c r="J2078" s="3"/>
      <c r="K2078" s="3"/>
      <c r="L2078" s="3"/>
      <c r="M2078" s="3"/>
      <c r="N2078" s="3"/>
      <c r="O2078" s="3"/>
      <c r="P2078" s="3"/>
      <c r="Q2078" s="3"/>
      <c r="R2078" s="3"/>
      <c r="S2078" s="3"/>
      <c r="T2078" s="3"/>
      <c r="U2078" s="3"/>
      <c r="V2078" s="3"/>
    </row>
    <row r="2079" ht="27.0" customHeight="1">
      <c r="A2079" s="8" t="str">
        <f>HYPERLINK("https://www.tenforums.com/tutorials/122655-create-shortcut-directly-open-app-microsoft-store-windows-10-a.html","Microsoft Store - Create Shortcut to Directly Open App in Microsoft Store app in Windows 10")</f>
        <v>Microsoft Store - Create Shortcut to Directly Open App in Microsoft Store app in Windows 10</v>
      </c>
      <c r="B2079" s="9" t="s">
        <v>1900</v>
      </c>
      <c r="C2079" s="3"/>
      <c r="D2079" s="3"/>
      <c r="E2079" s="3"/>
      <c r="F2079" s="3"/>
      <c r="G2079" s="3"/>
      <c r="H2079" s="3"/>
      <c r="I2079" s="3"/>
      <c r="J2079" s="3"/>
      <c r="K2079" s="3"/>
      <c r="L2079" s="3"/>
      <c r="M2079" s="3"/>
      <c r="N2079" s="3"/>
      <c r="O2079" s="3"/>
      <c r="P2079" s="3"/>
      <c r="Q2079" s="3"/>
      <c r="R2079" s="3"/>
      <c r="S2079" s="3"/>
      <c r="T2079" s="3"/>
      <c r="U2079" s="3"/>
      <c r="V2079" s="3"/>
    </row>
    <row r="2080" ht="27.0" customHeight="1">
      <c r="A2080" s="8" t="str">
        <f>HYPERLINK("https://www.tenforums.com/tutorials/103141-get-fonts-microsoft-store-windows-10-a.html","Microsoft Store - Get Fonts from in Windows 10")</f>
        <v>Microsoft Store - Get Fonts from in Windows 10</v>
      </c>
      <c r="B2080" s="9" t="s">
        <v>1128</v>
      </c>
      <c r="C2080" s="3"/>
      <c r="D2080" s="3"/>
      <c r="E2080" s="3"/>
      <c r="F2080" s="3"/>
      <c r="G2080" s="3"/>
      <c r="H2080" s="3"/>
      <c r="I2080" s="3"/>
      <c r="J2080" s="3"/>
      <c r="K2080" s="3"/>
      <c r="L2080" s="3"/>
      <c r="M2080" s="3"/>
      <c r="N2080" s="3"/>
      <c r="O2080" s="3"/>
      <c r="P2080" s="3"/>
      <c r="Q2080" s="3"/>
      <c r="R2080" s="3"/>
      <c r="S2080" s="3"/>
      <c r="T2080" s="3"/>
      <c r="U2080" s="3"/>
      <c r="V2080" s="3"/>
    </row>
    <row r="2081" ht="27.0" customHeight="1">
      <c r="A2081" s="8" t="str">
        <f>HYPERLINK("https://www.tenforums.com/tutorials/118877-disable-remotely-install-apps-microsoft-store-windows-10-a.html","Microsoft Store Online - Enable or Disable Remotely Install Apps from in Windows 10")</f>
        <v>Microsoft Store Online - Enable or Disable Remotely Install Apps from in Windows 10</v>
      </c>
      <c r="B2081" s="9" t="s">
        <v>1901</v>
      </c>
      <c r="C2081" s="3"/>
      <c r="D2081" s="3"/>
      <c r="E2081" s="3"/>
      <c r="F2081" s="3"/>
      <c r="G2081" s="3"/>
      <c r="H2081" s="3"/>
      <c r="I2081" s="3"/>
      <c r="J2081" s="3"/>
      <c r="K2081" s="3"/>
      <c r="L2081" s="3"/>
      <c r="M2081" s="3"/>
      <c r="N2081" s="3"/>
      <c r="O2081" s="3"/>
      <c r="P2081" s="3"/>
      <c r="Q2081" s="3"/>
      <c r="R2081" s="3"/>
      <c r="S2081" s="3"/>
      <c r="T2081" s="3"/>
      <c r="U2081" s="3"/>
      <c r="V2081" s="3"/>
    </row>
    <row r="2082" ht="27.0" customHeight="1">
      <c r="A2082" s="8" t="str">
        <f>HYPERLINK("https://www.tenforums.com/tutorials/111895-remote-install-apps-microsoft-store-online-windows-10-devices.html","Microsoft Store Online - Remotely Install Apps to Windows 10 Devices")</f>
        <v>Microsoft Store Online - Remotely Install Apps to Windows 10 Devices</v>
      </c>
      <c r="B2082" s="9" t="s">
        <v>1902</v>
      </c>
      <c r="C2082" s="3"/>
      <c r="D2082" s="3"/>
      <c r="E2082" s="3"/>
      <c r="F2082" s="3"/>
      <c r="G2082" s="3"/>
      <c r="H2082" s="3"/>
      <c r="I2082" s="3"/>
      <c r="J2082" s="3"/>
      <c r="K2082" s="3"/>
      <c r="L2082" s="3"/>
      <c r="M2082" s="3"/>
      <c r="N2082" s="3"/>
      <c r="O2082" s="3"/>
      <c r="P2082" s="3"/>
      <c r="Q2082" s="3"/>
      <c r="R2082" s="3"/>
      <c r="S2082" s="3"/>
      <c r="T2082" s="3"/>
      <c r="U2082" s="3"/>
      <c r="V2082" s="3"/>
    </row>
    <row r="2083" ht="27.0" customHeight="1">
      <c r="A2083" s="8" t="str">
        <f>HYPERLINK("https://www.tenforums.com/tutorials/6664-turn-off-automatic-updates-apps-windows-10-store.html","Microsoft Store Update Apps Automatically - Turn On or Off in Windows 10")</f>
        <v>Microsoft Store Update Apps Automatically - Turn On or Off in Windows 10</v>
      </c>
      <c r="B2083" s="9" t="s">
        <v>232</v>
      </c>
      <c r="C2083" s="3"/>
      <c r="D2083" s="3"/>
      <c r="E2083" s="3"/>
      <c r="F2083" s="3"/>
      <c r="G2083" s="3"/>
      <c r="H2083" s="3"/>
      <c r="I2083" s="3"/>
      <c r="J2083" s="3"/>
      <c r="K2083" s="3"/>
      <c r="L2083" s="3"/>
      <c r="M2083" s="3"/>
      <c r="N2083" s="3"/>
      <c r="O2083" s="3"/>
      <c r="P2083" s="3"/>
      <c r="Q2083" s="3"/>
      <c r="R2083" s="3"/>
      <c r="S2083" s="3"/>
      <c r="T2083" s="3"/>
      <c r="U2083" s="3"/>
      <c r="V2083" s="3"/>
    </row>
    <row r="2084" ht="27.0" customHeight="1">
      <c r="A2084" s="11" t="s">
        <v>1903</v>
      </c>
      <c r="B2084" s="10" t="s">
        <v>1904</v>
      </c>
      <c r="C2084" s="3"/>
      <c r="D2084" s="3"/>
      <c r="E2084" s="3"/>
      <c r="F2084" s="3"/>
      <c r="G2084" s="3"/>
      <c r="H2084" s="3"/>
      <c r="I2084" s="3"/>
      <c r="J2084" s="3"/>
      <c r="K2084" s="3"/>
      <c r="L2084" s="3"/>
      <c r="M2084" s="3"/>
      <c r="N2084" s="3"/>
      <c r="O2084" s="3"/>
      <c r="P2084" s="3"/>
      <c r="Q2084" s="3"/>
      <c r="R2084" s="3"/>
      <c r="S2084" s="3"/>
      <c r="T2084" s="3"/>
      <c r="U2084" s="3"/>
      <c r="V2084" s="3"/>
    </row>
    <row r="2085" ht="27.0" customHeight="1">
      <c r="A2085" s="8" t="str">
        <f>HYPERLINK("https://www.tenforums.com/tutorials/48404-microsoft-surface-diagnostic-toolkit-use-windows-8-1-10-a.html","Microsoft Surface Diagnostic Toolkit - Use in Windows 8.1 and 10")</f>
        <v>Microsoft Surface Diagnostic Toolkit - Use in Windows 8.1 and 10</v>
      </c>
      <c r="B2085" s="9" t="s">
        <v>1905</v>
      </c>
      <c r="C2085" s="3"/>
      <c r="D2085" s="3"/>
      <c r="E2085" s="3"/>
      <c r="F2085" s="3"/>
      <c r="G2085" s="3"/>
      <c r="H2085" s="3"/>
      <c r="I2085" s="3"/>
      <c r="J2085" s="3"/>
      <c r="K2085" s="3"/>
      <c r="L2085" s="3"/>
      <c r="M2085" s="3"/>
      <c r="N2085" s="3"/>
      <c r="O2085" s="3"/>
      <c r="P2085" s="3"/>
      <c r="Q2085" s="3"/>
      <c r="R2085" s="3"/>
      <c r="S2085" s="3"/>
      <c r="T2085" s="3"/>
      <c r="U2085" s="3"/>
      <c r="V2085" s="3"/>
    </row>
    <row r="2086" ht="27.0" customHeight="1">
      <c r="A2086" s="8" t="str">
        <f>HYPERLINK("https://www.tenforums.com/tutorials/106260-download-install-windows-update-microsoft-update-catalog.html","Microsoft Update Catalog - Download and Install Windows Update")</f>
        <v>Microsoft Update Catalog - Download and Install Windows Update</v>
      </c>
      <c r="B2086" s="9" t="s">
        <v>1906</v>
      </c>
      <c r="C2086" s="3"/>
      <c r="D2086" s="3"/>
      <c r="E2086" s="3"/>
      <c r="F2086" s="3"/>
      <c r="G2086" s="3"/>
      <c r="H2086" s="3"/>
      <c r="I2086" s="3"/>
      <c r="J2086" s="3"/>
      <c r="K2086" s="3"/>
      <c r="L2086" s="3"/>
      <c r="M2086" s="3"/>
      <c r="N2086" s="3"/>
      <c r="O2086" s="3"/>
      <c r="P2086" s="3"/>
      <c r="Q2086" s="3"/>
      <c r="R2086" s="3"/>
      <c r="S2086" s="3"/>
      <c r="T2086" s="3"/>
      <c r="U2086" s="3"/>
      <c r="V2086" s="3"/>
    </row>
    <row r="2087" ht="27.0" customHeight="1">
      <c r="A2087" s="8" t="str">
        <f>HYPERLINK("https://www.tenforums.com/tutorials/66152-microsoft-xps-document-writer-printer-add-remove-windows-10-a.html","Microsoft XPS Document Writer Printer - Add or Remove in Windows 10 ")</f>
        <v>Microsoft XPS Document Writer Printer - Add or Remove in Windows 10 </v>
      </c>
      <c r="B2087" s="9" t="s">
        <v>1907</v>
      </c>
      <c r="C2087" s="3"/>
      <c r="D2087" s="3"/>
      <c r="E2087" s="3"/>
      <c r="F2087" s="3"/>
      <c r="G2087" s="3"/>
      <c r="H2087" s="3"/>
      <c r="I2087" s="3"/>
      <c r="J2087" s="3"/>
      <c r="K2087" s="3"/>
      <c r="L2087" s="3"/>
      <c r="M2087" s="3"/>
      <c r="N2087" s="3"/>
      <c r="O2087" s="3"/>
      <c r="P2087" s="3"/>
      <c r="Q2087" s="3"/>
      <c r="R2087" s="3"/>
      <c r="S2087" s="3"/>
      <c r="T2087" s="3"/>
      <c r="U2087" s="3"/>
      <c r="V2087" s="3"/>
    </row>
    <row r="2088" ht="27.0" customHeight="1">
      <c r="A2088" s="8" t="str">
        <f>HYPERLINK("https://www.tenforums.com/tutorials/73416-lock-screen-clock-change-12-hour-24-hour-format-windows-10-a.html","Military Time - Show on Lock Screen Clock in Windows 10")</f>
        <v>Military Time - Show on Lock Screen Clock in Windows 10</v>
      </c>
      <c r="B2088" s="9" t="s">
        <v>510</v>
      </c>
      <c r="C2088" s="3"/>
      <c r="D2088" s="3"/>
      <c r="E2088" s="3"/>
      <c r="F2088" s="3"/>
      <c r="G2088" s="3"/>
      <c r="H2088" s="3"/>
      <c r="I2088" s="3"/>
      <c r="J2088" s="3"/>
      <c r="K2088" s="3"/>
      <c r="L2088" s="3"/>
      <c r="M2088" s="3"/>
      <c r="N2088" s="3"/>
      <c r="O2088" s="3"/>
      <c r="P2088" s="3"/>
      <c r="Q2088" s="3"/>
      <c r="R2088" s="3"/>
      <c r="S2088" s="3"/>
      <c r="T2088" s="3"/>
      <c r="U2088" s="3"/>
      <c r="V2088" s="3"/>
    </row>
    <row r="2089" ht="27.0" customHeight="1">
      <c r="A2089" s="8" t="str">
        <f>HYPERLINK("https://www.tenforums.com/tutorials/73388-clock-taskbar-change-12-hour-24-hour-format-windows-10-a.html","Military Time - Show on Taskbar Clock in Windows 10")</f>
        <v>Military Time - Show on Taskbar Clock in Windows 10</v>
      </c>
      <c r="B2089" s="9" t="s">
        <v>511</v>
      </c>
      <c r="C2089" s="3"/>
      <c r="D2089" s="3"/>
      <c r="E2089" s="3"/>
      <c r="F2089" s="3"/>
      <c r="G2089" s="3"/>
      <c r="H2089" s="3"/>
      <c r="I2089" s="3"/>
      <c r="J2089" s="3"/>
      <c r="K2089" s="3"/>
      <c r="L2089" s="3"/>
      <c r="M2089" s="3"/>
      <c r="N2089" s="3"/>
      <c r="O2089" s="3"/>
      <c r="P2089" s="3"/>
      <c r="Q2089" s="3"/>
      <c r="R2089" s="3"/>
      <c r="S2089" s="3"/>
      <c r="T2089" s="3"/>
      <c r="U2089" s="3"/>
      <c r="V2089" s="3"/>
    </row>
    <row r="2090" ht="27.0" customHeight="1">
      <c r="A2090" s="11" t="str">
        <f>HYPERLINK("https://www.tenforums.com/tutorials/147695-how-minimize-restore-app-window-windows-10-a.html","Minimize and Restore App Window in Windows 10")</f>
        <v>Minimize and Restore App Window in Windows 10</v>
      </c>
      <c r="B2090" s="10" t="s">
        <v>1908</v>
      </c>
      <c r="C2090" s="3"/>
      <c r="D2090" s="3"/>
      <c r="E2090" s="3"/>
      <c r="F2090" s="3"/>
      <c r="G2090" s="3"/>
      <c r="H2090" s="3"/>
      <c r="I2090" s="3"/>
      <c r="J2090" s="3"/>
      <c r="K2090" s="3"/>
      <c r="L2090" s="3"/>
      <c r="M2090" s="3"/>
      <c r="N2090" s="3"/>
      <c r="O2090" s="3"/>
      <c r="P2090" s="3"/>
      <c r="Q2090" s="3"/>
      <c r="R2090" s="3"/>
      <c r="S2090" s="3"/>
      <c r="T2090" s="3"/>
      <c r="U2090" s="3"/>
      <c r="V2090" s="3"/>
    </row>
    <row r="2091" ht="27.0" customHeight="1">
      <c r="A2091" s="11" t="s">
        <v>1909</v>
      </c>
      <c r="B2091" s="10" t="s">
        <v>1910</v>
      </c>
      <c r="C2091" s="3"/>
      <c r="D2091" s="3"/>
      <c r="E2091" s="3"/>
      <c r="F2091" s="3"/>
      <c r="G2091" s="3"/>
      <c r="H2091" s="3"/>
      <c r="I2091" s="3"/>
      <c r="J2091" s="3"/>
      <c r="K2091" s="3"/>
      <c r="L2091" s="3"/>
      <c r="M2091" s="3"/>
      <c r="N2091" s="3"/>
      <c r="O2091" s="3"/>
      <c r="P2091" s="3"/>
      <c r="Q2091" s="3"/>
      <c r="R2091" s="3"/>
      <c r="S2091" s="3"/>
      <c r="T2091" s="3"/>
      <c r="U2091" s="3"/>
      <c r="V2091" s="3"/>
    </row>
    <row r="2092" ht="27.0" customHeight="1">
      <c r="A2092" s="11" t="s">
        <v>1911</v>
      </c>
      <c r="B2092" s="10" t="s">
        <v>1912</v>
      </c>
      <c r="C2092" s="3"/>
      <c r="D2092" s="3"/>
      <c r="E2092" s="3"/>
      <c r="F2092" s="3"/>
      <c r="G2092" s="3"/>
      <c r="H2092" s="3"/>
      <c r="I2092" s="3"/>
      <c r="J2092" s="3"/>
      <c r="K2092" s="3"/>
      <c r="L2092" s="3"/>
      <c r="M2092" s="3"/>
      <c r="N2092" s="3"/>
      <c r="O2092" s="3"/>
      <c r="P2092" s="3"/>
      <c r="Q2092" s="3"/>
      <c r="R2092" s="3"/>
      <c r="S2092" s="3"/>
      <c r="T2092" s="3"/>
      <c r="U2092" s="3"/>
      <c r="V2092" s="3"/>
    </row>
    <row r="2093" ht="27.0" customHeight="1">
      <c r="A2093" s="11" t="s">
        <v>1913</v>
      </c>
      <c r="B2093" s="10" t="s">
        <v>1533</v>
      </c>
      <c r="C2093" s="3"/>
      <c r="D2093" s="3"/>
      <c r="E2093" s="3"/>
      <c r="F2093" s="3"/>
      <c r="G2093" s="3"/>
      <c r="H2093" s="3"/>
      <c r="I2093" s="3"/>
      <c r="J2093" s="3"/>
      <c r="K2093" s="3"/>
      <c r="L2093" s="3"/>
      <c r="M2093" s="3"/>
      <c r="N2093" s="3"/>
      <c r="O2093" s="3"/>
      <c r="P2093" s="3"/>
      <c r="Q2093" s="3"/>
      <c r="R2093" s="3"/>
      <c r="S2093" s="3"/>
      <c r="T2093" s="3"/>
      <c r="U2093" s="3"/>
      <c r="V2093" s="3"/>
    </row>
    <row r="2094" ht="27.0" customHeight="1">
      <c r="A2094" s="8" t="str">
        <f>HYPERLINK("https://www.tenforums.com/tutorials/77350-mixed-reality-add-remove-settings-windows-10-a.html","Mixed Reality - Add or Remove from Settings in Windows 10")</f>
        <v>Mixed Reality - Add or Remove from Settings in Windows 10</v>
      </c>
      <c r="B2094" s="10" t="s">
        <v>1914</v>
      </c>
      <c r="C2094" s="3"/>
      <c r="D2094" s="3"/>
      <c r="E2094" s="3"/>
      <c r="F2094" s="3"/>
      <c r="G2094" s="3"/>
      <c r="H2094" s="3"/>
      <c r="I2094" s="3"/>
      <c r="J2094" s="3"/>
      <c r="K2094" s="3"/>
      <c r="L2094" s="3"/>
      <c r="M2094" s="3"/>
      <c r="N2094" s="3"/>
      <c r="O2094" s="3"/>
      <c r="P2094" s="3"/>
      <c r="Q2094" s="3"/>
      <c r="R2094" s="3"/>
      <c r="S2094" s="3"/>
      <c r="T2094" s="3"/>
      <c r="U2094" s="3"/>
      <c r="V2094" s="3"/>
    </row>
    <row r="2095" ht="27.0" customHeight="1">
      <c r="A2095" s="8" t="str">
        <f>HYPERLINK("https://www.tenforums.com/tutorials/124414-change-desktop-windows-mixed-reality-input-switching-windows-10-a.html","Mixed Reality and Desktop Input Switching - Change in Windows 10")</f>
        <v>Mixed Reality and Desktop Input Switching - Change in Windows 10</v>
      </c>
      <c r="B2095" s="9" t="s">
        <v>1915</v>
      </c>
      <c r="C2095" s="3"/>
      <c r="D2095" s="3"/>
      <c r="E2095" s="3"/>
      <c r="F2095" s="3"/>
      <c r="G2095" s="3"/>
      <c r="H2095" s="3"/>
      <c r="I2095" s="3"/>
      <c r="J2095" s="3"/>
      <c r="K2095" s="3"/>
      <c r="L2095" s="3"/>
      <c r="M2095" s="3"/>
      <c r="N2095" s="3"/>
      <c r="O2095" s="3"/>
      <c r="P2095" s="3"/>
      <c r="Q2095" s="3"/>
      <c r="R2095" s="3"/>
      <c r="S2095" s="3"/>
      <c r="T2095" s="3"/>
      <c r="U2095" s="3"/>
      <c r="V2095" s="3"/>
    </row>
    <row r="2096" ht="27.0" customHeight="1">
      <c r="A2096" s="8" t="str">
        <f>HYPERLINK("https://www.tenforums.com/tutorials/93494-check-if-your-pc-supports-windows-mixed-reality-windows-10-a.html","Mixed Reality - Check if PC Supports n Windows 10")</f>
        <v>Mixed Reality - Check if PC Supports n Windows 10</v>
      </c>
      <c r="B2096" s="9" t="s">
        <v>1916</v>
      </c>
      <c r="C2096" s="3"/>
      <c r="D2096" s="3"/>
      <c r="E2096" s="3"/>
      <c r="F2096" s="3"/>
      <c r="G2096" s="3"/>
      <c r="H2096" s="3"/>
      <c r="I2096" s="3"/>
      <c r="J2096" s="3"/>
      <c r="K2096" s="3"/>
      <c r="L2096" s="3"/>
      <c r="M2096" s="3"/>
      <c r="N2096" s="3"/>
      <c r="O2096" s="3"/>
      <c r="P2096" s="3"/>
      <c r="Q2096" s="3"/>
      <c r="R2096" s="3"/>
      <c r="S2096" s="3"/>
      <c r="T2096" s="3"/>
      <c r="U2096" s="3"/>
      <c r="V2096" s="3"/>
    </row>
    <row r="2097" ht="27.0" customHeight="1">
      <c r="A2097" s="8" t="str">
        <f>HYPERLINK("https://www.tenforums.com/tutorials/121191-clear-environment-data-windows-mixed-reality-windows-10-a.html","Mixed Reality - Clear Environment Data in Windows 10")</f>
        <v>Mixed Reality - Clear Environment Data in Windows 10</v>
      </c>
      <c r="B2097" s="9" t="s">
        <v>1917</v>
      </c>
      <c r="C2097" s="3"/>
      <c r="D2097" s="3"/>
      <c r="E2097" s="3"/>
      <c r="F2097" s="3"/>
      <c r="G2097" s="3"/>
      <c r="H2097" s="3"/>
      <c r="I2097" s="3"/>
      <c r="J2097" s="3"/>
      <c r="K2097" s="3"/>
      <c r="L2097" s="3"/>
      <c r="M2097" s="3"/>
      <c r="N2097" s="3"/>
      <c r="O2097" s="3"/>
      <c r="P2097" s="3"/>
      <c r="Q2097" s="3"/>
      <c r="R2097" s="3"/>
      <c r="S2097" s="3"/>
      <c r="T2097" s="3"/>
      <c r="U2097" s="3"/>
      <c r="V2097" s="3"/>
    </row>
    <row r="2098" ht="27.0" customHeight="1">
      <c r="A2098" s="8" t="str">
        <f>HYPERLINK("https://www.tenforums.com/tutorials/121260-open-use-windows-mixed-reality-flashlight-windows-10-a.html","Mixed Reality Flashlight - Open and Use in Windows 10")</f>
        <v>Mixed Reality Flashlight - Open and Use in Windows 10</v>
      </c>
      <c r="B2098" s="9" t="s">
        <v>1918</v>
      </c>
      <c r="C2098" s="3"/>
      <c r="D2098" s="3"/>
      <c r="E2098" s="3"/>
      <c r="F2098" s="3"/>
      <c r="G2098" s="3"/>
      <c r="H2098" s="3"/>
      <c r="I2098" s="3"/>
      <c r="J2098" s="3"/>
      <c r="K2098" s="3"/>
      <c r="L2098" s="3"/>
      <c r="M2098" s="3"/>
      <c r="N2098" s="3"/>
      <c r="O2098" s="3"/>
      <c r="P2098" s="3"/>
      <c r="Q2098" s="3"/>
      <c r="R2098" s="3"/>
      <c r="S2098" s="3"/>
      <c r="T2098" s="3"/>
      <c r="U2098" s="3"/>
      <c r="V2098" s="3"/>
    </row>
    <row r="2099" ht="27.0" customHeight="1">
      <c r="A2099" s="11" t="str">
        <f>HYPERLINK("https://www.tenforums.com/tutorials/147464-change-mixed-reality-app-window-resolution-headset-windows-10-a.html","Mixed Reality Headset Display - Change App Windows Resolution in Windows 10")</f>
        <v>Mixed Reality Headset Display - Change App Windows Resolution in Windows 10</v>
      </c>
      <c r="B2099" s="10" t="s">
        <v>1919</v>
      </c>
      <c r="C2099" s="3"/>
      <c r="D2099" s="3"/>
      <c r="E2099" s="3"/>
      <c r="F2099" s="3"/>
      <c r="G2099" s="3"/>
      <c r="H2099" s="3"/>
      <c r="I2099" s="3"/>
      <c r="J2099" s="3"/>
      <c r="K2099" s="3"/>
      <c r="L2099" s="3"/>
      <c r="M2099" s="3"/>
      <c r="N2099" s="3"/>
      <c r="O2099" s="3"/>
      <c r="P2099" s="3"/>
      <c r="Q2099" s="3"/>
      <c r="R2099" s="3"/>
      <c r="S2099" s="3"/>
      <c r="T2099" s="3"/>
      <c r="U2099" s="3"/>
      <c r="V2099" s="3"/>
    </row>
    <row r="2100" ht="27.0" customHeight="1">
      <c r="A2100" s="11" t="str">
        <f>HYPERLINK("https://www.tenforums.com/tutorials/147456-change-experience-options-mixed-reality-headset-windows-10-a.html","Mixed Reality Headset Display - Change Experience Options in Windows 10")</f>
        <v>Mixed Reality Headset Display - Change Experience Options in Windows 10</v>
      </c>
      <c r="B2100" s="10" t="s">
        <v>1920</v>
      </c>
      <c r="C2100" s="3"/>
      <c r="D2100" s="3"/>
      <c r="E2100" s="3"/>
      <c r="F2100" s="3"/>
      <c r="G2100" s="3"/>
      <c r="H2100" s="3"/>
      <c r="I2100" s="3"/>
      <c r="J2100" s="3"/>
      <c r="K2100" s="3"/>
      <c r="L2100" s="3"/>
      <c r="M2100" s="3"/>
      <c r="N2100" s="3"/>
      <c r="O2100" s="3"/>
      <c r="P2100" s="3"/>
      <c r="Q2100" s="3"/>
      <c r="R2100" s="3"/>
      <c r="S2100" s="3"/>
      <c r="T2100" s="3"/>
      <c r="U2100" s="3"/>
      <c r="V2100" s="3"/>
    </row>
    <row r="2101" ht="27.0" customHeight="1">
      <c r="A2101" s="12" t="str">
        <f>HYPERLINK("https://www.tenforums.com/tutorials/121081-change-frame-rate-mixed-reality-headset-display-windows-10-a.html","Mixed Reality Headset Display - Change Frame Rate in Windows 10")</f>
        <v>Mixed Reality Headset Display - Change Frame Rate in Windows 10</v>
      </c>
      <c r="B2101" s="10" t="s">
        <v>1921</v>
      </c>
      <c r="C2101" s="3"/>
      <c r="D2101" s="3"/>
      <c r="E2101" s="3"/>
      <c r="F2101" s="3"/>
      <c r="G2101" s="3"/>
      <c r="H2101" s="3"/>
      <c r="I2101" s="3"/>
      <c r="J2101" s="3"/>
      <c r="K2101" s="3"/>
      <c r="L2101" s="3"/>
      <c r="M2101" s="3"/>
      <c r="N2101" s="3"/>
      <c r="O2101" s="3"/>
      <c r="P2101" s="3"/>
      <c r="Q2101" s="3"/>
      <c r="R2101" s="3"/>
      <c r="S2101" s="3"/>
      <c r="T2101" s="3"/>
      <c r="U2101" s="3"/>
      <c r="V2101" s="3"/>
    </row>
    <row r="2102" ht="27.0" customHeight="1">
      <c r="A2102" s="8" t="str">
        <f>HYPERLINK("https://www.tenforums.com/tutorials/126511-see-mixed-reality-headset-resolution-windows-10-a.html","Mixed Reality Headset Resolution - See in Windows 10")</f>
        <v>Mixed Reality Headset Resolution - See in Windows 10</v>
      </c>
      <c r="B2102" s="9" t="s">
        <v>1922</v>
      </c>
      <c r="C2102" s="3"/>
      <c r="D2102" s="3"/>
      <c r="E2102" s="3"/>
      <c r="F2102" s="3"/>
      <c r="G2102" s="3"/>
      <c r="H2102" s="3"/>
      <c r="I2102" s="3"/>
      <c r="J2102" s="3"/>
      <c r="K2102" s="3"/>
      <c r="L2102" s="3"/>
      <c r="M2102" s="3"/>
      <c r="N2102" s="3"/>
      <c r="O2102" s="3"/>
      <c r="P2102" s="3"/>
      <c r="Q2102" s="3"/>
      <c r="R2102" s="3"/>
      <c r="S2102" s="3"/>
      <c r="T2102" s="3"/>
      <c r="U2102" s="3"/>
      <c r="V2102" s="3"/>
    </row>
    <row r="2103" ht="27.0" customHeight="1">
      <c r="A2103" s="8" t="str">
        <f>HYPERLINK("https://www.tenforums.com/tutorials/120992-set-up-windows-mixed-reality-headset-windows-10-a.html","Mixed Reality Headset - Set Up in Windows 10")</f>
        <v>Mixed Reality Headset - Set Up in Windows 10</v>
      </c>
      <c r="B2103" s="9" t="s">
        <v>1923</v>
      </c>
      <c r="C2103" s="3"/>
      <c r="D2103" s="3"/>
      <c r="E2103" s="3"/>
      <c r="F2103" s="3"/>
      <c r="G2103" s="3"/>
      <c r="H2103" s="3"/>
      <c r="I2103" s="3"/>
      <c r="J2103" s="3"/>
      <c r="K2103" s="3"/>
      <c r="L2103" s="3"/>
      <c r="M2103" s="3"/>
      <c r="N2103" s="3"/>
      <c r="O2103" s="3"/>
      <c r="P2103" s="3"/>
      <c r="Q2103" s="3"/>
      <c r="R2103" s="3"/>
      <c r="S2103" s="3"/>
      <c r="T2103" s="3"/>
      <c r="U2103" s="3"/>
      <c r="V2103" s="3"/>
    </row>
    <row r="2104" ht="27.0" customHeight="1">
      <c r="A2104" s="8" t="str">
        <f>HYPERLINK("https://www.tenforums.com/tutorials/121194-reset-windows-mixed-reality-home-default-windows-10-a.html","Mixed Reality Home - Reset to Default in Windows 10")</f>
        <v>Mixed Reality Home - Reset to Default in Windows 10</v>
      </c>
      <c r="B2104" s="9" t="s">
        <v>1924</v>
      </c>
      <c r="C2104" s="3"/>
      <c r="D2104" s="3"/>
      <c r="E2104" s="3"/>
      <c r="F2104" s="3"/>
      <c r="G2104" s="3"/>
      <c r="H2104" s="3"/>
      <c r="I2104" s="3"/>
      <c r="J2104" s="3"/>
      <c r="K2104" s="3"/>
      <c r="L2104" s="3"/>
      <c r="M2104" s="3"/>
      <c r="N2104" s="3"/>
      <c r="O2104" s="3"/>
      <c r="P2104" s="3"/>
      <c r="Q2104" s="3"/>
      <c r="R2104" s="3"/>
      <c r="S2104" s="3"/>
      <c r="T2104" s="3"/>
      <c r="U2104" s="3"/>
      <c r="V2104" s="3"/>
    </row>
    <row r="2105" ht="27.0" customHeight="1">
      <c r="A2105" s="8" t="str">
        <f>HYPERLINK("https://www.tenforums.com/tutorials/120934-setup-pair-mixed-reality-motion-controllers-windows-10-a.html","Mixed Reality Motion Controllers - Setup and Pair in Windows 10")</f>
        <v>Mixed Reality Motion Controllers - Setup and Pair in Windows 10</v>
      </c>
      <c r="B2105" s="9" t="s">
        <v>1925</v>
      </c>
      <c r="C2105" s="3"/>
      <c r="D2105" s="3"/>
      <c r="E2105" s="3"/>
      <c r="F2105" s="3"/>
      <c r="G2105" s="3"/>
      <c r="H2105" s="3"/>
      <c r="I2105" s="3"/>
      <c r="J2105" s="3"/>
      <c r="K2105" s="3"/>
      <c r="L2105" s="3"/>
      <c r="M2105" s="3"/>
      <c r="N2105" s="3"/>
      <c r="O2105" s="3"/>
      <c r="P2105" s="3"/>
      <c r="Q2105" s="3"/>
      <c r="R2105" s="3"/>
      <c r="S2105" s="3"/>
      <c r="T2105" s="3"/>
      <c r="U2105" s="3"/>
      <c r="V2105" s="3"/>
    </row>
    <row r="2106" ht="27.0" customHeight="1">
      <c r="A2106" s="8" t="str">
        <f>HYPERLINK("https://www.tenforums.com/tutorials/120283-turn-off-mirror-headset-audio-if-mixed-reality-portal-running.html","Mixed Reality Portal - Turn On or Off Mirror Headset Audio to Desktop")</f>
        <v>Mixed Reality Portal - Turn On or Off Mirror Headset Audio to Desktop</v>
      </c>
      <c r="B2106" s="9" t="s">
        <v>1926</v>
      </c>
      <c r="C2106" s="3"/>
      <c r="D2106" s="3"/>
      <c r="E2106" s="3"/>
      <c r="F2106" s="3"/>
      <c r="G2106" s="3"/>
      <c r="H2106" s="3"/>
      <c r="I2106" s="3"/>
      <c r="J2106" s="3"/>
      <c r="K2106" s="3"/>
      <c r="L2106" s="3"/>
      <c r="M2106" s="3"/>
      <c r="N2106" s="3"/>
      <c r="O2106" s="3"/>
      <c r="P2106" s="3"/>
      <c r="Q2106" s="3"/>
      <c r="R2106" s="3"/>
      <c r="S2106" s="3"/>
      <c r="T2106" s="3"/>
      <c r="U2106" s="3"/>
      <c r="V2106" s="3"/>
    </row>
    <row r="2107" ht="27.0" customHeight="1">
      <c r="A2107" s="8" t="str">
        <f>HYPERLINK("https://www.tenforums.com/tutorials/120269-turn-off-switch-headset-audio-if-mixed-reality-portal-running.html","Mixed Reality Portal - Turn On or Off Switch to Headset Audio")</f>
        <v>Mixed Reality Portal - Turn On or Off Switch to Headset Audio</v>
      </c>
      <c r="B2107" s="9" t="s">
        <v>1927</v>
      </c>
      <c r="C2107" s="3"/>
      <c r="D2107" s="3"/>
      <c r="E2107" s="3"/>
      <c r="F2107" s="3"/>
      <c r="G2107" s="3"/>
      <c r="H2107" s="3"/>
      <c r="I2107" s="3"/>
      <c r="J2107" s="3"/>
      <c r="K2107" s="3"/>
      <c r="L2107" s="3"/>
      <c r="M2107" s="3"/>
      <c r="N2107" s="3"/>
      <c r="O2107" s="3"/>
      <c r="P2107" s="3"/>
      <c r="Q2107" s="3"/>
      <c r="R2107" s="3"/>
      <c r="S2107" s="3"/>
      <c r="T2107" s="3"/>
      <c r="U2107" s="3"/>
      <c r="V2107" s="3"/>
    </row>
    <row r="2108" ht="27.0" customHeight="1">
      <c r="A2108" s="8" t="str">
        <f>HYPERLINK("https://www.tenforums.com/tutorials/120280-turn-off-switch-headset-mic-if-mixed-reality-portal-running.html","Mixed Reality Portal - Turn On or Off Switch to Headset Mic")</f>
        <v>Mixed Reality Portal - Turn On or Off Switch to Headset Mic</v>
      </c>
      <c r="B2108" s="9" t="s">
        <v>1928</v>
      </c>
      <c r="C2108" s="3"/>
      <c r="D2108" s="3"/>
      <c r="E2108" s="3"/>
      <c r="F2108" s="3"/>
      <c r="G2108" s="3"/>
      <c r="H2108" s="3"/>
      <c r="I2108" s="3"/>
      <c r="J2108" s="3"/>
      <c r="K2108" s="3"/>
      <c r="L2108" s="3"/>
      <c r="M2108" s="3"/>
      <c r="N2108" s="3"/>
      <c r="O2108" s="3"/>
      <c r="P2108" s="3"/>
      <c r="Q2108" s="3"/>
      <c r="R2108" s="3"/>
      <c r="S2108" s="3"/>
      <c r="T2108" s="3"/>
      <c r="U2108" s="3"/>
      <c r="V2108" s="3"/>
    </row>
    <row r="2109" ht="27.0" customHeight="1">
      <c r="A2109" s="8" t="str">
        <f>HYPERLINK("https://www.tenforums.com/tutorials/121147-record-video-windows-mixed-reality-windows-10-a.html","Windows Mixed Reality - Record Video in Windows 10")</f>
        <v>Windows Mixed Reality - Record Video in Windows 10</v>
      </c>
      <c r="B2109" s="9" t="s">
        <v>1929</v>
      </c>
      <c r="C2109" s="3"/>
      <c r="D2109" s="3"/>
      <c r="E2109" s="3"/>
      <c r="F2109" s="3"/>
      <c r="G2109" s="3"/>
      <c r="H2109" s="3"/>
      <c r="I2109" s="3"/>
      <c r="J2109" s="3"/>
      <c r="K2109" s="3"/>
      <c r="L2109" s="3"/>
      <c r="M2109" s="3"/>
      <c r="N2109" s="3"/>
      <c r="O2109" s="3"/>
      <c r="P2109" s="3"/>
      <c r="Q2109" s="3"/>
      <c r="R2109" s="3"/>
      <c r="S2109" s="3"/>
      <c r="T2109" s="3"/>
      <c r="U2109" s="3"/>
      <c r="V2109" s="3"/>
    </row>
    <row r="2110" ht="27.0" customHeight="1">
      <c r="A2110" s="8" t="str">
        <f>HYPERLINK("https://www.tenforums.com/tutorials/126514-run-desktop-win32-apps-windows-mixed-reality-windows-10-a.html","Mixed Reality - Run Desktop (Win32) apps in Windows 10")</f>
        <v>Mixed Reality - Run Desktop (Win32) apps in Windows 10</v>
      </c>
      <c r="B2110" s="9" t="s">
        <v>1930</v>
      </c>
      <c r="C2110" s="3"/>
      <c r="D2110" s="3"/>
      <c r="E2110" s="3"/>
      <c r="F2110" s="3"/>
      <c r="G2110" s="3"/>
      <c r="H2110" s="3"/>
      <c r="I2110" s="3"/>
      <c r="J2110" s="3"/>
      <c r="K2110" s="3"/>
      <c r="L2110" s="3"/>
      <c r="M2110" s="3"/>
      <c r="N2110" s="3"/>
      <c r="O2110" s="3"/>
      <c r="P2110" s="3"/>
      <c r="Q2110" s="3"/>
      <c r="R2110" s="3"/>
      <c r="S2110" s="3"/>
      <c r="T2110" s="3"/>
      <c r="U2110" s="3"/>
      <c r="V2110" s="3"/>
    </row>
    <row r="2111" ht="27.0" customHeight="1">
      <c r="A2111" s="8" t="str">
        <f>HYPERLINK("https://www.tenforums.com/tutorials/121129-take-screenshot-windows-mixed-reality-windows-10-a.html","Mixed Reality - Take Screenshot in Windows 10")</f>
        <v>Mixed Reality - Take Screenshot in Windows 10</v>
      </c>
      <c r="B2111" s="9" t="s">
        <v>1931</v>
      </c>
      <c r="C2111" s="3"/>
      <c r="D2111" s="3"/>
      <c r="E2111" s="3"/>
      <c r="F2111" s="3"/>
      <c r="G2111" s="3"/>
      <c r="H2111" s="3"/>
      <c r="I2111" s="3"/>
      <c r="J2111" s="3"/>
      <c r="K2111" s="3"/>
      <c r="L2111" s="3"/>
      <c r="M2111" s="3"/>
      <c r="N2111" s="3"/>
      <c r="O2111" s="3"/>
      <c r="P2111" s="3"/>
      <c r="Q2111" s="3"/>
      <c r="R2111" s="3"/>
      <c r="S2111" s="3"/>
      <c r="T2111" s="3"/>
      <c r="U2111" s="3"/>
      <c r="V2111" s="3"/>
    </row>
    <row r="2112" ht="27.0" customHeight="1">
      <c r="A2112" s="8" t="str">
        <f>HYPERLINK("https://www.tenforums.com/tutorials/120308-turn-off-use-speech-recognition-windows-mixed-reality.html","Mixed Reality - Turn On or Off Use Speech Recognition")</f>
        <v>Mixed Reality - Turn On or Off Use Speech Recognition</v>
      </c>
      <c r="B2112" s="9" t="s">
        <v>1932</v>
      </c>
      <c r="C2112" s="3"/>
      <c r="D2112" s="3"/>
      <c r="E2112" s="3"/>
      <c r="F2112" s="3"/>
      <c r="G2112" s="3"/>
      <c r="H2112" s="3"/>
      <c r="I2112" s="3"/>
      <c r="J2112" s="3"/>
      <c r="K2112" s="3"/>
      <c r="L2112" s="3"/>
      <c r="M2112" s="3"/>
      <c r="N2112" s="3"/>
      <c r="O2112" s="3"/>
      <c r="P2112" s="3"/>
      <c r="Q2112" s="3"/>
      <c r="R2112" s="3"/>
      <c r="S2112" s="3"/>
      <c r="T2112" s="3"/>
      <c r="U2112" s="3"/>
      <c r="V2112" s="3"/>
    </row>
    <row r="2113" ht="27.0" customHeight="1">
      <c r="A2113" s="8" t="str">
        <f>HYPERLINK("https://www.tenforums.com/tutorials/121035-uninstall-reset-windows-mixed-reality-windows-10-a.html","Mixed Reality - Uninstall and Reset in Windows 10")</f>
        <v>Mixed Reality - Uninstall and Reset in Windows 10</v>
      </c>
      <c r="B2113" s="9" t="s">
        <v>1933</v>
      </c>
      <c r="C2113" s="3"/>
      <c r="D2113" s="3"/>
      <c r="E2113" s="3"/>
      <c r="F2113" s="3"/>
      <c r="G2113" s="3"/>
      <c r="H2113" s="3"/>
      <c r="I2113" s="3"/>
      <c r="J2113" s="3"/>
      <c r="K2113" s="3"/>
      <c r="L2113" s="3"/>
      <c r="M2113" s="3"/>
      <c r="N2113" s="3"/>
      <c r="O2113" s="3"/>
      <c r="P2113" s="3"/>
      <c r="Q2113" s="3"/>
      <c r="R2113" s="3"/>
      <c r="S2113" s="3"/>
      <c r="T2113" s="3"/>
      <c r="U2113" s="3"/>
      <c r="V2113" s="3"/>
    </row>
    <row r="2114" ht="27.0" customHeight="1">
      <c r="A2114" s="8" t="str">
        <f>HYPERLINK("https://www.tenforums.com/tutorials/121513-view-interact-windows-10-desktop-windows-mixed-reality.html","Mixed Reality - View and Interact with Windows 10 Desktop")</f>
        <v>Mixed Reality - View and Interact with Windows 10 Desktop</v>
      </c>
      <c r="B2114" s="9" t="s">
        <v>1934</v>
      </c>
      <c r="C2114" s="3"/>
      <c r="D2114" s="3"/>
      <c r="E2114" s="3"/>
      <c r="F2114" s="3"/>
      <c r="G2114" s="3"/>
      <c r="H2114" s="3"/>
      <c r="I2114" s="3"/>
      <c r="J2114" s="3"/>
      <c r="K2114" s="3"/>
      <c r="L2114" s="3"/>
      <c r="M2114" s="3"/>
      <c r="N2114" s="3"/>
      <c r="O2114" s="3"/>
      <c r="P2114" s="3"/>
      <c r="Q2114" s="3"/>
      <c r="R2114" s="3"/>
      <c r="S2114" s="3"/>
      <c r="T2114" s="3"/>
      <c r="U2114" s="3"/>
      <c r="V2114" s="3"/>
    </row>
    <row r="2115" ht="27.0" customHeight="1">
      <c r="A2115" s="8" t="str">
        <f>HYPERLINK("https://www.tenforums.com/tutorials/120317-adjust-mixed-reality-visual-quality-headset-display-windows-10-a.html","Mixed Reality Visual Quality for Headset Display - Adjust in Windows 10")</f>
        <v>Mixed Reality Visual Quality for Headset Display - Adjust in Windows 10</v>
      </c>
      <c r="B2115" s="9" t="s">
        <v>1935</v>
      </c>
      <c r="C2115" s="3"/>
      <c r="D2115" s="3"/>
      <c r="E2115" s="3"/>
      <c r="F2115" s="3"/>
      <c r="G2115" s="3"/>
      <c r="H2115" s="3"/>
      <c r="I2115" s="3"/>
      <c r="J2115" s="3"/>
      <c r="K2115" s="3"/>
      <c r="L2115" s="3"/>
      <c r="M2115" s="3"/>
      <c r="N2115" s="3"/>
      <c r="O2115" s="3"/>
      <c r="P2115" s="3"/>
      <c r="Q2115" s="3"/>
      <c r="R2115" s="3"/>
      <c r="S2115" s="3"/>
      <c r="T2115" s="3"/>
      <c r="U2115" s="3"/>
      <c r="V2115" s="3"/>
    </row>
    <row r="2116" ht="27.0" customHeight="1">
      <c r="A2116" s="8" t="str">
        <f>HYPERLINK("https://www.tenforums.com/tutorials/131182-create-soft-hard-symbolic-links-windows.html","mklink - Create Soft and Hard Symbolic Links in Windows")</f>
        <v>mklink - Create Soft and Hard Symbolic Links in Windows</v>
      </c>
      <c r="B2116" s="9" t="s">
        <v>1354</v>
      </c>
      <c r="C2116" s="3"/>
      <c r="D2116" s="3"/>
      <c r="E2116" s="3"/>
      <c r="F2116" s="3"/>
      <c r="G2116" s="3"/>
      <c r="H2116" s="3"/>
      <c r="I2116" s="3"/>
      <c r="J2116" s="3"/>
      <c r="K2116" s="3"/>
      <c r="L2116" s="3"/>
      <c r="M2116" s="3"/>
      <c r="N2116" s="3"/>
      <c r="O2116" s="3"/>
      <c r="P2116" s="3"/>
      <c r="Q2116" s="3"/>
      <c r="R2116" s="3"/>
      <c r="S2116" s="3"/>
      <c r="T2116" s="3"/>
      <c r="U2116" s="3"/>
      <c r="V2116" s="3"/>
    </row>
    <row r="2117" ht="27.0" customHeight="1">
      <c r="A2117" s="8" t="str">
        <f>HYPERLINK("https://www.tenforums.com/tutorials/128409-enable-disable-automatically-turn-off-mobile-hotspot-windows-10-a.html","Mobile Hotspot - Enable or Disable Automatically Turn Off in Windows 10")</f>
        <v>Mobile Hotspot - Enable or Disable Automatically Turn Off in Windows 10</v>
      </c>
      <c r="B2117" s="9" t="s">
        <v>1936</v>
      </c>
      <c r="C2117" s="3"/>
      <c r="D2117" s="3"/>
      <c r="E2117" s="3"/>
      <c r="F2117" s="3"/>
      <c r="G2117" s="3"/>
      <c r="H2117" s="3"/>
      <c r="I2117" s="3"/>
      <c r="J2117" s="3"/>
      <c r="K2117" s="3"/>
      <c r="L2117" s="3"/>
      <c r="M2117" s="3"/>
      <c r="N2117" s="3"/>
      <c r="O2117" s="3"/>
      <c r="P2117" s="3"/>
      <c r="Q2117" s="3"/>
      <c r="R2117" s="3"/>
      <c r="S2117" s="3"/>
      <c r="T2117" s="3"/>
      <c r="U2117" s="3"/>
      <c r="V2117" s="3"/>
    </row>
    <row r="2118" ht="27.0" customHeight="1">
      <c r="A2118" s="8" t="str">
        <f>HYPERLINK("https://www.tenforums.com/tutorials/106796-enable-disable-mobile-hotspot-windows-10-a.html","Mobile Hotspot - Enable or Disable in Windows 10")</f>
        <v>Mobile Hotspot - Enable or Disable in Windows 10</v>
      </c>
      <c r="B2118" s="9" t="s">
        <v>1937</v>
      </c>
      <c r="C2118" s="3"/>
      <c r="D2118" s="3"/>
      <c r="E2118" s="3"/>
      <c r="F2118" s="3"/>
      <c r="G2118" s="3"/>
      <c r="H2118" s="3"/>
      <c r="I2118" s="3"/>
      <c r="J2118" s="3"/>
      <c r="K2118" s="3"/>
      <c r="L2118" s="3"/>
      <c r="M2118" s="3"/>
      <c r="N2118" s="3"/>
      <c r="O2118" s="3"/>
      <c r="P2118" s="3"/>
      <c r="Q2118" s="3"/>
      <c r="R2118" s="3"/>
      <c r="S2118" s="3"/>
      <c r="T2118" s="3"/>
      <c r="U2118" s="3"/>
      <c r="V2118" s="3"/>
    </row>
    <row r="2119" ht="27.0" customHeight="1">
      <c r="A2119" s="8" t="str">
        <f>HYPERLINK("https://www.tenforums.com/tutorials/128415-enable-disable-turn-mobile-hotspot-remotely-windows-10-a.html","Mobile Hotspot - Enable or Disable Turn On Remotely in Windows 10")</f>
        <v>Mobile Hotspot - Enable or Disable Turn On Remotely in Windows 10</v>
      </c>
      <c r="B2119" s="9" t="s">
        <v>1938</v>
      </c>
      <c r="C2119" s="3"/>
      <c r="D2119" s="3"/>
      <c r="E2119" s="3"/>
      <c r="F2119" s="3"/>
      <c r="G2119" s="3"/>
      <c r="H2119" s="3"/>
      <c r="I2119" s="3"/>
      <c r="J2119" s="3"/>
      <c r="K2119" s="3"/>
      <c r="L2119" s="3"/>
      <c r="M2119" s="3"/>
      <c r="N2119" s="3"/>
      <c r="O2119" s="3"/>
      <c r="P2119" s="3"/>
      <c r="Q2119" s="3"/>
      <c r="R2119" s="3"/>
      <c r="S2119" s="3"/>
      <c r="T2119" s="3"/>
      <c r="U2119" s="3"/>
      <c r="V2119" s="3"/>
    </row>
    <row r="2120" ht="27.0" customHeight="1">
      <c r="A2120" s="8" t="str">
        <f>HYPERLINK("https://www.tenforums.com/tutorials/77065-mobile-hotspot-turn-off-windows-10-mobile-phone.html","Mobile Hotspot - Turn On or Off on Windows 10 Mobile Phone")</f>
        <v>Mobile Hotspot - Turn On or Off on Windows 10 Mobile Phone</v>
      </c>
      <c r="B2120" s="10" t="s">
        <v>1939</v>
      </c>
      <c r="C2120" s="3"/>
      <c r="D2120" s="3"/>
      <c r="E2120" s="3"/>
      <c r="F2120" s="3"/>
      <c r="G2120" s="3"/>
      <c r="H2120" s="3"/>
      <c r="I2120" s="3"/>
      <c r="J2120" s="3"/>
      <c r="K2120" s="3"/>
      <c r="L2120" s="3"/>
      <c r="M2120" s="3"/>
      <c r="N2120" s="3"/>
      <c r="O2120" s="3"/>
      <c r="P2120" s="3"/>
      <c r="Q2120" s="3"/>
      <c r="R2120" s="3"/>
      <c r="S2120" s="3"/>
      <c r="T2120" s="3"/>
      <c r="U2120" s="3"/>
      <c r="V2120" s="3"/>
    </row>
    <row r="2121" ht="27.0" customHeight="1">
      <c r="A2121" s="8" t="str">
        <f>HYPERLINK("https://www.tenforums.com/tutorials/46954-mobile-hotspot-turn-off-windows-10-pc.html","Mobile Hotspot - Turn On or Off on Windows 10 PC")</f>
        <v>Mobile Hotspot - Turn On or Off on Windows 10 PC</v>
      </c>
      <c r="B2121" s="9" t="s">
        <v>1940</v>
      </c>
      <c r="C2121" s="3"/>
      <c r="D2121" s="3"/>
      <c r="E2121" s="3"/>
      <c r="F2121" s="3"/>
      <c r="G2121" s="3"/>
      <c r="H2121" s="3"/>
      <c r="I2121" s="3"/>
      <c r="J2121" s="3"/>
      <c r="K2121" s="3"/>
      <c r="L2121" s="3"/>
      <c r="M2121" s="3"/>
      <c r="N2121" s="3"/>
      <c r="O2121" s="3"/>
      <c r="P2121" s="3"/>
      <c r="Q2121" s="3"/>
      <c r="R2121" s="3"/>
      <c r="S2121" s="3"/>
      <c r="T2121" s="3"/>
      <c r="U2121" s="3"/>
      <c r="V2121" s="3"/>
    </row>
    <row r="2122" ht="27.0" customHeight="1">
      <c r="A2122" s="8" t="str">
        <f>HYPERLINK("https://www.tenforums.com/tutorials/74225-energy-efficient-ethernet-modem-enable-disable.html","Modem Energy Efficient Ethernet - Enable or Disable")</f>
        <v>Modem Energy Efficient Ethernet - Enable or Disable</v>
      </c>
      <c r="B2122" s="9" t="s">
        <v>935</v>
      </c>
      <c r="C2122" s="3"/>
      <c r="D2122" s="3"/>
      <c r="E2122" s="3"/>
      <c r="F2122" s="3"/>
      <c r="G2122" s="3"/>
      <c r="H2122" s="3"/>
      <c r="I2122" s="3"/>
      <c r="J2122" s="3"/>
      <c r="K2122" s="3"/>
      <c r="L2122" s="3"/>
      <c r="M2122" s="3"/>
      <c r="N2122" s="3"/>
      <c r="O2122" s="3"/>
      <c r="P2122" s="3"/>
      <c r="Q2122" s="3"/>
      <c r="R2122" s="3"/>
      <c r="S2122" s="3"/>
      <c r="T2122" s="3"/>
      <c r="U2122" s="3"/>
      <c r="V2122" s="3"/>
    </row>
    <row r="2123" ht="27.0" customHeight="1">
      <c r="A2123" s="11" t="str">
        <f>HYPERLINK("https://www.tenforums.com/tutorials/146580-how-check-if-connected-disconnected-modern-standby-windows-10-a.html","Modern Standby - Check if Connected or Disconnected in Windows 10")</f>
        <v>Modern Standby - Check if Connected or Disconnected in Windows 10</v>
      </c>
      <c r="B2123" s="10" t="s">
        <v>1941</v>
      </c>
      <c r="C2123" s="3"/>
      <c r="D2123" s="3"/>
      <c r="E2123" s="3"/>
      <c r="F2123" s="3"/>
      <c r="G2123" s="3"/>
      <c r="H2123" s="3"/>
      <c r="I2123" s="3"/>
      <c r="J2123" s="3"/>
      <c r="K2123" s="3"/>
      <c r="L2123" s="3"/>
      <c r="M2123" s="3"/>
      <c r="N2123" s="3"/>
      <c r="O2123" s="3"/>
      <c r="P2123" s="3"/>
      <c r="Q2123" s="3"/>
      <c r="R2123" s="3"/>
      <c r="S2123" s="3"/>
      <c r="T2123" s="3"/>
      <c r="U2123" s="3"/>
      <c r="V2123" s="3"/>
    </row>
    <row r="2124" ht="27.0" customHeight="1">
      <c r="A2124" s="11" t="str">
        <f>HYPERLINK("https://www.tenforums.com/tutorials/145891-how-check-if-modern-standby-supported-windows-10-a.html","Modern Standby - Check if Supported in Windows 10")</f>
        <v>Modern Standby - Check if Supported in Windows 10</v>
      </c>
      <c r="B2124" s="10" t="s">
        <v>1942</v>
      </c>
      <c r="C2124" s="3"/>
      <c r="D2124" s="3"/>
      <c r="E2124" s="3"/>
      <c r="F2124" s="3"/>
      <c r="G2124" s="3"/>
      <c r="H2124" s="3"/>
      <c r="I2124" s="3"/>
      <c r="J2124" s="3"/>
      <c r="K2124" s="3"/>
      <c r="L2124" s="3"/>
      <c r="M2124" s="3"/>
      <c r="N2124" s="3"/>
      <c r="O2124" s="3"/>
      <c r="P2124" s="3"/>
      <c r="Q2124" s="3"/>
      <c r="R2124" s="3"/>
      <c r="S2124" s="3"/>
      <c r="T2124" s="3"/>
      <c r="U2124" s="3"/>
      <c r="V2124" s="3"/>
    </row>
    <row r="2125" ht="27.0" customHeight="1">
      <c r="A2125" s="11" t="str">
        <f>HYPERLINK("https://www.tenforums.com/tutorials/146593-enable-disable-network-connectivity-modern-standby-windows-10-a.html","Modern Standby Network Connectivity - Enable or Disable in Windows 10")</f>
        <v>Modern Standby Network Connectivity - Enable or Disable in Windows 10</v>
      </c>
      <c r="B2125" s="10" t="s">
        <v>1943</v>
      </c>
      <c r="C2125" s="3"/>
      <c r="D2125" s="3"/>
      <c r="E2125" s="3"/>
      <c r="F2125" s="3"/>
      <c r="G2125" s="3"/>
      <c r="H2125" s="3"/>
      <c r="I2125" s="3"/>
      <c r="J2125" s="3"/>
      <c r="K2125" s="3"/>
      <c r="L2125" s="3"/>
      <c r="M2125" s="3"/>
      <c r="N2125" s="3"/>
      <c r="O2125" s="3"/>
      <c r="P2125" s="3"/>
      <c r="Q2125" s="3"/>
      <c r="R2125" s="3"/>
      <c r="S2125" s="3"/>
      <c r="T2125" s="3"/>
      <c r="U2125" s="3"/>
      <c r="V2125" s="3"/>
    </row>
    <row r="2126" ht="27.0" customHeight="1">
      <c r="A2126" s="8" t="str">
        <f>HYPERLINK("https://www.tenforums.com/tutorials/80712-calibrate-display-color-windows-10-a.html","Monitor - Calibrate Color in Windows 10")</f>
        <v>Monitor - Calibrate Color in Windows 10</v>
      </c>
      <c r="B2126" s="10" t="s">
        <v>1944</v>
      </c>
      <c r="C2126" s="3"/>
      <c r="D2126" s="3"/>
      <c r="E2126" s="3"/>
      <c r="F2126" s="3"/>
      <c r="G2126" s="3"/>
      <c r="H2126" s="3"/>
      <c r="I2126" s="3"/>
      <c r="J2126" s="3"/>
      <c r="K2126" s="3"/>
      <c r="L2126" s="3"/>
      <c r="M2126" s="3"/>
      <c r="N2126" s="3"/>
      <c r="O2126" s="3"/>
      <c r="P2126" s="3"/>
      <c r="Q2126" s="3"/>
      <c r="R2126" s="3"/>
      <c r="S2126" s="3"/>
      <c r="T2126" s="3"/>
      <c r="U2126" s="3"/>
      <c r="V2126" s="3"/>
    </row>
    <row r="2127" ht="27.0" customHeight="1">
      <c r="A2127" s="8" t="str">
        <f>HYPERLINK("https://www.tenforums.com/tutorials/4910-screen-resolution-display-change-windows-10-a.html","Monitor Screen Resolution - Change in Windows 10")</f>
        <v>Monitor Screen Resolution - Change in Windows 10</v>
      </c>
      <c r="B2127" s="9" t="s">
        <v>823</v>
      </c>
      <c r="C2127" s="3"/>
      <c r="D2127" s="3"/>
      <c r="E2127" s="3"/>
      <c r="F2127" s="3"/>
      <c r="G2127" s="3"/>
      <c r="H2127" s="3"/>
      <c r="I2127" s="3"/>
      <c r="J2127" s="3"/>
      <c r="K2127" s="3"/>
      <c r="L2127" s="3"/>
      <c r="M2127" s="3"/>
      <c r="N2127" s="3"/>
      <c r="O2127" s="3"/>
      <c r="P2127" s="3"/>
      <c r="Q2127" s="3"/>
      <c r="R2127" s="3"/>
      <c r="S2127" s="3"/>
      <c r="T2127" s="3"/>
      <c r="U2127" s="3"/>
      <c r="V2127" s="3"/>
    </row>
    <row r="2128" ht="27.0" customHeight="1">
      <c r="A2128" s="11" t="str">
        <f>HYPERLINK("https://www.tenforums.com/tutorials/144365-how-add-turn-off-mono-audio-context-menu-windows-10-a.html","Mono Audio context menu - Add or Remove in Windows 10")</f>
        <v>Mono Audio context menu - Add or Remove in Windows 10</v>
      </c>
      <c r="B2128" s="10" t="s">
        <v>1945</v>
      </c>
      <c r="C2128" s="3"/>
      <c r="D2128" s="3"/>
      <c r="E2128" s="3"/>
      <c r="F2128" s="3"/>
      <c r="G2128" s="3"/>
      <c r="H2128" s="3"/>
      <c r="I2128" s="3"/>
      <c r="J2128" s="3"/>
      <c r="K2128" s="3"/>
      <c r="L2128" s="3"/>
      <c r="M2128" s="3"/>
      <c r="N2128" s="3"/>
      <c r="O2128" s="3"/>
      <c r="P2128" s="3"/>
      <c r="Q2128" s="3"/>
      <c r="R2128" s="3"/>
      <c r="S2128" s="3"/>
      <c r="T2128" s="3"/>
      <c r="U2128" s="3"/>
      <c r="V2128" s="3"/>
    </row>
    <row r="2129" ht="27.0" customHeight="1">
      <c r="A2129" s="8" t="str">
        <f>HYPERLINK("https://www.tenforums.com/tutorials/101006-turn-off-mono-audio-windows-10-a.html","Mono Audio - Turn On or Off in Windows 10")</f>
        <v>Mono Audio - Turn On or Off in Windows 10</v>
      </c>
      <c r="B2129" s="9" t="s">
        <v>1946</v>
      </c>
      <c r="C2129" s="3"/>
      <c r="D2129" s="3"/>
      <c r="E2129" s="3"/>
      <c r="F2129" s="3"/>
      <c r="G2129" s="3"/>
      <c r="H2129" s="3"/>
      <c r="I2129" s="3"/>
      <c r="J2129" s="3"/>
      <c r="K2129" s="3"/>
      <c r="L2129" s="3"/>
      <c r="M2129" s="3"/>
      <c r="N2129" s="3"/>
      <c r="O2129" s="3"/>
      <c r="P2129" s="3"/>
      <c r="Q2129" s="3"/>
      <c r="R2129" s="3"/>
      <c r="S2129" s="3"/>
      <c r="T2129" s="3"/>
      <c r="U2129" s="3"/>
      <c r="V2129" s="3"/>
    </row>
    <row r="2130" ht="27.0" customHeight="1">
      <c r="A2130" s="8" t="str">
        <f>HYPERLINK("https://www.tenforums.com/tutorials/6460-start-menu-most-used-apps-add-remove-windows-10-a.html","Most Used Apps in Start Menu - Add or Remove in Windows 10")</f>
        <v>Most Used Apps in Start Menu - Add or Remove in Windows 10</v>
      </c>
      <c r="B2130" s="9" t="s">
        <v>1947</v>
      </c>
      <c r="C2130" s="3"/>
      <c r="D2130" s="3"/>
      <c r="E2130" s="3"/>
      <c r="F2130" s="3"/>
      <c r="G2130" s="3"/>
      <c r="H2130" s="3"/>
      <c r="I2130" s="3"/>
      <c r="J2130" s="3"/>
      <c r="K2130" s="3"/>
      <c r="L2130" s="3"/>
      <c r="M2130" s="3"/>
      <c r="N2130" s="3"/>
      <c r="O2130" s="3"/>
      <c r="P2130" s="3"/>
      <c r="Q2130" s="3"/>
      <c r="R2130" s="3"/>
      <c r="S2130" s="3"/>
      <c r="T2130" s="3"/>
      <c r="U2130" s="3"/>
      <c r="V2130" s="3"/>
    </row>
    <row r="2131" ht="27.0" customHeight="1">
      <c r="A2131" s="8" t="str">
        <f>HYPERLINK("https://www.tenforums.com/tutorials/130681-find-motherboard-brand-model-serial-number-version-windows.html","Motherboard - Find Brand, Model, Serial Number, and Version in Windows")</f>
        <v>Motherboard - Find Brand, Model, Serial Number, and Version in Windows</v>
      </c>
      <c r="B2131" s="9" t="s">
        <v>1948</v>
      </c>
      <c r="C2131" s="3"/>
      <c r="D2131" s="3"/>
      <c r="E2131" s="3"/>
      <c r="F2131" s="3"/>
      <c r="G2131" s="3"/>
      <c r="H2131" s="3"/>
      <c r="I2131" s="3"/>
      <c r="J2131" s="3"/>
      <c r="K2131" s="3"/>
      <c r="L2131" s="3"/>
      <c r="M2131" s="3"/>
      <c r="N2131" s="3"/>
      <c r="O2131" s="3"/>
      <c r="P2131" s="3"/>
      <c r="Q2131" s="3"/>
      <c r="R2131" s="3"/>
      <c r="S2131" s="3"/>
      <c r="T2131" s="3"/>
      <c r="U2131" s="3"/>
      <c r="V2131" s="3"/>
    </row>
    <row r="2132" ht="27.0" customHeight="1">
      <c r="A2132" s="8" t="str">
        <f>HYPERLINK("https://www.tenforums.com/tutorials/30231-mount-context-menu-add-remove-windows-10-a.html","Mount Context Menu - Add or Remove in Windows 10")</f>
        <v>Mount Context Menu - Add or Remove in Windows 10</v>
      </c>
      <c r="B2132" s="9" t="s">
        <v>1949</v>
      </c>
      <c r="C2132" s="3"/>
      <c r="D2132" s="3"/>
      <c r="E2132" s="3"/>
      <c r="F2132" s="3"/>
      <c r="G2132" s="3"/>
      <c r="H2132" s="3"/>
      <c r="I2132" s="3"/>
      <c r="J2132" s="3"/>
      <c r="K2132" s="3"/>
      <c r="L2132" s="3"/>
      <c r="M2132" s="3"/>
      <c r="N2132" s="3"/>
      <c r="O2132" s="3"/>
      <c r="P2132" s="3"/>
      <c r="Q2132" s="3"/>
      <c r="R2132" s="3"/>
      <c r="S2132" s="3"/>
      <c r="T2132" s="3"/>
      <c r="U2132" s="3"/>
      <c r="V2132" s="3"/>
    </row>
    <row r="2133" ht="27.0" customHeight="1">
      <c r="A2133" s="11" t="s">
        <v>1950</v>
      </c>
      <c r="B2133" s="10" t="s">
        <v>876</v>
      </c>
      <c r="C2133" s="3"/>
      <c r="D2133" s="3"/>
      <c r="E2133" s="3"/>
      <c r="F2133" s="3"/>
      <c r="G2133" s="3"/>
      <c r="H2133" s="3"/>
      <c r="I2133" s="3"/>
      <c r="J2133" s="3"/>
      <c r="K2133" s="3"/>
      <c r="L2133" s="3"/>
      <c r="M2133" s="3"/>
      <c r="N2133" s="3"/>
      <c r="O2133" s="3"/>
      <c r="P2133" s="3"/>
      <c r="Q2133" s="3"/>
      <c r="R2133" s="3"/>
      <c r="S2133" s="3"/>
      <c r="T2133" s="3"/>
      <c r="U2133" s="3"/>
      <c r="V2133" s="3"/>
    </row>
    <row r="2134" ht="27.0" customHeight="1">
      <c r="A2134" s="8" t="str">
        <f>HYPERLINK("https://www.tenforums.com/tutorials/3579-iso-img-file-mount-unmount-windows-10-a.html","Mount or Unmount ISO and IMG Files in Windows 10")</f>
        <v>Mount or Unmount ISO and IMG Files in Windows 10</v>
      </c>
      <c r="B2134" s="9" t="s">
        <v>1340</v>
      </c>
      <c r="C2134" s="3"/>
      <c r="D2134" s="3"/>
      <c r="E2134" s="3"/>
      <c r="F2134" s="3"/>
      <c r="G2134" s="3"/>
      <c r="H2134" s="3"/>
      <c r="I2134" s="3"/>
      <c r="J2134" s="3"/>
      <c r="K2134" s="3"/>
      <c r="L2134" s="3"/>
      <c r="M2134" s="3"/>
      <c r="N2134" s="3"/>
      <c r="O2134" s="3"/>
      <c r="P2134" s="3"/>
      <c r="Q2134" s="3"/>
      <c r="R2134" s="3"/>
      <c r="S2134" s="3"/>
      <c r="T2134" s="3"/>
      <c r="U2134" s="3"/>
      <c r="V2134" s="3"/>
    </row>
    <row r="2135" ht="27.0" customHeight="1">
      <c r="A2135" s="11" t="s">
        <v>1951</v>
      </c>
      <c r="B2135" s="10" t="s">
        <v>1952</v>
      </c>
      <c r="C2135" s="3"/>
      <c r="D2135" s="3"/>
      <c r="E2135" s="3"/>
      <c r="F2135" s="3"/>
      <c r="G2135" s="3"/>
      <c r="H2135" s="3"/>
      <c r="I2135" s="3"/>
      <c r="J2135" s="3"/>
      <c r="K2135" s="3"/>
      <c r="L2135" s="3"/>
      <c r="M2135" s="3"/>
      <c r="N2135" s="3"/>
      <c r="O2135" s="3"/>
      <c r="P2135" s="3"/>
      <c r="Q2135" s="3"/>
      <c r="R2135" s="3"/>
      <c r="S2135" s="3"/>
      <c r="T2135" s="3"/>
      <c r="U2135" s="3"/>
      <c r="V2135" s="3"/>
    </row>
    <row r="2136" ht="27.0" customHeight="1">
      <c r="A2136" s="11" t="str">
        <f>HYPERLINK("https://www.tenforums.com/tutorials/142868-mount-drive-folder-windows-10-a.html","Mount Point Folder Path - Assign to Drive in Windows 10")</f>
        <v>Mount Point Folder Path - Assign to Drive in Windows 10</v>
      </c>
      <c r="B2136" s="10" t="s">
        <v>1953</v>
      </c>
      <c r="C2136" s="3"/>
      <c r="D2136" s="3"/>
      <c r="E2136" s="3"/>
      <c r="F2136" s="3"/>
      <c r="G2136" s="3"/>
      <c r="H2136" s="3"/>
      <c r="I2136" s="3"/>
      <c r="J2136" s="3"/>
      <c r="K2136" s="3"/>
      <c r="L2136" s="3"/>
      <c r="M2136" s="3"/>
      <c r="N2136" s="3"/>
      <c r="O2136" s="3"/>
      <c r="P2136" s="3"/>
      <c r="Q2136" s="3"/>
      <c r="R2136" s="3"/>
      <c r="S2136" s="3"/>
      <c r="T2136" s="3"/>
      <c r="U2136" s="3"/>
      <c r="V2136" s="3"/>
    </row>
    <row r="2137" ht="27.0" customHeight="1">
      <c r="A2137" s="12" t="str">
        <f>HYPERLINK("https://www.tenforums.com/tutorials/113260-turn-off-activate-window-hovering-over-mouse-windows.html","Mouse Activate Window by Hovering Over - Turn On or Off in Windows")</f>
        <v>Mouse Activate Window by Hovering Over - Turn On or Off in Windows</v>
      </c>
      <c r="B2137" s="9" t="s">
        <v>72</v>
      </c>
      <c r="C2137" s="3"/>
      <c r="D2137" s="3"/>
      <c r="E2137" s="3"/>
      <c r="F2137" s="3"/>
      <c r="G2137" s="3"/>
      <c r="H2137" s="3"/>
      <c r="I2137" s="3"/>
      <c r="J2137" s="3"/>
      <c r="K2137" s="3"/>
      <c r="L2137" s="3"/>
      <c r="M2137" s="3"/>
      <c r="N2137" s="3"/>
      <c r="O2137" s="3"/>
      <c r="P2137" s="3"/>
      <c r="Q2137" s="3"/>
      <c r="R2137" s="3"/>
      <c r="S2137" s="3"/>
      <c r="T2137" s="3"/>
      <c r="U2137" s="3"/>
      <c r="V2137" s="3"/>
    </row>
    <row r="2138" ht="27.0" customHeight="1">
      <c r="A2138" s="12" t="str">
        <f>HYPERLINK("https://www.tenforums.com/tutorials/113268-change-time-activate-window-hovering-over-mouse-windows.html","Mouse - Change Time to Activate Window by Hovering Over in Windows")</f>
        <v>Mouse - Change Time to Activate Window by Hovering Over in Windows</v>
      </c>
      <c r="B2138" s="9" t="s">
        <v>71</v>
      </c>
      <c r="C2138" s="3"/>
      <c r="D2138" s="3"/>
      <c r="E2138" s="3"/>
      <c r="F2138" s="3"/>
      <c r="G2138" s="3"/>
      <c r="H2138" s="3"/>
      <c r="I2138" s="3"/>
      <c r="J2138" s="3"/>
      <c r="K2138" s="3"/>
      <c r="L2138" s="3"/>
      <c r="M2138" s="3"/>
      <c r="N2138" s="3"/>
      <c r="O2138" s="3"/>
      <c r="P2138" s="3"/>
      <c r="Q2138" s="3"/>
      <c r="R2138" s="3"/>
      <c r="S2138" s="3"/>
      <c r="T2138" s="3"/>
      <c r="U2138" s="3"/>
      <c r="V2138" s="3"/>
    </row>
    <row r="2139" ht="27.0" customHeight="1">
      <c r="A2139" s="8" t="str">
        <f>HYPERLINK("https://www.tenforums.com/tutorials/106624-turn-off-mouse-clicklock-windows.html","Mouse ClickLock - Turn On or Off in Windows")</f>
        <v>Mouse ClickLock - Turn On or Off in Windows</v>
      </c>
      <c r="B2139" s="9" t="s">
        <v>500</v>
      </c>
      <c r="C2139" s="3"/>
      <c r="D2139" s="3"/>
      <c r="E2139" s="3"/>
      <c r="F2139" s="3"/>
      <c r="G2139" s="3"/>
      <c r="H2139" s="3"/>
      <c r="I2139" s="3"/>
      <c r="J2139" s="3"/>
      <c r="K2139" s="3"/>
      <c r="L2139" s="3"/>
      <c r="M2139" s="3"/>
      <c r="N2139" s="3"/>
      <c r="O2139" s="3"/>
      <c r="P2139" s="3"/>
      <c r="Q2139" s="3"/>
      <c r="R2139" s="3"/>
      <c r="S2139" s="3"/>
      <c r="T2139" s="3"/>
      <c r="U2139" s="3"/>
      <c r="V2139" s="3"/>
    </row>
    <row r="2140" ht="27.0" customHeight="1">
      <c r="A2140" s="12" t="str">
        <f>HYPERLINK("https://www.tenforums.com/tutorials/101604-change-mouse-cursor-speed-windows.html","Mouse Cursor Speed - Change in Windows")</f>
        <v>Mouse Cursor Speed - Change in Windows</v>
      </c>
      <c r="B2140" s="10" t="s">
        <v>1954</v>
      </c>
      <c r="C2140" s="3"/>
      <c r="D2140" s="3"/>
      <c r="E2140" s="3"/>
      <c r="F2140" s="3"/>
      <c r="G2140" s="3"/>
      <c r="H2140" s="3"/>
      <c r="I2140" s="3"/>
      <c r="J2140" s="3"/>
      <c r="K2140" s="3"/>
      <c r="L2140" s="3"/>
      <c r="M2140" s="3"/>
      <c r="N2140" s="3"/>
      <c r="O2140" s="3"/>
      <c r="P2140" s="3"/>
      <c r="Q2140" s="3"/>
      <c r="R2140" s="3"/>
      <c r="S2140" s="3"/>
      <c r="T2140" s="3"/>
      <c r="U2140" s="3"/>
      <c r="V2140" s="3"/>
    </row>
    <row r="2141" ht="27.0" customHeight="1">
      <c r="A2141" s="8" t="str">
        <f>HYPERLINK("https://www.tenforums.com/tutorials/103600-enable-disable-mouse-keys-keyboard-shortcut-windows.html","Mouse Keys Keyboard Shortcut - Enable or Disable in Windows")</f>
        <v>Mouse Keys Keyboard Shortcut - Enable or Disable in Windows</v>
      </c>
      <c r="B2141" s="9" t="s">
        <v>1955</v>
      </c>
      <c r="C2141" s="3"/>
      <c r="D2141" s="3"/>
      <c r="E2141" s="3"/>
      <c r="F2141" s="3"/>
      <c r="G2141" s="3"/>
      <c r="H2141" s="3"/>
      <c r="I2141" s="3"/>
      <c r="J2141" s="3"/>
      <c r="K2141" s="3"/>
      <c r="L2141" s="3"/>
      <c r="M2141" s="3"/>
      <c r="N2141" s="3"/>
      <c r="O2141" s="3"/>
      <c r="P2141" s="3"/>
      <c r="Q2141" s="3"/>
      <c r="R2141" s="3"/>
      <c r="S2141" s="3"/>
      <c r="T2141" s="3"/>
      <c r="U2141" s="3"/>
      <c r="V2141" s="3"/>
    </row>
    <row r="2142" ht="27.0" customHeight="1">
      <c r="A2142" s="8" t="str">
        <f>HYPERLINK("https://www.tenforums.com/tutorials/103553-turn-off-mouse-keys-windows-10-a.html","Mouse Keys - Turn On and Off in Windows 10")</f>
        <v>Mouse Keys - Turn On and Off in Windows 10</v>
      </c>
      <c r="B2142" s="9" t="s">
        <v>1956</v>
      </c>
      <c r="C2142" s="3"/>
      <c r="D2142" s="3"/>
      <c r="E2142" s="3"/>
      <c r="F2142" s="3"/>
      <c r="G2142" s="3"/>
      <c r="H2142" s="3"/>
      <c r="I2142" s="3"/>
      <c r="J2142" s="3"/>
      <c r="K2142" s="3"/>
      <c r="L2142" s="3"/>
      <c r="M2142" s="3"/>
      <c r="N2142" s="3"/>
      <c r="O2142" s="3"/>
      <c r="P2142" s="3"/>
      <c r="Q2142" s="3"/>
      <c r="R2142" s="3"/>
      <c r="S2142" s="3"/>
      <c r="T2142" s="3"/>
      <c r="U2142" s="3"/>
      <c r="V2142" s="3"/>
    </row>
    <row r="2143" ht="27.0" customHeight="1">
      <c r="A2143" s="8" t="str">
        <f>HYPERLINK("https://www.tenforums.com/tutorials/95458-allow-prevent-themes-change-mouse-pointers-windows-10-a.html","Mouse Pointers - Allow or Prevent Themes to Change in Windows 10")</f>
        <v>Mouse Pointers - Allow or Prevent Themes to Change in Windows 10</v>
      </c>
      <c r="B2143" s="9" t="s">
        <v>1957</v>
      </c>
      <c r="C2143" s="3"/>
      <c r="D2143" s="3"/>
      <c r="E2143" s="3"/>
      <c r="F2143" s="3"/>
      <c r="G2143" s="3"/>
      <c r="H2143" s="3"/>
      <c r="I2143" s="3"/>
      <c r="J2143" s="3"/>
      <c r="K2143" s="3"/>
      <c r="L2143" s="3"/>
      <c r="M2143" s="3"/>
      <c r="N2143" s="3"/>
      <c r="O2143" s="3"/>
      <c r="P2143" s="3"/>
      <c r="Q2143" s="3"/>
      <c r="R2143" s="3"/>
      <c r="S2143" s="3"/>
      <c r="T2143" s="3"/>
      <c r="U2143" s="3"/>
      <c r="V2143" s="3"/>
    </row>
    <row r="2144" ht="27.0" customHeight="1">
      <c r="A2144" s="12" t="str">
        <f>HYPERLINK("https://www.tenforums.com/tutorials/5901-change-mouse-pointers-change-pointer-color-size-windows-10-a.html","Mouse Pointers - Change in Windows 10")</f>
        <v>Mouse Pointers - Change in Windows 10</v>
      </c>
      <c r="B2144" s="10" t="s">
        <v>1958</v>
      </c>
      <c r="C2144" s="3"/>
      <c r="D2144" s="3"/>
      <c r="E2144" s="3"/>
      <c r="F2144" s="3"/>
      <c r="G2144" s="3"/>
      <c r="H2144" s="3"/>
      <c r="I2144" s="3"/>
      <c r="J2144" s="3"/>
      <c r="K2144" s="3"/>
      <c r="L2144" s="3"/>
      <c r="M2144" s="3"/>
      <c r="N2144" s="3"/>
      <c r="O2144" s="3"/>
      <c r="P2144" s="3"/>
      <c r="Q2144" s="3"/>
      <c r="R2144" s="3"/>
      <c r="S2144" s="3"/>
      <c r="T2144" s="3"/>
      <c r="U2144" s="3"/>
      <c r="V2144" s="3"/>
    </row>
    <row r="2145" ht="27.0" customHeight="1">
      <c r="A2145" s="8" t="str">
        <f>HYPERLINK("https://www.tenforums.com/tutorials/104600-enable-disable-changing-mouse-pointers-windows.html","Mouse Pointers - Enable or Disable Changing in Windows")</f>
        <v>Mouse Pointers - Enable or Disable Changing in Windows</v>
      </c>
      <c r="B2145" s="9" t="s">
        <v>1959</v>
      </c>
      <c r="C2145" s="3"/>
      <c r="D2145" s="3"/>
      <c r="E2145" s="3"/>
      <c r="F2145" s="3"/>
      <c r="G2145" s="3"/>
      <c r="H2145" s="3"/>
      <c r="I2145" s="3"/>
      <c r="J2145" s="3"/>
      <c r="K2145" s="3"/>
      <c r="L2145" s="3"/>
      <c r="M2145" s="3"/>
      <c r="N2145" s="3"/>
      <c r="O2145" s="3"/>
      <c r="P2145" s="3"/>
      <c r="Q2145" s="3"/>
      <c r="R2145" s="3"/>
      <c r="S2145" s="3"/>
      <c r="T2145" s="3"/>
      <c r="U2145" s="3"/>
      <c r="V2145" s="3"/>
    </row>
    <row r="2146" ht="27.0" customHeight="1">
      <c r="A2146" s="8" t="str">
        <f>HYPERLINK("https://www.tenforums.com/tutorials/82696-change-mouse-primary-button-left-right-windows-10-a.html","Mouse Primary Button - Change to Left or Right in Windows 10")</f>
        <v>Mouse Primary Button - Change to Left or Right in Windows 10</v>
      </c>
      <c r="B2146" s="10" t="s">
        <v>1960</v>
      </c>
      <c r="C2146" s="3"/>
      <c r="D2146" s="3"/>
      <c r="E2146" s="3"/>
      <c r="F2146" s="3"/>
      <c r="G2146" s="3"/>
      <c r="H2146" s="3"/>
      <c r="I2146" s="3"/>
      <c r="J2146" s="3"/>
      <c r="K2146" s="3"/>
      <c r="L2146" s="3"/>
      <c r="M2146" s="3"/>
      <c r="N2146" s="3"/>
      <c r="O2146" s="3"/>
      <c r="P2146" s="3"/>
      <c r="Q2146" s="3"/>
      <c r="R2146" s="3"/>
      <c r="S2146" s="3"/>
      <c r="T2146" s="3"/>
      <c r="U2146" s="3"/>
      <c r="V2146" s="3"/>
    </row>
    <row r="2147" ht="27.0" customHeight="1">
      <c r="A2147" s="8" t="str">
        <f>HYPERLINK("https://www.tenforums.com/tutorials/83213-change-mouse-scroll-speed-windows-10-a.html","Mouse Scroll Speed - Change in Windows 10")</f>
        <v>Mouse Scroll Speed - Change in Windows 10</v>
      </c>
      <c r="B2147" s="10" t="s">
        <v>1961</v>
      </c>
      <c r="C2147" s="3"/>
      <c r="D2147" s="3"/>
      <c r="E2147" s="3"/>
      <c r="F2147" s="3"/>
      <c r="G2147" s="3"/>
      <c r="H2147" s="3"/>
      <c r="I2147" s="3"/>
      <c r="J2147" s="3"/>
      <c r="K2147" s="3"/>
      <c r="L2147" s="3"/>
      <c r="M2147" s="3"/>
      <c r="N2147" s="3"/>
      <c r="O2147" s="3"/>
      <c r="P2147" s="3"/>
      <c r="Q2147" s="3"/>
      <c r="R2147" s="3"/>
      <c r="S2147" s="3"/>
      <c r="T2147" s="3"/>
      <c r="U2147" s="3"/>
      <c r="V2147" s="3"/>
    </row>
    <row r="2148" ht="27.0" customHeight="1">
      <c r="A2148" s="8" t="str">
        <f>HYPERLINK("https://www.tenforums.com/tutorials/25024-microsoft-garage-mouse-without-borders.html","Mouse without Borders")</f>
        <v>Mouse without Borders</v>
      </c>
      <c r="B2148" s="9" t="s">
        <v>1876</v>
      </c>
      <c r="C2148" s="3"/>
      <c r="D2148" s="3"/>
      <c r="E2148" s="3"/>
      <c r="F2148" s="3"/>
      <c r="G2148" s="3"/>
      <c r="H2148" s="3"/>
      <c r="I2148" s="3"/>
      <c r="J2148" s="3"/>
      <c r="K2148" s="3"/>
      <c r="L2148" s="3"/>
      <c r="M2148" s="3"/>
      <c r="N2148" s="3"/>
      <c r="O2148" s="3"/>
      <c r="P2148" s="3"/>
      <c r="Q2148" s="3"/>
      <c r="R2148" s="3"/>
      <c r="S2148" s="3"/>
      <c r="T2148" s="3"/>
      <c r="U2148" s="3"/>
      <c r="V2148" s="3"/>
    </row>
    <row r="2149" ht="27.0" customHeight="1">
      <c r="A2149" s="8" t="str">
        <f>HYPERLINK("https://www.tenforums.com/tutorials/29141-copy-folder-move-folder-context-menu-add-windows-10-a.html","'Move To folder' and 'Copy To folder' Context Menu - Add in Windows 10")</f>
        <v>'Move To folder' and 'Copy To folder' Context Menu - Add in Windows 10</v>
      </c>
      <c r="B2149" s="9" t="s">
        <v>633</v>
      </c>
      <c r="C2149" s="3"/>
      <c r="D2149" s="3"/>
      <c r="E2149" s="3"/>
      <c r="F2149" s="3"/>
      <c r="G2149" s="3"/>
      <c r="H2149" s="3"/>
      <c r="I2149" s="3"/>
      <c r="J2149" s="3"/>
      <c r="K2149" s="3"/>
      <c r="L2149" s="3"/>
      <c r="M2149" s="3"/>
      <c r="N2149" s="3"/>
      <c r="O2149" s="3"/>
      <c r="P2149" s="3"/>
      <c r="Q2149" s="3"/>
      <c r="R2149" s="3"/>
      <c r="S2149" s="3"/>
      <c r="T2149" s="3"/>
      <c r="U2149" s="3"/>
      <c r="V2149" s="3"/>
    </row>
    <row r="2150" ht="27.0" customHeight="1">
      <c r="A2150" s="8" t="str">
        <f>HYPERLINK("https://www.tenforums.com/tutorials/127208-add-remove-move-onedrive-context-menu-windows-10-a.html","Move to OneDrive Context Menu - Add or Remove in Windows 10")</f>
        <v>Move to OneDrive Context Menu - Add or Remove in Windows 10</v>
      </c>
      <c r="B2150" s="9" t="s">
        <v>1962</v>
      </c>
      <c r="C2150" s="3"/>
      <c r="D2150" s="3"/>
      <c r="E2150" s="3"/>
      <c r="F2150" s="3"/>
      <c r="G2150" s="3"/>
      <c r="H2150" s="3"/>
      <c r="I2150" s="3"/>
      <c r="J2150" s="3"/>
      <c r="K2150" s="3"/>
      <c r="L2150" s="3"/>
      <c r="M2150" s="3"/>
      <c r="N2150" s="3"/>
      <c r="O2150" s="3"/>
      <c r="P2150" s="3"/>
      <c r="Q2150" s="3"/>
      <c r="R2150" s="3"/>
      <c r="S2150" s="3"/>
      <c r="T2150" s="3"/>
      <c r="U2150" s="3"/>
      <c r="V2150" s="3"/>
    </row>
    <row r="2151" ht="27.0" customHeight="1">
      <c r="A2151" s="8" t="str">
        <f>HYPERLINK("https://www.tenforums.com/tutorials/86078-change-default-download-storage-location-movies-tv-windows-10-a.html","Movies &amp; TV Default Download Storage Location - Change in Windows 10")</f>
        <v>Movies &amp; TV Default Download Storage Location - Change in Windows 10</v>
      </c>
      <c r="B2151" s="9" t="s">
        <v>1963</v>
      </c>
      <c r="C2151" s="3"/>
      <c r="D2151" s="3"/>
      <c r="E2151" s="3"/>
      <c r="F2151" s="3"/>
      <c r="G2151" s="3"/>
      <c r="H2151" s="3"/>
      <c r="I2151" s="3"/>
      <c r="J2151" s="3"/>
      <c r="K2151" s="3"/>
      <c r="L2151" s="3"/>
      <c r="M2151" s="3"/>
      <c r="N2151" s="3"/>
      <c r="O2151" s="3"/>
      <c r="P2151" s="3"/>
      <c r="Q2151" s="3"/>
      <c r="R2151" s="3"/>
      <c r="S2151" s="3"/>
      <c r="T2151" s="3"/>
      <c r="U2151" s="3"/>
      <c r="V2151" s="3"/>
    </row>
    <row r="2152" ht="27.0" customHeight="1">
      <c r="A2152" s="8" t="str">
        <f>HYPERLINK("https://www.tenforums.com/tutorials/86094-change-theme-mode-movies-tv-app-windows-10-a.html","Movies &amp; TV app Mode - Change in Windows 10")</f>
        <v>Movies &amp; TV app Mode - Change in Windows 10</v>
      </c>
      <c r="B2152" s="9" t="s">
        <v>1964</v>
      </c>
      <c r="C2152" s="3"/>
      <c r="D2152" s="3"/>
      <c r="E2152" s="3"/>
      <c r="F2152" s="3"/>
      <c r="G2152" s="3"/>
      <c r="H2152" s="3"/>
      <c r="I2152" s="3"/>
      <c r="J2152" s="3"/>
      <c r="K2152" s="3"/>
      <c r="L2152" s="3"/>
      <c r="M2152" s="3"/>
      <c r="N2152" s="3"/>
      <c r="O2152" s="3"/>
      <c r="P2152" s="3"/>
      <c r="Q2152" s="3"/>
      <c r="R2152" s="3"/>
      <c r="S2152" s="3"/>
      <c r="T2152" s="3"/>
      <c r="U2152" s="3"/>
      <c r="V2152" s="3"/>
    </row>
    <row r="2153" ht="27.0" customHeight="1">
      <c r="A2153" s="8" t="str">
        <f>HYPERLINK("https://www.tenforums.com/tutorials/86022-remove-download-devices-movies-tv-app-windows-10-a.html","Movies &amp; TV app - Remove Download Devices in Windows 10")</f>
        <v>Movies &amp; TV app - Remove Download Devices in Windows 10</v>
      </c>
      <c r="B2153" s="9" t="s">
        <v>1965</v>
      </c>
      <c r="C2153" s="3"/>
      <c r="D2153" s="3"/>
      <c r="E2153" s="3"/>
      <c r="F2153" s="3"/>
      <c r="G2153" s="3"/>
      <c r="H2153" s="3"/>
      <c r="I2153" s="3"/>
      <c r="J2153" s="3"/>
      <c r="K2153" s="3"/>
      <c r="L2153" s="3"/>
      <c r="M2153" s="3"/>
      <c r="N2153" s="3"/>
      <c r="O2153" s="3"/>
      <c r="P2153" s="3"/>
      <c r="Q2153" s="3"/>
      <c r="R2153" s="3"/>
      <c r="S2153" s="3"/>
      <c r="T2153" s="3"/>
      <c r="U2153" s="3"/>
      <c r="V2153" s="3"/>
    </row>
    <row r="2154" ht="27.0" customHeight="1">
      <c r="A2154" s="8" t="str">
        <f>HYPERLINK("https://www.tenforums.com/tutorials/86035-restore-available-video-purchases-movies-tv-app-windows-10-a.html","Movies &amp; TV app - Restore Available Video Purchases in Windows 10")</f>
        <v>Movies &amp; TV app - Restore Available Video Purchases in Windows 10</v>
      </c>
      <c r="B2154" s="9" t="s">
        <v>1966</v>
      </c>
      <c r="C2154" s="3"/>
      <c r="D2154" s="3"/>
      <c r="E2154" s="3"/>
      <c r="F2154" s="3"/>
      <c r="G2154" s="3"/>
      <c r="H2154" s="3"/>
      <c r="I2154" s="3"/>
      <c r="J2154" s="3"/>
      <c r="K2154" s="3"/>
      <c r="L2154" s="3"/>
      <c r="M2154" s="3"/>
      <c r="N2154" s="3"/>
      <c r="O2154" s="3"/>
      <c r="P2154" s="3"/>
      <c r="Q2154" s="3"/>
      <c r="R2154" s="3"/>
      <c r="S2154" s="3"/>
      <c r="T2154" s="3"/>
      <c r="U2154" s="3"/>
      <c r="V2154" s="3"/>
    </row>
    <row r="2155" ht="27.0" customHeight="1">
      <c r="A2155" s="8" t="str">
        <f>HYPERLINK("https://www.tenforums.com/tutorials/86016-show-download-devices-movies-tv-app-windows-10-a.html","Movies &amp; TV app - Show Download Devices in Windows 10")</f>
        <v>Movies &amp; TV app - Show Download Devices in Windows 10</v>
      </c>
      <c r="B2155" s="9" t="s">
        <v>1967</v>
      </c>
      <c r="C2155" s="3"/>
      <c r="D2155" s="3"/>
      <c r="E2155" s="3"/>
      <c r="F2155" s="3"/>
      <c r="G2155" s="3"/>
      <c r="H2155" s="3"/>
      <c r="I2155" s="3"/>
      <c r="J2155" s="3"/>
      <c r="K2155" s="3"/>
      <c r="L2155" s="3"/>
      <c r="M2155" s="3"/>
      <c r="N2155" s="3"/>
      <c r="O2155" s="3"/>
      <c r="P2155" s="3"/>
      <c r="Q2155" s="3"/>
      <c r="R2155" s="3"/>
      <c r="S2155" s="3"/>
      <c r="T2155" s="3"/>
      <c r="U2155" s="3"/>
      <c r="V2155" s="3"/>
    </row>
    <row r="2156" ht="27.0" customHeight="1">
      <c r="A2156" s="8" t="str">
        <f>HYPERLINK("https://www.tenforums.com/tutorials/86007-turn-off-full-screen-playback-movies-tv-app-windows-10-a.html","Movies &amp; TV app - Turn On or Off Full Screen Playback in Windows 10")</f>
        <v>Movies &amp; TV app - Turn On or Off Full Screen Playback in Windows 10</v>
      </c>
      <c r="B2156" s="9" t="s">
        <v>1968</v>
      </c>
      <c r="C2156" s="3"/>
      <c r="D2156" s="3"/>
      <c r="E2156" s="3"/>
      <c r="F2156" s="3"/>
      <c r="G2156" s="3"/>
      <c r="H2156" s="3"/>
      <c r="I2156" s="3"/>
      <c r="J2156" s="3"/>
      <c r="K2156" s="3"/>
      <c r="L2156" s="3"/>
      <c r="M2156" s="3"/>
      <c r="N2156" s="3"/>
      <c r="O2156" s="3"/>
      <c r="P2156" s="3"/>
      <c r="Q2156" s="3"/>
      <c r="R2156" s="3"/>
      <c r="S2156" s="3"/>
      <c r="T2156" s="3"/>
      <c r="U2156" s="3"/>
      <c r="V2156" s="3"/>
    </row>
    <row r="2157" ht="27.0" customHeight="1">
      <c r="A2157" s="11" t="str">
        <f>HYPERLINK("https://www.tenforums.com/tutorials/154501-how-add-system-configuration-msconfig-control-panel-windows.html","msconfig (System Configuration) - Add to Control Panel in Windows")</f>
        <v>msconfig (System Configuration) - Add to Control Panel in Windows</v>
      </c>
      <c r="B2157" s="10" t="s">
        <v>605</v>
      </c>
      <c r="C2157" s="3"/>
      <c r="D2157" s="3"/>
      <c r="E2157" s="3"/>
      <c r="F2157" s="3"/>
      <c r="G2157" s="3"/>
      <c r="H2157" s="3"/>
      <c r="I2157" s="3"/>
      <c r="J2157" s="3"/>
      <c r="K2157" s="3"/>
      <c r="L2157" s="3"/>
      <c r="M2157" s="3"/>
      <c r="N2157" s="3"/>
      <c r="O2157" s="3"/>
      <c r="P2157" s="3"/>
      <c r="Q2157" s="3"/>
      <c r="R2157" s="3"/>
      <c r="S2157" s="3"/>
      <c r="T2157" s="3"/>
      <c r="U2157" s="3"/>
      <c r="V2157" s="3"/>
    </row>
    <row r="2158" ht="27.0" customHeight="1">
      <c r="A2158" s="8" t="str">
        <f>HYPERLINK("https://www.tenforums.com/tutorials/72827-msi-files-add-extract-all-context-menu-windows-10-a.html","MSI files - Add Extract All to Context Menu in Windows 10 ")</f>
        <v>MSI files - Add Extract All to Context Menu in Windows 10 </v>
      </c>
      <c r="B2158" s="9" t="s">
        <v>1969</v>
      </c>
      <c r="C2158" s="3"/>
      <c r="D2158" s="3"/>
      <c r="E2158" s="3"/>
      <c r="F2158" s="3"/>
      <c r="G2158" s="3"/>
      <c r="H2158" s="3"/>
      <c r="I2158" s="3"/>
      <c r="J2158" s="3"/>
      <c r="K2158" s="3"/>
      <c r="L2158" s="3"/>
      <c r="M2158" s="3"/>
      <c r="N2158" s="3"/>
      <c r="O2158" s="3"/>
      <c r="P2158" s="3"/>
      <c r="Q2158" s="3"/>
      <c r="R2158" s="3"/>
      <c r="S2158" s="3"/>
      <c r="T2158" s="3"/>
      <c r="U2158" s="3"/>
      <c r="V2158" s="3"/>
    </row>
    <row r="2159" ht="27.0" customHeight="1">
      <c r="A2159" s="8" t="str">
        <f>HYPERLINK("https://www.tenforums.com/tutorials/26754-run-administrator-add-msi-file-context-menu-windows-10-a.html","MSI File - Add Run as administrator to Context Menu in Windows 10")</f>
        <v>MSI File - Add Run as administrator to Context Menu in Windows 10</v>
      </c>
      <c r="B2159" s="9" t="s">
        <v>1970</v>
      </c>
      <c r="C2159" s="3"/>
      <c r="D2159" s="3"/>
      <c r="E2159" s="3"/>
      <c r="F2159" s="3"/>
      <c r="G2159" s="3"/>
      <c r="H2159" s="3"/>
      <c r="I2159" s="3"/>
      <c r="J2159" s="3"/>
      <c r="K2159" s="3"/>
      <c r="L2159" s="3"/>
      <c r="M2159" s="3"/>
      <c r="N2159" s="3"/>
      <c r="O2159" s="3"/>
      <c r="P2159" s="3"/>
      <c r="Q2159" s="3"/>
      <c r="R2159" s="3"/>
      <c r="S2159" s="3"/>
      <c r="T2159" s="3"/>
      <c r="U2159" s="3"/>
      <c r="V2159" s="3"/>
    </row>
    <row r="2160" ht="27.0" customHeight="1">
      <c r="A2160" s="8" t="str">
        <f>HYPERLINK("https://www.tenforums.com/tutorials/104089-turn-off-multilingual-text-prediction-windows-10-a.html","Multilingual Text Prediction - Turn On or Off in Windows 10")</f>
        <v>Multilingual Text Prediction - Turn On or Off in Windows 10</v>
      </c>
      <c r="B2160" s="9" t="s">
        <v>1971</v>
      </c>
      <c r="C2160" s="3"/>
      <c r="D2160" s="3"/>
      <c r="E2160" s="3"/>
      <c r="F2160" s="3"/>
      <c r="G2160" s="3"/>
      <c r="H2160" s="3"/>
      <c r="I2160" s="3"/>
      <c r="J2160" s="3"/>
      <c r="K2160" s="3"/>
      <c r="L2160" s="3"/>
      <c r="M2160" s="3"/>
      <c r="N2160" s="3"/>
      <c r="O2160" s="3"/>
      <c r="P2160" s="3"/>
      <c r="Q2160" s="3"/>
      <c r="R2160" s="3"/>
      <c r="S2160" s="3"/>
      <c r="T2160" s="3"/>
      <c r="U2160" s="3"/>
      <c r="V2160" s="3"/>
    </row>
    <row r="2161" ht="27.0" customHeight="1">
      <c r="A2161" s="8" t="str">
        <f>HYPERLINK("https://www.tenforums.com/tutorials/21084-multiple-displays-change-settings-layout-windows-10-a.html","Multiple Displays - Change Settings and Layout in Windows 10")</f>
        <v>Multiple Displays - Change Settings and Layout in Windows 10</v>
      </c>
      <c r="B2161" s="9" t="s">
        <v>831</v>
      </c>
      <c r="C2161" s="3"/>
      <c r="D2161" s="3"/>
      <c r="E2161" s="3"/>
      <c r="F2161" s="3"/>
      <c r="G2161" s="3"/>
      <c r="H2161" s="3"/>
      <c r="I2161" s="3"/>
      <c r="J2161" s="3"/>
      <c r="K2161" s="3"/>
      <c r="L2161" s="3"/>
      <c r="M2161" s="3"/>
      <c r="N2161" s="3"/>
      <c r="O2161" s="3"/>
      <c r="P2161" s="3"/>
      <c r="Q2161" s="3"/>
      <c r="R2161" s="3"/>
      <c r="S2161" s="3"/>
      <c r="T2161" s="3"/>
      <c r="U2161" s="3"/>
      <c r="V2161" s="3"/>
    </row>
    <row r="2162" ht="27.0" customHeight="1">
      <c r="A2162" s="8" t="str">
        <f>HYPERLINK("https://www.tenforums.com/tutorials/116536-change-restore-music-folder-icon-windows.html","Music Folder Icon - Change or Restore in Windows")</f>
        <v>Music Folder Icon - Change or Restore in Windows</v>
      </c>
      <c r="B2162" s="9" t="s">
        <v>1972</v>
      </c>
      <c r="C2162" s="3"/>
      <c r="D2162" s="3"/>
      <c r="E2162" s="3"/>
      <c r="F2162" s="3"/>
      <c r="G2162" s="3"/>
      <c r="H2162" s="3"/>
      <c r="I2162" s="3"/>
      <c r="J2162" s="3"/>
      <c r="K2162" s="3"/>
      <c r="L2162" s="3"/>
      <c r="M2162" s="3"/>
      <c r="N2162" s="3"/>
      <c r="O2162" s="3"/>
      <c r="P2162" s="3"/>
      <c r="Q2162" s="3"/>
      <c r="R2162" s="3"/>
      <c r="S2162" s="3"/>
      <c r="T2162" s="3"/>
      <c r="U2162" s="3"/>
      <c r="V2162" s="3"/>
    </row>
    <row r="2163" ht="27.0" customHeight="1">
      <c r="A2163" s="8" t="str">
        <f>HYPERLINK("https://www.tenforums.com/tutorials/74966-music-folder-move-location-windows-10-a.html","Music Folder - Move Location in Windows 10")</f>
        <v>Music Folder - Move Location in Windows 10</v>
      </c>
      <c r="B2163" s="10" t="s">
        <v>1973</v>
      </c>
      <c r="C2163" s="3"/>
      <c r="D2163" s="3"/>
      <c r="E2163" s="3"/>
      <c r="F2163" s="3"/>
      <c r="G2163" s="3"/>
      <c r="H2163" s="3"/>
      <c r="I2163" s="3"/>
      <c r="J2163" s="3"/>
      <c r="K2163" s="3"/>
      <c r="L2163" s="3"/>
      <c r="M2163" s="3"/>
      <c r="N2163" s="3"/>
      <c r="O2163" s="3"/>
      <c r="P2163" s="3"/>
      <c r="Q2163" s="3"/>
      <c r="R2163" s="3"/>
      <c r="S2163" s="3"/>
      <c r="T2163" s="3"/>
      <c r="U2163" s="3"/>
      <c r="V2163" s="3"/>
    </row>
    <row r="2164" ht="27.0" customHeight="1">
      <c r="A2164" s="8" t="str">
        <f>HYPERLINK("https://www.tenforums.com/tutorials/92000-add-remove-music-library-windows-10-a.html","Music Library - Add or Remove in Windows 10")</f>
        <v>Music Library - Add or Remove in Windows 10</v>
      </c>
      <c r="B2164" s="9" t="s">
        <v>1383</v>
      </c>
      <c r="C2164" s="3"/>
      <c r="D2164" s="3"/>
      <c r="E2164" s="3"/>
      <c r="F2164" s="3"/>
      <c r="G2164" s="3"/>
      <c r="H2164" s="3"/>
      <c r="I2164" s="3"/>
      <c r="J2164" s="3"/>
      <c r="K2164" s="3"/>
      <c r="L2164" s="3"/>
      <c r="M2164" s="3"/>
      <c r="N2164" s="3"/>
      <c r="O2164" s="3"/>
      <c r="P2164" s="3"/>
      <c r="Q2164" s="3"/>
      <c r="R2164" s="3"/>
      <c r="S2164" s="3"/>
      <c r="T2164" s="3"/>
      <c r="U2164" s="3"/>
      <c r="V2164" s="3"/>
    </row>
    <row r="2165" ht="27.0" customHeight="1">
      <c r="A2165" s="11" t="str">
        <f>HYPERLINK("https://www.tenforums.com/tutorials/152739-how-mute-unmute-sound-volume-windows-10-a.html","Mute and Unmute Sound Volume in Windows 10")</f>
        <v>Mute and Unmute Sound Volume in Windows 10</v>
      </c>
      <c r="B2165" s="10" t="s">
        <v>1974</v>
      </c>
      <c r="C2165" s="3"/>
      <c r="D2165" s="3"/>
      <c r="E2165" s="3"/>
      <c r="F2165" s="3"/>
      <c r="G2165" s="3"/>
      <c r="H2165" s="3"/>
      <c r="I2165" s="3"/>
      <c r="J2165" s="3"/>
      <c r="K2165" s="3"/>
      <c r="L2165" s="3"/>
      <c r="M2165" s="3"/>
      <c r="N2165" s="3"/>
      <c r="O2165" s="3"/>
      <c r="P2165" s="3"/>
      <c r="Q2165" s="3"/>
      <c r="R2165" s="3"/>
      <c r="S2165" s="3"/>
      <c r="T2165" s="3"/>
      <c r="U2165" s="3"/>
      <c r="V2165" s="3"/>
    </row>
    <row r="2166" ht="27.0" customHeight="1">
      <c r="A2166" s="8" t="str">
        <f>HYPERLINK("https://www.tenforums.com/tutorials/100729-turn-off-my-people-suggested-apps-windows-10-a.html","My People App Suggestions - Turn On or Off in Windows 10")</f>
        <v>My People App Suggestions - Turn On or Off in Windows 10</v>
      </c>
      <c r="B2166" s="9" t="s">
        <v>1975</v>
      </c>
      <c r="C2166" s="3"/>
      <c r="D2166" s="3"/>
      <c r="E2166" s="3"/>
      <c r="F2166" s="3"/>
      <c r="G2166" s="3"/>
      <c r="H2166" s="3"/>
      <c r="I2166" s="3"/>
      <c r="J2166" s="3"/>
      <c r="K2166" s="3"/>
      <c r="L2166" s="3"/>
      <c r="M2166" s="3"/>
      <c r="N2166" s="3"/>
      <c r="O2166" s="3"/>
      <c r="P2166" s="3"/>
      <c r="Q2166" s="3"/>
      <c r="R2166" s="3"/>
      <c r="S2166" s="3"/>
      <c r="T2166" s="3"/>
      <c r="U2166" s="3"/>
      <c r="V2166" s="3"/>
    </row>
    <row r="2167" ht="27.0" customHeight="1">
      <c r="A2167" s="8" t="str">
        <f>HYPERLINK("https://www.tenforums.com/tutorials/83096-add-remove-people-button-taskbar-windows-10-a.html","My People Button on Taskbar - Add or Remove in Windows 10")</f>
        <v>My People Button on Taskbar - Add or Remove in Windows 10</v>
      </c>
      <c r="B2167" s="9" t="s">
        <v>1976</v>
      </c>
      <c r="C2167" s="3"/>
      <c r="D2167" s="3"/>
      <c r="E2167" s="3"/>
      <c r="F2167" s="3"/>
      <c r="G2167" s="3"/>
      <c r="H2167" s="3"/>
      <c r="I2167" s="3"/>
      <c r="J2167" s="3"/>
      <c r="K2167" s="3"/>
      <c r="L2167" s="3"/>
      <c r="M2167" s="3"/>
      <c r="N2167" s="3"/>
      <c r="O2167" s="3"/>
      <c r="P2167" s="3"/>
      <c r="Q2167" s="3"/>
      <c r="R2167" s="3"/>
      <c r="S2167" s="3"/>
      <c r="T2167" s="3"/>
      <c r="U2167" s="3"/>
      <c r="V2167" s="3"/>
    </row>
    <row r="2168" ht="27.0" customHeight="1">
      <c r="A2168" s="8" t="str">
        <f>HYPERLINK("https://www.tenforums.com/tutorials/84725-turn-off-play-shoulder-tap-sound-people-bar-windows-10-a.html","My People Button - Turn On or Off Play Shoulder Tap Sound in Windows 10")</f>
        <v>My People Button - Turn On or Off Play Shoulder Tap Sound in Windows 10</v>
      </c>
      <c r="B2168" s="10" t="s">
        <v>1977</v>
      </c>
      <c r="C2168" s="3"/>
      <c r="D2168" s="3"/>
      <c r="E2168" s="3"/>
      <c r="F2168" s="3"/>
      <c r="G2168" s="3"/>
      <c r="H2168" s="3"/>
      <c r="I2168" s="3"/>
      <c r="J2168" s="3"/>
      <c r="K2168" s="3"/>
      <c r="L2168" s="3"/>
      <c r="M2168" s="3"/>
      <c r="N2168" s="3"/>
      <c r="O2168" s="3"/>
      <c r="P2168" s="3"/>
      <c r="Q2168" s="3"/>
      <c r="R2168" s="3"/>
      <c r="S2168" s="3"/>
      <c r="T2168" s="3"/>
      <c r="U2168" s="3"/>
      <c r="V2168" s="3"/>
    </row>
    <row r="2169" ht="27.0" customHeight="1">
      <c r="A2169" s="8" t="str">
        <f>HYPERLINK("https://www.tenforums.com/tutorials/84717-turn-off-show-shoulder-taps-people-bar-windows-10-a.html","My People Button - Turn On or Off Show Shoulder Taps in Windows 10")</f>
        <v>My People Button - Turn On or Off Show Shoulder Taps in Windows 10</v>
      </c>
      <c r="B2169" s="10" t="s">
        <v>1978</v>
      </c>
      <c r="C2169" s="3"/>
      <c r="D2169" s="3"/>
      <c r="E2169" s="3"/>
      <c r="F2169" s="3"/>
      <c r="G2169" s="3"/>
      <c r="H2169" s="3"/>
      <c r="I2169" s="3"/>
      <c r="J2169" s="3"/>
      <c r="K2169" s="3"/>
      <c r="L2169" s="3"/>
      <c r="M2169" s="3"/>
      <c r="N2169" s="3"/>
      <c r="O2169" s="3"/>
      <c r="P2169" s="3"/>
      <c r="Q2169" s="3"/>
      <c r="R2169" s="3"/>
      <c r="S2169" s="3"/>
      <c r="T2169" s="3"/>
      <c r="U2169" s="3"/>
      <c r="V2169" s="3"/>
    </row>
    <row r="2170" ht="27.0" customHeight="1">
      <c r="A2170" s="8" t="str">
        <f>HYPERLINK("https://www.tenforums.com/tutorials/83110-pin-unpin-people-contacts-taskbar-windows-10-a.html","My People Contacts - Pin and Unpin on Taskbar in Windows 10")</f>
        <v>My People Contacts - Pin and Unpin on Taskbar in Windows 10</v>
      </c>
      <c r="B2170" s="10" t="s">
        <v>1979</v>
      </c>
      <c r="C2170" s="3"/>
      <c r="D2170" s="3"/>
      <c r="E2170" s="3"/>
      <c r="F2170" s="3"/>
      <c r="G2170" s="3"/>
      <c r="H2170" s="3"/>
      <c r="I2170" s="3"/>
      <c r="J2170" s="3"/>
      <c r="K2170" s="3"/>
      <c r="L2170" s="3"/>
      <c r="M2170" s="3"/>
      <c r="N2170" s="3"/>
      <c r="O2170" s="3"/>
      <c r="P2170" s="3"/>
      <c r="Q2170" s="3"/>
      <c r="R2170" s="3"/>
      <c r="S2170" s="3"/>
      <c r="T2170" s="3"/>
      <c r="U2170" s="3"/>
      <c r="V2170" s="3"/>
    </row>
    <row r="2171" ht="27.0" customHeight="1">
      <c r="A2171" s="6" t="s">
        <v>1980</v>
      </c>
      <c r="B2171" s="6" t="s">
        <v>1980</v>
      </c>
      <c r="C2171" s="15"/>
      <c r="D2171" s="15"/>
      <c r="E2171" s="15"/>
      <c r="F2171" s="15"/>
      <c r="G2171" s="15"/>
      <c r="H2171" s="15"/>
      <c r="I2171" s="15"/>
      <c r="J2171" s="15"/>
      <c r="K2171" s="15"/>
      <c r="L2171" s="15"/>
      <c r="M2171" s="15"/>
      <c r="N2171" s="15"/>
      <c r="O2171" s="15"/>
      <c r="P2171" s="15"/>
      <c r="Q2171" s="15"/>
      <c r="R2171" s="15"/>
      <c r="S2171" s="15"/>
      <c r="T2171" s="15"/>
      <c r="U2171" s="15"/>
      <c r="V2171" s="15"/>
    </row>
    <row r="2172" ht="27.0" customHeight="1">
      <c r="A2172" s="8" t="str">
        <f>HYPERLINK("https://www.tenforums.com/tutorials/70115-download-install-media-feature-pack-n-editions-windows-10-a.html","N and KN Editions Media Feature Pack - Download and Install for Windows 10 ")</f>
        <v>N and KN Editions Media Feature Pack - Download and Install for Windows 10 </v>
      </c>
      <c r="B2172" s="9" t="s">
        <v>1372</v>
      </c>
      <c r="C2172" s="3"/>
      <c r="D2172" s="3"/>
      <c r="E2172" s="3"/>
      <c r="F2172" s="3"/>
      <c r="G2172" s="3"/>
      <c r="H2172" s="3"/>
      <c r="I2172" s="3"/>
      <c r="J2172" s="3"/>
      <c r="K2172" s="3"/>
      <c r="L2172" s="3"/>
      <c r="M2172" s="3"/>
      <c r="N2172" s="3"/>
      <c r="O2172" s="3"/>
      <c r="P2172" s="3"/>
      <c r="Q2172" s="3"/>
      <c r="R2172" s="3"/>
      <c r="S2172" s="3"/>
      <c r="T2172" s="3"/>
      <c r="U2172" s="3"/>
      <c r="V2172" s="3"/>
    </row>
    <row r="2173" ht="27.0" customHeight="1">
      <c r="A2173" s="8" t="str">
        <f>HYPERLINK("https://www.tenforums.com/tutorials/135778-turn-off-narrator-announce-characters-typed-windows-10-a.html","Narrator Announce Characters as Typed - Turn On or Off in Windows 10")</f>
        <v>Narrator Announce Characters as Typed - Turn On or Off in Windows 10</v>
      </c>
      <c r="B2173" s="9" t="s">
        <v>1981</v>
      </c>
      <c r="C2173" s="3"/>
      <c r="D2173" s="3"/>
      <c r="E2173" s="3"/>
      <c r="F2173" s="3"/>
      <c r="G2173" s="3"/>
      <c r="H2173" s="3"/>
      <c r="I2173" s="3"/>
      <c r="J2173" s="3"/>
      <c r="K2173" s="3"/>
      <c r="L2173" s="3"/>
      <c r="M2173" s="3"/>
      <c r="N2173" s="3"/>
      <c r="O2173" s="3"/>
      <c r="P2173" s="3"/>
      <c r="Q2173" s="3"/>
      <c r="R2173" s="3"/>
      <c r="S2173" s="3"/>
      <c r="T2173" s="3"/>
      <c r="U2173" s="3"/>
      <c r="V2173" s="3"/>
    </row>
    <row r="2174" ht="27.0" customHeight="1">
      <c r="A2174" s="8" t="str">
        <f>HYPERLINK("https://www.tenforums.com/tutorials/135780-turn-off-narrator-announce-function-keys-typed-windows-10-a.html","Narrator Announce Function Keys as Typed - Turn On or Off in Windows 10")</f>
        <v>Narrator Announce Function Keys as Typed - Turn On or Off in Windows 10</v>
      </c>
      <c r="B2174" s="9" t="s">
        <v>1982</v>
      </c>
      <c r="C2174" s="3"/>
      <c r="D2174" s="3"/>
      <c r="E2174" s="3"/>
      <c r="F2174" s="3"/>
      <c r="G2174" s="3"/>
      <c r="H2174" s="3"/>
      <c r="I2174" s="3"/>
      <c r="J2174" s="3"/>
      <c r="K2174" s="3"/>
      <c r="L2174" s="3"/>
      <c r="M2174" s="3"/>
      <c r="N2174" s="3"/>
      <c r="O2174" s="3"/>
      <c r="P2174" s="3"/>
      <c r="Q2174" s="3"/>
      <c r="R2174" s="3"/>
      <c r="S2174" s="3"/>
      <c r="T2174" s="3"/>
      <c r="U2174" s="3"/>
      <c r="V2174" s="3"/>
    </row>
    <row r="2175" ht="27.0" customHeight="1">
      <c r="A2175" s="8" t="str">
        <f>HYPERLINK("https://www.tenforums.com/tutorials/135793-turn-off-narrator-announce-modifier-keys-typed-windows-10-a.html","Narrator Announce Modifier Keys as Typed - Turn On or Off in Windows 10")</f>
        <v>Narrator Announce Modifier Keys as Typed - Turn On or Off in Windows 10</v>
      </c>
      <c r="B2175" s="9" t="s">
        <v>1983</v>
      </c>
      <c r="C2175" s="3"/>
      <c r="D2175" s="3"/>
      <c r="E2175" s="3"/>
      <c r="F2175" s="3"/>
      <c r="G2175" s="3"/>
      <c r="H2175" s="3"/>
      <c r="I2175" s="3"/>
      <c r="J2175" s="3"/>
      <c r="K2175" s="3"/>
      <c r="L2175" s="3"/>
      <c r="M2175" s="3"/>
      <c r="N2175" s="3"/>
      <c r="O2175" s="3"/>
      <c r="P2175" s="3"/>
      <c r="Q2175" s="3"/>
      <c r="R2175" s="3"/>
      <c r="S2175" s="3"/>
      <c r="T2175" s="3"/>
      <c r="U2175" s="3"/>
      <c r="V2175" s="3"/>
    </row>
    <row r="2176" ht="27.0" customHeight="1">
      <c r="A2176" s="8" t="str">
        <f>HYPERLINK("https://www.tenforums.com/tutorials/135784-turn-off-narrator-announce-typed-navigation-keys-windows-10-a.html","Narrator Announce Typed Navigation Keys - Turn On or Off in Windows 10")</f>
        <v>Narrator Announce Typed Navigation Keys - Turn On or Off in Windows 10</v>
      </c>
      <c r="B2176" s="9" t="s">
        <v>1984</v>
      </c>
      <c r="C2176" s="3"/>
      <c r="D2176" s="3"/>
      <c r="E2176" s="3"/>
      <c r="F2176" s="3"/>
      <c r="G2176" s="3"/>
      <c r="H2176" s="3"/>
      <c r="I2176" s="3"/>
      <c r="J2176" s="3"/>
      <c r="K2176" s="3"/>
      <c r="L2176" s="3"/>
      <c r="M2176" s="3"/>
      <c r="N2176" s="3"/>
      <c r="O2176" s="3"/>
      <c r="P2176" s="3"/>
      <c r="Q2176" s="3"/>
      <c r="R2176" s="3"/>
      <c r="S2176" s="3"/>
      <c r="T2176" s="3"/>
      <c r="U2176" s="3"/>
      <c r="V2176" s="3"/>
    </row>
    <row r="2177" ht="27.0" customHeight="1">
      <c r="A2177" s="8" t="str">
        <f>HYPERLINK("https://www.tenforums.com/tutorials/135771-turn-off-narrator-announce-words-typed-windows-10-a.html","Narrator Announce Words as Typed - Turn On or Off in Windows 10")</f>
        <v>Narrator Announce Words as Typed - Turn On or Off in Windows 10</v>
      </c>
      <c r="B2177" s="9" t="s">
        <v>1985</v>
      </c>
      <c r="C2177" s="3"/>
      <c r="D2177" s="3"/>
      <c r="E2177" s="3"/>
      <c r="F2177" s="3"/>
      <c r="G2177" s="3"/>
      <c r="H2177" s="3"/>
      <c r="I2177" s="3"/>
      <c r="J2177" s="3"/>
      <c r="K2177" s="3"/>
      <c r="L2177" s="3"/>
      <c r="M2177" s="3"/>
      <c r="N2177" s="3"/>
      <c r="O2177" s="3"/>
      <c r="P2177" s="3"/>
      <c r="Q2177" s="3"/>
      <c r="R2177" s="3"/>
      <c r="S2177" s="3"/>
      <c r="T2177" s="3"/>
      <c r="U2177" s="3"/>
      <c r="V2177" s="3"/>
    </row>
    <row r="2178" ht="27.0" customHeight="1">
      <c r="A2178" s="8" t="str">
        <f>HYPERLINK("https://www.tenforums.com/tutorials/135410-turn-off-narrator-play-audio-cues-windows-10-a.html","Narrator Audio Cues - Turn On or Off Play in Windows 10")</f>
        <v>Narrator Audio Cues - Turn On or Off Play in Windows 10</v>
      </c>
      <c r="B2178" s="9" t="s">
        <v>1986</v>
      </c>
      <c r="C2178" s="3"/>
      <c r="D2178" s="3"/>
      <c r="E2178" s="3"/>
      <c r="F2178" s="3"/>
      <c r="G2178" s="3"/>
      <c r="H2178" s="3"/>
      <c r="I2178" s="3"/>
      <c r="J2178" s="3"/>
      <c r="K2178" s="3"/>
      <c r="L2178" s="3"/>
      <c r="M2178" s="3"/>
      <c r="N2178" s="3"/>
      <c r="O2178" s="3"/>
      <c r="P2178" s="3"/>
      <c r="Q2178" s="3"/>
      <c r="R2178" s="3"/>
      <c r="S2178" s="3"/>
      <c r="T2178" s="3"/>
      <c r="U2178" s="3"/>
      <c r="V2178" s="3"/>
    </row>
    <row r="2179" ht="27.0" customHeight="1">
      <c r="A2179" s="8" t="str">
        <f>HYPERLINK("https://www.tenforums.com/tutorials/121734-turn-off-narrator-auto-read-advanced-info-windows-10-a.html","Narrator Auto Read Advanced Info - Turn On or Off in Windows 10")</f>
        <v>Narrator Auto Read Advanced Info - Turn On or Off in Windows 10</v>
      </c>
      <c r="B2179" s="9" t="s">
        <v>1987</v>
      </c>
      <c r="C2179" s="3"/>
      <c r="D2179" s="3"/>
      <c r="E2179" s="3"/>
      <c r="F2179" s="3"/>
      <c r="G2179" s="3"/>
      <c r="H2179" s="3"/>
      <c r="I2179" s="3"/>
      <c r="J2179" s="3"/>
      <c r="K2179" s="3"/>
      <c r="L2179" s="3"/>
      <c r="M2179" s="3"/>
      <c r="N2179" s="3"/>
      <c r="O2179" s="3"/>
      <c r="P2179" s="3"/>
      <c r="Q2179" s="3"/>
      <c r="R2179" s="3"/>
      <c r="S2179" s="3"/>
      <c r="T2179" s="3"/>
      <c r="U2179" s="3"/>
      <c r="V2179" s="3"/>
    </row>
    <row r="2180" ht="27.0" customHeight="1">
      <c r="A2180" s="8" t="str">
        <f>HYPERLINK("https://www.tenforums.com/tutorials/120822-turn-off-narrator-caps-lock-warnings-while-typing-windows-10-a.html","Narrator Caps Lock Warnings while Typing - Turn On or Off in Windows 10")</f>
        <v>Narrator Caps Lock Warnings while Typing - Turn On or Off in Windows 10</v>
      </c>
      <c r="B2180" s="9" t="s">
        <v>1988</v>
      </c>
      <c r="C2180" s="3"/>
      <c r="D2180" s="3"/>
      <c r="E2180" s="3"/>
      <c r="F2180" s="3"/>
      <c r="G2180" s="3"/>
      <c r="H2180" s="3"/>
      <c r="I2180" s="3"/>
      <c r="J2180" s="3"/>
      <c r="K2180" s="3"/>
      <c r="L2180" s="3"/>
      <c r="M2180" s="3"/>
      <c r="N2180" s="3"/>
      <c r="O2180" s="3"/>
      <c r="P2180" s="3"/>
      <c r="Q2180" s="3"/>
      <c r="R2180" s="3"/>
      <c r="S2180" s="3"/>
      <c r="T2180" s="3"/>
      <c r="U2180" s="3"/>
      <c r="V2180" s="3"/>
    </row>
    <row r="2181" ht="27.0" customHeight="1">
      <c r="A2181" s="8" t="str">
        <f>HYPERLINK("https://www.tenforums.com/tutorials/134905-change-how-capitalized-text-read-narrator-windows-10-a.html","Narrator - Change how Capitalized Text is Read in Windows 10")</f>
        <v>Narrator - Change how Capitalized Text is Read in Windows 10</v>
      </c>
      <c r="B2181" s="9" t="s">
        <v>1989</v>
      </c>
      <c r="C2181" s="3"/>
      <c r="D2181" s="3"/>
      <c r="E2181" s="3"/>
      <c r="F2181" s="3"/>
      <c r="G2181" s="3"/>
      <c r="H2181" s="3"/>
      <c r="I2181" s="3"/>
      <c r="J2181" s="3"/>
      <c r="K2181" s="3"/>
      <c r="L2181" s="3"/>
      <c r="M2181" s="3"/>
      <c r="N2181" s="3"/>
      <c r="O2181" s="3"/>
      <c r="P2181" s="3"/>
      <c r="Q2181" s="3"/>
      <c r="R2181" s="3"/>
      <c r="S2181" s="3"/>
      <c r="T2181" s="3"/>
      <c r="U2181" s="3"/>
      <c r="V2181" s="3"/>
    </row>
    <row r="2182" ht="27.0" customHeight="1">
      <c r="A2182" s="8" t="str">
        <f>HYPERLINK("https://www.tenforums.com/tutorials/135157-turn-off-narrator-character-phonetic-reading-windows-10-a.html","Narrator Character Phonetic Reading - Turn On or Off in Windows 10")</f>
        <v>Narrator Character Phonetic Reading - Turn On or Off in Windows 10</v>
      </c>
      <c r="B2182" s="9" t="s">
        <v>1990</v>
      </c>
      <c r="C2182" s="3"/>
      <c r="D2182" s="3"/>
      <c r="E2182" s="3"/>
      <c r="F2182" s="3"/>
      <c r="G2182" s="3"/>
      <c r="H2182" s="3"/>
      <c r="I2182" s="3"/>
      <c r="J2182" s="3"/>
      <c r="K2182" s="3"/>
      <c r="L2182" s="3"/>
      <c r="M2182" s="3"/>
      <c r="N2182" s="3"/>
      <c r="O2182" s="3"/>
      <c r="P2182" s="3"/>
      <c r="Q2182" s="3"/>
      <c r="R2182" s="3"/>
      <c r="S2182" s="3"/>
      <c r="T2182" s="3"/>
      <c r="U2182" s="3"/>
      <c r="V2182" s="3"/>
    </row>
    <row r="2183" ht="27.0" customHeight="1">
      <c r="A2183" s="8" t="str">
        <f>HYPERLINK("https://www.tenforums.com/tutorials/134967-change-narrator-context-level-buttons-controls-windows-10-a.html","Narrator Context Level for Buttons and Controls - Change in Windows 10")</f>
        <v>Narrator Context Level for Buttons and Controls - Change in Windows 10</v>
      </c>
      <c r="B2183" s="9" t="s">
        <v>1991</v>
      </c>
      <c r="C2183" s="3"/>
      <c r="D2183" s="3"/>
      <c r="E2183" s="3"/>
      <c r="F2183" s="3"/>
      <c r="G2183" s="3"/>
      <c r="H2183" s="3"/>
      <c r="I2183" s="3"/>
      <c r="J2183" s="3"/>
      <c r="K2183" s="3"/>
      <c r="L2183" s="3"/>
      <c r="M2183" s="3"/>
      <c r="N2183" s="3"/>
      <c r="O2183" s="3"/>
      <c r="P2183" s="3"/>
      <c r="Q2183" s="3"/>
      <c r="R2183" s="3"/>
      <c r="S2183" s="3"/>
      <c r="T2183" s="3"/>
      <c r="U2183" s="3"/>
      <c r="V2183" s="3"/>
    </row>
    <row r="2184" ht="27.0" customHeight="1">
      <c r="A2184" s="8" t="str">
        <f>HYPERLINK("https://www.tenforums.com/tutorials/135350-adjust-narrator-context-reading-order-buttons-controls.html","Narrator Context Reading Order for Buttons and Controls - Adjust in Windows 10")</f>
        <v>Narrator Context Reading Order for Buttons and Controls - Adjust in Windows 10</v>
      </c>
      <c r="B2184" s="9" t="s">
        <v>1992</v>
      </c>
      <c r="C2184" s="3"/>
      <c r="D2184" s="3"/>
      <c r="E2184" s="3"/>
      <c r="F2184" s="3"/>
      <c r="G2184" s="3"/>
      <c r="H2184" s="3"/>
      <c r="I2184" s="3"/>
      <c r="J2184" s="3"/>
      <c r="K2184" s="3"/>
      <c r="L2184" s="3"/>
      <c r="M2184" s="3"/>
      <c r="N2184" s="3"/>
      <c r="O2184" s="3"/>
      <c r="P2184" s="3"/>
      <c r="Q2184" s="3"/>
      <c r="R2184" s="3"/>
      <c r="S2184" s="3"/>
      <c r="T2184" s="3"/>
      <c r="U2184" s="3"/>
      <c r="V2184" s="3"/>
    </row>
    <row r="2185" ht="27.0" customHeight="1">
      <c r="A2185" s="8" t="str">
        <f>HYPERLINK("https://www.tenforums.com/tutorials/134393-change-narrator-cursor-navigation-mode-windows-10-a.html","Narrator Cursor Navigation Mode - Change in Windows 10")</f>
        <v>Narrator Cursor Navigation Mode - Change in Windows 10</v>
      </c>
      <c r="B2185" s="9" t="s">
        <v>1993</v>
      </c>
      <c r="C2185" s="3"/>
      <c r="D2185" s="3"/>
      <c r="E2185" s="3"/>
      <c r="F2185" s="3"/>
      <c r="G2185" s="3"/>
      <c r="H2185" s="3"/>
      <c r="I2185" s="3"/>
      <c r="J2185" s="3"/>
      <c r="K2185" s="3"/>
      <c r="L2185" s="3"/>
      <c r="M2185" s="3"/>
      <c r="N2185" s="3"/>
      <c r="O2185" s="3"/>
      <c r="P2185" s="3"/>
      <c r="Q2185" s="3"/>
      <c r="R2185" s="3"/>
      <c r="S2185" s="3"/>
      <c r="T2185" s="3"/>
      <c r="U2185" s="3"/>
      <c r="V2185" s="3"/>
    </row>
    <row r="2186" ht="27.0" customHeight="1">
      <c r="A2186" s="8" t="str">
        <f>HYPERLINK("https://www.tenforums.com/tutorials/114457-customize-narrator-cursor-settings-windows-10-a.html","Narrator Cursor Settings - Customize in Windows 10")</f>
        <v>Narrator Cursor Settings - Customize in Windows 10</v>
      </c>
      <c r="B2186" s="9" t="s">
        <v>1994</v>
      </c>
      <c r="C2186" s="3"/>
      <c r="D2186" s="3"/>
      <c r="E2186" s="3"/>
      <c r="F2186" s="3"/>
      <c r="G2186" s="3"/>
      <c r="H2186" s="3"/>
      <c r="I2186" s="3"/>
      <c r="J2186" s="3"/>
      <c r="K2186" s="3"/>
      <c r="L2186" s="3"/>
      <c r="M2186" s="3"/>
      <c r="N2186" s="3"/>
      <c r="O2186" s="3"/>
      <c r="P2186" s="3"/>
      <c r="Q2186" s="3"/>
      <c r="R2186" s="3"/>
      <c r="S2186" s="3"/>
      <c r="T2186" s="3"/>
      <c r="U2186" s="3"/>
      <c r="V2186" s="3"/>
    </row>
    <row r="2187" ht="27.0" customHeight="1">
      <c r="A2187" s="8" t="str">
        <f>HYPERLINK("https://www.tenforums.com/tutorials/134386-change-default-audio-output-device-narrator-windows-10-a.html","Narrator Default Audio Output Device - Change in Windows 10")</f>
        <v>Narrator Default Audio Output Device - Change in Windows 10</v>
      </c>
      <c r="B2187" s="9" t="s">
        <v>1995</v>
      </c>
      <c r="C2187" s="3"/>
      <c r="D2187" s="3"/>
      <c r="E2187" s="3"/>
      <c r="F2187" s="3"/>
      <c r="G2187" s="3"/>
      <c r="H2187" s="3"/>
      <c r="I2187" s="3"/>
      <c r="J2187" s="3"/>
      <c r="K2187" s="3"/>
      <c r="L2187" s="3"/>
      <c r="M2187" s="3"/>
      <c r="N2187" s="3"/>
      <c r="O2187" s="3"/>
      <c r="P2187" s="3"/>
      <c r="Q2187" s="3"/>
      <c r="R2187" s="3"/>
      <c r="S2187" s="3"/>
      <c r="T2187" s="3"/>
      <c r="U2187" s="3"/>
      <c r="V2187" s="3"/>
    </row>
    <row r="2188" ht="27.0" customHeight="1">
      <c r="A2188" s="8" t="str">
        <f>HYPERLINK("https://www.tenforums.com/tutorials/135661-turn-off-narrator-echo-toggle-keys-when-turned-off.html","Narrator Echo Toggle Keys when Turned On or Off - Turn On or Off in Windows 10")</f>
        <v>Narrator Echo Toggle Keys when Turned On or Off - Turn On or Off in Windows 10</v>
      </c>
      <c r="B2188" s="9" t="s">
        <v>1996</v>
      </c>
      <c r="C2188" s="3"/>
      <c r="D2188" s="3"/>
      <c r="E2188" s="3"/>
      <c r="F2188" s="3"/>
      <c r="G2188" s="3"/>
      <c r="H2188" s="3"/>
      <c r="I2188" s="3"/>
      <c r="J2188" s="3"/>
      <c r="K2188" s="3"/>
      <c r="L2188" s="3"/>
      <c r="M2188" s="3"/>
      <c r="N2188" s="3"/>
      <c r="O2188" s="3"/>
      <c r="P2188" s="3"/>
      <c r="Q2188" s="3"/>
      <c r="R2188" s="3"/>
      <c r="S2188" s="3"/>
      <c r="T2188" s="3"/>
      <c r="U2188" s="3"/>
      <c r="V2188" s="3"/>
    </row>
    <row r="2189" ht="27.0" customHeight="1">
      <c r="A2189" s="8" t="str">
        <f>HYPERLINK("https://www.tenforums.com/tutorials/135408-turn-off-read-out-narrator-errors-windows-10-a.html","Narrator Errors - Turn On or Off Read Out in Windows 10")</f>
        <v>Narrator Errors - Turn On or Off Read Out in Windows 10</v>
      </c>
      <c r="B2189" s="9" t="s">
        <v>1997</v>
      </c>
      <c r="C2189" s="3"/>
      <c r="D2189" s="3"/>
      <c r="E2189" s="3"/>
      <c r="F2189" s="3"/>
      <c r="G2189" s="3"/>
      <c r="H2189" s="3"/>
      <c r="I2189" s="3"/>
      <c r="J2189" s="3"/>
      <c r="K2189" s="3"/>
      <c r="L2189" s="3"/>
      <c r="M2189" s="3"/>
      <c r="N2189" s="3"/>
      <c r="O2189" s="3"/>
      <c r="P2189" s="3"/>
      <c r="Q2189" s="3"/>
      <c r="R2189" s="3"/>
      <c r="S2189" s="3"/>
      <c r="T2189" s="3"/>
      <c r="U2189" s="3"/>
      <c r="V2189" s="3"/>
    </row>
    <row r="2190" ht="27.0" customHeight="1">
      <c r="A2190" s="8" t="str">
        <f>HYPERLINK("https://www.tenforums.com/tutorials/132643-change-minimize-narrator-home-taskbar-system-tray-windows-10-a.html","Narrator Home - Change Minimize to Taskbar or System Tray in Windows 10")</f>
        <v>Narrator Home - Change Minimize to Taskbar or System Tray in Windows 10</v>
      </c>
      <c r="B2190" s="9" t="s">
        <v>1998</v>
      </c>
      <c r="C2190" s="3"/>
      <c r="D2190" s="3"/>
      <c r="E2190" s="3"/>
      <c r="F2190" s="3"/>
      <c r="G2190" s="3"/>
      <c r="H2190" s="3"/>
      <c r="I2190" s="3"/>
      <c r="J2190" s="3"/>
      <c r="K2190" s="3"/>
      <c r="L2190" s="3"/>
      <c r="M2190" s="3"/>
      <c r="N2190" s="3"/>
      <c r="O2190" s="3"/>
      <c r="P2190" s="3"/>
      <c r="Q2190" s="3"/>
      <c r="R2190" s="3"/>
      <c r="S2190" s="3"/>
      <c r="T2190" s="3"/>
      <c r="U2190" s="3"/>
      <c r="V2190" s="3"/>
    </row>
    <row r="2191" ht="27.0" customHeight="1">
      <c r="A2191" s="8" t="str">
        <f>HYPERLINK("https://www.tenforums.com/tutorials/113562-turn-off-show-narrator-home-narrator-startup-windows-10-a.html","Narrator Home - Turn On or Off Show at Narrator Startup in Windows 10")</f>
        <v>Narrator Home - Turn On or Off Show at Narrator Startup in Windows 10</v>
      </c>
      <c r="B2191" s="9" t="s">
        <v>1999</v>
      </c>
      <c r="C2191" s="3"/>
      <c r="D2191" s="3"/>
      <c r="E2191" s="3"/>
      <c r="F2191" s="3"/>
      <c r="G2191" s="3"/>
      <c r="H2191" s="3"/>
      <c r="I2191" s="3"/>
      <c r="J2191" s="3"/>
      <c r="K2191" s="3"/>
      <c r="L2191" s="3"/>
      <c r="M2191" s="3"/>
      <c r="N2191" s="3"/>
      <c r="O2191" s="3"/>
      <c r="P2191" s="3"/>
      <c r="Q2191" s="3"/>
      <c r="R2191" s="3"/>
      <c r="S2191" s="3"/>
      <c r="T2191" s="3"/>
      <c r="U2191" s="3"/>
      <c r="V2191" s="3"/>
    </row>
    <row r="2192" ht="27.0" customHeight="1">
      <c r="A2192" s="8" t="str">
        <f>HYPERLINK("https://www.tenforums.com/tutorials/134774-turn-off-lock-narrator-key-windows-10-a.html","Narrator Key - Turn On or Off Lock the Narrator Key in Windows 10")</f>
        <v>Narrator Key - Turn On or Off Lock the Narrator Key in Windows 10</v>
      </c>
      <c r="B2192" s="9" t="s">
        <v>2000</v>
      </c>
      <c r="C2192" s="3"/>
      <c r="D2192" s="3"/>
      <c r="E2192" s="3"/>
      <c r="F2192" s="3"/>
      <c r="G2192" s="3"/>
      <c r="H2192" s="3"/>
      <c r="I2192" s="3"/>
      <c r="J2192" s="3"/>
      <c r="K2192" s="3"/>
      <c r="L2192" s="3"/>
      <c r="M2192" s="3"/>
      <c r="N2192" s="3"/>
      <c r="O2192" s="3"/>
      <c r="P2192" s="3"/>
      <c r="Q2192" s="3"/>
      <c r="R2192" s="3"/>
      <c r="S2192" s="3"/>
      <c r="T2192" s="3"/>
      <c r="U2192" s="3"/>
      <c r="V2192" s="3"/>
    </row>
    <row r="2193" ht="27.0" customHeight="1">
      <c r="A2193" s="8" t="str">
        <f>HYPERLINK("https://www.tenforums.com/tutorials/135352-turn-off-narrator-interaction-hints-controls-windows-10-a.html","Narrator Interaction Hints for Controls - Turn On or Off in Windows 10")</f>
        <v>Narrator Interaction Hints for Controls - Turn On or Off in Windows 10</v>
      </c>
      <c r="B2193" s="9" t="s">
        <v>2001</v>
      </c>
      <c r="C2193" s="3"/>
      <c r="D2193" s="3"/>
      <c r="E2193" s="3"/>
      <c r="F2193" s="3"/>
      <c r="G2193" s="3"/>
      <c r="H2193" s="3"/>
      <c r="I2193" s="3"/>
      <c r="J2193" s="3"/>
      <c r="K2193" s="3"/>
      <c r="L2193" s="3"/>
      <c r="M2193" s="3"/>
      <c r="N2193" s="3"/>
      <c r="O2193" s="3"/>
      <c r="P2193" s="3"/>
      <c r="Q2193" s="3"/>
      <c r="R2193" s="3"/>
      <c r="S2193" s="3"/>
      <c r="T2193" s="3"/>
      <c r="U2193" s="3"/>
      <c r="V2193" s="3"/>
    </row>
    <row r="2194" ht="27.0" customHeight="1">
      <c r="A2194" s="8" t="str">
        <f>HYPERLINK("https://www.tenforums.com/tutorials/135347-turn-off-narrator-intonation-pauses-windows-10-a.html","Narrator Intonation Pauses - Turn On or Off in Windows 10")</f>
        <v>Narrator Intonation Pauses - Turn On or Off in Windows 10</v>
      </c>
      <c r="B2194" s="9" t="s">
        <v>2002</v>
      </c>
      <c r="C2194" s="3"/>
      <c r="D2194" s="3"/>
      <c r="E2194" s="3"/>
      <c r="F2194" s="3"/>
      <c r="G2194" s="3"/>
      <c r="H2194" s="3"/>
      <c r="I2194" s="3"/>
      <c r="J2194" s="3"/>
      <c r="K2194" s="3"/>
      <c r="L2194" s="3"/>
      <c r="M2194" s="3"/>
      <c r="N2194" s="3"/>
      <c r="O2194" s="3"/>
      <c r="P2194" s="3"/>
      <c r="Q2194" s="3"/>
      <c r="R2194" s="3"/>
      <c r="S2194" s="3"/>
      <c r="T2194" s="3"/>
      <c r="U2194" s="3"/>
      <c r="V2194" s="3"/>
    </row>
    <row r="2195" ht="27.0" customHeight="1">
      <c r="A2195" s="8" t="str">
        <f>HYPERLINK("https://www.tenforums.com/tutorials/113561-turn-off-showing-narrator-keyboard-changes-windows-10-a.html","Narrator Keyboard Changes - Turn On or Off Showing at Narrator Startup in Windows 10")</f>
        <v>Narrator Keyboard Changes - Turn On or Off Showing at Narrator Startup in Windows 10</v>
      </c>
      <c r="B2195" s="9" t="s">
        <v>2003</v>
      </c>
      <c r="C2195" s="3"/>
      <c r="D2195" s="3"/>
      <c r="E2195" s="3"/>
      <c r="F2195" s="3"/>
      <c r="G2195" s="3"/>
      <c r="H2195" s="3"/>
      <c r="I2195" s="3"/>
      <c r="J2195" s="3"/>
      <c r="K2195" s="3"/>
      <c r="L2195" s="3"/>
      <c r="M2195" s="3"/>
      <c r="N2195" s="3"/>
      <c r="O2195" s="3"/>
      <c r="P2195" s="3"/>
      <c r="Q2195" s="3"/>
      <c r="R2195" s="3"/>
      <c r="S2195" s="3"/>
      <c r="T2195" s="3"/>
      <c r="U2195" s="3"/>
      <c r="V2195" s="3"/>
    </row>
    <row r="2196" ht="27.0" customHeight="1">
      <c r="A2196" s="8" t="str">
        <f>HYPERLINK("https://www.tenforums.com/tutorials/113804-change-narrator-keyboard-layout-windows-10-a.html","Narrator Keyboard Layout - Change in Windows 10")</f>
        <v>Narrator Keyboard Layout - Change in Windows 10</v>
      </c>
      <c r="B2196" s="9" t="s">
        <v>2004</v>
      </c>
      <c r="C2196" s="3"/>
      <c r="D2196" s="3"/>
      <c r="E2196" s="3"/>
      <c r="F2196" s="3"/>
      <c r="G2196" s="3"/>
      <c r="H2196" s="3"/>
      <c r="I2196" s="3"/>
      <c r="J2196" s="3"/>
      <c r="K2196" s="3"/>
      <c r="L2196" s="3"/>
      <c r="M2196" s="3"/>
      <c r="N2196" s="3"/>
      <c r="O2196" s="3"/>
      <c r="P2196" s="3"/>
      <c r="Q2196" s="3"/>
      <c r="R2196" s="3"/>
      <c r="S2196" s="3"/>
      <c r="T2196" s="3"/>
      <c r="U2196" s="3"/>
      <c r="V2196" s="3"/>
    </row>
    <row r="2197" ht="27.0" customHeight="1">
      <c r="A2197" s="8" t="str">
        <f>HYPERLINK("https://www.tenforums.com/tutorials/120923-change-keyboard-shortcuts-narrator-commands-windows-10-a.html","Narrator Keyboard Shortcuts for Commands - Change in Windows 10")</f>
        <v>Narrator Keyboard Shortcuts for Commands - Change in Windows 10</v>
      </c>
      <c r="B2197" s="9" t="s">
        <v>2005</v>
      </c>
      <c r="C2197" s="3"/>
      <c r="D2197" s="3"/>
      <c r="E2197" s="3"/>
      <c r="F2197" s="3"/>
      <c r="G2197" s="3"/>
      <c r="H2197" s="3"/>
      <c r="I2197" s="3"/>
      <c r="J2197" s="3"/>
      <c r="K2197" s="3"/>
      <c r="L2197" s="3"/>
      <c r="M2197" s="3"/>
      <c r="N2197" s="3"/>
      <c r="O2197" s="3"/>
      <c r="P2197" s="3"/>
      <c r="Q2197" s="3"/>
      <c r="R2197" s="3"/>
      <c r="S2197" s="3"/>
      <c r="T2197" s="3"/>
      <c r="U2197" s="3"/>
      <c r="V2197" s="3"/>
    </row>
    <row r="2198" ht="27.0" customHeight="1">
      <c r="A2198" s="8" t="str">
        <f>HYPERLINK("https://www.tenforums.com/tutorials/134702-change-narrator-modifier-key-windows-10-a.html","Narrator Modifier Key - Change in Windows 10")</f>
        <v>Narrator Modifier Key - Change in Windows 10</v>
      </c>
      <c r="B2198" s="9" t="s">
        <v>2006</v>
      </c>
      <c r="C2198" s="3"/>
      <c r="D2198" s="3"/>
      <c r="E2198" s="3"/>
      <c r="F2198" s="3"/>
      <c r="G2198" s="3"/>
      <c r="H2198" s="3"/>
      <c r="I2198" s="3"/>
      <c r="J2198" s="3"/>
      <c r="K2198" s="3"/>
      <c r="L2198" s="3"/>
      <c r="M2198" s="3"/>
      <c r="N2198" s="3"/>
      <c r="O2198" s="3"/>
      <c r="P2198" s="3"/>
      <c r="Q2198" s="3"/>
      <c r="R2198" s="3"/>
      <c r="S2198" s="3"/>
      <c r="T2198" s="3"/>
      <c r="U2198" s="3"/>
      <c r="V2198" s="3"/>
    </row>
    <row r="2199" ht="27.0" customHeight="1">
      <c r="A2199" s="8" t="str">
        <f>HYPERLINK("https://www.tenforums.com/tutorials/134181-turn-off-online-services-narrator-windows-10-a.html","Narrator Online Services - Turn On or Off in Windows 10")</f>
        <v>Narrator Online Services - Turn On or Off in Windows 10</v>
      </c>
      <c r="B2199" s="9" t="s">
        <v>2007</v>
      </c>
      <c r="C2199" s="3"/>
      <c r="D2199" s="3"/>
      <c r="E2199" s="3"/>
      <c r="F2199" s="3"/>
      <c r="G2199" s="3"/>
      <c r="H2199" s="3"/>
      <c r="I2199" s="3"/>
      <c r="J2199" s="3"/>
      <c r="K2199" s="3"/>
      <c r="L2199" s="3"/>
      <c r="M2199" s="3"/>
      <c r="N2199" s="3"/>
      <c r="O2199" s="3"/>
      <c r="P2199" s="3"/>
      <c r="Q2199" s="3"/>
      <c r="R2199" s="3"/>
      <c r="S2199" s="3"/>
      <c r="T2199" s="3"/>
      <c r="U2199" s="3"/>
      <c r="V2199" s="3"/>
    </row>
    <row r="2200" ht="27.0" customHeight="1">
      <c r="A2200" s="8" t="str">
        <f>HYPERLINK("https://www.tenforums.com/tutorials/120041-read-sentence-narrator-windows-10-a.html","Narrator Read by Sentence in Windows 10")</f>
        <v>Narrator Read by Sentence in Windows 10</v>
      </c>
      <c r="B2200" s="9" t="s">
        <v>2008</v>
      </c>
      <c r="C2200" s="3"/>
      <c r="D2200" s="3"/>
      <c r="E2200" s="3"/>
      <c r="F2200" s="3"/>
      <c r="G2200" s="3"/>
      <c r="H2200" s="3"/>
      <c r="I2200" s="3"/>
      <c r="J2200" s="3"/>
      <c r="K2200" s="3"/>
      <c r="L2200" s="3"/>
      <c r="M2200" s="3"/>
      <c r="N2200" s="3"/>
      <c r="O2200" s="3"/>
      <c r="P2200" s="3"/>
      <c r="Q2200" s="3"/>
      <c r="R2200" s="3"/>
      <c r="S2200" s="3"/>
      <c r="T2200" s="3"/>
      <c r="U2200" s="3"/>
      <c r="V2200" s="3"/>
    </row>
    <row r="2201" ht="27.0" customHeight="1">
      <c r="A2201" s="8" t="str">
        <f>HYPERLINK("https://www.tenforums.com/tutorials/134464-turn-off-use-narrator-scan-mode-windows-10-a.html","Narrator Scan Mode - Turn On or Off and Use in Windows 10")</f>
        <v>Narrator Scan Mode - Turn On or Off and Use in Windows 10</v>
      </c>
      <c r="B2201" s="9" t="s">
        <v>2009</v>
      </c>
      <c r="C2201" s="3"/>
      <c r="D2201" s="3"/>
      <c r="E2201" s="3"/>
      <c r="F2201" s="3"/>
      <c r="G2201" s="3"/>
      <c r="H2201" s="3"/>
      <c r="I2201" s="3"/>
      <c r="J2201" s="3"/>
      <c r="K2201" s="3"/>
      <c r="L2201" s="3"/>
      <c r="M2201" s="3"/>
      <c r="N2201" s="3"/>
      <c r="O2201" s="3"/>
      <c r="P2201" s="3"/>
      <c r="Q2201" s="3"/>
      <c r="R2201" s="3"/>
      <c r="S2201" s="3"/>
      <c r="T2201" s="3"/>
      <c r="U2201" s="3"/>
      <c r="V2201" s="3"/>
    </row>
    <row r="2202" ht="27.0" customHeight="1">
      <c r="A2202" s="8" t="str">
        <f>HYPERLINK("https://www.tenforums.com/tutorials/113756-enable-disable-shortcut-key-start-narrator-windows-10-a.html","Narrator Shortcut Key - Enable or Disable in Windows 10")</f>
        <v>Narrator Shortcut Key - Enable or Disable in Windows 10</v>
      </c>
      <c r="B2202" s="9" t="s">
        <v>2010</v>
      </c>
      <c r="C2202" s="3"/>
      <c r="D2202" s="3"/>
      <c r="E2202" s="3"/>
      <c r="F2202" s="3"/>
      <c r="G2202" s="3"/>
      <c r="H2202" s="3"/>
      <c r="I2202" s="3"/>
      <c r="J2202" s="3"/>
      <c r="K2202" s="3"/>
      <c r="L2202" s="3"/>
      <c r="M2202" s="3"/>
      <c r="N2202" s="3"/>
      <c r="O2202" s="3"/>
      <c r="P2202" s="3"/>
      <c r="Q2202" s="3"/>
      <c r="R2202" s="3"/>
      <c r="S2202" s="3"/>
      <c r="T2202" s="3"/>
      <c r="U2202" s="3"/>
      <c r="V2202" s="3"/>
    </row>
    <row r="2203" ht="27.0" customHeight="1">
      <c r="A2203" s="8" t="str">
        <f>HYPERLINK("https://www.tenforums.com/tutorials/93509-select-audio-channel-narrator-speech-output-windows-10-a.html","Narrator Speech Output - Select Audio Channel for in Windows 10")</f>
        <v>Narrator Speech Output - Select Audio Channel for in Windows 10</v>
      </c>
      <c r="B2203" s="9" t="s">
        <v>2011</v>
      </c>
      <c r="C2203" s="3"/>
      <c r="D2203" s="3"/>
      <c r="E2203" s="3"/>
      <c r="F2203" s="3"/>
      <c r="G2203" s="3"/>
      <c r="H2203" s="3"/>
      <c r="I2203" s="3"/>
      <c r="J2203" s="3"/>
      <c r="K2203" s="3"/>
      <c r="L2203" s="3"/>
      <c r="M2203" s="3"/>
      <c r="N2203" s="3"/>
      <c r="O2203" s="3"/>
      <c r="P2203" s="3"/>
      <c r="Q2203" s="3"/>
      <c r="R2203" s="3"/>
      <c r="S2203" s="3"/>
      <c r="T2203" s="3"/>
      <c r="U2203" s="3"/>
      <c r="V2203" s="3"/>
    </row>
    <row r="2204" ht="27.0" customHeight="1">
      <c r="A2204" s="8" t="str">
        <f>HYPERLINK("https://www.tenforums.com/tutorials/113745-turn-off-start-narrator-after-sign-windows-10-a.html","Narrator Start after Sign-in - Turn On or Off in Windows 10")</f>
        <v>Narrator Start after Sign-in - Turn On or Off in Windows 10</v>
      </c>
      <c r="B2204" s="9" t="s">
        <v>2012</v>
      </c>
      <c r="C2204" s="3"/>
      <c r="D2204" s="3"/>
      <c r="E2204" s="3"/>
      <c r="F2204" s="3"/>
      <c r="G2204" s="3"/>
      <c r="H2204" s="3"/>
      <c r="I2204" s="3"/>
      <c r="J2204" s="3"/>
      <c r="K2204" s="3"/>
      <c r="L2204" s="3"/>
      <c r="M2204" s="3"/>
      <c r="N2204" s="3"/>
      <c r="O2204" s="3"/>
      <c r="P2204" s="3"/>
      <c r="Q2204" s="3"/>
      <c r="R2204" s="3"/>
      <c r="S2204" s="3"/>
      <c r="T2204" s="3"/>
      <c r="U2204" s="3"/>
      <c r="V2204" s="3"/>
    </row>
    <row r="2205" ht="27.0" customHeight="1">
      <c r="A2205" s="8" t="str">
        <f>HYPERLINK("https://www.tenforums.com/tutorials/113747-turn-off-start-narrator-before-sign-windows-10-a.html","Narrator Start before Sign-in - Turn On or Off in Windows 10")</f>
        <v>Narrator Start before Sign-in - Turn On or Off in Windows 10</v>
      </c>
      <c r="B2205" s="9" t="s">
        <v>2013</v>
      </c>
      <c r="C2205" s="3"/>
      <c r="D2205" s="3"/>
      <c r="E2205" s="3"/>
      <c r="F2205" s="3"/>
      <c r="G2205" s="3"/>
      <c r="H2205" s="3"/>
      <c r="I2205" s="3"/>
      <c r="J2205" s="3"/>
      <c r="K2205" s="3"/>
      <c r="L2205" s="3"/>
      <c r="M2205" s="3"/>
      <c r="N2205" s="3"/>
      <c r="O2205" s="3"/>
      <c r="P2205" s="3"/>
      <c r="Q2205" s="3"/>
      <c r="R2205" s="3"/>
      <c r="S2205" s="3"/>
      <c r="T2205" s="3"/>
      <c r="U2205" s="3"/>
      <c r="V2205" s="3"/>
    </row>
    <row r="2206" ht="27.0" customHeight="1">
      <c r="A2206" s="8" t="str">
        <f>HYPERLINK("https://www.tenforums.com/tutorials/134786-turn-activate-keys-touch-keyboard-when-lift-finger-narrator.html","Narrator - Turn On or Off Activate Keys on Touch Keyboard when Lift Finger in Windows 10")</f>
        <v>Narrator - Turn On or Off Activate Keys on Touch Keyboard when Lift Finger in Windows 10</v>
      </c>
      <c r="B2206" s="9" t="s">
        <v>2014</v>
      </c>
      <c r="C2206" s="3"/>
      <c r="D2206" s="3"/>
      <c r="E2206" s="3"/>
      <c r="F2206" s="3"/>
      <c r="G2206" s="3"/>
      <c r="H2206" s="3"/>
      <c r="I2206" s="3"/>
      <c r="J2206" s="3"/>
      <c r="K2206" s="3"/>
      <c r="L2206" s="3"/>
      <c r="M2206" s="3"/>
      <c r="N2206" s="3"/>
      <c r="O2206" s="3"/>
      <c r="P2206" s="3"/>
      <c r="Q2206" s="3"/>
      <c r="R2206" s="3"/>
      <c r="S2206" s="3"/>
      <c r="T2206" s="3"/>
      <c r="U2206" s="3"/>
      <c r="V2206" s="3"/>
    </row>
    <row r="2207" ht="27.0" customHeight="1">
      <c r="A2207" s="8" t="str">
        <f>HYPERLINK("https://www.tenforums.com/tutorials/88188-turn-off-narrator-windows-10-a.html","Narrator - Turn On or Off in Windows 10")</f>
        <v>Narrator - Turn On or Off in Windows 10</v>
      </c>
      <c r="B2207" s="9" t="s">
        <v>2015</v>
      </c>
      <c r="C2207" s="3"/>
      <c r="D2207" s="3"/>
      <c r="E2207" s="3"/>
      <c r="F2207" s="3"/>
      <c r="G2207" s="3"/>
      <c r="H2207" s="3"/>
      <c r="I2207" s="3"/>
      <c r="J2207" s="3"/>
      <c r="K2207" s="3"/>
      <c r="L2207" s="3"/>
      <c r="M2207" s="3"/>
      <c r="N2207" s="3"/>
      <c r="O2207" s="3"/>
      <c r="P2207" s="3"/>
      <c r="Q2207" s="3"/>
      <c r="R2207" s="3"/>
      <c r="S2207" s="3"/>
      <c r="T2207" s="3"/>
      <c r="U2207" s="3"/>
      <c r="V2207" s="3"/>
    </row>
    <row r="2208" ht="27.0" customHeight="1">
      <c r="A2208" s="8" t="str">
        <f>HYPERLINK("https://www.tenforums.com/tutorials/134266-turn-off-lower-volume-other-apps-when-narrator-speaking.html","Narrator - Turn On or Off Lower Volume of Other Apps when Speaking")</f>
        <v>Narrator - Turn On or Off Lower Volume of Other Apps when Speaking</v>
      </c>
      <c r="B2208" s="9" t="s">
        <v>2016</v>
      </c>
      <c r="C2208" s="3"/>
      <c r="D2208" s="3"/>
      <c r="E2208" s="3"/>
      <c r="F2208" s="3"/>
      <c r="G2208" s="3"/>
      <c r="H2208" s="3"/>
      <c r="I2208" s="3"/>
      <c r="J2208" s="3"/>
      <c r="K2208" s="3"/>
      <c r="L2208" s="3"/>
      <c r="M2208" s="3"/>
      <c r="N2208" s="3"/>
      <c r="O2208" s="3"/>
      <c r="P2208" s="3"/>
      <c r="Q2208" s="3"/>
      <c r="R2208" s="3"/>
      <c r="S2208" s="3"/>
      <c r="T2208" s="3"/>
      <c r="U2208" s="3"/>
      <c r="V2208" s="3"/>
    </row>
    <row r="2209" ht="27.0" customHeight="1">
      <c r="A2209" s="8" t="str">
        <f>HYPERLINK("https://www.tenforums.com/tutorials/114572-turn-off-send-diagnostic-data-about-narrator-windows-10-a.html","Narrator - Turn On or Off Send Diagnostic Data about in Windows 10")</f>
        <v>Narrator - Turn On or Off Send Diagnostic Data about in Windows 10</v>
      </c>
      <c r="B2209" s="9" t="s">
        <v>2017</v>
      </c>
      <c r="C2209" s="3"/>
      <c r="D2209" s="3"/>
      <c r="E2209" s="3"/>
      <c r="F2209" s="3"/>
      <c r="G2209" s="3"/>
      <c r="H2209" s="3"/>
      <c r="I2209" s="3"/>
      <c r="J2209" s="3"/>
      <c r="K2209" s="3"/>
      <c r="L2209" s="3"/>
      <c r="M2209" s="3"/>
      <c r="N2209" s="3"/>
      <c r="O2209" s="3"/>
      <c r="P2209" s="3"/>
      <c r="Q2209" s="3"/>
      <c r="R2209" s="3"/>
      <c r="S2209" s="3"/>
      <c r="T2209" s="3"/>
      <c r="U2209" s="3"/>
      <c r="V2209" s="3"/>
    </row>
    <row r="2210" ht="27.0" customHeight="1">
      <c r="A2210" s="8" t="str">
        <f>HYPERLINK("https://www.tenforums.com/tutorials/134834-change-narrator-verbosity-level-about-text-controls-windows-10-a.html","Narrator Verbosity Level about Text and Controls - Change in Windows 10")</f>
        <v>Narrator Verbosity Level about Text and Controls - Change in Windows 10</v>
      </c>
      <c r="B2210" s="9" t="s">
        <v>2018</v>
      </c>
      <c r="C2210" s="3"/>
      <c r="D2210" s="3"/>
      <c r="E2210" s="3"/>
      <c r="F2210" s="3"/>
      <c r="G2210" s="3"/>
      <c r="H2210" s="3"/>
      <c r="I2210" s="3"/>
      <c r="J2210" s="3"/>
      <c r="K2210" s="3"/>
      <c r="L2210" s="3"/>
      <c r="M2210" s="3"/>
      <c r="N2210" s="3"/>
      <c r="O2210" s="3"/>
      <c r="P2210" s="3"/>
      <c r="Q2210" s="3"/>
      <c r="R2210" s="3"/>
      <c r="S2210" s="3"/>
      <c r="T2210" s="3"/>
      <c r="U2210" s="3"/>
      <c r="V2210" s="3"/>
    </row>
    <row r="2211" ht="27.0" customHeight="1">
      <c r="A2211" s="8" t="str">
        <f>HYPERLINK("https://www.tenforums.com/tutorials/114126-customize-narrator-voice-windows-10-a.html","Narrator Voice - Customize in Windows 10")</f>
        <v>Narrator Voice - Customize in Windows 10</v>
      </c>
      <c r="B2211" s="9" t="s">
        <v>2019</v>
      </c>
      <c r="C2211" s="3"/>
      <c r="D2211" s="3"/>
      <c r="E2211" s="3"/>
      <c r="F2211" s="3"/>
      <c r="G2211" s="3"/>
      <c r="H2211" s="3"/>
      <c r="I2211" s="3"/>
      <c r="J2211" s="3"/>
      <c r="K2211" s="3"/>
      <c r="L2211" s="3"/>
      <c r="M2211" s="3"/>
      <c r="N2211" s="3"/>
      <c r="O2211" s="3"/>
      <c r="P2211" s="3"/>
      <c r="Q2211" s="3"/>
      <c r="R2211" s="3"/>
      <c r="S2211" s="3"/>
      <c r="T2211" s="3"/>
      <c r="U2211" s="3"/>
      <c r="V2211" s="3"/>
    </row>
    <row r="2212" ht="27.0" customHeight="1">
      <c r="A2212" s="8" t="str">
        <f>HYPERLINK("https://www.tenforums.com/tutorials/134979-turn-off-narrator-voice-emphasize-formatted-text-windows-10-a.html","Narrator Voice Emphasize Formatted Text - Turn On or Off in Windows 10")</f>
        <v>Narrator Voice Emphasize Formatted Text - Turn On or Off in Windows 10</v>
      </c>
      <c r="B2212" s="9" t="s">
        <v>2020</v>
      </c>
      <c r="C2212" s="3"/>
      <c r="D2212" s="3"/>
      <c r="E2212" s="3"/>
      <c r="F2212" s="3"/>
      <c r="G2212" s="3"/>
      <c r="H2212" s="3"/>
      <c r="I2212" s="3"/>
      <c r="J2212" s="3"/>
      <c r="K2212" s="3"/>
      <c r="L2212" s="3"/>
      <c r="M2212" s="3"/>
      <c r="N2212" s="3"/>
      <c r="O2212" s="3"/>
      <c r="P2212" s="3"/>
      <c r="Q2212" s="3"/>
      <c r="R2212" s="3"/>
      <c r="S2212" s="3"/>
      <c r="T2212" s="3"/>
      <c r="U2212" s="3"/>
      <c r="V2212" s="3"/>
    </row>
    <row r="2213" ht="27.0" customHeight="1">
      <c r="A2213" s="8" t="str">
        <f>HYPERLINK("https://www.tenforums.com/tutorials/132456-add-remove-speech-voices-windows-10-a.html","Narrator Voices - Add and Remove in Windows 10")</f>
        <v>Narrator Voices - Add and Remove in Windows 10</v>
      </c>
      <c r="B2213" s="9" t="s">
        <v>2021</v>
      </c>
      <c r="C2213" s="3"/>
      <c r="D2213" s="3"/>
      <c r="E2213" s="3"/>
      <c r="F2213" s="3"/>
      <c r="G2213" s="3"/>
      <c r="H2213" s="3"/>
      <c r="I2213" s="3"/>
      <c r="J2213" s="3"/>
      <c r="K2213" s="3"/>
      <c r="L2213" s="3"/>
      <c r="M2213" s="3"/>
      <c r="N2213" s="3"/>
      <c r="O2213" s="3"/>
      <c r="P2213" s="3"/>
      <c r="Q2213" s="3"/>
      <c r="R2213" s="3"/>
      <c r="S2213" s="3"/>
      <c r="T2213" s="3"/>
      <c r="U2213" s="3"/>
      <c r="V2213" s="3"/>
    </row>
    <row r="2214" ht="27.0" customHeight="1">
      <c r="A2214" s="8" t="str">
        <f>HYPERLINK("https://www.tenforums.com/tutorials/4675-drives-navigation-pane-add-remove-windows-10-a.html","Navigation Pane - Add or Remove Drives in Windows 10")</f>
        <v>Navigation Pane - Add or Remove Drives in Windows 10</v>
      </c>
      <c r="B2214" s="9" t="s">
        <v>2022</v>
      </c>
      <c r="C2214" s="3"/>
      <c r="D2214" s="3"/>
      <c r="E2214" s="3"/>
      <c r="F2214" s="3"/>
      <c r="G2214" s="3"/>
      <c r="H2214" s="3"/>
      <c r="I2214" s="3"/>
      <c r="J2214" s="3"/>
      <c r="K2214" s="3"/>
      <c r="L2214" s="3"/>
      <c r="M2214" s="3"/>
      <c r="N2214" s="3"/>
      <c r="O2214" s="3"/>
      <c r="P2214" s="3"/>
      <c r="Q2214" s="3"/>
      <c r="R2214" s="3"/>
      <c r="S2214" s="3"/>
      <c r="T2214" s="3"/>
      <c r="U2214" s="3"/>
      <c r="V2214" s="3"/>
    </row>
    <row r="2215" ht="27.0" customHeight="1">
      <c r="A2215" s="8" t="str">
        <f>HYPERLINK("https://www.tenforums.com/tutorials/35873-favorites-navigation-pane-add-remove-windows-10-a.html","Navigation Pane - Add or Remove Favorites in Windows 10")</f>
        <v>Navigation Pane - Add or Remove Favorites in Windows 10</v>
      </c>
      <c r="B2215" s="9" t="s">
        <v>991</v>
      </c>
      <c r="C2215" s="3"/>
      <c r="D2215" s="3"/>
      <c r="E2215" s="3"/>
      <c r="F2215" s="3"/>
      <c r="G2215" s="3"/>
      <c r="H2215" s="3"/>
      <c r="I2215" s="3"/>
      <c r="J2215" s="3"/>
      <c r="K2215" s="3"/>
      <c r="L2215" s="3"/>
      <c r="M2215" s="3"/>
      <c r="N2215" s="3"/>
      <c r="O2215" s="3"/>
      <c r="P2215" s="3"/>
      <c r="Q2215" s="3"/>
      <c r="R2215" s="3"/>
      <c r="S2215" s="3"/>
      <c r="T2215" s="3"/>
      <c r="U2215" s="3"/>
      <c r="V2215" s="3"/>
    </row>
    <row r="2216" ht="27.0" customHeight="1">
      <c r="A2216" s="8" t="str">
        <f>HYPERLINK("https://www.tenforums.com/tutorials/48991-google-drive-navigation-pane-add-remove-windows-10-a.html","Navigation Pane - Add or Remove Google Drive in Windows 10 ")</f>
        <v>Navigation Pane - Add or Remove Google Drive in Windows 10 </v>
      </c>
      <c r="B2216" s="9" t="s">
        <v>1173</v>
      </c>
      <c r="C2216" s="3"/>
      <c r="D2216" s="3"/>
      <c r="E2216" s="3"/>
      <c r="F2216" s="3"/>
      <c r="G2216" s="3"/>
      <c r="H2216" s="3"/>
      <c r="I2216" s="3"/>
      <c r="J2216" s="3"/>
      <c r="K2216" s="3"/>
      <c r="L2216" s="3"/>
      <c r="M2216" s="3"/>
      <c r="N2216" s="3"/>
      <c r="O2216" s="3"/>
      <c r="P2216" s="3"/>
      <c r="Q2216" s="3"/>
      <c r="R2216" s="3"/>
      <c r="S2216" s="3"/>
      <c r="T2216" s="3"/>
      <c r="U2216" s="3"/>
      <c r="V2216" s="3"/>
    </row>
    <row r="2217" ht="27.0" customHeight="1">
      <c r="A2217" s="8" t="str">
        <f>HYPERLINK("https://www.tenforums.com/tutorials/4870-homegroup-navigation-pane-add-remove-windows-10-a.html","Navigation Pane - Add or Remove Homegroup in Windows 10")</f>
        <v>Navigation Pane - Add or Remove Homegroup in Windows 10</v>
      </c>
      <c r="B2217" s="9" t="s">
        <v>1236</v>
      </c>
      <c r="C2217" s="3"/>
      <c r="D2217" s="3"/>
      <c r="E2217" s="3"/>
      <c r="F2217" s="3"/>
      <c r="G2217" s="3"/>
      <c r="H2217" s="3"/>
      <c r="I2217" s="3"/>
      <c r="J2217" s="3"/>
      <c r="K2217" s="3"/>
      <c r="L2217" s="3"/>
      <c r="M2217" s="3"/>
      <c r="N2217" s="3"/>
      <c r="O2217" s="3"/>
      <c r="P2217" s="3"/>
      <c r="Q2217" s="3"/>
      <c r="R2217" s="3"/>
      <c r="S2217" s="3"/>
      <c r="T2217" s="3"/>
      <c r="U2217" s="3"/>
      <c r="V2217" s="3"/>
    </row>
    <row r="2218" ht="27.0" customHeight="1">
      <c r="A2218" s="8" t="str">
        <f>HYPERLINK("https://www.tenforums.com/tutorials/127506-add-remove-linux-navigation-pane-windows-10-a.html","Navigation Pane - Add or Remove Linux in Windows 10")</f>
        <v>Navigation Pane - Add or Remove Linux in Windows 10</v>
      </c>
      <c r="B2218" s="9" t="s">
        <v>1403</v>
      </c>
      <c r="C2218" s="3"/>
      <c r="D2218" s="3"/>
      <c r="E2218" s="3"/>
      <c r="F2218" s="3"/>
      <c r="G2218" s="3"/>
      <c r="H2218" s="3"/>
      <c r="I2218" s="3"/>
      <c r="J2218" s="3"/>
      <c r="K2218" s="3"/>
      <c r="L2218" s="3"/>
      <c r="M2218" s="3"/>
      <c r="N2218" s="3"/>
      <c r="O2218" s="3"/>
      <c r="P2218" s="3"/>
      <c r="Q2218" s="3"/>
      <c r="R2218" s="3"/>
      <c r="S2218" s="3"/>
      <c r="T2218" s="3"/>
      <c r="U2218" s="3"/>
      <c r="V2218" s="3"/>
    </row>
    <row r="2219" ht="27.0" customHeight="1">
      <c r="A2219" s="26" t="str">
        <f>HYPERLINK("https://www.tenforums.com/tutorials/4854-network-navigation-pane-add-remove-windows-10-a.html","Navigation Pane - Add or Remove Network in Windows 10")</f>
        <v>Navigation Pane - Add or Remove Network in Windows 10</v>
      </c>
      <c r="B2219" s="9" t="s">
        <v>2023</v>
      </c>
      <c r="C2219" s="3"/>
      <c r="D2219" s="3"/>
      <c r="E2219" s="3"/>
      <c r="F2219" s="3"/>
      <c r="G2219" s="3"/>
      <c r="H2219" s="3"/>
      <c r="I2219" s="3"/>
      <c r="J2219" s="3"/>
      <c r="K2219" s="3"/>
      <c r="L2219" s="3"/>
      <c r="M2219" s="3"/>
      <c r="N2219" s="3"/>
      <c r="O2219" s="3"/>
      <c r="P2219" s="3"/>
      <c r="Q2219" s="3"/>
      <c r="R2219" s="3"/>
      <c r="S2219" s="3"/>
      <c r="T2219" s="3"/>
      <c r="U2219" s="3"/>
      <c r="V2219" s="3"/>
    </row>
    <row r="2220" ht="27.0" customHeight="1">
      <c r="A2220" s="8" t="str">
        <f>HYPERLINK("https://www.tenforums.com/tutorials/4818-add-remove-onedrive-navigation-pane-windows-10-a.html","Navigation Pane - Add or Remove OneDrive in Windows 10")</f>
        <v>Navigation Pane - Add or Remove OneDrive in Windows 10</v>
      </c>
      <c r="B2220" s="9" t="s">
        <v>2024</v>
      </c>
      <c r="C2220" s="3"/>
      <c r="D2220" s="3"/>
      <c r="E2220" s="3"/>
      <c r="F2220" s="3"/>
      <c r="G2220" s="3"/>
      <c r="H2220" s="3"/>
      <c r="I2220" s="3"/>
      <c r="J2220" s="3"/>
      <c r="K2220" s="3"/>
      <c r="L2220" s="3"/>
      <c r="M2220" s="3"/>
      <c r="N2220" s="3"/>
      <c r="O2220" s="3"/>
      <c r="P2220" s="3"/>
      <c r="Q2220" s="3"/>
      <c r="R2220" s="3"/>
      <c r="S2220" s="3"/>
      <c r="T2220" s="3"/>
      <c r="U2220" s="3"/>
      <c r="V2220" s="3"/>
    </row>
    <row r="2221" ht="27.0" customHeight="1">
      <c r="A2221" s="8" t="str">
        <f>HYPERLINK("https://www.tenforums.com/tutorials/4844-quick-access-navigation-pane-add-remove-windows-10-a.html","Navigation Pane - Add or Remove Quick access in Windows 10")</f>
        <v>Navigation Pane - Add or Remove Quick access in Windows 10</v>
      </c>
      <c r="B2221" s="9" t="s">
        <v>2025</v>
      </c>
      <c r="C2221" s="3"/>
      <c r="D2221" s="3"/>
      <c r="E2221" s="3"/>
      <c r="F2221" s="3"/>
      <c r="G2221" s="3"/>
      <c r="H2221" s="3"/>
      <c r="I2221" s="3"/>
      <c r="J2221" s="3"/>
      <c r="K2221" s="3"/>
      <c r="L2221" s="3"/>
      <c r="M2221" s="3"/>
      <c r="N2221" s="3"/>
      <c r="O2221" s="3"/>
      <c r="P2221" s="3"/>
      <c r="Q2221" s="3"/>
      <c r="R2221" s="3"/>
      <c r="S2221" s="3"/>
      <c r="T2221" s="3"/>
      <c r="U2221" s="3"/>
      <c r="V2221" s="3"/>
    </row>
    <row r="2222" ht="27.0" customHeight="1">
      <c r="A2222" s="8" t="str">
        <f>HYPERLINK("https://www.tenforums.com/tutorials/7299-recycle-bin-navigation-pane-add-remove-windows-10-a.html","Navigation Pane - Add or Remove Recycle Bin in Windows 10")</f>
        <v>Navigation Pane - Add or Remove Recycle Bin in Windows 10</v>
      </c>
      <c r="B2222" s="9" t="s">
        <v>2026</v>
      </c>
      <c r="C2222" s="3"/>
      <c r="D2222" s="3"/>
      <c r="E2222" s="3"/>
      <c r="F2222" s="3"/>
      <c r="G2222" s="3"/>
      <c r="H2222" s="3"/>
      <c r="I2222" s="3"/>
      <c r="J2222" s="3"/>
      <c r="K2222" s="3"/>
      <c r="L2222" s="3"/>
      <c r="M2222" s="3"/>
      <c r="N2222" s="3"/>
      <c r="O2222" s="3"/>
      <c r="P2222" s="3"/>
      <c r="Q2222" s="3"/>
      <c r="R2222" s="3"/>
      <c r="S2222" s="3"/>
      <c r="T2222" s="3"/>
      <c r="U2222" s="3"/>
      <c r="V2222" s="3"/>
    </row>
    <row r="2223" ht="27.0" customHeight="1">
      <c r="A2223" s="8" t="str">
        <f>HYPERLINK("https://www.tenforums.com/tutorials/5352-pc-navigation-pane-add-remove-windows-10-a.html","Navigation Pane - Add or Remove This PC in Windows 10")</f>
        <v>Navigation Pane - Add or Remove This PC in Windows 10</v>
      </c>
      <c r="B2223" s="9" t="s">
        <v>2027</v>
      </c>
      <c r="C2223" s="3"/>
      <c r="D2223" s="3"/>
      <c r="E2223" s="3"/>
      <c r="F2223" s="3"/>
      <c r="G2223" s="3"/>
      <c r="H2223" s="3"/>
      <c r="I2223" s="3"/>
      <c r="J2223" s="3"/>
      <c r="K2223" s="3"/>
      <c r="L2223" s="3"/>
      <c r="M2223" s="3"/>
      <c r="N2223" s="3"/>
      <c r="O2223" s="3"/>
      <c r="P2223" s="3"/>
      <c r="Q2223" s="3"/>
      <c r="R2223" s="3"/>
      <c r="S2223" s="3"/>
      <c r="T2223" s="3"/>
      <c r="U2223" s="3"/>
      <c r="V2223" s="3"/>
    </row>
    <row r="2224" ht="27.0" customHeight="1">
      <c r="A2224" s="8" t="str">
        <f>HYPERLINK("https://www.tenforums.com/tutorials/88845-add-remove-user-folder-navigation-pane-windows-10-a.html","Navigation Pane - Add or Remove User Folder in Windows 10")</f>
        <v>Navigation Pane - Add or Remove User Folder in Windows 10</v>
      </c>
      <c r="B2224" s="9" t="s">
        <v>2028</v>
      </c>
      <c r="C2224" s="3"/>
      <c r="D2224" s="3"/>
      <c r="E2224" s="3"/>
      <c r="F2224" s="3"/>
      <c r="G2224" s="3"/>
      <c r="H2224" s="3"/>
      <c r="I2224" s="3"/>
      <c r="J2224" s="3"/>
      <c r="K2224" s="3"/>
      <c r="L2224" s="3"/>
      <c r="M2224" s="3"/>
      <c r="N2224" s="3"/>
      <c r="O2224" s="3"/>
      <c r="P2224" s="3"/>
      <c r="Q2224" s="3"/>
      <c r="R2224" s="3"/>
      <c r="S2224" s="3"/>
      <c r="T2224" s="3"/>
      <c r="U2224" s="3"/>
      <c r="V2224" s="3"/>
    </row>
    <row r="2225" ht="27.0" customHeight="1">
      <c r="A2225" s="8" t="str">
        <f>HYPERLINK("https://www.tenforums.com/tutorials/76111-navigation-pane-add-context-menu-windows-10-a.html","Navigation pane - Add to Context Menu in Windows 10")</f>
        <v>Navigation pane - Add to Context Menu in Windows 10</v>
      </c>
      <c r="B2225" s="10" t="s">
        <v>2029</v>
      </c>
      <c r="C2225" s="3"/>
      <c r="D2225" s="3"/>
      <c r="E2225" s="3"/>
      <c r="F2225" s="3"/>
      <c r="G2225" s="3"/>
      <c r="H2225" s="3"/>
      <c r="I2225" s="3"/>
      <c r="J2225" s="3"/>
      <c r="K2225" s="3"/>
      <c r="L2225" s="3"/>
      <c r="M2225" s="3"/>
      <c r="N2225" s="3"/>
      <c r="O2225" s="3"/>
      <c r="P2225" s="3"/>
      <c r="Q2225" s="3"/>
      <c r="R2225" s="3"/>
      <c r="S2225" s="3"/>
      <c r="T2225" s="3"/>
      <c r="U2225" s="3"/>
      <c r="V2225" s="3"/>
    </row>
    <row r="2226" ht="27.0" customHeight="1">
      <c r="A2226" s="8" t="str">
        <f>HYPERLINK("https://www.tenforums.com/tutorials/65186-navigation-pane-expand-open-folder-turn-off-windows-10-a.html","Navigation Pane Expand to Open Folder - Turn On or Off in Windows 10 ")</f>
        <v>Navigation Pane Expand to Open Folder - Turn On or Off in Windows 10 </v>
      </c>
      <c r="B2226" s="9" t="s">
        <v>2030</v>
      </c>
      <c r="C2226" s="3"/>
      <c r="D2226" s="3"/>
      <c r="E2226" s="3"/>
      <c r="F2226" s="3"/>
      <c r="G2226" s="3"/>
      <c r="H2226" s="3"/>
      <c r="I2226" s="3"/>
      <c r="J2226" s="3"/>
      <c r="K2226" s="3"/>
      <c r="L2226" s="3"/>
      <c r="M2226" s="3"/>
      <c r="N2226" s="3"/>
      <c r="O2226" s="3"/>
      <c r="P2226" s="3"/>
      <c r="Q2226" s="3"/>
      <c r="R2226" s="3"/>
      <c r="S2226" s="3"/>
      <c r="T2226" s="3"/>
      <c r="U2226" s="3"/>
      <c r="V2226" s="3"/>
    </row>
    <row r="2227" ht="27.0" customHeight="1">
      <c r="A2227" s="11" t="str">
        <f>HYPERLINK("https://www.tenforums.com/tutorials/137201-reset-navigation-pane-expanded-state-windows-10-file-explorer.html","Navigation Pane Expanded State in File Explorer - Reset in Windows 10")</f>
        <v>Navigation Pane Expanded State in File Explorer - Reset in Windows 10</v>
      </c>
      <c r="B2227" s="10" t="s">
        <v>2031</v>
      </c>
      <c r="C2227" s="3"/>
      <c r="D2227" s="3"/>
      <c r="E2227" s="3"/>
      <c r="F2227" s="3"/>
      <c r="G2227" s="3"/>
      <c r="H2227" s="3"/>
      <c r="I2227" s="3"/>
      <c r="J2227" s="3"/>
      <c r="K2227" s="3"/>
      <c r="L2227" s="3"/>
      <c r="M2227" s="3"/>
      <c r="N2227" s="3"/>
      <c r="O2227" s="3"/>
      <c r="P2227" s="3"/>
      <c r="Q2227" s="3"/>
      <c r="R2227" s="3"/>
      <c r="S2227" s="3"/>
      <c r="T2227" s="3"/>
      <c r="U2227" s="3"/>
      <c r="V2227" s="3"/>
    </row>
    <row r="2228" ht="27.0" customHeight="1">
      <c r="A2228" s="8" t="str">
        <f>HYPERLINK("https://www.tenforums.com/tutorials/92052-hide-show-library-navigation-pane-windows-10-a.html","Navigation Pane - Hide or Show a Library in Windows 10")</f>
        <v>Navigation Pane - Hide or Show a Library in Windows 10</v>
      </c>
      <c r="B2228" s="9" t="s">
        <v>1395</v>
      </c>
      <c r="C2228" s="3"/>
      <c r="D2228" s="3"/>
      <c r="E2228" s="3"/>
      <c r="F2228" s="3"/>
      <c r="G2228" s="3"/>
      <c r="H2228" s="3"/>
      <c r="I2228" s="3"/>
      <c r="J2228" s="3"/>
      <c r="K2228" s="3"/>
      <c r="L2228" s="3"/>
      <c r="M2228" s="3"/>
      <c r="N2228" s="3"/>
      <c r="O2228" s="3"/>
      <c r="P2228" s="3"/>
      <c r="Q2228" s="3"/>
      <c r="R2228" s="3"/>
      <c r="S2228" s="3"/>
      <c r="T2228" s="3"/>
      <c r="U2228" s="3"/>
      <c r="V2228" s="3"/>
    </row>
    <row r="2229" ht="27.0" customHeight="1">
      <c r="A2229" s="8" t="str">
        <f>HYPERLINK("https://www.tenforums.com/tutorials/4222-libraries-navigation-pane-hide-show-windows-10-a.html","Navigation Pane - Hide or Show Libraries in Windows 10")</f>
        <v>Navigation Pane - Hide or Show Libraries in Windows 10</v>
      </c>
      <c r="B2229" s="9" t="s">
        <v>1389</v>
      </c>
      <c r="C2229" s="3"/>
      <c r="D2229" s="3"/>
      <c r="E2229" s="3"/>
      <c r="F2229" s="3"/>
      <c r="G2229" s="3"/>
      <c r="H2229" s="3"/>
      <c r="I2229" s="3"/>
      <c r="J2229" s="3"/>
      <c r="K2229" s="3"/>
      <c r="L2229" s="3"/>
      <c r="M2229" s="3"/>
      <c r="N2229" s="3"/>
      <c r="O2229" s="3"/>
      <c r="P2229" s="3"/>
      <c r="Q2229" s="3"/>
      <c r="R2229" s="3"/>
      <c r="S2229" s="3"/>
      <c r="T2229" s="3"/>
      <c r="U2229" s="3"/>
      <c r="V2229" s="3"/>
    </row>
    <row r="2230" ht="27.0" customHeight="1">
      <c r="A2230" s="8" t="str">
        <f>HYPERLINK("https://www.tenforums.com/tutorials/35310-navigation-pane-file-explorer-show-hide-windows-10-a.html","Navigation Pane in File Explorer - Show or Hide in Windows 10")</f>
        <v>Navigation Pane in File Explorer - Show or Hide in Windows 10</v>
      </c>
      <c r="B2230" s="9" t="s">
        <v>1003</v>
      </c>
      <c r="C2230" s="3"/>
      <c r="D2230" s="3"/>
      <c r="E2230" s="3"/>
      <c r="F2230" s="3"/>
      <c r="G2230" s="3"/>
      <c r="H2230" s="3"/>
      <c r="I2230" s="3"/>
      <c r="J2230" s="3"/>
      <c r="K2230" s="3"/>
      <c r="L2230" s="3"/>
      <c r="M2230" s="3"/>
      <c r="N2230" s="3"/>
      <c r="O2230" s="3"/>
      <c r="P2230" s="3"/>
      <c r="Q2230" s="3"/>
      <c r="R2230" s="3"/>
      <c r="S2230" s="3"/>
      <c r="T2230" s="3"/>
      <c r="U2230" s="3"/>
      <c r="V2230" s="3"/>
    </row>
    <row r="2231" ht="27.0" customHeight="1">
      <c r="A2231" s="8" t="str">
        <f>HYPERLINK("https://www.tenforums.com/tutorials/100775-turn-off-onedrive-cloud-states-navigation-pane-windows-10-a.html","Navigation Pane OneDrive Cloud States - Turn On or Off in Windows 10")</f>
        <v>Navigation Pane OneDrive Cloud States - Turn On or Off in Windows 10</v>
      </c>
      <c r="B2231" s="9" t="s">
        <v>2032</v>
      </c>
      <c r="C2231" s="3"/>
      <c r="D2231" s="3"/>
      <c r="E2231" s="3"/>
      <c r="F2231" s="3"/>
      <c r="G2231" s="3"/>
      <c r="H2231" s="3"/>
      <c r="I2231" s="3"/>
      <c r="J2231" s="3"/>
      <c r="K2231" s="3"/>
      <c r="L2231" s="3"/>
      <c r="M2231" s="3"/>
      <c r="N2231" s="3"/>
      <c r="O2231" s="3"/>
      <c r="P2231" s="3"/>
      <c r="Q2231" s="3"/>
      <c r="R2231" s="3"/>
      <c r="S2231" s="3"/>
      <c r="T2231" s="3"/>
      <c r="U2231" s="3"/>
      <c r="V2231" s="3"/>
    </row>
    <row r="2232" ht="27.0" customHeight="1">
      <c r="A2232" s="8" t="str">
        <f>HYPERLINK("https://www.tenforums.com/tutorials/7078-navigation-pane-show-all-folders-turn-off-windows-10-a.html","Navigation Pane 'Show all folders' - Turn On or Off in Windows 10")</f>
        <v>Navigation Pane 'Show all folders' - Turn On or Off in Windows 10</v>
      </c>
      <c r="B2232" s="9" t="s">
        <v>2033</v>
      </c>
      <c r="C2232" s="3"/>
      <c r="D2232" s="3"/>
      <c r="E2232" s="3"/>
      <c r="F2232" s="3"/>
      <c r="G2232" s="3"/>
      <c r="H2232" s="3"/>
      <c r="I2232" s="3"/>
      <c r="J2232" s="3"/>
      <c r="K2232" s="3"/>
      <c r="L2232" s="3"/>
      <c r="M2232" s="3"/>
      <c r="N2232" s="3"/>
      <c r="O2232" s="3"/>
      <c r="P2232" s="3"/>
      <c r="Q2232" s="3"/>
      <c r="R2232" s="3"/>
      <c r="S2232" s="3"/>
      <c r="T2232" s="3"/>
      <c r="U2232" s="3"/>
      <c r="V2232" s="3"/>
    </row>
    <row r="2233" ht="27.0" customHeight="1">
      <c r="A2233" s="8" t="str">
        <f>HYPERLINK("https://www.tenforums.com/tutorials/41675-navigation-pane-width-size-reset-default-windows.html","Navigation Pane Width Size - Reset to Default in Windows ")</f>
        <v>Navigation Pane Width Size - Reset to Default in Windows </v>
      </c>
      <c r="B2233" s="9" t="s">
        <v>2034</v>
      </c>
      <c r="C2233" s="3"/>
      <c r="D2233" s="3"/>
      <c r="E2233" s="3"/>
      <c r="F2233" s="3"/>
      <c r="G2233" s="3"/>
      <c r="H2233" s="3"/>
      <c r="I2233" s="3"/>
      <c r="J2233" s="3"/>
      <c r="K2233" s="3"/>
      <c r="L2233" s="3"/>
      <c r="M2233" s="3"/>
      <c r="N2233" s="3"/>
      <c r="O2233" s="3"/>
      <c r="P2233" s="3"/>
      <c r="Q2233" s="3"/>
      <c r="R2233" s="3"/>
      <c r="S2233" s="3"/>
      <c r="T2233" s="3"/>
      <c r="U2233" s="3"/>
      <c r="V2233" s="3"/>
    </row>
    <row r="2234" ht="27.0" customHeight="1">
      <c r="A2234" s="8" t="str">
        <f>HYPERLINK("https://www.tenforums.com/tutorials/97594-change-default-downloads-folder-nearby-sharing-windows-10-a.html","Nearby Sharing Default Downloads Folder - Change in Windows 10")</f>
        <v>Nearby Sharing Default Downloads Folder - Change in Windows 10</v>
      </c>
      <c r="B2234" s="9" t="s">
        <v>2035</v>
      </c>
      <c r="C2234" s="3"/>
      <c r="D2234" s="3"/>
      <c r="E2234" s="3"/>
      <c r="F2234" s="3"/>
      <c r="G2234" s="3"/>
      <c r="H2234" s="3"/>
      <c r="I2234" s="3"/>
      <c r="J2234" s="3"/>
      <c r="K2234" s="3"/>
      <c r="L2234" s="3"/>
      <c r="M2234" s="3"/>
      <c r="N2234" s="3"/>
      <c r="O2234" s="3"/>
      <c r="P2234" s="3"/>
      <c r="Q2234" s="3"/>
      <c r="R2234" s="3"/>
      <c r="S2234" s="3"/>
      <c r="T2234" s="3"/>
      <c r="U2234" s="3"/>
      <c r="V2234" s="3"/>
    </row>
    <row r="2235" ht="27.0" customHeight="1">
      <c r="A2235" s="8" t="str">
        <f>HYPERLINK("https://www.tenforums.com/tutorials/97582-turn-off-nearby-sharing-windows-10-a.html","Nearby Sharing - Turn On or Off in Windows 10")</f>
        <v>Nearby Sharing - Turn On or Off in Windows 10</v>
      </c>
      <c r="B2235" s="9" t="s">
        <v>2036</v>
      </c>
      <c r="C2235" s="3"/>
      <c r="D2235" s="3"/>
      <c r="E2235" s="3"/>
      <c r="F2235" s="3"/>
      <c r="G2235" s="3"/>
      <c r="H2235" s="3"/>
      <c r="I2235" s="3"/>
      <c r="J2235" s="3"/>
      <c r="K2235" s="3"/>
      <c r="L2235" s="3"/>
      <c r="M2235" s="3"/>
      <c r="N2235" s="3"/>
      <c r="O2235" s="3"/>
      <c r="P2235" s="3"/>
      <c r="Q2235" s="3"/>
      <c r="R2235" s="3"/>
      <c r="S2235" s="3"/>
      <c r="T2235" s="3"/>
      <c r="U2235" s="3"/>
      <c r="V2235" s="3"/>
    </row>
    <row r="2236" ht="27.0" customHeight="1">
      <c r="A2236" s="11" t="str">
        <f>HYPERLINK("https://www.tenforums.com/tutorials/140142-install-net-framework-3-5-windows-10-a.html",".NET Framework 3.5 - Install in Windows 10")</f>
        <v>.NET Framework 3.5 - Install in Windows 10</v>
      </c>
      <c r="B2236" s="10" t="s">
        <v>2037</v>
      </c>
      <c r="C2236" s="3"/>
      <c r="D2236" s="3"/>
      <c r="E2236" s="3"/>
      <c r="F2236" s="3"/>
      <c r="G2236" s="3"/>
      <c r="H2236" s="3"/>
      <c r="I2236" s="3"/>
      <c r="J2236" s="3"/>
      <c r="K2236" s="3"/>
      <c r="L2236" s="3"/>
      <c r="M2236" s="3"/>
      <c r="N2236" s="3"/>
      <c r="O2236" s="3"/>
      <c r="P2236" s="3"/>
      <c r="Q2236" s="3"/>
      <c r="R2236" s="3"/>
      <c r="S2236" s="3"/>
      <c r="T2236" s="3"/>
      <c r="U2236" s="3"/>
      <c r="V2236" s="3"/>
    </row>
    <row r="2237" ht="27.0" customHeight="1">
      <c r="A2237" s="11" t="str">
        <f>HYPERLINK("https://www.tenforums.com/tutorials/144914-fix-net-framework-microsoft-net-framework-repair-tool.html",".NET Framework Repair Tool - Fix .NET Framework in Windows")</f>
        <v>.NET Framework Repair Tool - Fix .NET Framework in Windows</v>
      </c>
      <c r="B2237" s="27" t="s">
        <v>1878</v>
      </c>
      <c r="C2237" s="3"/>
      <c r="D2237" s="3"/>
      <c r="E2237" s="3"/>
      <c r="F2237" s="3"/>
      <c r="G2237" s="3"/>
      <c r="H2237" s="3"/>
      <c r="I2237" s="3"/>
      <c r="J2237" s="3"/>
      <c r="K2237" s="3"/>
      <c r="L2237" s="3"/>
      <c r="M2237" s="3"/>
      <c r="N2237" s="3"/>
      <c r="O2237" s="3"/>
      <c r="P2237" s="3"/>
      <c r="Q2237" s="3"/>
      <c r="R2237" s="3"/>
      <c r="S2237" s="3"/>
      <c r="T2237" s="3"/>
      <c r="U2237" s="3"/>
      <c r="V2237" s="3"/>
    </row>
    <row r="2238" ht="27.0" customHeight="1">
      <c r="A2238" s="11" t="str">
        <f>HYPERLINK("https://www.tenforums.com/tutorials/147578-add-advanced-user-accounts-control-panel-windows-7-8-10-a.html","netplwiz - Add to Control Panel in Windows 7, 8, and 10")</f>
        <v>netplwiz - Add to Control Panel in Windows 7, 8, and 10</v>
      </c>
      <c r="B2238" s="10" t="s">
        <v>104</v>
      </c>
      <c r="C2238" s="3"/>
      <c r="D2238" s="3"/>
      <c r="E2238" s="3"/>
      <c r="F2238" s="3"/>
      <c r="G2238" s="3"/>
      <c r="H2238" s="3"/>
      <c r="I2238" s="3"/>
      <c r="J2238" s="3"/>
      <c r="K2238" s="3"/>
      <c r="L2238" s="3"/>
      <c r="M2238" s="3"/>
      <c r="N2238" s="3"/>
      <c r="O2238" s="3"/>
      <c r="P2238" s="3"/>
      <c r="Q2238" s="3"/>
      <c r="R2238" s="3"/>
      <c r="S2238" s="3"/>
      <c r="T2238" s="3"/>
      <c r="U2238" s="3"/>
      <c r="V2238" s="3"/>
    </row>
    <row r="2239" ht="27.0" customHeight="1">
      <c r="A2239" s="8" t="str">
        <f>HYPERLINK("https://www.tenforums.com/tutorials/92180-change-network-adapter-connection-priorities-windows-10-a.html","Network Adapter Connection Priorities - Change in Windows 10")</f>
        <v>Network Adapter Connection Priorities - Change in Windows 10</v>
      </c>
      <c r="B2239" s="9" t="s">
        <v>2038</v>
      </c>
      <c r="C2239" s="3"/>
      <c r="D2239" s="3"/>
      <c r="E2239" s="3"/>
      <c r="F2239" s="3"/>
      <c r="G2239" s="3"/>
      <c r="H2239" s="3"/>
      <c r="I2239" s="3"/>
      <c r="J2239" s="3"/>
      <c r="K2239" s="3"/>
      <c r="L2239" s="3"/>
      <c r="M2239" s="3"/>
      <c r="N2239" s="3"/>
      <c r="O2239" s="3"/>
      <c r="P2239" s="3"/>
      <c r="Q2239" s="3"/>
      <c r="R2239" s="3"/>
      <c r="S2239" s="3"/>
      <c r="T2239" s="3"/>
      <c r="U2239" s="3"/>
      <c r="V2239" s="3"/>
    </row>
    <row r="2240" ht="27.0" customHeight="1">
      <c r="A2240" s="8" t="str">
        <f>HYPERLINK("https://www.tenforums.com/tutorials/106456-rename-network-adapter-windows.html","Network Adapter - Rename in Windows")</f>
        <v>Network Adapter - Rename in Windows</v>
      </c>
      <c r="B2240" s="9" t="s">
        <v>2039</v>
      </c>
      <c r="C2240" s="3"/>
      <c r="D2240" s="3"/>
      <c r="E2240" s="3"/>
      <c r="F2240" s="3"/>
      <c r="G2240" s="3"/>
      <c r="H2240" s="3"/>
      <c r="I2240" s="3"/>
      <c r="J2240" s="3"/>
      <c r="K2240" s="3"/>
      <c r="L2240" s="3"/>
      <c r="M2240" s="3"/>
      <c r="N2240" s="3"/>
      <c r="O2240" s="3"/>
      <c r="P2240" s="3"/>
      <c r="Q2240" s="3"/>
      <c r="R2240" s="3"/>
      <c r="S2240" s="3"/>
      <c r="T2240" s="3"/>
      <c r="U2240" s="3"/>
      <c r="V2240" s="3"/>
    </row>
    <row r="2241" ht="27.0" customHeight="1">
      <c r="A2241" s="8" t="str">
        <f>HYPERLINK("https://www.tenforums.com/tutorials/75371-network-adapter-speed-see-windows-10-a.html","Network Adapter Speed - See in Windows 10")</f>
        <v>Network Adapter Speed - See in Windows 10</v>
      </c>
      <c r="B2241" s="10" t="s">
        <v>2040</v>
      </c>
      <c r="C2241" s="3"/>
      <c r="D2241" s="3"/>
      <c r="E2241" s="3"/>
      <c r="F2241" s="3"/>
      <c r="G2241" s="3"/>
      <c r="H2241" s="3"/>
      <c r="I2241" s="3"/>
      <c r="J2241" s="3"/>
      <c r="K2241" s="3"/>
      <c r="L2241" s="3"/>
      <c r="M2241" s="3"/>
      <c r="N2241" s="3"/>
      <c r="O2241" s="3"/>
      <c r="P2241" s="3"/>
      <c r="Q2241" s="3"/>
      <c r="R2241" s="3"/>
      <c r="S2241" s="3"/>
      <c r="T2241" s="3"/>
      <c r="U2241" s="3"/>
      <c r="V2241" s="3"/>
    </row>
    <row r="2242" ht="27.0" customHeight="1">
      <c r="A2242" s="8" t="str">
        <f>HYPERLINK("https://www.tenforums.com/tutorials/47937-network-adapters-cleanup-reset-windows-10-a.html","Network Adapters - Cleanup and Reset in Windows 10")</f>
        <v>Network Adapters - Cleanup and Reset in Windows 10</v>
      </c>
      <c r="B2242" s="9" t="s">
        <v>2041</v>
      </c>
      <c r="C2242" s="3"/>
      <c r="D2242" s="3"/>
      <c r="E2242" s="3"/>
      <c r="F2242" s="3"/>
      <c r="G2242" s="3"/>
      <c r="H2242" s="3"/>
      <c r="I2242" s="3"/>
      <c r="J2242" s="3"/>
      <c r="K2242" s="3"/>
      <c r="L2242" s="3"/>
      <c r="M2242" s="3"/>
      <c r="N2242" s="3"/>
      <c r="O2242" s="3"/>
      <c r="P2242" s="3"/>
      <c r="Q2242" s="3"/>
      <c r="R2242" s="3"/>
      <c r="S2242" s="3"/>
      <c r="T2242" s="3"/>
      <c r="U2242" s="3"/>
      <c r="V2242" s="3"/>
    </row>
    <row r="2243" ht="27.0" customHeight="1">
      <c r="A2243" s="8" t="str">
        <f>HYPERLINK("https://www.tenforums.com/tutorials/106397-enable-disable-network-adapters-windows.html","Network Adapters - Enable or Disable in Windows")</f>
        <v>Network Adapters - Enable or Disable in Windows</v>
      </c>
      <c r="B2243" s="9" t="s">
        <v>2042</v>
      </c>
      <c r="C2243" s="3"/>
      <c r="D2243" s="3"/>
      <c r="E2243" s="3"/>
      <c r="F2243" s="3"/>
      <c r="G2243" s="3"/>
      <c r="H2243" s="3"/>
      <c r="I2243" s="3"/>
      <c r="J2243" s="3"/>
      <c r="K2243" s="3"/>
      <c r="L2243" s="3"/>
      <c r="M2243" s="3"/>
      <c r="N2243" s="3"/>
      <c r="O2243" s="3"/>
      <c r="P2243" s="3"/>
      <c r="Q2243" s="3"/>
      <c r="R2243" s="3"/>
      <c r="S2243" s="3"/>
      <c r="T2243" s="3"/>
      <c r="U2243" s="3"/>
      <c r="V2243" s="3"/>
    </row>
    <row r="2244" ht="27.0" customHeight="1">
      <c r="A2244" s="8" t="str">
        <f>HYPERLINK("https://www.tenforums.com/tutorials/91271-change-default-icon-network-windows-10-a.html","Network - Change Default Icon in Windows 10")</f>
        <v>Network - Change Default Icon in Windows 10</v>
      </c>
      <c r="B2244" s="9" t="s">
        <v>2043</v>
      </c>
      <c r="C2244" s="3"/>
      <c r="D2244" s="3"/>
      <c r="E2244" s="3"/>
      <c r="F2244" s="3"/>
      <c r="G2244" s="3"/>
      <c r="H2244" s="3"/>
      <c r="I2244" s="3"/>
      <c r="J2244" s="3"/>
      <c r="K2244" s="3"/>
      <c r="L2244" s="3"/>
      <c r="M2244" s="3"/>
      <c r="N2244" s="3"/>
      <c r="O2244" s="3"/>
      <c r="P2244" s="3"/>
      <c r="Q2244" s="3"/>
      <c r="R2244" s="3"/>
      <c r="S2244" s="3"/>
      <c r="T2244" s="3"/>
      <c r="U2244" s="3"/>
      <c r="V2244" s="3"/>
    </row>
    <row r="2245" ht="27.0" customHeight="1">
      <c r="A2245" s="11" t="str">
        <f>HYPERLINK("https://www.tenforums.com/tutorials/149838-disable-simultaneous-connection-non-domain-domain-windows-10-a.html","Network Connections - Enable or Disable Simultaneous Domain and Non-domain Connections in Windows 10")</f>
        <v>Network Connections - Enable or Disable Simultaneous Domain and Non-domain Connections in Windows 10</v>
      </c>
      <c r="B2245" s="10" t="s">
        <v>844</v>
      </c>
      <c r="C2245" s="3"/>
      <c r="D2245" s="3"/>
      <c r="E2245" s="3"/>
      <c r="F2245" s="3"/>
      <c r="G2245" s="3"/>
      <c r="H2245" s="3"/>
      <c r="I2245" s="3"/>
      <c r="J2245" s="3"/>
      <c r="K2245" s="3"/>
      <c r="L2245" s="3"/>
      <c r="M2245" s="3"/>
      <c r="N2245" s="3"/>
      <c r="O2245" s="3"/>
      <c r="P2245" s="3"/>
      <c r="Q2245" s="3"/>
      <c r="R2245" s="3"/>
      <c r="S2245" s="3"/>
      <c r="T2245" s="3"/>
      <c r="U2245" s="3"/>
      <c r="V2245" s="3"/>
    </row>
    <row r="2246" ht="27.0" customHeight="1">
      <c r="A2246" s="8" t="str">
        <f>HYPERLINK("https://www.tenforums.com/tutorials/67059-win-x-network-connections-control-panel-settings-windows-10-a.html","Network Connections in Win+X Menu - Control Panel or Settings in Windows 10 ")</f>
        <v>Network Connections in Win+X Menu - Control Panel or Settings in Windows 10 </v>
      </c>
      <c r="B2246" s="9" t="s">
        <v>2044</v>
      </c>
      <c r="C2246" s="3"/>
      <c r="D2246" s="3"/>
      <c r="E2246" s="3"/>
      <c r="F2246" s="3"/>
      <c r="G2246" s="3"/>
      <c r="H2246" s="3"/>
      <c r="I2246" s="3"/>
      <c r="J2246" s="3"/>
      <c r="K2246" s="3"/>
      <c r="L2246" s="3"/>
      <c r="M2246" s="3"/>
      <c r="N2246" s="3"/>
      <c r="O2246" s="3"/>
      <c r="P2246" s="3"/>
      <c r="Q2246" s="3"/>
      <c r="R2246" s="3"/>
      <c r="S2246" s="3"/>
      <c r="T2246" s="3"/>
      <c r="U2246" s="3"/>
      <c r="V2246" s="3"/>
    </row>
    <row r="2247" ht="27.0" customHeight="1">
      <c r="A2247" s="8" t="str">
        <f>HYPERLINK("https://www.tenforums.com/tutorials/107163-create-network-connections-shortcut-windows-10-a.html","Network Connections Shortcut - Create in Windows 10")</f>
        <v>Network Connections Shortcut - Create in Windows 10</v>
      </c>
      <c r="B2247" s="9" t="s">
        <v>2045</v>
      </c>
      <c r="C2247" s="3"/>
      <c r="D2247" s="3"/>
      <c r="E2247" s="3"/>
      <c r="F2247" s="3"/>
      <c r="G2247" s="3"/>
      <c r="H2247" s="3"/>
      <c r="I2247" s="3"/>
      <c r="J2247" s="3"/>
      <c r="K2247" s="3"/>
      <c r="L2247" s="3"/>
      <c r="M2247" s="3"/>
      <c r="N2247" s="3"/>
      <c r="O2247" s="3"/>
      <c r="P2247" s="3"/>
      <c r="Q2247" s="3"/>
      <c r="R2247" s="3"/>
      <c r="S2247" s="3"/>
      <c r="T2247" s="3"/>
      <c r="U2247" s="3"/>
      <c r="V2247" s="3"/>
    </row>
    <row r="2248" ht="27.0" customHeight="1">
      <c r="A2248" s="8" t="str">
        <f>HYPERLINK("https://www.tenforums.com/tutorials/100916-set-data-limit-wi-fi-ethernet-windows-10-a.html","Network Data Limit - Set for Wi-Fi and Ethernet in Windows 10")</f>
        <v>Network Data Limit - Set for Wi-Fi and Ethernet in Windows 10</v>
      </c>
      <c r="B2248" s="9" t="s">
        <v>947</v>
      </c>
      <c r="C2248" s="3"/>
      <c r="D2248" s="3"/>
      <c r="E2248" s="3"/>
      <c r="F2248" s="3"/>
      <c r="G2248" s="3"/>
      <c r="H2248" s="3"/>
      <c r="I2248" s="3"/>
      <c r="J2248" s="3"/>
      <c r="K2248" s="3"/>
      <c r="L2248" s="3"/>
      <c r="M2248" s="3"/>
      <c r="N2248" s="3"/>
      <c r="O2248" s="3"/>
      <c r="P2248" s="3"/>
      <c r="Q2248" s="3"/>
      <c r="R2248" s="3"/>
      <c r="S2248" s="3"/>
      <c r="T2248" s="3"/>
      <c r="U2248" s="3"/>
      <c r="V2248" s="3"/>
    </row>
    <row r="2249" ht="27.0" customHeight="1">
      <c r="A2249" s="8" t="str">
        <f>HYPERLINK("https://www.tenforums.com/tutorials/62695-network-data-usage-details-view-windows-10-mobile-phone.html","Network Data Usage Details - View on Windows 10 Mobile Phone ")</f>
        <v>Network Data Usage Details - View on Windows 10 Mobile Phone </v>
      </c>
      <c r="B2249" s="9" t="s">
        <v>695</v>
      </c>
      <c r="C2249" s="3"/>
      <c r="D2249" s="3"/>
      <c r="E2249" s="3"/>
      <c r="F2249" s="3"/>
      <c r="G2249" s="3"/>
      <c r="H2249" s="3"/>
      <c r="I2249" s="3"/>
      <c r="J2249" s="3"/>
      <c r="K2249" s="3"/>
      <c r="L2249" s="3"/>
      <c r="M2249" s="3"/>
      <c r="N2249" s="3"/>
      <c r="O2249" s="3"/>
      <c r="P2249" s="3"/>
      <c r="Q2249" s="3"/>
      <c r="R2249" s="3"/>
      <c r="S2249" s="3"/>
      <c r="T2249" s="3"/>
      <c r="U2249" s="3"/>
      <c r="V2249" s="3"/>
    </row>
    <row r="2250" ht="27.0" customHeight="1">
      <c r="A2250" s="8" t="str">
        <f>HYPERLINK("https://www.tenforums.com/tutorials/100925-add-data-usage-live-tile-start-windows-10-a.html","Network Data Usage Live Tile - Add to Start in Windows 10")</f>
        <v>Network Data Usage Live Tile - Add to Start in Windows 10</v>
      </c>
      <c r="B2250" s="9" t="s">
        <v>699</v>
      </c>
      <c r="C2250" s="3"/>
      <c r="D2250" s="3"/>
      <c r="E2250" s="3"/>
      <c r="F2250" s="3"/>
      <c r="G2250" s="3"/>
      <c r="H2250" s="3"/>
      <c r="I2250" s="3"/>
      <c r="J2250" s="3"/>
      <c r="K2250" s="3"/>
      <c r="L2250" s="3"/>
      <c r="M2250" s="3"/>
      <c r="N2250" s="3"/>
      <c r="O2250" s="3"/>
      <c r="P2250" s="3"/>
      <c r="Q2250" s="3"/>
      <c r="R2250" s="3"/>
      <c r="S2250" s="3"/>
      <c r="T2250" s="3"/>
      <c r="U2250" s="3"/>
      <c r="V2250" s="3"/>
    </row>
    <row r="2251" ht="27.0" customHeight="1">
      <c r="A2251" s="8" t="str">
        <f>HYPERLINK("https://www.tenforums.com/tutorials/2660-network-data-usage-view-windows-10-a.html","Network Data Usage - View in Windows 10")</f>
        <v>Network Data Usage - View in Windows 10</v>
      </c>
      <c r="B2251" s="9" t="s">
        <v>2046</v>
      </c>
      <c r="C2251" s="3"/>
      <c r="D2251" s="3"/>
      <c r="E2251" s="3"/>
      <c r="F2251" s="3"/>
      <c r="G2251" s="3"/>
      <c r="H2251" s="3"/>
      <c r="I2251" s="3"/>
      <c r="J2251" s="3"/>
      <c r="K2251" s="3"/>
      <c r="L2251" s="3"/>
      <c r="M2251" s="3"/>
      <c r="N2251" s="3"/>
      <c r="O2251" s="3"/>
      <c r="P2251" s="3"/>
      <c r="Q2251" s="3"/>
      <c r="R2251" s="3"/>
      <c r="S2251" s="3"/>
      <c r="T2251" s="3"/>
      <c r="U2251" s="3"/>
      <c r="V2251" s="3"/>
    </row>
    <row r="2252" ht="27.0" customHeight="1">
      <c r="A2252" s="8" t="str">
        <f>HYPERLINK("https://www.tenforums.com/tutorials/49652-network-discovery-turn-off-windows-10-a.html","Network Discovery - Turn On or Off in Windows 10 ")</f>
        <v>Network Discovery - Turn On or Off in Windows 10 </v>
      </c>
      <c r="B2252" s="9" t="s">
        <v>2047</v>
      </c>
      <c r="C2252" s="3"/>
      <c r="D2252" s="3"/>
      <c r="E2252" s="3"/>
      <c r="F2252" s="3"/>
      <c r="G2252" s="3"/>
      <c r="H2252" s="3"/>
      <c r="I2252" s="3"/>
      <c r="J2252" s="3"/>
      <c r="K2252" s="3"/>
      <c r="L2252" s="3"/>
      <c r="M2252" s="3"/>
      <c r="N2252" s="3"/>
      <c r="O2252" s="3"/>
      <c r="P2252" s="3"/>
      <c r="Q2252" s="3"/>
      <c r="R2252" s="3"/>
      <c r="S2252" s="3"/>
      <c r="T2252" s="3"/>
      <c r="U2252" s="3"/>
      <c r="V2252" s="3"/>
    </row>
    <row r="2253" ht="27.0" customHeight="1">
      <c r="A2253" s="11" t="s">
        <v>2048</v>
      </c>
      <c r="B2253" s="10" t="s">
        <v>2049</v>
      </c>
      <c r="C2253" s="3"/>
      <c r="D2253" s="3"/>
      <c r="E2253" s="3"/>
      <c r="F2253" s="3"/>
      <c r="G2253" s="3"/>
      <c r="H2253" s="3"/>
      <c r="I2253" s="3"/>
      <c r="J2253" s="3"/>
      <c r="K2253" s="3"/>
      <c r="L2253" s="3"/>
      <c r="M2253" s="3"/>
      <c r="N2253" s="3"/>
      <c r="O2253" s="3"/>
      <c r="P2253" s="3"/>
      <c r="Q2253" s="3"/>
      <c r="R2253" s="3"/>
      <c r="S2253" s="3"/>
      <c r="T2253" s="3"/>
      <c r="U2253" s="3"/>
      <c r="V2253" s="3"/>
    </row>
    <row r="2254" ht="27.0" customHeight="1">
      <c r="A2254" s="12" t="str">
        <f>HYPERLINK("https://www.tenforums.com/tutorials/61731-add-remove-network-icon-lock-sign-screen-windows-10-a.html","Network Icon on Lock and Sign-in Screen - Add or Remove in Windows 10 ")</f>
        <v>Network Icon on Lock and Sign-in Screen - Add or Remove in Windows 10 </v>
      </c>
      <c r="B2254" s="9" t="s">
        <v>1417</v>
      </c>
      <c r="C2254" s="3"/>
      <c r="D2254" s="3"/>
      <c r="E2254" s="3"/>
      <c r="F2254" s="3"/>
      <c r="G2254" s="3"/>
      <c r="H2254" s="3"/>
      <c r="I2254" s="3"/>
      <c r="J2254" s="3"/>
      <c r="K2254" s="3"/>
      <c r="L2254" s="3"/>
      <c r="M2254" s="3"/>
      <c r="N2254" s="3"/>
      <c r="O2254" s="3"/>
      <c r="P2254" s="3"/>
      <c r="Q2254" s="3"/>
      <c r="R2254" s="3"/>
      <c r="S2254" s="3"/>
      <c r="T2254" s="3"/>
      <c r="U2254" s="3"/>
      <c r="V2254" s="3"/>
    </row>
    <row r="2255" ht="27.0" customHeight="1">
      <c r="A2255" s="8" t="str">
        <f>HYPERLINK("https://www.tenforums.com/tutorials/4854-network-navigation-pane-add-remove-windows-10-a.html","Network in Navigation Pane - Add or Remove in Windows 10")</f>
        <v>Network in Navigation Pane - Add or Remove in Windows 10</v>
      </c>
      <c r="B2255" s="9" t="s">
        <v>2023</v>
      </c>
      <c r="C2255" s="3"/>
      <c r="D2255" s="3"/>
      <c r="E2255" s="3"/>
      <c r="F2255" s="3"/>
      <c r="G2255" s="3"/>
      <c r="H2255" s="3"/>
      <c r="I2255" s="3"/>
      <c r="J2255" s="3"/>
      <c r="K2255" s="3"/>
      <c r="L2255" s="3"/>
      <c r="M2255" s="3"/>
      <c r="N2255" s="3"/>
      <c r="O2255" s="3"/>
      <c r="P2255" s="3"/>
      <c r="Q2255" s="3"/>
      <c r="R2255" s="3"/>
      <c r="S2255" s="3"/>
      <c r="T2255" s="3"/>
      <c r="U2255" s="3"/>
      <c r="V2255" s="3"/>
    </row>
    <row r="2256" ht="27.0" customHeight="1">
      <c r="A2256" s="11" t="s">
        <v>2050</v>
      </c>
      <c r="B2256" s="10" t="s">
        <v>2051</v>
      </c>
      <c r="C2256" s="3"/>
      <c r="D2256" s="3"/>
      <c r="E2256" s="3"/>
      <c r="F2256" s="3"/>
      <c r="G2256" s="3"/>
      <c r="H2256" s="3"/>
      <c r="I2256" s="3"/>
      <c r="J2256" s="3"/>
      <c r="K2256" s="3"/>
      <c r="L2256" s="3"/>
      <c r="M2256" s="3"/>
      <c r="N2256" s="3"/>
      <c r="O2256" s="3"/>
      <c r="P2256" s="3"/>
      <c r="Q2256" s="3"/>
      <c r="R2256" s="3"/>
      <c r="S2256" s="3"/>
      <c r="T2256" s="3"/>
      <c r="U2256" s="3"/>
      <c r="V2256" s="3"/>
    </row>
    <row r="2257" ht="27.0" customHeight="1">
      <c r="A2257" s="8" t="str">
        <f>HYPERLINK("https://www.tenforums.com/tutorials/67224-network-location-context-menu-add-remove-windows-10-a.html","Network Location Context Menu - Add or Remove in Windows 10 ")</f>
        <v>Network Location Context Menu - Add or Remove in Windows 10 </v>
      </c>
      <c r="B2257" s="9" t="s">
        <v>2052</v>
      </c>
      <c r="C2257" s="3"/>
      <c r="D2257" s="3"/>
      <c r="E2257" s="3"/>
      <c r="F2257" s="3"/>
      <c r="G2257" s="3"/>
      <c r="H2257" s="3"/>
      <c r="I2257" s="3"/>
      <c r="J2257" s="3"/>
      <c r="K2257" s="3"/>
      <c r="L2257" s="3"/>
      <c r="M2257" s="3"/>
      <c r="N2257" s="3"/>
      <c r="O2257" s="3"/>
      <c r="P2257" s="3"/>
      <c r="Q2257" s="3"/>
      <c r="R2257" s="3"/>
      <c r="S2257" s="3"/>
      <c r="T2257" s="3"/>
      <c r="U2257" s="3"/>
      <c r="V2257" s="3"/>
    </row>
    <row r="2258" ht="27.0" customHeight="1">
      <c r="A2258" s="12" t="str">
        <f>HYPERLINK("https://www.tenforums.com/tutorials/6815-set-network-location-private-public-domain-windows-10-a.html","Network Location - Set to Private, Public, or Domain in Windows 10")</f>
        <v>Network Location - Set to Private, Public, or Domain in Windows 10</v>
      </c>
      <c r="B2258" s="10" t="s">
        <v>2053</v>
      </c>
      <c r="C2258" s="3"/>
      <c r="D2258" s="3"/>
      <c r="E2258" s="3"/>
      <c r="F2258" s="3"/>
      <c r="G2258" s="3"/>
      <c r="H2258" s="3"/>
      <c r="I2258" s="3"/>
      <c r="J2258" s="3"/>
      <c r="K2258" s="3"/>
      <c r="L2258" s="3"/>
      <c r="M2258" s="3"/>
      <c r="N2258" s="3"/>
      <c r="O2258" s="3"/>
      <c r="P2258" s="3"/>
      <c r="Q2258" s="3"/>
      <c r="R2258" s="3"/>
      <c r="S2258" s="3"/>
      <c r="T2258" s="3"/>
      <c r="U2258" s="3"/>
      <c r="V2258" s="3"/>
    </row>
    <row r="2259" ht="27.0" customHeight="1">
      <c r="A2259" s="8" t="str">
        <f>HYPERLINK("https://www.tenforums.com/tutorials/92362-enable-disable-network-location-wizard-windows-10-a.html","Network Location Wizard - Enable or Disable in Windows 10")</f>
        <v>Network Location Wizard - Enable or Disable in Windows 10</v>
      </c>
      <c r="B2259" s="9" t="s">
        <v>2054</v>
      </c>
      <c r="C2259" s="3"/>
      <c r="D2259" s="3"/>
      <c r="E2259" s="3"/>
      <c r="F2259" s="3"/>
      <c r="G2259" s="3"/>
      <c r="H2259" s="3"/>
      <c r="I2259" s="3"/>
      <c r="J2259" s="3"/>
      <c r="K2259" s="3"/>
      <c r="L2259" s="3"/>
      <c r="M2259" s="3"/>
      <c r="N2259" s="3"/>
      <c r="O2259" s="3"/>
      <c r="P2259" s="3"/>
      <c r="Q2259" s="3"/>
      <c r="R2259" s="3"/>
      <c r="S2259" s="3"/>
      <c r="T2259" s="3"/>
      <c r="U2259" s="3"/>
      <c r="V2259" s="3"/>
    </row>
    <row r="2260" ht="27.0" customHeight="1">
      <c r="A2260" s="8" t="str">
        <f>HYPERLINK("https://www.tenforums.com/tutorials/28375-network-profile-name-rename-windows-10-a.html","Network Profile Name - Rename in Windows 10")</f>
        <v>Network Profile Name - Rename in Windows 10</v>
      </c>
      <c r="B2260" s="9" t="s">
        <v>2055</v>
      </c>
      <c r="C2260" s="3"/>
      <c r="D2260" s="3"/>
      <c r="E2260" s="3"/>
      <c r="F2260" s="3"/>
      <c r="G2260" s="3"/>
      <c r="H2260" s="3"/>
      <c r="I2260" s="3"/>
      <c r="J2260" s="3"/>
      <c r="K2260" s="3"/>
      <c r="L2260" s="3"/>
      <c r="M2260" s="3"/>
      <c r="N2260" s="3"/>
      <c r="O2260" s="3"/>
      <c r="P2260" s="3"/>
      <c r="Q2260" s="3"/>
      <c r="R2260" s="3"/>
      <c r="S2260" s="3"/>
      <c r="T2260" s="3"/>
      <c r="U2260" s="3"/>
      <c r="V2260" s="3"/>
    </row>
    <row r="2261" ht="27.0" customHeight="1">
      <c r="A2261" s="8" t="str">
        <f>HYPERLINK("https://www.tenforums.com/tutorials/111850-backup-restore-network-shares-permissions-windows.html","Network Shares and Permissions - Backup and Restore in Windows")</f>
        <v>Network Shares and Permissions - Backup and Restore in Windows</v>
      </c>
      <c r="B2261" s="9" t="s">
        <v>2056</v>
      </c>
      <c r="C2261" s="3"/>
      <c r="D2261" s="3"/>
      <c r="E2261" s="3"/>
      <c r="F2261" s="3"/>
      <c r="G2261" s="3"/>
      <c r="H2261" s="3"/>
      <c r="I2261" s="3"/>
      <c r="J2261" s="3"/>
      <c r="K2261" s="3"/>
      <c r="L2261" s="3"/>
      <c r="M2261" s="3"/>
      <c r="N2261" s="3"/>
      <c r="O2261" s="3"/>
      <c r="P2261" s="3"/>
      <c r="Q2261" s="3"/>
      <c r="R2261" s="3"/>
      <c r="S2261" s="3"/>
      <c r="T2261" s="3"/>
      <c r="U2261" s="3"/>
      <c r="V2261" s="3"/>
    </row>
    <row r="2262" ht="27.0" customHeight="1">
      <c r="A2262" s="8" t="str">
        <f>HYPERLINK("https://www.tenforums.com/tutorials/112017-view-all-network-shares-windows-pc.html","Network Shares - View All on a Windows PC")</f>
        <v>Network Shares - View All on a Windows PC</v>
      </c>
      <c r="B2262" s="9" t="s">
        <v>2057</v>
      </c>
      <c r="C2262" s="3"/>
      <c r="D2262" s="3"/>
      <c r="E2262" s="3"/>
      <c r="F2262" s="3"/>
      <c r="G2262" s="3"/>
      <c r="H2262" s="3"/>
      <c r="I2262" s="3"/>
      <c r="J2262" s="3"/>
      <c r="K2262" s="3"/>
      <c r="L2262" s="3"/>
      <c r="M2262" s="3"/>
      <c r="N2262" s="3"/>
      <c r="O2262" s="3"/>
      <c r="P2262" s="3"/>
      <c r="Q2262" s="3"/>
      <c r="R2262" s="3"/>
      <c r="S2262" s="3"/>
      <c r="T2262" s="3"/>
      <c r="U2262" s="3"/>
      <c r="V2262" s="3"/>
    </row>
    <row r="2263" ht="27.0" customHeight="1">
      <c r="A2263" s="11" t="str">
        <f>HYPERLINK("https://www.tenforums.com/tutorials/148183-enable-disable-soft-disconnect-computer-network-windows-10-a.html","Network Soft Disconnect Computer - Enable or Disable in Windows 10")</f>
        <v>Network Soft Disconnect Computer - Enable or Disable in Windows 10</v>
      </c>
      <c r="B2263" s="10" t="s">
        <v>2058</v>
      </c>
      <c r="C2263" s="3"/>
      <c r="D2263" s="3"/>
      <c r="E2263" s="3"/>
      <c r="F2263" s="3"/>
      <c r="G2263" s="3"/>
      <c r="H2263" s="3"/>
      <c r="I2263" s="3"/>
      <c r="J2263" s="3"/>
      <c r="K2263" s="3"/>
      <c r="L2263" s="3"/>
      <c r="M2263" s="3"/>
      <c r="N2263" s="3"/>
      <c r="O2263" s="3"/>
      <c r="P2263" s="3"/>
      <c r="Q2263" s="3"/>
      <c r="R2263" s="3"/>
      <c r="S2263" s="3"/>
      <c r="T2263" s="3"/>
      <c r="U2263" s="3"/>
      <c r="V2263" s="3"/>
    </row>
    <row r="2264" ht="27.0" customHeight="1">
      <c r="A2264" s="8" t="str">
        <f>HYPERLINK("https://www.tenforums.com/tutorials/6860-network-system-icon-change-open-target-windows-10-a.html","Network System Icon - Change Open Target in Windows 10")</f>
        <v>Network System Icon - Change Open Target in Windows 10</v>
      </c>
      <c r="B2264" s="9" t="s">
        <v>2059</v>
      </c>
      <c r="C2264" s="3"/>
      <c r="D2264" s="3"/>
      <c r="E2264" s="3"/>
      <c r="F2264" s="3"/>
      <c r="G2264" s="3"/>
      <c r="H2264" s="3"/>
      <c r="I2264" s="3"/>
      <c r="J2264" s="3"/>
      <c r="K2264" s="3"/>
      <c r="L2264" s="3"/>
      <c r="M2264" s="3"/>
      <c r="N2264" s="3"/>
      <c r="O2264" s="3"/>
      <c r="P2264" s="3"/>
      <c r="Q2264" s="3"/>
      <c r="R2264" s="3"/>
      <c r="S2264" s="3"/>
      <c r="T2264" s="3"/>
      <c r="U2264" s="3"/>
      <c r="V2264" s="3"/>
    </row>
    <row r="2265" ht="27.0" customHeight="1">
      <c r="A2265" s="8" t="str">
        <f>HYPERLINK("https://www.tenforums.com/tutorials/81130-create-available-networks-shortcut-windows-10-a.html","Networks shortcut - Create in Windows 10")</f>
        <v>Networks shortcut - Create in Windows 10</v>
      </c>
      <c r="B2265" s="10" t="s">
        <v>244</v>
      </c>
      <c r="C2265" s="3"/>
      <c r="D2265" s="3"/>
      <c r="E2265" s="3"/>
      <c r="F2265" s="3"/>
      <c r="G2265" s="3"/>
      <c r="H2265" s="3"/>
      <c r="I2265" s="3"/>
      <c r="J2265" s="3"/>
      <c r="K2265" s="3"/>
      <c r="L2265" s="3"/>
      <c r="M2265" s="3"/>
      <c r="N2265" s="3"/>
      <c r="O2265" s="3"/>
      <c r="P2265" s="3"/>
      <c r="Q2265" s="3"/>
      <c r="R2265" s="3"/>
      <c r="S2265" s="3"/>
      <c r="T2265" s="3"/>
      <c r="U2265" s="3"/>
      <c r="V2265" s="3"/>
    </row>
    <row r="2266" ht="27.0" customHeight="1">
      <c r="A2266" s="8" t="str">
        <f>HYPERLINK("https://www.tenforums.com/tutorials/4171-new-app-installed-notification-enable-disable-windows-10-a.html","New App Installed Notification - Enable or Disable in Windows 10")</f>
        <v>New App Installed Notification - Enable or Disable in Windows 10</v>
      </c>
      <c r="B2266" s="9" t="s">
        <v>2060</v>
      </c>
      <c r="C2266" s="3"/>
      <c r="D2266" s="3"/>
      <c r="E2266" s="3"/>
      <c r="F2266" s="3"/>
      <c r="G2266" s="3"/>
      <c r="H2266" s="3"/>
      <c r="I2266" s="3"/>
      <c r="J2266" s="3"/>
      <c r="K2266" s="3"/>
      <c r="L2266" s="3"/>
      <c r="M2266" s="3"/>
      <c r="N2266" s="3"/>
      <c r="O2266" s="3"/>
      <c r="P2266" s="3"/>
      <c r="Q2266" s="3"/>
      <c r="R2266" s="3"/>
      <c r="S2266" s="3"/>
      <c r="T2266" s="3"/>
      <c r="U2266" s="3"/>
      <c r="V2266" s="3"/>
    </row>
    <row r="2267" ht="27.0" customHeight="1">
      <c r="A2267" s="8" t="str">
        <f>HYPERLINK("https://www.tenforums.com/tutorials/7974-batch-file-add-new-context-menu-windows-10-a.html","New Context Menu - Add Batch File in Windows 10")</f>
        <v>New Context Menu - Add Batch File in Windows 10</v>
      </c>
      <c r="B2267" s="9" t="s">
        <v>264</v>
      </c>
      <c r="C2267" s="3"/>
      <c r="D2267" s="3"/>
      <c r="E2267" s="3"/>
      <c r="F2267" s="3"/>
      <c r="G2267" s="3"/>
      <c r="H2267" s="3"/>
      <c r="I2267" s="3"/>
      <c r="J2267" s="3"/>
      <c r="K2267" s="3"/>
      <c r="L2267" s="3"/>
      <c r="M2267" s="3"/>
      <c r="N2267" s="3"/>
      <c r="O2267" s="3"/>
      <c r="P2267" s="3"/>
      <c r="Q2267" s="3"/>
      <c r="R2267" s="3"/>
      <c r="S2267" s="3"/>
      <c r="T2267" s="3"/>
      <c r="U2267" s="3"/>
      <c r="V2267" s="3"/>
    </row>
    <row r="2268" ht="27.0" customHeight="1">
      <c r="A2268" s="8" t="str">
        <f>HYPERLINK("https://www.tenforums.com/tutorials/24426-briefcase-add-new-context-menu-windows-10-a.html","New Context Menu - Add Briefcase in Windows 10")</f>
        <v>New Context Menu - Add Briefcase in Windows 10</v>
      </c>
      <c r="B2268" s="9" t="s">
        <v>345</v>
      </c>
      <c r="C2268" s="3"/>
      <c r="D2268" s="3"/>
      <c r="E2268" s="3"/>
      <c r="F2268" s="3"/>
      <c r="G2268" s="3"/>
      <c r="H2268" s="3"/>
      <c r="I2268" s="3"/>
      <c r="J2268" s="3"/>
      <c r="K2268" s="3"/>
      <c r="L2268" s="3"/>
      <c r="M2268" s="3"/>
      <c r="N2268" s="3"/>
      <c r="O2268" s="3"/>
      <c r="P2268" s="3"/>
      <c r="Q2268" s="3"/>
      <c r="R2268" s="3"/>
      <c r="S2268" s="3"/>
      <c r="T2268" s="3"/>
      <c r="U2268" s="3"/>
      <c r="V2268" s="3"/>
    </row>
    <row r="2269" ht="27.0" customHeight="1">
      <c r="A2269" s="11" t="s">
        <v>2061</v>
      </c>
      <c r="B2269" s="10" t="s">
        <v>911</v>
      </c>
      <c r="C2269" s="3"/>
      <c r="D2269" s="3"/>
      <c r="E2269" s="3"/>
      <c r="F2269" s="3"/>
      <c r="G2269" s="3"/>
      <c r="H2269" s="3"/>
      <c r="I2269" s="3"/>
      <c r="J2269" s="3"/>
      <c r="K2269" s="3"/>
      <c r="L2269" s="3"/>
      <c r="M2269" s="3"/>
      <c r="N2269" s="3"/>
      <c r="O2269" s="3"/>
      <c r="P2269" s="3"/>
      <c r="Q2269" s="3"/>
      <c r="R2269" s="3"/>
      <c r="S2269" s="3"/>
      <c r="T2269" s="3"/>
      <c r="U2269" s="3"/>
      <c r="V2269" s="3"/>
    </row>
    <row r="2270" ht="27.0" customHeight="1">
      <c r="A2270" s="8" t="str">
        <f>HYPERLINK("https://www.tenforums.com/tutorials/24412-add-remove-default-new-context-menu-items-windows-10-a.html","New Context Menu - Add or Remove Default Items in Windows 10")</f>
        <v>New Context Menu - Add or Remove Default Items in Windows 10</v>
      </c>
      <c r="B2270" s="9" t="s">
        <v>2062</v>
      </c>
      <c r="C2270" s="3"/>
      <c r="D2270" s="3"/>
      <c r="E2270" s="3"/>
      <c r="F2270" s="3"/>
      <c r="G2270" s="3"/>
      <c r="H2270" s="3"/>
      <c r="I2270" s="3"/>
      <c r="J2270" s="3"/>
      <c r="K2270" s="3"/>
      <c r="L2270" s="3"/>
      <c r="M2270" s="3"/>
      <c r="N2270" s="3"/>
      <c r="O2270" s="3"/>
      <c r="P2270" s="3"/>
      <c r="Q2270" s="3"/>
      <c r="R2270" s="3"/>
      <c r="S2270" s="3"/>
      <c r="T2270" s="3"/>
      <c r="U2270" s="3"/>
      <c r="V2270" s="3"/>
    </row>
    <row r="2271" ht="27.0" customHeight="1">
      <c r="A2271" s="8" t="str">
        <f>HYPERLINK("https://www.tenforums.com/tutorials/8012-new-context-menu-add-remove-windows-10-a.html","New context menu - Add or Remove in Windows 10")</f>
        <v>New context menu - Add or Remove in Windows 10</v>
      </c>
      <c r="B2271" s="9" t="s">
        <v>2063</v>
      </c>
      <c r="C2271" s="3"/>
      <c r="D2271" s="3"/>
      <c r="E2271" s="3"/>
      <c r="F2271" s="3"/>
      <c r="G2271" s="3"/>
      <c r="H2271" s="3"/>
      <c r="I2271" s="3"/>
      <c r="J2271" s="3"/>
      <c r="K2271" s="3"/>
      <c r="L2271" s="3"/>
      <c r="M2271" s="3"/>
      <c r="N2271" s="3"/>
      <c r="O2271" s="3"/>
      <c r="P2271" s="3"/>
      <c r="Q2271" s="3"/>
      <c r="R2271" s="3"/>
      <c r="S2271" s="3"/>
      <c r="T2271" s="3"/>
      <c r="U2271" s="3"/>
      <c r="V2271" s="3"/>
    </row>
    <row r="2272" ht="27.0" customHeight="1">
      <c r="A2272" s="8" t="str">
        <f>HYPERLINK("https://www.tenforums.com/tutorials/60267-powershell-script-add-new-context-menu-windows-10-a.html","New Context Menu - Add PowerShell Script in Windows 10 ")</f>
        <v>New Context Menu - Add PowerShell Script in Windows 10 </v>
      </c>
      <c r="B2272" s="9" t="s">
        <v>2064</v>
      </c>
      <c r="C2272" s="3"/>
      <c r="D2272" s="3"/>
      <c r="E2272" s="3"/>
      <c r="F2272" s="3"/>
      <c r="G2272" s="3"/>
      <c r="H2272" s="3"/>
      <c r="I2272" s="3"/>
      <c r="J2272" s="3"/>
      <c r="K2272" s="3"/>
      <c r="L2272" s="3"/>
      <c r="M2272" s="3"/>
      <c r="N2272" s="3"/>
      <c r="O2272" s="3"/>
      <c r="P2272" s="3"/>
      <c r="Q2272" s="3"/>
      <c r="R2272" s="3"/>
      <c r="S2272" s="3"/>
      <c r="T2272" s="3"/>
      <c r="U2272" s="3"/>
      <c r="V2272" s="3"/>
    </row>
    <row r="2273" ht="27.0" customHeight="1">
      <c r="A2273" s="8" t="str">
        <f>HYPERLINK("https://www.tenforums.com/tutorials/7981-registry-file-add-new-context-menu-windows-10-a.html","New Context Menu - Add Registration Entries in Windows 10")</f>
        <v>New Context Menu - Add Registration Entries in Windows 10</v>
      </c>
      <c r="B2273" s="9" t="s">
        <v>2065</v>
      </c>
      <c r="C2273" s="3"/>
      <c r="D2273" s="3"/>
      <c r="E2273" s="3"/>
      <c r="F2273" s="3"/>
      <c r="G2273" s="3"/>
      <c r="H2273" s="3"/>
      <c r="I2273" s="3"/>
      <c r="J2273" s="3"/>
      <c r="K2273" s="3"/>
      <c r="L2273" s="3"/>
      <c r="M2273" s="3"/>
      <c r="N2273" s="3"/>
      <c r="O2273" s="3"/>
      <c r="P2273" s="3"/>
      <c r="Q2273" s="3"/>
      <c r="R2273" s="3"/>
      <c r="S2273" s="3"/>
      <c r="T2273" s="3"/>
      <c r="U2273" s="3"/>
      <c r="V2273" s="3"/>
    </row>
    <row r="2274" ht="27.0" customHeight="1">
      <c r="A2274" s="8" t="str">
        <f>HYPERLINK("https://www.tenforums.com/tutorials/8011-vbscript-file-add-new-context-menu-windows-10-a.html","New Context Menu - Add VBScript File in Windows 10")</f>
        <v>New Context Menu - Add VBScript File in Windows 10</v>
      </c>
      <c r="B2274" s="9" t="s">
        <v>2066</v>
      </c>
      <c r="C2274" s="3"/>
      <c r="D2274" s="3"/>
      <c r="E2274" s="3"/>
      <c r="F2274" s="3"/>
      <c r="G2274" s="3"/>
      <c r="H2274" s="3"/>
      <c r="I2274" s="3"/>
      <c r="J2274" s="3"/>
      <c r="K2274" s="3"/>
      <c r="L2274" s="3"/>
      <c r="M2274" s="3"/>
      <c r="N2274" s="3"/>
      <c r="O2274" s="3"/>
      <c r="P2274" s="3"/>
      <c r="Q2274" s="3"/>
      <c r="R2274" s="3"/>
      <c r="S2274" s="3"/>
      <c r="T2274" s="3"/>
      <c r="U2274" s="3"/>
      <c r="V2274" s="3"/>
    </row>
    <row r="2275" ht="27.0" customHeight="1">
      <c r="A2275" s="11" t="str">
        <f>HYPERLINK("https://www.tenforums.com/tutorials/139598-add-remove-new-folder-context-menu-windows-10-a.html","New Folder Context Menu - Add or Remove in Windows 10")</f>
        <v>New Folder Context Menu - Add or Remove in Windows 10</v>
      </c>
      <c r="B2275" s="10" t="s">
        <v>2067</v>
      </c>
      <c r="C2275" s="3"/>
      <c r="D2275" s="3"/>
      <c r="E2275" s="3"/>
      <c r="F2275" s="3"/>
      <c r="G2275" s="3"/>
      <c r="H2275" s="3"/>
      <c r="I2275" s="3"/>
      <c r="J2275" s="3"/>
      <c r="K2275" s="3"/>
      <c r="L2275" s="3"/>
      <c r="M2275" s="3"/>
      <c r="N2275" s="3"/>
      <c r="O2275" s="3"/>
      <c r="P2275" s="3"/>
      <c r="Q2275" s="3"/>
      <c r="R2275" s="3"/>
      <c r="S2275" s="3"/>
      <c r="T2275" s="3"/>
      <c r="U2275" s="3"/>
      <c r="V2275" s="3"/>
    </row>
    <row r="2276" ht="27.0" customHeight="1">
      <c r="A2276" s="8" t="str">
        <f>HYPERLINK("https://www.tenforums.com/tutorials/124792-create-new-folder-windows-10-a.html","New Folder - Create in Windows 10")</f>
        <v>New Folder - Create in Windows 10</v>
      </c>
      <c r="B2276" s="9" t="s">
        <v>1102</v>
      </c>
      <c r="C2276" s="3"/>
      <c r="D2276" s="3"/>
      <c r="E2276" s="3"/>
      <c r="F2276" s="3"/>
      <c r="G2276" s="3"/>
      <c r="H2276" s="3"/>
      <c r="I2276" s="3"/>
      <c r="J2276" s="3"/>
      <c r="K2276" s="3"/>
      <c r="L2276" s="3"/>
      <c r="M2276" s="3"/>
      <c r="N2276" s="3"/>
      <c r="O2276" s="3"/>
      <c r="P2276" s="3"/>
      <c r="Q2276" s="3"/>
      <c r="R2276" s="3"/>
      <c r="S2276" s="3"/>
      <c r="T2276" s="3"/>
      <c r="U2276" s="3"/>
      <c r="V2276" s="3"/>
    </row>
    <row r="2277" ht="27.0" customHeight="1">
      <c r="A2277" s="8" t="str">
        <f>HYPERLINK("https://www.tenforums.com/tutorials/35464-new-folder-name-template-change-windows-10-a.html","New Folder Name Template - Change in Windows")</f>
        <v>New Folder Name Template - Change in Windows</v>
      </c>
      <c r="B2277" s="9" t="s">
        <v>2068</v>
      </c>
      <c r="C2277" s="3"/>
      <c r="D2277" s="3"/>
      <c r="E2277" s="3"/>
      <c r="F2277" s="3"/>
      <c r="G2277" s="3"/>
      <c r="H2277" s="3"/>
      <c r="I2277" s="3"/>
      <c r="J2277" s="3"/>
      <c r="K2277" s="3"/>
      <c r="L2277" s="3"/>
      <c r="M2277" s="3"/>
      <c r="N2277" s="3"/>
      <c r="O2277" s="3"/>
      <c r="P2277" s="3"/>
      <c r="Q2277" s="3"/>
      <c r="R2277" s="3"/>
      <c r="S2277" s="3"/>
      <c r="T2277" s="3"/>
      <c r="U2277" s="3"/>
      <c r="V2277" s="3"/>
    </row>
    <row r="2278" ht="27.0" customHeight="1">
      <c r="A2278" s="8" t="str">
        <f>HYPERLINK("https://www.tenforums.com/tutorials/8867-library-create-new-library-windows-10-a.html","New Library - Create in Windows 10")</f>
        <v>New Library - Create in Windows 10</v>
      </c>
      <c r="B2278" s="9" t="s">
        <v>1393</v>
      </c>
      <c r="C2278" s="3"/>
      <c r="D2278" s="3"/>
      <c r="E2278" s="3"/>
      <c r="F2278" s="3"/>
      <c r="G2278" s="3"/>
      <c r="H2278" s="3"/>
      <c r="I2278" s="3"/>
      <c r="J2278" s="3"/>
      <c r="K2278" s="3"/>
      <c r="L2278" s="3"/>
      <c r="M2278" s="3"/>
      <c r="N2278" s="3"/>
      <c r="O2278" s="3"/>
      <c r="P2278" s="3"/>
      <c r="Q2278" s="3"/>
      <c r="R2278" s="3"/>
      <c r="S2278" s="3"/>
      <c r="T2278" s="3"/>
      <c r="U2278" s="3"/>
      <c r="V2278" s="3"/>
    </row>
    <row r="2279" ht="27.0" customHeight="1">
      <c r="A2279" s="11" t="str">
        <f>HYPERLINK("https://www.tenforums.com/tutorials/149698-how-add-remove-office-2019-new-context-menu-items-windows-10-a.html","New Office 2019 Context Menu Items - Add or Remove in Windows 10")</f>
        <v>New Office 2019 Context Menu Items - Add or Remove in Windows 10</v>
      </c>
      <c r="B2279" s="10" t="s">
        <v>2069</v>
      </c>
      <c r="C2279" s="3"/>
      <c r="D2279" s="3"/>
      <c r="E2279" s="3"/>
      <c r="F2279" s="3"/>
      <c r="G2279" s="3"/>
      <c r="H2279" s="3"/>
      <c r="I2279" s="3"/>
      <c r="J2279" s="3"/>
      <c r="K2279" s="3"/>
      <c r="L2279" s="3"/>
      <c r="M2279" s="3"/>
      <c r="N2279" s="3"/>
      <c r="O2279" s="3"/>
      <c r="P2279" s="3"/>
      <c r="Q2279" s="3"/>
      <c r="R2279" s="3"/>
      <c r="S2279" s="3"/>
      <c r="T2279" s="3"/>
      <c r="U2279" s="3"/>
      <c r="V2279" s="3"/>
    </row>
    <row r="2280" ht="27.0" customHeight="1">
      <c r="A2280" s="11" t="s">
        <v>2070</v>
      </c>
      <c r="B2280" s="10" t="s">
        <v>1882</v>
      </c>
      <c r="C2280" s="3"/>
      <c r="D2280" s="3"/>
      <c r="E2280" s="3"/>
      <c r="F2280" s="3"/>
      <c r="G2280" s="3"/>
      <c r="H2280" s="3"/>
      <c r="I2280" s="3"/>
      <c r="J2280" s="3"/>
      <c r="K2280" s="3"/>
      <c r="L2280" s="3"/>
      <c r="M2280" s="3"/>
      <c r="N2280" s="3"/>
      <c r="O2280" s="3"/>
      <c r="P2280" s="3"/>
      <c r="Q2280" s="3"/>
      <c r="R2280" s="3"/>
      <c r="S2280" s="3"/>
      <c r="T2280" s="3"/>
      <c r="U2280" s="3"/>
      <c r="V2280" s="3"/>
    </row>
    <row r="2281" ht="27.0" customHeight="1">
      <c r="A2281" s="11" t="str">
        <f>HYPERLINK("https://www.tenforums.com/tutorials/154141-turn-off-auto-restore-news-bar-when-minimized-windows-10-a.html","News Bar Auto-Restore when Minimized - Turn On or Off in Windows 10")</f>
        <v>News Bar Auto-Restore when Minimized - Turn On or Off in Windows 10</v>
      </c>
      <c r="B2281" s="10" t="s">
        <v>2071</v>
      </c>
      <c r="C2281" s="3"/>
      <c r="D2281" s="3"/>
      <c r="E2281" s="3"/>
      <c r="F2281" s="3"/>
      <c r="G2281" s="3"/>
      <c r="H2281" s="3"/>
      <c r="I2281" s="3"/>
      <c r="J2281" s="3"/>
      <c r="K2281" s="3"/>
      <c r="L2281" s="3"/>
      <c r="M2281" s="3"/>
      <c r="N2281" s="3"/>
      <c r="O2281" s="3"/>
      <c r="P2281" s="3"/>
      <c r="Q2281" s="3"/>
      <c r="R2281" s="3"/>
      <c r="S2281" s="3"/>
      <c r="T2281" s="3"/>
      <c r="U2281" s="3"/>
      <c r="V2281" s="3"/>
    </row>
    <row r="2282" ht="27.0" customHeight="1">
      <c r="A2282" s="11" t="str">
        <f>HYPERLINK("https://www.tenforums.com/tutorials/154009-how-change-news-bar-background-color-windows-10-a.html","News Bar Background Color - Change in Windows 10")</f>
        <v>News Bar Background Color - Change in Windows 10</v>
      </c>
      <c r="B2282" s="10" t="s">
        <v>2072</v>
      </c>
      <c r="C2282" s="3"/>
      <c r="D2282" s="3"/>
      <c r="E2282" s="3"/>
      <c r="F2282" s="3"/>
      <c r="G2282" s="3"/>
      <c r="H2282" s="3"/>
      <c r="I2282" s="3"/>
      <c r="J2282" s="3"/>
      <c r="K2282" s="3"/>
      <c r="L2282" s="3"/>
      <c r="M2282" s="3"/>
      <c r="N2282" s="3"/>
      <c r="O2282" s="3"/>
      <c r="P2282" s="3"/>
      <c r="Q2282" s="3"/>
      <c r="R2282" s="3"/>
      <c r="S2282" s="3"/>
      <c r="T2282" s="3"/>
      <c r="U2282" s="3"/>
      <c r="V2282" s="3"/>
    </row>
    <row r="2283" ht="27.0" customHeight="1">
      <c r="A2283" s="11" t="str">
        <f>HYPERLINK("https://www.tenforums.com/tutorials/154716-how-change-country-get-news-news-bar-windows-10-a.html","News Bar - Change Country to get News from in Windows 10")</f>
        <v>News Bar - Change Country to get News from in Windows 10</v>
      </c>
      <c r="B2283" s="10" t="s">
        <v>2073</v>
      </c>
      <c r="C2283" s="3"/>
      <c r="D2283" s="3"/>
      <c r="E2283" s="3"/>
      <c r="F2283" s="3"/>
      <c r="G2283" s="3"/>
      <c r="H2283" s="3"/>
      <c r="I2283" s="3"/>
      <c r="J2283" s="3"/>
      <c r="K2283" s="3"/>
      <c r="L2283" s="3"/>
      <c r="M2283" s="3"/>
      <c r="N2283" s="3"/>
      <c r="O2283" s="3"/>
      <c r="P2283" s="3"/>
      <c r="Q2283" s="3"/>
      <c r="R2283" s="3"/>
      <c r="S2283" s="3"/>
      <c r="T2283" s="3"/>
      <c r="U2283" s="3"/>
      <c r="V2283" s="3"/>
    </row>
    <row r="2284" ht="27.0" customHeight="1">
      <c r="A2284" s="11" t="str">
        <f>HYPERLINK("https://www.tenforums.com/tutorials/153868-how-change-position-news-bar-display-windows-10-a.html","News Bar Position - Change on Display in Windows 10")</f>
        <v>News Bar Position - Change on Display in Windows 10</v>
      </c>
      <c r="B2284" s="10" t="s">
        <v>2074</v>
      </c>
      <c r="C2284" s="3"/>
      <c r="D2284" s="3"/>
      <c r="E2284" s="3"/>
      <c r="F2284" s="3"/>
      <c r="G2284" s="3"/>
      <c r="H2284" s="3"/>
      <c r="I2284" s="3"/>
      <c r="J2284" s="3"/>
      <c r="K2284" s="3"/>
      <c r="L2284" s="3"/>
      <c r="M2284" s="3"/>
      <c r="N2284" s="3"/>
      <c r="O2284" s="3"/>
      <c r="P2284" s="3"/>
      <c r="Q2284" s="3"/>
      <c r="R2284" s="3"/>
      <c r="S2284" s="3"/>
      <c r="T2284" s="3"/>
      <c r="U2284" s="3"/>
      <c r="V2284" s="3"/>
    </row>
    <row r="2285" ht="27.0" customHeight="1">
      <c r="A2285" s="11" t="str">
        <f>HYPERLINK("https://www.tenforums.com/tutorials/153936-how-enable-disable-run-news-bar-startup-windows-10-a.html","News Bar Run at Startup - Enable or Disable in Windows 10")</f>
        <v>News Bar Run at Startup - Enable or Disable in Windows 10</v>
      </c>
      <c r="B2285" s="10" t="s">
        <v>2075</v>
      </c>
      <c r="C2285" s="3"/>
      <c r="D2285" s="3"/>
      <c r="E2285" s="3"/>
      <c r="F2285" s="3"/>
      <c r="G2285" s="3"/>
      <c r="H2285" s="3"/>
      <c r="I2285" s="3"/>
      <c r="J2285" s="3"/>
      <c r="K2285" s="3"/>
      <c r="L2285" s="3"/>
      <c r="M2285" s="3"/>
      <c r="N2285" s="3"/>
      <c r="O2285" s="3"/>
      <c r="P2285" s="3"/>
      <c r="Q2285" s="3"/>
      <c r="R2285" s="3"/>
      <c r="S2285" s="3"/>
      <c r="T2285" s="3"/>
      <c r="U2285" s="3"/>
      <c r="V2285" s="3"/>
    </row>
    <row r="2286" ht="27.0" customHeight="1">
      <c r="A2286" s="11" t="str">
        <f>HYPERLINK("https://www.tenforums.com/tutorials/154125-how-show-news-bar-primary-secondary-monitor-windows-10-a.html","News Bar - Show on Primary or Secondary Monitor in Windows 10")</f>
        <v>News Bar - Show on Primary or Secondary Monitor in Windows 10</v>
      </c>
      <c r="B2286" s="10" t="s">
        <v>2076</v>
      </c>
      <c r="C2286" s="3"/>
      <c r="D2286" s="3"/>
      <c r="E2286" s="3"/>
      <c r="F2286" s="3"/>
      <c r="G2286" s="3"/>
      <c r="H2286" s="3"/>
      <c r="I2286" s="3"/>
      <c r="J2286" s="3"/>
      <c r="K2286" s="3"/>
      <c r="L2286" s="3"/>
      <c r="M2286" s="3"/>
      <c r="N2286" s="3"/>
      <c r="O2286" s="3"/>
      <c r="P2286" s="3"/>
      <c r="Q2286" s="3"/>
      <c r="R2286" s="3"/>
      <c r="S2286" s="3"/>
      <c r="T2286" s="3"/>
      <c r="U2286" s="3"/>
      <c r="V2286" s="3"/>
    </row>
    <row r="2287" ht="27.0" customHeight="1">
      <c r="A2287" s="11" t="str">
        <f>HYPERLINK("https://www.tenforums.com/tutorials/154005-how-show-text-image-news-bar-windows-10-a.html","News Bar Visualization - Show Text or Image")</f>
        <v>News Bar Visualization - Show Text or Image</v>
      </c>
      <c r="B2287" s="10" t="s">
        <v>2077</v>
      </c>
      <c r="C2287" s="3"/>
      <c r="D2287" s="3"/>
      <c r="E2287" s="3"/>
      <c r="F2287" s="3"/>
      <c r="G2287" s="3"/>
      <c r="H2287" s="3"/>
      <c r="I2287" s="3"/>
      <c r="J2287" s="3"/>
      <c r="K2287" s="3"/>
      <c r="L2287" s="3"/>
      <c r="M2287" s="3"/>
      <c r="N2287" s="3"/>
      <c r="O2287" s="3"/>
      <c r="P2287" s="3"/>
      <c r="Q2287" s="3"/>
      <c r="R2287" s="3"/>
      <c r="S2287" s="3"/>
      <c r="T2287" s="3"/>
      <c r="U2287" s="3"/>
      <c r="V2287" s="3"/>
    </row>
    <row r="2288" ht="27.0" customHeight="1">
      <c r="A2288" s="8" t="str">
        <f>HYPERLINK("https://www.tenforums.com/tutorials/73518-night-light-turn-off-windows-10-a.html","Night Light - Turn On or Off in Windows 10")</f>
        <v>Night Light - Turn On or Off in Windows 10</v>
      </c>
      <c r="B2288" s="10" t="s">
        <v>322</v>
      </c>
      <c r="C2288" s="3"/>
      <c r="D2288" s="3"/>
      <c r="E2288" s="3"/>
      <c r="F2288" s="3"/>
      <c r="G2288" s="3"/>
      <c r="H2288" s="3"/>
      <c r="I2288" s="3"/>
      <c r="J2288" s="3"/>
      <c r="K2288" s="3"/>
      <c r="L2288" s="3"/>
      <c r="M2288" s="3"/>
      <c r="N2288" s="3"/>
      <c r="O2288" s="3"/>
      <c r="P2288" s="3"/>
      <c r="Q2288" s="3"/>
      <c r="R2288" s="3"/>
      <c r="S2288" s="3"/>
      <c r="T2288" s="3"/>
      <c r="U2288" s="3"/>
      <c r="V2288" s="3"/>
    </row>
    <row r="2289" ht="27.0" customHeight="1">
      <c r="A2289" s="8" t="str">
        <f>HYPERLINK("https://www.tenforums.com/tutorials/109791-enable-disable-extended-line-endings-notepad-windows-10-a.html","Notepad Extended Line Endings - Enable or Disable in Windows 10")</f>
        <v>Notepad Extended Line Endings - Enable or Disable in Windows 10</v>
      </c>
      <c r="B2289" s="9" t="s">
        <v>2078</v>
      </c>
      <c r="C2289" s="3"/>
      <c r="D2289" s="3"/>
      <c r="E2289" s="3"/>
      <c r="F2289" s="3"/>
      <c r="G2289" s="3"/>
      <c r="H2289" s="3"/>
      <c r="I2289" s="3"/>
      <c r="J2289" s="3"/>
      <c r="K2289" s="3"/>
      <c r="L2289" s="3"/>
      <c r="M2289" s="3"/>
      <c r="N2289" s="3"/>
      <c r="O2289" s="3"/>
      <c r="P2289" s="3"/>
      <c r="Q2289" s="3"/>
      <c r="R2289" s="3"/>
      <c r="S2289" s="3"/>
      <c r="T2289" s="3"/>
      <c r="U2289" s="3"/>
      <c r="V2289" s="3"/>
    </row>
    <row r="2290" ht="27.0" customHeight="1">
      <c r="A2290" s="8" t="str">
        <f>HYPERLINK("https://www.tenforums.com/tutorials/114308-find-replace-text-notepad-windows-10-a.html","Notepad - Find and Replace Text in Windows 10")</f>
        <v>Notepad - Find and Replace Text in Windows 10</v>
      </c>
      <c r="B2290" s="9" t="s">
        <v>2079</v>
      </c>
      <c r="C2290" s="3"/>
      <c r="D2290" s="3"/>
      <c r="E2290" s="3"/>
      <c r="F2290" s="3"/>
      <c r="G2290" s="3"/>
      <c r="H2290" s="3"/>
      <c r="I2290" s="3"/>
      <c r="J2290" s="3"/>
      <c r="K2290" s="3"/>
      <c r="L2290" s="3"/>
      <c r="M2290" s="3"/>
      <c r="N2290" s="3"/>
      <c r="O2290" s="3"/>
      <c r="P2290" s="3"/>
      <c r="Q2290" s="3"/>
      <c r="R2290" s="3"/>
      <c r="S2290" s="3"/>
      <c r="T2290" s="3"/>
      <c r="U2290" s="3"/>
      <c r="V2290" s="3"/>
    </row>
    <row r="2291" ht="27.0" customHeight="1">
      <c r="A2291" s="11" t="str">
        <f>HYPERLINK("https://www.tenforums.com/tutorials/144108-how-install-uninstall-notepad-windows-10-a.html","Notepad - Install and Uninstall in Windows 10")</f>
        <v>Notepad - Install and Uninstall in Windows 10</v>
      </c>
      <c r="B2291" s="10" t="s">
        <v>2080</v>
      </c>
      <c r="C2291" s="3"/>
      <c r="D2291" s="3"/>
      <c r="E2291" s="3"/>
      <c r="F2291" s="3"/>
      <c r="G2291" s="3"/>
      <c r="H2291" s="3"/>
      <c r="I2291" s="3"/>
      <c r="J2291" s="3"/>
      <c r="K2291" s="3"/>
      <c r="L2291" s="3"/>
      <c r="M2291" s="3"/>
      <c r="N2291" s="3"/>
      <c r="O2291" s="3"/>
      <c r="P2291" s="3"/>
      <c r="Q2291" s="3"/>
      <c r="R2291" s="3"/>
      <c r="S2291" s="3"/>
      <c r="T2291" s="3"/>
      <c r="U2291" s="3"/>
      <c r="V2291" s="3"/>
    </row>
    <row r="2292" ht="27.0" customHeight="1">
      <c r="A2292" s="8" t="str">
        <f>HYPERLINK("https://www.tenforums.com/tutorials/45897-notepad-reset-default-open-position-size-windows-10-a.html","Notepad - Reset Default Open Position and Size in Windows 10")</f>
        <v>Notepad - Reset Default Open Position and Size in Windows 10</v>
      </c>
      <c r="B2292" s="9" t="s">
        <v>2081</v>
      </c>
      <c r="C2292" s="3"/>
      <c r="D2292" s="3"/>
      <c r="E2292" s="3"/>
      <c r="F2292" s="3"/>
      <c r="G2292" s="3"/>
      <c r="H2292" s="3"/>
      <c r="I2292" s="3"/>
      <c r="J2292" s="3"/>
      <c r="K2292" s="3"/>
      <c r="L2292" s="3"/>
      <c r="M2292" s="3"/>
      <c r="N2292" s="3"/>
      <c r="O2292" s="3"/>
      <c r="P2292" s="3"/>
      <c r="Q2292" s="3"/>
      <c r="R2292" s="3"/>
      <c r="S2292" s="3"/>
      <c r="T2292" s="3"/>
      <c r="U2292" s="3"/>
      <c r="V2292" s="3"/>
    </row>
    <row r="2293" ht="27.0" customHeight="1">
      <c r="A2293" s="8" t="str">
        <f>HYPERLINK("https://www.tenforums.com/tutorials/109878-search-bing-notepad-windows-10-a.html","Notepad - Search with Bing in Windows 10")</f>
        <v>Notepad - Search with Bing in Windows 10</v>
      </c>
      <c r="B2293" s="9" t="s">
        <v>277</v>
      </c>
      <c r="C2293" s="3"/>
      <c r="D2293" s="3"/>
      <c r="E2293" s="3"/>
      <c r="F2293" s="3"/>
      <c r="G2293" s="3"/>
      <c r="H2293" s="3"/>
      <c r="I2293" s="3"/>
      <c r="J2293" s="3"/>
      <c r="K2293" s="3"/>
      <c r="L2293" s="3"/>
      <c r="M2293" s="3"/>
      <c r="N2293" s="3"/>
      <c r="O2293" s="3"/>
      <c r="P2293" s="3"/>
      <c r="Q2293" s="3"/>
      <c r="R2293" s="3"/>
      <c r="S2293" s="3"/>
      <c r="T2293" s="3"/>
      <c r="U2293" s="3"/>
      <c r="V2293" s="3"/>
    </row>
    <row r="2294" ht="27.0" customHeight="1">
      <c r="A2294" s="8" t="str">
        <f>HYPERLINK("https://www.tenforums.com/tutorials/113906-change-zoom-level-text-notepad-windows-10-a.html","Notepad Zoom Level of Text - Change in Windows 10")</f>
        <v>Notepad Zoom Level of Text - Change in Windows 10</v>
      </c>
      <c r="B2294" s="9" t="s">
        <v>2082</v>
      </c>
      <c r="C2294" s="3"/>
      <c r="D2294" s="3"/>
      <c r="E2294" s="3"/>
      <c r="F2294" s="3"/>
      <c r="G2294" s="3"/>
      <c r="H2294" s="3"/>
      <c r="I2294" s="3"/>
      <c r="J2294" s="3"/>
      <c r="K2294" s="3"/>
      <c r="L2294" s="3"/>
      <c r="M2294" s="3"/>
      <c r="N2294" s="3"/>
      <c r="O2294" s="3"/>
      <c r="P2294" s="3"/>
      <c r="Q2294" s="3"/>
      <c r="R2294" s="3"/>
      <c r="S2294" s="3"/>
      <c r="T2294" s="3"/>
      <c r="U2294" s="3"/>
      <c r="V2294" s="3"/>
    </row>
    <row r="2295" ht="27.0" customHeight="1">
      <c r="A2295" s="8" t="str">
        <f>HYPERLINK("https://www.tenforums.com/tutorials/86654-add-remove-notification-area-taskbar-windows-10-a.html","Notification Area - Add or Remove from Taskbar in Windows 10")</f>
        <v>Notification Area - Add or Remove from Taskbar in Windows 10</v>
      </c>
      <c r="B2295" s="9" t="s">
        <v>2083</v>
      </c>
      <c r="C2295" s="3"/>
      <c r="D2295" s="3"/>
      <c r="E2295" s="3"/>
      <c r="F2295" s="3"/>
      <c r="G2295" s="3"/>
      <c r="H2295" s="3"/>
      <c r="I2295" s="3"/>
      <c r="J2295" s="3"/>
      <c r="K2295" s="3"/>
      <c r="L2295" s="3"/>
      <c r="M2295" s="3"/>
      <c r="N2295" s="3"/>
      <c r="O2295" s="3"/>
      <c r="P2295" s="3"/>
      <c r="Q2295" s="3"/>
      <c r="R2295" s="3"/>
      <c r="S2295" s="3"/>
      <c r="T2295" s="3"/>
      <c r="U2295" s="3"/>
      <c r="V2295" s="3"/>
    </row>
    <row r="2296" ht="27.0" customHeight="1">
      <c r="A2296" s="8" t="str">
        <f>HYPERLINK("https://www.tenforums.com/tutorials/5313-notification-area-icons-hide-show-windows-10-a.html","Notification Area Icons - Hide or Show in Windows 10")</f>
        <v>Notification Area Icons - Hide or Show in Windows 10</v>
      </c>
      <c r="B2296" s="9" t="s">
        <v>2084</v>
      </c>
      <c r="C2296" s="3"/>
      <c r="D2296" s="3"/>
      <c r="E2296" s="3"/>
      <c r="F2296" s="3"/>
      <c r="G2296" s="3"/>
      <c r="H2296" s="3"/>
      <c r="I2296" s="3"/>
      <c r="J2296" s="3"/>
      <c r="K2296" s="3"/>
      <c r="L2296" s="3"/>
      <c r="M2296" s="3"/>
      <c r="N2296" s="3"/>
      <c r="O2296" s="3"/>
      <c r="P2296" s="3"/>
      <c r="Q2296" s="3"/>
      <c r="R2296" s="3"/>
      <c r="S2296" s="3"/>
      <c r="T2296" s="3"/>
      <c r="U2296" s="3"/>
      <c r="V2296" s="3"/>
    </row>
    <row r="2297" ht="27.0" customHeight="1">
      <c r="A2297" s="8" t="str">
        <f>HYPERLINK("https://www.tenforums.com/tutorials/5662-notification-area-icons-reset-windows-10-a.html","Notification Area Icons - Reset in Windows 10")</f>
        <v>Notification Area Icons - Reset in Windows 10</v>
      </c>
      <c r="B2297" s="9" t="s">
        <v>2085</v>
      </c>
      <c r="C2297" s="3"/>
      <c r="D2297" s="3"/>
      <c r="E2297" s="3"/>
      <c r="F2297" s="3"/>
      <c r="G2297" s="3"/>
      <c r="H2297" s="3"/>
      <c r="I2297" s="3"/>
      <c r="J2297" s="3"/>
      <c r="K2297" s="3"/>
      <c r="L2297" s="3"/>
      <c r="M2297" s="3"/>
      <c r="N2297" s="3"/>
      <c r="O2297" s="3"/>
      <c r="P2297" s="3"/>
      <c r="Q2297" s="3"/>
      <c r="R2297" s="3"/>
      <c r="S2297" s="3"/>
      <c r="T2297" s="3"/>
      <c r="U2297" s="3"/>
      <c r="V2297" s="3"/>
    </row>
    <row r="2298" ht="27.0" customHeight="1">
      <c r="A2298" s="8" t="str">
        <f>HYPERLINK("https://www.tenforums.com/tutorials/2696-system-icons-turn-off-windows-10-a.html","Notification Area System Icons - Turn On or Off in Windows 10")</f>
        <v>Notification Area System Icons - Turn On or Off in Windows 10</v>
      </c>
      <c r="B2298" s="9" t="s">
        <v>2086</v>
      </c>
      <c r="C2298" s="3"/>
      <c r="D2298" s="3"/>
      <c r="E2298" s="3"/>
      <c r="F2298" s="3"/>
      <c r="G2298" s="3"/>
      <c r="H2298" s="3"/>
      <c r="I2298" s="3"/>
      <c r="J2298" s="3"/>
      <c r="K2298" s="3"/>
      <c r="L2298" s="3"/>
      <c r="M2298" s="3"/>
      <c r="N2298" s="3"/>
      <c r="O2298" s="3"/>
      <c r="P2298" s="3"/>
      <c r="Q2298" s="3"/>
      <c r="R2298" s="3"/>
      <c r="S2298" s="3"/>
      <c r="T2298" s="3"/>
      <c r="U2298" s="3"/>
      <c r="V2298" s="3"/>
    </row>
    <row r="2299" ht="27.0" customHeight="1">
      <c r="A2299" s="8" t="str">
        <f>HYPERLINK("https://www.tenforums.com/tutorials/61013-notification-banners-senders-turn-off-windows-10-a.html","Notification Banners from Senders - Turn On or Off in Windows 10 ")</f>
        <v>Notification Banners from Senders - Turn On or Off in Windows 10 </v>
      </c>
      <c r="B2299" s="9" t="s">
        <v>2087</v>
      </c>
      <c r="C2299" s="3"/>
      <c r="D2299" s="3"/>
      <c r="E2299" s="3"/>
      <c r="F2299" s="3"/>
      <c r="G2299" s="3"/>
      <c r="H2299" s="3"/>
      <c r="I2299" s="3"/>
      <c r="J2299" s="3"/>
      <c r="K2299" s="3"/>
      <c r="L2299" s="3"/>
      <c r="M2299" s="3"/>
      <c r="N2299" s="3"/>
      <c r="O2299" s="3"/>
      <c r="P2299" s="3"/>
      <c r="Q2299" s="3"/>
      <c r="R2299" s="3"/>
      <c r="S2299" s="3"/>
      <c r="T2299" s="3"/>
      <c r="U2299" s="3"/>
      <c r="V2299" s="3"/>
    </row>
    <row r="2300" ht="27.0" customHeight="1">
      <c r="A2300" s="8" t="str">
        <f>HYPERLINK("https://www.tenforums.com/tutorials/61017-notification-sound-senders-turn-off-windows-10-a.html","Notification Sound from Senders - Turn On or Off in Windows 10 ")</f>
        <v>Notification Sound from Senders - Turn On or Off in Windows 10 </v>
      </c>
      <c r="B2300" s="9" t="s">
        <v>2088</v>
      </c>
      <c r="C2300" s="3"/>
      <c r="D2300" s="3"/>
      <c r="E2300" s="3"/>
      <c r="F2300" s="3"/>
      <c r="G2300" s="3"/>
      <c r="H2300" s="3"/>
      <c r="I2300" s="3"/>
      <c r="J2300" s="3"/>
      <c r="K2300" s="3"/>
      <c r="L2300" s="3"/>
      <c r="M2300" s="3"/>
      <c r="N2300" s="3"/>
      <c r="O2300" s="3"/>
      <c r="P2300" s="3"/>
      <c r="Q2300" s="3"/>
      <c r="R2300" s="3"/>
      <c r="S2300" s="3"/>
      <c r="T2300" s="3"/>
      <c r="U2300" s="3"/>
      <c r="V2300" s="3"/>
    </row>
    <row r="2301" ht="27.0" customHeight="1">
      <c r="A2301" s="11" t="str">
        <f>HYPERLINK("https://www.tenforums.com/tutorials/151558-turn-off-notification-sounds-while-playing-games-windows-10-a.html","Notification Sounds - Turn On or Off while Playing Games in Windows 10")</f>
        <v>Notification Sounds - Turn On or Off while Playing Games in Windows 10</v>
      </c>
      <c r="B2301" s="10" t="s">
        <v>1142</v>
      </c>
      <c r="C2301" s="3"/>
      <c r="D2301" s="3"/>
      <c r="E2301" s="3"/>
      <c r="F2301" s="3"/>
      <c r="G2301" s="3"/>
      <c r="H2301" s="3"/>
      <c r="I2301" s="3"/>
      <c r="J2301" s="3"/>
      <c r="K2301" s="3"/>
      <c r="L2301" s="3"/>
      <c r="M2301" s="3"/>
      <c r="N2301" s="3"/>
      <c r="O2301" s="3"/>
      <c r="P2301" s="3"/>
      <c r="Q2301" s="3"/>
      <c r="R2301" s="3"/>
      <c r="S2301" s="3"/>
      <c r="T2301" s="3"/>
      <c r="U2301" s="3"/>
      <c r="V2301" s="3"/>
    </row>
    <row r="2302" ht="27.0" customHeight="1">
      <c r="A2302" s="8" t="str">
        <f>HYPERLINK("https://www.tenforums.com/tutorials/6175-notifications-display-time-change-window-10-a.html","Notifications Display Time - Change in Window 10")</f>
        <v>Notifications Display Time - Change in Window 10</v>
      </c>
      <c r="B2302" s="9" t="s">
        <v>2089</v>
      </c>
      <c r="C2302" s="3"/>
      <c r="D2302" s="3"/>
      <c r="E2302" s="3"/>
      <c r="F2302" s="3"/>
      <c r="G2302" s="3"/>
      <c r="H2302" s="3"/>
      <c r="I2302" s="3"/>
      <c r="J2302" s="3"/>
      <c r="K2302" s="3"/>
      <c r="L2302" s="3"/>
      <c r="M2302" s="3"/>
      <c r="N2302" s="3"/>
      <c r="O2302" s="3"/>
      <c r="P2302" s="3"/>
      <c r="Q2302" s="3"/>
      <c r="R2302" s="3"/>
      <c r="S2302" s="3"/>
      <c r="T2302" s="3"/>
      <c r="U2302" s="3"/>
      <c r="V2302" s="3"/>
    </row>
    <row r="2303" ht="27.0" customHeight="1">
      <c r="A2303" s="8" t="str">
        <f>HYPERLINK("https://www.tenforums.com/tutorials/4111-turn-off-notifications-apps-senders-windows-10-a.html","Notifications for Apps and Senders - Turn On or Off in Windows 10")</f>
        <v>Notifications for Apps and Senders - Turn On or Off in Windows 10</v>
      </c>
      <c r="B2303" s="10" t="s">
        <v>159</v>
      </c>
      <c r="C2303" s="3"/>
      <c r="D2303" s="3"/>
      <c r="E2303" s="3"/>
      <c r="F2303" s="3"/>
      <c r="G2303" s="3"/>
      <c r="H2303" s="3"/>
      <c r="I2303" s="3"/>
      <c r="J2303" s="3"/>
      <c r="K2303" s="3"/>
      <c r="L2303" s="3"/>
      <c r="M2303" s="3"/>
      <c r="N2303" s="3"/>
      <c r="O2303" s="3"/>
      <c r="P2303" s="3"/>
      <c r="Q2303" s="3"/>
      <c r="R2303" s="3"/>
      <c r="S2303" s="3"/>
      <c r="T2303" s="3"/>
      <c r="U2303" s="3"/>
      <c r="V2303" s="3"/>
    </row>
    <row r="2304" ht="27.0" customHeight="1">
      <c r="A2304" s="8" t="str">
        <f>HYPERLINK("https://www.tenforums.com/tutorials/50987-microsoft-edge-web-notifications-turn-off-sites-windows-10-a.html","Notifications for Sites - Turn On or Off in Windows 10 ")</f>
        <v>Notifications for Sites - Turn On or Off in Windows 10 </v>
      </c>
      <c r="B2304" s="9" t="s">
        <v>1870</v>
      </c>
      <c r="C2304" s="3"/>
      <c r="D2304" s="3"/>
      <c r="E2304" s="3"/>
      <c r="F2304" s="3"/>
      <c r="G2304" s="3"/>
      <c r="H2304" s="3"/>
      <c r="I2304" s="3"/>
      <c r="J2304" s="3"/>
      <c r="K2304" s="3"/>
      <c r="L2304" s="3"/>
      <c r="M2304" s="3"/>
      <c r="N2304" s="3"/>
      <c r="O2304" s="3"/>
      <c r="P2304" s="3"/>
      <c r="Q2304" s="3"/>
      <c r="R2304" s="3"/>
      <c r="S2304" s="3"/>
      <c r="T2304" s="3"/>
      <c r="U2304" s="3"/>
      <c r="V2304" s="3"/>
    </row>
    <row r="2305" ht="27.0" customHeight="1">
      <c r="A2305" s="8" t="str">
        <f>HYPERLINK("https://www.tenforums.com/tutorials/105486-enable-disable-notifications-windows-defender-security-center.html","Notifications from Windows Defender Security Center - Enable or Disable in Windows 10")</f>
        <v>Notifications from Windows Defender Security Center - Enable or Disable in Windows 10</v>
      </c>
      <c r="B2305" s="9" t="s">
        <v>2090</v>
      </c>
      <c r="C2305" s="3"/>
      <c r="D2305" s="3"/>
      <c r="E2305" s="3"/>
      <c r="F2305" s="3"/>
      <c r="G2305" s="3"/>
      <c r="H2305" s="3"/>
      <c r="I2305" s="3"/>
      <c r="J2305" s="3"/>
      <c r="K2305" s="3"/>
      <c r="L2305" s="3"/>
      <c r="M2305" s="3"/>
      <c r="N2305" s="3"/>
      <c r="O2305" s="3"/>
      <c r="P2305" s="3"/>
      <c r="Q2305" s="3"/>
      <c r="R2305" s="3"/>
      <c r="S2305" s="3"/>
      <c r="T2305" s="3"/>
      <c r="U2305" s="3"/>
      <c r="V2305" s="3"/>
    </row>
    <row r="2306" ht="27.0" customHeight="1">
      <c r="A2306" s="8" t="str">
        <f>HYPERLINK("https://www.tenforums.com/tutorials/57020-notifications-hide-show-when-duplicating-screen-windows-10-a.html","Notifications - Hide or Show when Duplicating Screen in Windows 10 ")</f>
        <v>Notifications - Hide or Show when Duplicating Screen in Windows 10 </v>
      </c>
      <c r="B2306" s="9" t="s">
        <v>2091</v>
      </c>
      <c r="C2306" s="3"/>
      <c r="D2306" s="3"/>
      <c r="E2306" s="3"/>
      <c r="F2306" s="3"/>
      <c r="G2306" s="3"/>
      <c r="H2306" s="3"/>
      <c r="I2306" s="3"/>
      <c r="J2306" s="3"/>
      <c r="K2306" s="3"/>
      <c r="L2306" s="3"/>
      <c r="M2306" s="3"/>
      <c r="N2306" s="3"/>
      <c r="O2306" s="3"/>
      <c r="P2306" s="3"/>
      <c r="Q2306" s="3"/>
      <c r="R2306" s="3"/>
      <c r="S2306" s="3"/>
      <c r="T2306" s="3"/>
      <c r="U2306" s="3"/>
      <c r="V2306" s="3"/>
    </row>
    <row r="2307" ht="27.0" customHeight="1">
      <c r="A2307" s="8" t="str">
        <f>HYPERLINK("https://www.tenforums.com/tutorials/61006-action-center-notifications-turn-off-windows-10-a.html","Notifications in Action Center - Turn On or Off in Windows 10 ")</f>
        <v>Notifications in Action Center - Turn On or Off in Windows 10 </v>
      </c>
      <c r="B2307" s="9" t="s">
        <v>56</v>
      </c>
      <c r="C2307" s="3"/>
      <c r="D2307" s="3"/>
      <c r="E2307" s="3"/>
      <c r="F2307" s="3"/>
      <c r="G2307" s="3"/>
      <c r="H2307" s="3"/>
      <c r="I2307" s="3"/>
      <c r="J2307" s="3"/>
      <c r="K2307" s="3"/>
      <c r="L2307" s="3"/>
      <c r="M2307" s="3"/>
      <c r="N2307" s="3"/>
      <c r="O2307" s="3"/>
      <c r="P2307" s="3"/>
      <c r="Q2307" s="3"/>
      <c r="R2307" s="3"/>
      <c r="S2307" s="3"/>
      <c r="T2307" s="3"/>
      <c r="U2307" s="3"/>
      <c r="V2307" s="3"/>
    </row>
    <row r="2308" ht="27.0" customHeight="1">
      <c r="A2308" s="8" t="str">
        <f>HYPERLINK("https://www.tenforums.com/tutorials/92290-turn-off-notifications-head-mounted-display-windows-10-a.html","Notifications on Head Mounted Display - Turn On or Off in Windows 10")</f>
        <v>Notifications on Head Mounted Display - Turn On or Off in Windows 10</v>
      </c>
      <c r="B2308" s="9" t="s">
        <v>1213</v>
      </c>
      <c r="C2308" s="3"/>
      <c r="D2308" s="3"/>
      <c r="E2308" s="3"/>
      <c r="F2308" s="3"/>
      <c r="G2308" s="3"/>
      <c r="H2308" s="3"/>
      <c r="I2308" s="3"/>
      <c r="J2308" s="3"/>
      <c r="K2308" s="3"/>
      <c r="L2308" s="3"/>
      <c r="M2308" s="3"/>
      <c r="N2308" s="3"/>
      <c r="O2308" s="3"/>
      <c r="P2308" s="3"/>
      <c r="Q2308" s="3"/>
      <c r="R2308" s="3"/>
      <c r="S2308" s="3"/>
      <c r="T2308" s="3"/>
      <c r="U2308" s="3"/>
      <c r="V2308" s="3"/>
    </row>
    <row r="2309" ht="27.0" customHeight="1">
      <c r="A2309" s="8" t="str">
        <f>HYPERLINK("https://www.tenforums.com/tutorials/31116-lock-screen-app-notifications-turn-off-windows-10-a.html","Notifications on Lock Screen - Turn On or Off in Windows 10")</f>
        <v>Notifications on Lock Screen - Turn On or Off in Windows 10</v>
      </c>
      <c r="B2309" s="9" t="s">
        <v>158</v>
      </c>
      <c r="C2309" s="3"/>
      <c r="D2309" s="3"/>
      <c r="E2309" s="3"/>
      <c r="F2309" s="3"/>
      <c r="G2309" s="3"/>
      <c r="H2309" s="3"/>
      <c r="I2309" s="3"/>
      <c r="J2309" s="3"/>
      <c r="K2309" s="3"/>
      <c r="L2309" s="3"/>
      <c r="M2309" s="3"/>
      <c r="N2309" s="3"/>
      <c r="O2309" s="3"/>
      <c r="P2309" s="3"/>
      <c r="Q2309" s="3"/>
      <c r="R2309" s="3"/>
      <c r="S2309" s="3"/>
      <c r="T2309" s="3"/>
      <c r="U2309" s="3"/>
      <c r="V2309" s="3"/>
    </row>
    <row r="2310" ht="27.0" customHeight="1">
      <c r="A2310" s="12" t="str">
        <f>HYPERLINK("https://www.tenforums.com/tutorials/61073-hide-show-content-notifications-lock-screen-windows-10-a.html","Notifications on Lock Screen - Turn On or Off Hide Content in Windows 10 ")</f>
        <v>Notifications on Lock Screen - Turn On or Off Hide Content in Windows 10 </v>
      </c>
      <c r="B2310" s="10" t="s">
        <v>1440</v>
      </c>
      <c r="C2310" s="3"/>
      <c r="D2310" s="3"/>
      <c r="E2310" s="3"/>
      <c r="F2310" s="3"/>
      <c r="G2310" s="3"/>
      <c r="H2310" s="3"/>
      <c r="I2310" s="3"/>
      <c r="J2310" s="3"/>
      <c r="K2310" s="3"/>
      <c r="L2310" s="3"/>
      <c r="M2310" s="3"/>
      <c r="N2310" s="3"/>
      <c r="O2310" s="3"/>
      <c r="P2310" s="3"/>
      <c r="Q2310" s="3"/>
      <c r="R2310" s="3"/>
      <c r="S2310" s="3"/>
      <c r="T2310" s="3"/>
      <c r="U2310" s="3"/>
      <c r="V2310" s="3"/>
    </row>
    <row r="2311" ht="27.0" customHeight="1">
      <c r="A2311" s="8" t="str">
        <f>HYPERLINK("https://www.tenforums.com/tutorials/46424-app-notifications-priority-action-center-change-windows-10-a.html","Notifications Priority of Apps in Action Center - Change in Windows 10 ")</f>
        <v>Notifications Priority of Apps in Action Center - Change in Windows 10 </v>
      </c>
      <c r="B2311" s="9" t="s">
        <v>58</v>
      </c>
      <c r="C2311" s="3"/>
      <c r="D2311" s="3"/>
      <c r="E2311" s="3"/>
      <c r="F2311" s="3"/>
      <c r="G2311" s="3"/>
      <c r="H2311" s="3"/>
      <c r="I2311" s="3"/>
      <c r="J2311" s="3"/>
      <c r="K2311" s="3"/>
      <c r="L2311" s="3"/>
      <c r="M2311" s="3"/>
      <c r="N2311" s="3"/>
      <c r="O2311" s="3"/>
      <c r="P2311" s="3"/>
      <c r="Q2311" s="3"/>
      <c r="R2311" s="3"/>
      <c r="S2311" s="3"/>
      <c r="T2311" s="3"/>
      <c r="U2311" s="3"/>
      <c r="V2311" s="3"/>
    </row>
    <row r="2312" ht="27.0" customHeight="1">
      <c r="A2312" s="8" t="str">
        <f>HYPERLINK("https://www.tenforums.com/tutorials/47439-action-center-app-notifications-priority-change-windows-10-mobile.html","Notifications Priority of Apps in Action Center - Change in Windows 10 Mobile")</f>
        <v>Notifications Priority of Apps in Action Center - Change in Windows 10 Mobile</v>
      </c>
      <c r="B2312" s="9" t="s">
        <v>52</v>
      </c>
      <c r="C2312" s="3"/>
      <c r="D2312" s="3"/>
      <c r="E2312" s="3"/>
      <c r="F2312" s="3"/>
      <c r="G2312" s="3"/>
      <c r="H2312" s="3"/>
      <c r="I2312" s="3"/>
      <c r="J2312" s="3"/>
      <c r="K2312" s="3"/>
      <c r="L2312" s="3"/>
      <c r="M2312" s="3"/>
      <c r="N2312" s="3"/>
      <c r="O2312" s="3"/>
      <c r="P2312" s="3"/>
      <c r="Q2312" s="3"/>
      <c r="R2312" s="3"/>
      <c r="S2312" s="3"/>
      <c r="T2312" s="3"/>
      <c r="U2312" s="3"/>
      <c r="V2312" s="3"/>
    </row>
    <row r="2313" ht="27.0" customHeight="1">
      <c r="A2313" s="8" t="str">
        <f>HYPERLINK("https://www.tenforums.com/tutorials/76305-windows-update-restart-notifications-turn-off-windows-10-a.html","Notifications to Restart for Updates - Turn On or Off in Windows 10")</f>
        <v>Notifications to Restart for Updates - Turn On or Off in Windows 10</v>
      </c>
      <c r="B2313" s="10" t="s">
        <v>2092</v>
      </c>
      <c r="C2313" s="3"/>
      <c r="D2313" s="3"/>
      <c r="E2313" s="3"/>
      <c r="F2313" s="3"/>
      <c r="G2313" s="3"/>
      <c r="H2313" s="3"/>
      <c r="I2313" s="3"/>
      <c r="J2313" s="3"/>
      <c r="K2313" s="3"/>
      <c r="L2313" s="3"/>
      <c r="M2313" s="3"/>
      <c r="N2313" s="3"/>
      <c r="O2313" s="3"/>
      <c r="P2313" s="3"/>
      <c r="Q2313" s="3"/>
      <c r="R2313" s="3"/>
      <c r="S2313" s="3"/>
      <c r="T2313" s="3"/>
      <c r="U2313" s="3"/>
      <c r="V2313" s="3"/>
    </row>
    <row r="2314" ht="27.0" customHeight="1">
      <c r="A2314" s="8" t="str">
        <f>HYPERLINK("https://www.tenforums.com/tutorials/46427-action-center-change-number-notifications-visible-per-app.html","Notifications Visible per App in Action Center - Change in Windows 10 ")</f>
        <v>Notifications Visible per App in Action Center - Change in Windows 10 </v>
      </c>
      <c r="B2314" s="9" t="s">
        <v>54</v>
      </c>
      <c r="C2314" s="3"/>
      <c r="D2314" s="3"/>
      <c r="E2314" s="3"/>
      <c r="F2314" s="3"/>
      <c r="G2314" s="3"/>
      <c r="H2314" s="3"/>
      <c r="I2314" s="3"/>
      <c r="J2314" s="3"/>
      <c r="K2314" s="3"/>
      <c r="L2314" s="3"/>
      <c r="M2314" s="3"/>
      <c r="N2314" s="3"/>
      <c r="O2314" s="3"/>
      <c r="P2314" s="3"/>
      <c r="Q2314" s="3"/>
      <c r="R2314" s="3"/>
      <c r="S2314" s="3"/>
      <c r="T2314" s="3"/>
      <c r="U2314" s="3"/>
      <c r="V2314" s="3"/>
    </row>
    <row r="2315" ht="27.0" customHeight="1">
      <c r="A2315" s="8" t="str">
        <f>HYPERLINK("https://www.tenforums.com/tutorials/47489-action-center-notifications-visible-change-windows-10-mobile.html","Notifications Visible per App in Action Center - Change in Windows 10 Mobile ")</f>
        <v>Notifications Visible per App in Action Center - Change in Windows 10 Mobile </v>
      </c>
      <c r="B2315" s="9" t="s">
        <v>57</v>
      </c>
      <c r="C2315" s="3"/>
      <c r="D2315" s="3"/>
      <c r="E2315" s="3"/>
      <c r="F2315" s="3"/>
      <c r="G2315" s="3"/>
      <c r="H2315" s="3"/>
      <c r="I2315" s="3"/>
      <c r="J2315" s="3"/>
      <c r="K2315" s="3"/>
      <c r="L2315" s="3"/>
      <c r="M2315" s="3"/>
      <c r="N2315" s="3"/>
      <c r="O2315" s="3"/>
      <c r="P2315" s="3"/>
      <c r="Q2315" s="3"/>
      <c r="R2315" s="3"/>
      <c r="S2315" s="3"/>
      <c r="T2315" s="3"/>
      <c r="U2315" s="3"/>
      <c r="V2315" s="3"/>
    </row>
    <row r="2316" ht="27.0" customHeight="1">
      <c r="A2316" s="11" t="str">
        <f>HYPERLINK("https://www.tenforums.com/tutorials/151547-show-hide-notifications-when-playing-fullscreen-game-windows-10-a.html","Notifications when Playing Fullscreen Game - Hide or Show in Windows 10")</f>
        <v>Notifications when Playing Fullscreen Game - Hide or Show in Windows 10</v>
      </c>
      <c r="B2316" s="10" t="s">
        <v>1143</v>
      </c>
      <c r="C2316" s="3"/>
      <c r="D2316" s="3"/>
      <c r="E2316" s="3"/>
      <c r="F2316" s="3"/>
      <c r="G2316" s="3"/>
      <c r="H2316" s="3"/>
      <c r="I2316" s="3"/>
      <c r="J2316" s="3"/>
      <c r="K2316" s="3"/>
      <c r="L2316" s="3"/>
      <c r="M2316" s="3"/>
      <c r="N2316" s="3"/>
      <c r="O2316" s="3"/>
      <c r="P2316" s="3"/>
      <c r="Q2316" s="3"/>
      <c r="R2316" s="3"/>
      <c r="S2316" s="3"/>
      <c r="T2316" s="3"/>
      <c r="U2316" s="3"/>
      <c r="V2316" s="3"/>
    </row>
    <row r="2317" ht="27.0" customHeight="1">
      <c r="A2317" s="8" t="str">
        <f>HYPERLINK("https://www.tenforums.com/tutorials/135455-change-internet-time-server-windows.html","NTP Time Server - Change in Windows")</f>
        <v>NTP Time Server - Change in Windows</v>
      </c>
      <c r="B2317" s="9" t="s">
        <v>1335</v>
      </c>
      <c r="C2317" s="3"/>
      <c r="D2317" s="3"/>
      <c r="E2317" s="3"/>
      <c r="F2317" s="3"/>
      <c r="G2317" s="3"/>
      <c r="H2317" s="3"/>
      <c r="I2317" s="3"/>
      <c r="J2317" s="3"/>
      <c r="K2317" s="3"/>
      <c r="L2317" s="3"/>
      <c r="M2317" s="3"/>
      <c r="N2317" s="3"/>
      <c r="O2317" s="3"/>
      <c r="P2317" s="3"/>
      <c r="Q2317" s="3"/>
      <c r="R2317" s="3"/>
      <c r="S2317" s="3"/>
      <c r="T2317" s="3"/>
      <c r="U2317" s="3"/>
      <c r="V2317" s="3"/>
    </row>
    <row r="2318" ht="27.0" customHeight="1">
      <c r="A2318" s="8" t="str">
        <f>HYPERLINK("https://www.tenforums.com/tutorials/26340-compress-uncompress-files-folders-windows-10-a.html","NTFS Compression - Compress or Uncompress Files and Folders in Windows 10")</f>
        <v>NTFS Compression - Compress or Uncompress Files and Folders in Windows 10</v>
      </c>
      <c r="B2318" s="9" t="s">
        <v>562</v>
      </c>
      <c r="C2318" s="3"/>
      <c r="D2318" s="3"/>
      <c r="E2318" s="3"/>
      <c r="F2318" s="3"/>
      <c r="G2318" s="3"/>
      <c r="H2318" s="3"/>
      <c r="I2318" s="3"/>
      <c r="J2318" s="3"/>
      <c r="K2318" s="3"/>
      <c r="L2318" s="3"/>
      <c r="M2318" s="3"/>
      <c r="N2318" s="3"/>
      <c r="O2318" s="3"/>
      <c r="P2318" s="3"/>
      <c r="Q2318" s="3"/>
      <c r="R2318" s="3"/>
      <c r="S2318" s="3"/>
      <c r="T2318" s="3"/>
      <c r="U2318" s="3"/>
      <c r="V2318" s="3"/>
    </row>
    <row r="2319" ht="27.0" customHeight="1">
      <c r="A2319" s="8" t="str">
        <f>HYPERLINK("https://www.tenforums.com/tutorials/97780-enable-disable-ntfs-file-compression-windows.html","NTFS File Compression - Enable or Disable in Windows")</f>
        <v>NTFS File Compression - Enable or Disable in Windows</v>
      </c>
      <c r="B2319" s="9" t="s">
        <v>2093</v>
      </c>
      <c r="C2319" s="3"/>
      <c r="D2319" s="3"/>
      <c r="E2319" s="3"/>
      <c r="F2319" s="3"/>
      <c r="G2319" s="3"/>
      <c r="H2319" s="3"/>
      <c r="I2319" s="3"/>
      <c r="J2319" s="3"/>
      <c r="K2319" s="3"/>
      <c r="L2319" s="3"/>
      <c r="M2319" s="3"/>
      <c r="N2319" s="3"/>
      <c r="O2319" s="3"/>
      <c r="P2319" s="3"/>
      <c r="Q2319" s="3"/>
      <c r="R2319" s="3"/>
      <c r="S2319" s="3"/>
      <c r="T2319" s="3"/>
      <c r="U2319" s="3"/>
      <c r="V2319" s="3"/>
    </row>
    <row r="2320" ht="27.0" customHeight="1">
      <c r="A2320" s="8" t="str">
        <f>HYPERLINK("https://www.tenforums.com/tutorials/97782-enable-disable-ntfs-file-encryption-windows.html","NTFS File Encryption - Enable or Disable in Windows")</f>
        <v>NTFS File Encryption - Enable or Disable in Windows</v>
      </c>
      <c r="B2320" s="9" t="s">
        <v>2094</v>
      </c>
      <c r="C2320" s="3"/>
      <c r="D2320" s="3"/>
      <c r="E2320" s="3"/>
      <c r="F2320" s="3"/>
      <c r="G2320" s="3"/>
      <c r="H2320" s="3"/>
      <c r="I2320" s="3"/>
      <c r="J2320" s="3"/>
      <c r="K2320" s="3"/>
      <c r="L2320" s="3"/>
      <c r="M2320" s="3"/>
      <c r="N2320" s="3"/>
      <c r="O2320" s="3"/>
      <c r="P2320" s="3"/>
      <c r="Q2320" s="3"/>
      <c r="R2320" s="3"/>
      <c r="S2320" s="3"/>
      <c r="T2320" s="3"/>
      <c r="U2320" s="3"/>
      <c r="V2320" s="3"/>
    </row>
    <row r="2321" ht="27.0" customHeight="1">
      <c r="A2321" s="11" t="str">
        <f>HYPERLINK("https://www.tenforums.com/tutorials/139015-enable-disable-ntfs-last-access-time-stamp-updates-windows-10-a.html","NTFS Last Access Time Stamp Updates - Enable or Disable in Windows 10")</f>
        <v>NTFS Last Access Time Stamp Updates - Enable or Disable in Windows 10</v>
      </c>
      <c r="B2321" s="10" t="s">
        <v>1380</v>
      </c>
      <c r="C2321" s="3"/>
      <c r="D2321" s="3"/>
      <c r="E2321" s="3"/>
      <c r="F2321" s="3"/>
      <c r="G2321" s="3"/>
      <c r="H2321" s="3"/>
      <c r="I2321" s="3"/>
      <c r="J2321" s="3"/>
      <c r="K2321" s="3"/>
      <c r="L2321" s="3"/>
      <c r="M2321" s="3"/>
      <c r="N2321" s="3"/>
      <c r="O2321" s="3"/>
      <c r="P2321" s="3"/>
      <c r="Q2321" s="3"/>
      <c r="R2321" s="3"/>
      <c r="S2321" s="3"/>
      <c r="T2321" s="3"/>
      <c r="U2321" s="3"/>
      <c r="V2321" s="3"/>
    </row>
    <row r="2322" ht="27.0" customHeight="1">
      <c r="A2322" s="8" t="str">
        <f>HYPERLINK("https://www.tenforums.com/tutorials/51704-win32-long-paths-enable-disable-windows-10-a.html","NTFS Long Paths - Enable or Disable in Windows 10 ")</f>
        <v>NTFS Long Paths - Enable or Disable in Windows 10 </v>
      </c>
      <c r="B2322" s="9" t="s">
        <v>2095</v>
      </c>
      <c r="C2322" s="3"/>
      <c r="D2322" s="3"/>
      <c r="E2322" s="3"/>
      <c r="F2322" s="3"/>
      <c r="G2322" s="3"/>
      <c r="H2322" s="3"/>
      <c r="I2322" s="3"/>
      <c r="J2322" s="3"/>
      <c r="K2322" s="3"/>
      <c r="L2322" s="3"/>
      <c r="M2322" s="3"/>
      <c r="N2322" s="3"/>
      <c r="O2322" s="3"/>
      <c r="P2322" s="3"/>
      <c r="Q2322" s="3"/>
      <c r="R2322" s="3"/>
      <c r="S2322" s="3"/>
      <c r="T2322" s="3"/>
      <c r="U2322" s="3"/>
      <c r="V2322" s="3"/>
    </row>
    <row r="2323" ht="27.0" customHeight="1">
      <c r="A2323" s="8" t="str">
        <f>HYPERLINK("https://www.tenforums.com/tutorials/85882-convert-ntfs-fat32-without-data-loss-windows.html","NTFS to FAT32 - Convert without Data Loss in Windows")</f>
        <v>NTFS to FAT32 - Convert without Data Loss in Windows</v>
      </c>
      <c r="B2323" s="9" t="s">
        <v>2096</v>
      </c>
      <c r="C2323" s="3"/>
      <c r="D2323" s="3"/>
      <c r="E2323" s="3"/>
      <c r="F2323" s="3"/>
      <c r="G2323" s="3"/>
      <c r="H2323" s="3"/>
      <c r="I2323" s="3"/>
      <c r="J2323" s="3"/>
      <c r="K2323" s="3"/>
      <c r="L2323" s="3"/>
      <c r="M2323" s="3"/>
      <c r="N2323" s="3"/>
      <c r="O2323" s="3"/>
      <c r="P2323" s="3"/>
      <c r="Q2323" s="3"/>
      <c r="R2323" s="3"/>
      <c r="S2323" s="3"/>
      <c r="T2323" s="3"/>
      <c r="U2323" s="3"/>
      <c r="V2323" s="3"/>
    </row>
    <row r="2324" ht="27.0" customHeight="1">
      <c r="A2324" s="8" t="str">
        <f>HYPERLINK("https://www.tenforums.com/tutorials/36010-num-lock-enable-disable-sign-screen-windows-10-a.html","Num Lock - Enable or Disable on Sign-in Screen in Windows 10")</f>
        <v>Num Lock - Enable or Disable on Sign-in Screen in Windows 10</v>
      </c>
      <c r="B2324" s="9" t="s">
        <v>2097</v>
      </c>
      <c r="C2324" s="3"/>
      <c r="D2324" s="3"/>
      <c r="E2324" s="3"/>
      <c r="F2324" s="3"/>
      <c r="G2324" s="3"/>
      <c r="H2324" s="3"/>
      <c r="I2324" s="3"/>
      <c r="J2324" s="3"/>
      <c r="K2324" s="3"/>
      <c r="L2324" s="3"/>
      <c r="M2324" s="3"/>
      <c r="N2324" s="3"/>
      <c r="O2324" s="3"/>
      <c r="P2324" s="3"/>
      <c r="Q2324" s="3"/>
      <c r="R2324" s="3"/>
      <c r="S2324" s="3"/>
      <c r="T2324" s="3"/>
      <c r="U2324" s="3"/>
      <c r="V2324" s="3"/>
    </row>
    <row r="2325" ht="27.0" customHeight="1">
      <c r="A2325" s="8" t="str">
        <f>HYPERLINK("https://www.tenforums.com/tutorials/91417-enable-disable-numerical-sorting-file-explorer-windows-10-a.html","Numerical Sorting in File Explorer - Enable or Disable in Windows 10")</f>
        <v>Numerical Sorting in File Explorer - Enable or Disable in Windows 10</v>
      </c>
      <c r="B2325" s="9" t="s">
        <v>1004</v>
      </c>
      <c r="C2325" s="3"/>
      <c r="D2325" s="3"/>
      <c r="E2325" s="3"/>
      <c r="F2325" s="3"/>
      <c r="G2325" s="3"/>
      <c r="H2325" s="3"/>
      <c r="I2325" s="3"/>
      <c r="J2325" s="3"/>
      <c r="K2325" s="3"/>
      <c r="L2325" s="3"/>
      <c r="M2325" s="3"/>
      <c r="N2325" s="3"/>
      <c r="O2325" s="3"/>
      <c r="P2325" s="3"/>
      <c r="Q2325" s="3"/>
      <c r="R2325" s="3"/>
      <c r="S2325" s="3"/>
      <c r="T2325" s="3"/>
      <c r="U2325" s="3"/>
      <c r="V2325" s="3"/>
    </row>
    <row r="2326" ht="27.0" customHeight="1">
      <c r="A2326" s="12" t="str">
        <f>HYPERLINK("https://www.tenforums.com/tutorials/136674-add-remove-nvidia-control-panel-desktop-context-menu-windows.html","NVIDIA Control Panel Desktop Context Menu - Add or Remove in Windows")</f>
        <v>NVIDIA Control Panel Desktop Context Menu - Add or Remove in Windows</v>
      </c>
      <c r="B2326" s="10" t="s">
        <v>2098</v>
      </c>
      <c r="C2326" s="3"/>
      <c r="D2326" s="3"/>
      <c r="E2326" s="3"/>
      <c r="F2326" s="3"/>
      <c r="G2326" s="3"/>
      <c r="H2326" s="3"/>
      <c r="I2326" s="3"/>
      <c r="J2326" s="3"/>
      <c r="K2326" s="3"/>
      <c r="L2326" s="3"/>
      <c r="M2326" s="3"/>
      <c r="N2326" s="3"/>
      <c r="O2326" s="3"/>
      <c r="P2326" s="3"/>
      <c r="Q2326" s="3"/>
      <c r="R2326" s="3"/>
      <c r="S2326" s="3"/>
      <c r="T2326" s="3"/>
      <c r="U2326" s="3"/>
      <c r="V2326" s="3"/>
    </row>
    <row r="2327" ht="27.0" customHeight="1">
      <c r="A2327" s="11" t="str">
        <f>HYPERLINK("https://www.tenforums.com/tutorials/136647-add-remove-nvidia-control-panel-notification-tray-icon-windows.html","NVIDIA Control Panel Notification Tray Icon - Add or Remove in Windows")</f>
        <v>NVIDIA Control Panel Notification Tray Icon - Add or Remove in Windows</v>
      </c>
      <c r="B2327" s="10" t="s">
        <v>2099</v>
      </c>
      <c r="C2327" s="3"/>
      <c r="D2327" s="3"/>
      <c r="E2327" s="3"/>
      <c r="F2327" s="3"/>
      <c r="G2327" s="3"/>
      <c r="H2327" s="3"/>
      <c r="I2327" s="3"/>
      <c r="J2327" s="3"/>
      <c r="K2327" s="3"/>
      <c r="L2327" s="3"/>
      <c r="M2327" s="3"/>
      <c r="N2327" s="3"/>
      <c r="O2327" s="3"/>
      <c r="P2327" s="3"/>
      <c r="Q2327" s="3"/>
      <c r="R2327" s="3"/>
      <c r="S2327" s="3"/>
      <c r="T2327" s="3"/>
      <c r="U2327" s="3"/>
      <c r="V2327" s="3"/>
    </row>
    <row r="2328" ht="27.0" customHeight="1">
      <c r="A2328" s="11" t="str">
        <f>HYPERLINK("https://www.tenforums.com/tutorials/136662-add-remove-nvidia-gpu-activity-notification-area-icon-windows.html","NVIDIA GPU Activity Notification Area Icon - Add or Remove in Windows")</f>
        <v>NVIDIA GPU Activity Notification Area Icon - Add or Remove in Windows</v>
      </c>
      <c r="B2328" s="10" t="s">
        <v>2100</v>
      </c>
      <c r="C2328" s="3"/>
      <c r="D2328" s="3"/>
      <c r="E2328" s="3"/>
      <c r="F2328" s="3"/>
      <c r="G2328" s="3"/>
      <c r="H2328" s="3"/>
      <c r="I2328" s="3"/>
      <c r="J2328" s="3"/>
      <c r="K2328" s="3"/>
      <c r="L2328" s="3"/>
      <c r="M2328" s="3"/>
      <c r="N2328" s="3"/>
      <c r="O2328" s="3"/>
      <c r="P2328" s="3"/>
      <c r="Q2328" s="3"/>
      <c r="R2328" s="3"/>
      <c r="S2328" s="3"/>
      <c r="T2328" s="3"/>
      <c r="U2328" s="3"/>
      <c r="V2328" s="3"/>
    </row>
    <row r="2329" ht="27.0" customHeight="1">
      <c r="A2329" s="11" t="str">
        <f>HYPERLINK("https://www.tenforums.com/tutorials/136634-determine-nvidia-graphics-display-driver-version-installed-windows.html","NVIDIA Graphics Display Driver - Determine Version Installed in Windows")</f>
        <v>NVIDIA Graphics Display Driver - Determine Version Installed in Windows</v>
      </c>
      <c r="B2329" s="10" t="s">
        <v>2101</v>
      </c>
      <c r="C2329" s="3"/>
      <c r="D2329" s="3"/>
      <c r="E2329" s="3"/>
      <c r="F2329" s="3"/>
      <c r="G2329" s="3"/>
      <c r="H2329" s="3"/>
      <c r="I2329" s="3"/>
      <c r="J2329" s="3"/>
      <c r="K2329" s="3"/>
      <c r="L2329" s="3"/>
      <c r="M2329" s="3"/>
      <c r="N2329" s="3"/>
      <c r="O2329" s="3"/>
      <c r="P2329" s="3"/>
      <c r="Q2329" s="3"/>
      <c r="R2329" s="3"/>
      <c r="S2329" s="3"/>
      <c r="T2329" s="3"/>
      <c r="U2329" s="3"/>
      <c r="V2329" s="3"/>
    </row>
    <row r="2330" ht="27.0" customHeight="1">
      <c r="A2330" s="6" t="s">
        <v>2102</v>
      </c>
      <c r="B2330" s="6" t="s">
        <v>2102</v>
      </c>
      <c r="C2330" s="15"/>
      <c r="D2330" s="15"/>
      <c r="E2330" s="15"/>
      <c r="F2330" s="15"/>
      <c r="G2330" s="15"/>
      <c r="H2330" s="15"/>
      <c r="I2330" s="15"/>
      <c r="J2330" s="15"/>
      <c r="K2330" s="15"/>
      <c r="L2330" s="15"/>
      <c r="M2330" s="15"/>
      <c r="N2330" s="15"/>
      <c r="O2330" s="15"/>
      <c r="P2330" s="15"/>
      <c r="Q2330" s="15"/>
      <c r="R2330" s="15"/>
      <c r="S2330" s="15"/>
      <c r="T2330" s="15"/>
      <c r="U2330" s="15"/>
      <c r="V2330" s="15"/>
    </row>
    <row r="2331" ht="27.0" customHeight="1">
      <c r="A2331" s="8" t="str">
        <f>HYPERLINK("https://www.tenforums.com/tutorials/76570-oem-support-information-customize-windows-10-a.html","OEM Support Information - Customize in Windows 10")</f>
        <v>OEM Support Information - Customize in Windows 10</v>
      </c>
      <c r="B2331" s="10" t="s">
        <v>2103</v>
      </c>
      <c r="C2331" s="3"/>
      <c r="D2331" s="3"/>
      <c r="E2331" s="3"/>
      <c r="F2331" s="3"/>
      <c r="G2331" s="3"/>
      <c r="H2331" s="3"/>
      <c r="I2331" s="3"/>
      <c r="J2331" s="3"/>
      <c r="K2331" s="3"/>
      <c r="L2331" s="3"/>
      <c r="M2331" s="3"/>
      <c r="N2331" s="3"/>
      <c r="O2331" s="3"/>
      <c r="P2331" s="3"/>
      <c r="Q2331" s="3"/>
      <c r="R2331" s="3"/>
      <c r="S2331" s="3"/>
      <c r="T2331" s="3"/>
      <c r="U2331" s="3"/>
      <c r="V2331" s="3"/>
    </row>
    <row r="2332" ht="27.0" customHeight="1">
      <c r="A2332" s="8" t="str">
        <f>HYPERLINK("https://www.tenforums.com/tutorials/4363-office-apps-install-use-windows-10-a.html","Office Apps - Install and Use in Windows 10")</f>
        <v>Office Apps - Install and Use in Windows 10</v>
      </c>
      <c r="B2332" s="9" t="s">
        <v>2104</v>
      </c>
      <c r="C2332" s="3"/>
      <c r="D2332" s="3"/>
      <c r="E2332" s="3"/>
      <c r="F2332" s="3"/>
      <c r="G2332" s="3"/>
      <c r="H2332" s="3"/>
      <c r="I2332" s="3"/>
      <c r="J2332" s="3"/>
      <c r="K2332" s="3"/>
      <c r="L2332" s="3"/>
      <c r="M2332" s="3"/>
      <c r="N2332" s="3"/>
      <c r="O2332" s="3"/>
      <c r="P2332" s="3"/>
      <c r="Q2332" s="3"/>
      <c r="R2332" s="3"/>
      <c r="S2332" s="3"/>
      <c r="T2332" s="3"/>
      <c r="U2332" s="3"/>
      <c r="V2332" s="3"/>
    </row>
    <row r="2333" ht="27.0" customHeight="1">
      <c r="A2333" s="8" t="str">
        <f>HYPERLINK("https://www.tenforums.com/tutorials/46629-office-2016-automatic-updates-enable-disable.html","Office 2016 Automatic Updates - Enable or Disable ")</f>
        <v>Office 2016 Automatic Updates - Enable or Disable </v>
      </c>
      <c r="B2333" s="9" t="s">
        <v>2105</v>
      </c>
      <c r="C2333" s="3"/>
      <c r="D2333" s="3"/>
      <c r="E2333" s="3"/>
      <c r="F2333" s="3"/>
      <c r="G2333" s="3"/>
      <c r="H2333" s="3"/>
      <c r="I2333" s="3"/>
      <c r="J2333" s="3"/>
      <c r="K2333" s="3"/>
      <c r="L2333" s="3"/>
      <c r="M2333" s="3"/>
      <c r="N2333" s="3"/>
      <c r="O2333" s="3"/>
      <c r="P2333" s="3"/>
      <c r="Q2333" s="3"/>
      <c r="R2333" s="3"/>
      <c r="S2333" s="3"/>
      <c r="T2333" s="3"/>
      <c r="U2333" s="3"/>
      <c r="V2333" s="3"/>
    </row>
    <row r="2334" ht="27.0" customHeight="1">
      <c r="A2334" s="8" t="str">
        <f>HYPERLINK("https://www.tenforums.com/tutorials/44687-office-2016-background-change-windows.html","Office 2016 Background - Change for Windows")</f>
        <v>Office 2016 Background - Change for Windows</v>
      </c>
      <c r="B2334" s="9" t="s">
        <v>2106</v>
      </c>
      <c r="C2334" s="3"/>
      <c r="D2334" s="3"/>
      <c r="E2334" s="3"/>
      <c r="F2334" s="3"/>
      <c r="G2334" s="3"/>
      <c r="H2334" s="3"/>
      <c r="I2334" s="3"/>
      <c r="J2334" s="3"/>
      <c r="K2334" s="3"/>
      <c r="L2334" s="3"/>
      <c r="M2334" s="3"/>
      <c r="N2334" s="3"/>
      <c r="O2334" s="3"/>
      <c r="P2334" s="3"/>
      <c r="Q2334" s="3"/>
      <c r="R2334" s="3"/>
      <c r="S2334" s="3"/>
      <c r="T2334" s="3"/>
      <c r="U2334" s="3"/>
      <c r="V2334" s="3"/>
    </row>
    <row r="2335" ht="27.0" customHeight="1">
      <c r="A2335" s="8" t="str">
        <f>HYPERLINK("https://www.tenforums.com/tutorials/44833-office-2016-check-updates-windows.html","Office 2016 and Office 2019 - Check for Updates in Windows")</f>
        <v>Office 2016 and Office 2019 - Check for Updates in Windows</v>
      </c>
      <c r="B2335" s="10" t="s">
        <v>2107</v>
      </c>
      <c r="C2335" s="3"/>
      <c r="D2335" s="3"/>
      <c r="E2335" s="3"/>
      <c r="F2335" s="3"/>
      <c r="G2335" s="3"/>
      <c r="H2335" s="3"/>
      <c r="I2335" s="3"/>
      <c r="J2335" s="3"/>
      <c r="K2335" s="3"/>
      <c r="L2335" s="3"/>
      <c r="M2335" s="3"/>
      <c r="N2335" s="3"/>
      <c r="O2335" s="3"/>
      <c r="P2335" s="3"/>
      <c r="Q2335" s="3"/>
      <c r="R2335" s="3"/>
      <c r="S2335" s="3"/>
      <c r="T2335" s="3"/>
      <c r="U2335" s="3"/>
      <c r="V2335" s="3"/>
    </row>
    <row r="2336" ht="27.0" customHeight="1">
      <c r="A2336" s="8" t="str">
        <f>HYPERLINK("https://www.tenforums.com/tutorials/123233-custom-install-change-microsoft-office-office-deployment-tool.html","Office - Custom install or change with Office Deployment Tool")</f>
        <v>Office - Custom install or change with Office Deployment Tool</v>
      </c>
      <c r="B2336" s="9" t="s">
        <v>2108</v>
      </c>
      <c r="C2336" s="3"/>
      <c r="D2336" s="3"/>
      <c r="E2336" s="3"/>
      <c r="F2336" s="3"/>
      <c r="G2336" s="3"/>
      <c r="H2336" s="3"/>
      <c r="I2336" s="3"/>
      <c r="J2336" s="3"/>
      <c r="K2336" s="3"/>
      <c r="L2336" s="3"/>
      <c r="M2336" s="3"/>
      <c r="N2336" s="3"/>
      <c r="O2336" s="3"/>
      <c r="P2336" s="3"/>
      <c r="Q2336" s="3"/>
      <c r="R2336" s="3"/>
      <c r="S2336" s="3"/>
      <c r="T2336" s="3"/>
      <c r="U2336" s="3"/>
      <c r="V2336" s="3"/>
    </row>
    <row r="2337" ht="27.0" customHeight="1">
      <c r="A2337" s="8" t="str">
        <f>HYPERLINK("https://www.tenforums.com/tutorials/44647-office-2016-theme-change-windows.html","Office 2016 Theme - Change for Windows ")</f>
        <v>Office 2016 Theme - Change for Windows </v>
      </c>
      <c r="B2337" s="9" t="s">
        <v>2109</v>
      </c>
      <c r="C2337" s="3"/>
      <c r="D2337" s="3"/>
      <c r="E2337" s="3"/>
      <c r="F2337" s="3"/>
      <c r="G2337" s="3"/>
      <c r="H2337" s="3"/>
      <c r="I2337" s="3"/>
      <c r="J2337" s="3"/>
      <c r="K2337" s="3"/>
      <c r="L2337" s="3"/>
      <c r="M2337" s="3"/>
      <c r="N2337" s="3"/>
      <c r="O2337" s="3"/>
      <c r="P2337" s="3"/>
      <c r="Q2337" s="3"/>
      <c r="R2337" s="3"/>
      <c r="S2337" s="3"/>
      <c r="T2337" s="3"/>
      <c r="U2337" s="3"/>
      <c r="V2337" s="3"/>
    </row>
    <row r="2338" ht="27.0" customHeight="1">
      <c r="A2338" s="8" t="str">
        <f>HYPERLINK("https://www.tenforums.com/tutorials/113678-turn-off-sync-office-2016-files-onedrive-windows-10-a.html","Office 2016 - Turn On or Off Sync Files with OneDrive in Windows 10")</f>
        <v>Office 2016 - Turn On or Off Sync Files with OneDrive in Windows 10</v>
      </c>
      <c r="B2338" s="9" t="s">
        <v>2110</v>
      </c>
      <c r="C2338" s="3"/>
      <c r="D2338" s="3"/>
      <c r="E2338" s="3"/>
      <c r="F2338" s="3"/>
      <c r="G2338" s="3"/>
      <c r="H2338" s="3"/>
      <c r="I2338" s="3"/>
      <c r="J2338" s="3"/>
      <c r="K2338" s="3"/>
      <c r="L2338" s="3"/>
      <c r="M2338" s="3"/>
      <c r="N2338" s="3"/>
      <c r="O2338" s="3"/>
      <c r="P2338" s="3"/>
      <c r="Q2338" s="3"/>
      <c r="R2338" s="3"/>
      <c r="S2338" s="3"/>
      <c r="T2338" s="3"/>
      <c r="U2338" s="3"/>
      <c r="V2338" s="3"/>
    </row>
    <row r="2339" ht="27.0" customHeight="1">
      <c r="A2339" s="11" t="str">
        <f>HYPERLINK("https://www.tenforums.com/tutorials/149698-how-add-remove-office-2019-new-context-menu-items-windows-10-a.html","Office 2019 New Context Menu Items - Add or Remove in Windows 10")</f>
        <v>Office 2019 New Context Menu Items - Add or Remove in Windows 10</v>
      </c>
      <c r="B2339" s="10" t="s">
        <v>2069</v>
      </c>
      <c r="C2339" s="3"/>
      <c r="D2339" s="3"/>
      <c r="E2339" s="3"/>
      <c r="F2339" s="3"/>
      <c r="G2339" s="3"/>
      <c r="H2339" s="3"/>
      <c r="I2339" s="3"/>
      <c r="J2339" s="3"/>
      <c r="K2339" s="3"/>
      <c r="L2339" s="3"/>
      <c r="M2339" s="3"/>
      <c r="N2339" s="3"/>
      <c r="O2339" s="3"/>
      <c r="P2339" s="3"/>
      <c r="Q2339" s="3"/>
      <c r="R2339" s="3"/>
      <c r="S2339" s="3"/>
      <c r="T2339" s="3"/>
      <c r="U2339" s="3"/>
      <c r="V2339" s="3"/>
    </row>
    <row r="2340" ht="27.0" customHeight="1">
      <c r="A2340" s="8" t="str">
        <f>HYPERLINK("https://www.tenforums.com/tutorials/6113-office-365-mobile-add-account-outlook-ios.html","Office 365 Mobile - Add Account to Outlook for iOS")</f>
        <v>Office 365 Mobile - Add Account to Outlook for iOS</v>
      </c>
      <c r="B2340" s="9" t="s">
        <v>2111</v>
      </c>
      <c r="C2340" s="3"/>
      <c r="D2340" s="3"/>
      <c r="E2340" s="3"/>
      <c r="F2340" s="3"/>
      <c r="G2340" s="3"/>
      <c r="H2340" s="3"/>
      <c r="I2340" s="3"/>
      <c r="J2340" s="3"/>
      <c r="K2340" s="3"/>
      <c r="L2340" s="3"/>
      <c r="M2340" s="3"/>
      <c r="N2340" s="3"/>
      <c r="O2340" s="3"/>
      <c r="P2340" s="3"/>
      <c r="Q2340" s="3"/>
      <c r="R2340" s="3"/>
      <c r="S2340" s="3"/>
      <c r="T2340" s="3"/>
      <c r="U2340" s="3"/>
      <c r="V2340" s="3"/>
    </row>
    <row r="2341" ht="27.0" customHeight="1">
      <c r="A2341" s="11" t="s">
        <v>2112</v>
      </c>
      <c r="B2341" s="10" t="s">
        <v>134</v>
      </c>
      <c r="C2341" s="3"/>
      <c r="D2341" s="3"/>
      <c r="E2341" s="3"/>
      <c r="F2341" s="3"/>
      <c r="G2341" s="3"/>
      <c r="H2341" s="3"/>
      <c r="I2341" s="3"/>
      <c r="J2341" s="3"/>
      <c r="K2341" s="3"/>
      <c r="L2341" s="3"/>
      <c r="M2341" s="3"/>
      <c r="N2341" s="3"/>
      <c r="O2341" s="3"/>
      <c r="P2341" s="3"/>
      <c r="Q2341" s="3"/>
      <c r="R2341" s="3"/>
      <c r="S2341" s="3"/>
      <c r="T2341" s="3"/>
      <c r="U2341" s="3"/>
      <c r="V2341" s="3"/>
    </row>
    <row r="2342" ht="27.0" customHeight="1">
      <c r="A2342" s="8" t="str">
        <f>HYPERLINK("https://www.tenforums.com/tutorials/122869-encrypt-unencrypt-offline-files-cache-windows.html","Offline Files Cache - Encrypt or Unencrypt in Windows")</f>
        <v>Offline Files Cache - Encrypt or Unencrypt in Windows</v>
      </c>
      <c r="B2342" s="9" t="s">
        <v>2113</v>
      </c>
      <c r="C2342" s="3"/>
      <c r="D2342" s="3"/>
      <c r="E2342" s="3"/>
      <c r="F2342" s="3"/>
      <c r="G2342" s="3"/>
      <c r="H2342" s="3"/>
      <c r="I2342" s="3"/>
      <c r="J2342" s="3"/>
      <c r="K2342" s="3"/>
      <c r="L2342" s="3"/>
      <c r="M2342" s="3"/>
      <c r="N2342" s="3"/>
      <c r="O2342" s="3"/>
      <c r="P2342" s="3"/>
      <c r="Q2342" s="3"/>
      <c r="R2342" s="3"/>
      <c r="S2342" s="3"/>
      <c r="T2342" s="3"/>
      <c r="U2342" s="3"/>
      <c r="V2342" s="3"/>
    </row>
    <row r="2343" ht="27.0" customHeight="1">
      <c r="A2343" s="8" t="str">
        <f>HYPERLINK("https://www.tenforums.com/tutorials/123067-create-new-offline-files-sync-schedule-windows.html","Offline Files - Create New Sync Schedule in Windows")</f>
        <v>Offline Files - Create New Sync Schedule in Windows</v>
      </c>
      <c r="B2343" s="9" t="s">
        <v>2114</v>
      </c>
      <c r="C2343" s="3"/>
      <c r="D2343" s="3"/>
      <c r="E2343" s="3"/>
      <c r="F2343" s="3"/>
      <c r="G2343" s="3"/>
      <c r="H2343" s="3"/>
      <c r="I2343" s="3"/>
      <c r="J2343" s="3"/>
      <c r="K2343" s="3"/>
      <c r="L2343" s="3"/>
      <c r="M2343" s="3"/>
      <c r="N2343" s="3"/>
      <c r="O2343" s="3"/>
      <c r="P2343" s="3"/>
      <c r="Q2343" s="3"/>
      <c r="R2343" s="3"/>
      <c r="S2343" s="3"/>
      <c r="T2343" s="3"/>
      <c r="U2343" s="3"/>
      <c r="V2343" s="3"/>
    </row>
    <row r="2344" ht="27.0" customHeight="1">
      <c r="A2344" s="8" t="str">
        <f>HYPERLINK("https://www.tenforums.com/tutorials/123077-delete-offline-files-sync-schedule-windows.html","Offline Files - Delete Sync Schedule in Windows")</f>
        <v>Offline Files - Delete Sync Schedule in Windows</v>
      </c>
      <c r="B2344" s="9" t="s">
        <v>2115</v>
      </c>
      <c r="C2344" s="3"/>
      <c r="D2344" s="3"/>
      <c r="E2344" s="3"/>
      <c r="F2344" s="3"/>
      <c r="G2344" s="3"/>
      <c r="H2344" s="3"/>
      <c r="I2344" s="3"/>
      <c r="J2344" s="3"/>
      <c r="K2344" s="3"/>
      <c r="L2344" s="3"/>
      <c r="M2344" s="3"/>
      <c r="N2344" s="3"/>
      <c r="O2344" s="3"/>
      <c r="P2344" s="3"/>
      <c r="Q2344" s="3"/>
      <c r="R2344" s="3"/>
      <c r="S2344" s="3"/>
      <c r="T2344" s="3"/>
      <c r="U2344" s="3"/>
      <c r="V2344" s="3"/>
    </row>
    <row r="2345" ht="27.0" customHeight="1">
      <c r="A2345" s="8" t="str">
        <f>HYPERLINK("https://www.tenforums.com/tutorials/122995-change-offline-files-disk-usage-limits-windows.html","Offline Files Disk Usage Limits - Change in Windows")</f>
        <v>Offline Files Disk Usage Limits - Change in Windows</v>
      </c>
      <c r="B2345" s="9" t="s">
        <v>2116</v>
      </c>
      <c r="C2345" s="3"/>
      <c r="D2345" s="3"/>
      <c r="E2345" s="3"/>
      <c r="F2345" s="3"/>
      <c r="G2345" s="3"/>
      <c r="H2345" s="3"/>
      <c r="I2345" s="3"/>
      <c r="J2345" s="3"/>
      <c r="K2345" s="3"/>
      <c r="L2345" s="3"/>
      <c r="M2345" s="3"/>
      <c r="N2345" s="3"/>
      <c r="O2345" s="3"/>
      <c r="P2345" s="3"/>
      <c r="Q2345" s="3"/>
      <c r="R2345" s="3"/>
      <c r="S2345" s="3"/>
      <c r="T2345" s="3"/>
      <c r="U2345" s="3"/>
      <c r="V2345" s="3"/>
    </row>
    <row r="2346" ht="27.0" customHeight="1">
      <c r="A2346" s="8" t="str">
        <f>HYPERLINK("https://www.tenforums.com/tutorials/123078-edit-offline-files-sync-schedule-windows.html","Offline Files - Edit Sync Schedule in Windows")</f>
        <v>Offline Files - Edit Sync Schedule in Windows</v>
      </c>
      <c r="B2346" s="9" t="s">
        <v>2117</v>
      </c>
      <c r="C2346" s="3"/>
      <c r="D2346" s="3"/>
      <c r="E2346" s="3"/>
      <c r="F2346" s="3"/>
      <c r="G2346" s="3"/>
      <c r="H2346" s="3"/>
      <c r="I2346" s="3"/>
      <c r="J2346" s="3"/>
      <c r="K2346" s="3"/>
      <c r="L2346" s="3"/>
      <c r="M2346" s="3"/>
      <c r="N2346" s="3"/>
      <c r="O2346" s="3"/>
      <c r="P2346" s="3"/>
      <c r="Q2346" s="3"/>
      <c r="R2346" s="3"/>
      <c r="S2346" s="3"/>
      <c r="T2346" s="3"/>
      <c r="U2346" s="3"/>
      <c r="V2346" s="3"/>
    </row>
    <row r="2347" ht="27.0" customHeight="1">
      <c r="A2347" s="8" t="str">
        <f>HYPERLINK("https://www.tenforums.com/tutorials/122727-enable-disable-offline-files-windows.html","Offline Files - Enable or Disable in Windows")</f>
        <v>Offline Files - Enable or Disable in Windows</v>
      </c>
      <c r="B2347" s="9" t="s">
        <v>2118</v>
      </c>
      <c r="C2347" s="3"/>
      <c r="D2347" s="3"/>
      <c r="E2347" s="3"/>
      <c r="F2347" s="3"/>
      <c r="G2347" s="3"/>
      <c r="H2347" s="3"/>
      <c r="I2347" s="3"/>
      <c r="J2347" s="3"/>
      <c r="K2347" s="3"/>
      <c r="L2347" s="3"/>
      <c r="M2347" s="3"/>
      <c r="N2347" s="3"/>
      <c r="O2347" s="3"/>
      <c r="P2347" s="3"/>
      <c r="Q2347" s="3"/>
      <c r="R2347" s="3"/>
      <c r="S2347" s="3"/>
      <c r="T2347" s="3"/>
      <c r="U2347" s="3"/>
      <c r="V2347" s="3"/>
    </row>
    <row r="2348" ht="27.0" customHeight="1">
      <c r="A2348" s="8" t="str">
        <f>HYPERLINK("https://www.tenforums.com/tutorials/122928-create-offline-files-folder-shortcut-windows.html","Offline Files Folder Shortcut - Create in Windows")</f>
        <v>Offline Files Folder Shortcut - Create in Windows</v>
      </c>
      <c r="B2348" s="9" t="s">
        <v>2119</v>
      </c>
      <c r="C2348" s="3"/>
      <c r="D2348" s="3"/>
      <c r="E2348" s="3"/>
      <c r="F2348" s="3"/>
      <c r="G2348" s="3"/>
      <c r="H2348" s="3"/>
      <c r="I2348" s="3"/>
      <c r="J2348" s="3"/>
      <c r="K2348" s="3"/>
      <c r="L2348" s="3"/>
      <c r="M2348" s="3"/>
      <c r="N2348" s="3"/>
      <c r="O2348" s="3"/>
      <c r="P2348" s="3"/>
      <c r="Q2348" s="3"/>
      <c r="R2348" s="3"/>
      <c r="S2348" s="3"/>
      <c r="T2348" s="3"/>
      <c r="U2348" s="3"/>
      <c r="V2348" s="3"/>
    </row>
    <row r="2349" ht="27.0" customHeight="1">
      <c r="A2349" s="8" t="str">
        <f>HYPERLINK("https://www.tenforums.com/tutorials/123120-manually-sync-offline-files-windows.html","Offline Files - Manually Sync in Windows")</f>
        <v>Offline Files - Manually Sync in Windows</v>
      </c>
      <c r="B2349" s="9" t="s">
        <v>2120</v>
      </c>
      <c r="C2349" s="3"/>
      <c r="D2349" s="3"/>
      <c r="E2349" s="3"/>
      <c r="F2349" s="3"/>
      <c r="G2349" s="3"/>
      <c r="H2349" s="3"/>
      <c r="I2349" s="3"/>
      <c r="J2349" s="3"/>
      <c r="K2349" s="3"/>
      <c r="L2349" s="3"/>
      <c r="M2349" s="3"/>
      <c r="N2349" s="3"/>
      <c r="O2349" s="3"/>
      <c r="P2349" s="3"/>
      <c r="Q2349" s="3"/>
      <c r="R2349" s="3"/>
      <c r="S2349" s="3"/>
      <c r="T2349" s="3"/>
      <c r="U2349" s="3"/>
      <c r="V2349" s="3"/>
    </row>
    <row r="2350" ht="27.0" customHeight="1">
      <c r="A2350" s="8" t="str">
        <f>HYPERLINK("https://www.tenforums.com/tutorials/122795-set-unset-network-files-always-available-offline-windows.html","Offline Files - Set or Unset Network Files as Always Available Offline in Windows")</f>
        <v>Offline Files - Set or Unset Network Files as Always Available Offline in Windows</v>
      </c>
      <c r="B2350" s="9" t="s">
        <v>2121</v>
      </c>
      <c r="C2350" s="3"/>
      <c r="D2350" s="3"/>
      <c r="E2350" s="3"/>
      <c r="F2350" s="3"/>
      <c r="G2350" s="3"/>
      <c r="H2350" s="3"/>
      <c r="I2350" s="3"/>
      <c r="J2350" s="3"/>
      <c r="K2350" s="3"/>
      <c r="L2350" s="3"/>
      <c r="M2350" s="3"/>
      <c r="N2350" s="3"/>
      <c r="O2350" s="3"/>
      <c r="P2350" s="3"/>
      <c r="Q2350" s="3"/>
      <c r="R2350" s="3"/>
      <c r="S2350" s="3"/>
      <c r="T2350" s="3"/>
      <c r="U2350" s="3"/>
      <c r="V2350" s="3"/>
    </row>
    <row r="2351" ht="27.0" customHeight="1">
      <c r="A2351" s="11" t="s">
        <v>2122</v>
      </c>
      <c r="B2351" s="10" t="s">
        <v>2123</v>
      </c>
      <c r="C2351" s="3"/>
      <c r="D2351" s="3"/>
      <c r="E2351" s="3"/>
      <c r="F2351" s="3"/>
      <c r="G2351" s="3"/>
      <c r="H2351" s="3"/>
      <c r="I2351" s="3"/>
      <c r="J2351" s="3"/>
      <c r="K2351" s="3"/>
      <c r="L2351" s="3"/>
      <c r="M2351" s="3"/>
      <c r="N2351" s="3"/>
      <c r="O2351" s="3"/>
      <c r="P2351" s="3"/>
      <c r="Q2351" s="3"/>
      <c r="R2351" s="3"/>
      <c r="S2351" s="3"/>
      <c r="T2351" s="3"/>
      <c r="U2351" s="3"/>
      <c r="V2351" s="3"/>
    </row>
    <row r="2352" ht="27.0" customHeight="1">
      <c r="A2352" s="8" t="str">
        <f>HYPERLINK("https://www.tenforums.com/tutorials/95008-dism-add-remove-drivers-offline-image.html","Offline Image - Add or Remove Drivers using DISM")</f>
        <v>Offline Image - Add or Remove Drivers using DISM</v>
      </c>
      <c r="B2352" s="9" t="s">
        <v>807</v>
      </c>
      <c r="C2352" s="3"/>
      <c r="D2352" s="3"/>
      <c r="E2352" s="3"/>
      <c r="F2352" s="3"/>
      <c r="G2352" s="3"/>
      <c r="H2352" s="3"/>
      <c r="I2352" s="3"/>
      <c r="J2352" s="3"/>
      <c r="K2352" s="3"/>
      <c r="L2352" s="3"/>
      <c r="M2352" s="3"/>
      <c r="N2352" s="3"/>
      <c r="O2352" s="3"/>
      <c r="P2352" s="3"/>
      <c r="Q2352" s="3"/>
      <c r="R2352" s="3"/>
      <c r="S2352" s="3"/>
      <c r="T2352" s="3"/>
      <c r="U2352" s="3"/>
      <c r="V2352" s="3"/>
    </row>
    <row r="2353" ht="27.0" customHeight="1">
      <c r="A2353" s="8" t="str">
        <f>HYPERLINK("https://www.tenforums.com/tutorials/95002-dism-edit-registry-offline-image.html","Offline Image - Edit Registry using DISM")</f>
        <v>Offline Image - Edit Registry using DISM</v>
      </c>
      <c r="B2353" s="9" t="s">
        <v>809</v>
      </c>
      <c r="C2353" s="3"/>
      <c r="D2353" s="3"/>
      <c r="E2353" s="3"/>
      <c r="F2353" s="3"/>
      <c r="G2353" s="3"/>
      <c r="H2353" s="3"/>
      <c r="I2353" s="3"/>
      <c r="J2353" s="3"/>
      <c r="K2353" s="3"/>
      <c r="L2353" s="3"/>
      <c r="M2353" s="3"/>
      <c r="N2353" s="3"/>
      <c r="O2353" s="3"/>
      <c r="P2353" s="3"/>
      <c r="Q2353" s="3"/>
      <c r="R2353" s="3"/>
      <c r="S2353" s="3"/>
      <c r="T2353" s="3"/>
      <c r="U2353" s="3"/>
      <c r="V2353" s="3"/>
    </row>
    <row r="2354" ht="27.0" customHeight="1">
      <c r="A2354" s="8" t="str">
        <f>HYPERLINK("https://www.tenforums.com/tutorials/106248-enable-disable-automatic-updates-offline-maps-windows-10-a.html","Offline Maps Automatic Updates - Enable or Disable in Windows 10")</f>
        <v>Offline Maps Automatic Updates - Enable or Disable in Windows 10</v>
      </c>
      <c r="B2354" s="9" t="s">
        <v>1510</v>
      </c>
      <c r="C2354" s="3"/>
      <c r="D2354" s="3"/>
      <c r="E2354" s="3"/>
      <c r="F2354" s="3"/>
      <c r="G2354" s="3"/>
      <c r="H2354" s="3"/>
      <c r="I2354" s="3"/>
      <c r="J2354" s="3"/>
      <c r="K2354" s="3"/>
      <c r="L2354" s="3"/>
      <c r="M2354" s="3"/>
      <c r="N2354" s="3"/>
      <c r="O2354" s="3"/>
      <c r="P2354" s="3"/>
      <c r="Q2354" s="3"/>
      <c r="R2354" s="3"/>
      <c r="S2354" s="3"/>
      <c r="T2354" s="3"/>
      <c r="U2354" s="3"/>
      <c r="V2354" s="3"/>
    </row>
    <row r="2355" ht="27.0" customHeight="1">
      <c r="A2355" s="8" t="str">
        <f>HYPERLINK("https://www.tenforums.com/tutorials/52868-offline-maps-automatic-updates-turn-off-windows-10-a.html","Offline Maps Automatic Updates - Turn On or Off in Windows 10 ")</f>
        <v>Offline Maps Automatic Updates - Turn On or Off in Windows 10 </v>
      </c>
      <c r="B2355" s="9" t="s">
        <v>1511</v>
      </c>
      <c r="C2355" s="3"/>
      <c r="D2355" s="3"/>
      <c r="E2355" s="3"/>
      <c r="F2355" s="3"/>
      <c r="G2355" s="3"/>
      <c r="H2355" s="3"/>
      <c r="I2355" s="3"/>
      <c r="J2355" s="3"/>
      <c r="K2355" s="3"/>
      <c r="L2355" s="3"/>
      <c r="M2355" s="3"/>
      <c r="N2355" s="3"/>
      <c r="O2355" s="3"/>
      <c r="P2355" s="3"/>
      <c r="Q2355" s="3"/>
      <c r="R2355" s="3"/>
      <c r="S2355" s="3"/>
      <c r="T2355" s="3"/>
      <c r="U2355" s="3"/>
      <c r="V2355" s="3"/>
    </row>
    <row r="2356" ht="27.0" customHeight="1">
      <c r="A2356" s="8" t="str">
        <f>HYPERLINK("https://www.tenforums.com/tutorials/52864-offline-maps-check-updates-windows-10-a.html","Offline Maps - Check for Updates in Windows 10 ")</f>
        <v>Offline Maps - Check for Updates in Windows 10 </v>
      </c>
      <c r="B2356" s="9" t="s">
        <v>2124</v>
      </c>
      <c r="C2356" s="3"/>
      <c r="D2356" s="3"/>
      <c r="E2356" s="3"/>
      <c r="F2356" s="3"/>
      <c r="G2356" s="3"/>
      <c r="H2356" s="3"/>
      <c r="I2356" s="3"/>
      <c r="J2356" s="3"/>
      <c r="K2356" s="3"/>
      <c r="L2356" s="3"/>
      <c r="M2356" s="3"/>
      <c r="N2356" s="3"/>
      <c r="O2356" s="3"/>
      <c r="P2356" s="3"/>
      <c r="Q2356" s="3"/>
      <c r="R2356" s="3"/>
      <c r="S2356" s="3"/>
      <c r="T2356" s="3"/>
      <c r="U2356" s="3"/>
      <c r="V2356" s="3"/>
    </row>
    <row r="2357" ht="27.0" customHeight="1">
      <c r="A2357" s="8" t="str">
        <f>HYPERLINK("https://www.tenforums.com/tutorials/52758-offline-maps-download-windows-10-a.html","Offline Maps - Download in Windows 10 ")</f>
        <v>Offline Maps - Download in Windows 10 </v>
      </c>
      <c r="B2357" s="9" t="s">
        <v>1508</v>
      </c>
      <c r="C2357" s="3"/>
      <c r="D2357" s="3"/>
      <c r="E2357" s="3"/>
      <c r="F2357" s="3"/>
      <c r="G2357" s="3"/>
      <c r="H2357" s="3"/>
      <c r="I2357" s="3"/>
      <c r="J2357" s="3"/>
      <c r="K2357" s="3"/>
      <c r="L2357" s="3"/>
      <c r="M2357" s="3"/>
      <c r="N2357" s="3"/>
      <c r="O2357" s="3"/>
      <c r="P2357" s="3"/>
      <c r="Q2357" s="3"/>
      <c r="R2357" s="3"/>
      <c r="S2357" s="3"/>
      <c r="T2357" s="3"/>
      <c r="U2357" s="3"/>
      <c r="V2357" s="3"/>
    </row>
    <row r="2358" ht="27.0" customHeight="1">
      <c r="A2358" s="8" t="str">
        <f>HYPERLINK("https://www.tenforums.com/tutorials/83220-turn-off-download-maps-over-metered-connections-windows-10-a.html","Offline Maps Downlod over Metered Connections - Turn On or Off in Windows 10")</f>
        <v>Offline Maps Downlod over Metered Connections - Turn On or Off in Windows 10</v>
      </c>
      <c r="B2358" s="10" t="s">
        <v>1512</v>
      </c>
      <c r="C2358" s="3"/>
      <c r="D2358" s="3"/>
      <c r="E2358" s="3"/>
      <c r="F2358" s="3"/>
      <c r="G2358" s="3"/>
      <c r="H2358" s="3"/>
      <c r="I2358" s="3"/>
      <c r="J2358" s="3"/>
      <c r="K2358" s="3"/>
      <c r="L2358" s="3"/>
      <c r="M2358" s="3"/>
      <c r="N2358" s="3"/>
      <c r="O2358" s="3"/>
      <c r="P2358" s="3"/>
      <c r="Q2358" s="3"/>
      <c r="R2358" s="3"/>
      <c r="S2358" s="3"/>
      <c r="T2358" s="3"/>
      <c r="U2358" s="3"/>
      <c r="V2358" s="3"/>
    </row>
    <row r="2359" ht="27.0" customHeight="1">
      <c r="A2359" s="8" t="str">
        <f>HYPERLINK("https://www.tenforums.com/tutorials/52777-offline-maps-storage-location-change-windows-10-a.html","Offline Maps Storage Location - Change in Windows 10 ")</f>
        <v>Offline Maps Storage Location - Change in Windows 10 </v>
      </c>
      <c r="B2359" s="9" t="s">
        <v>1513</v>
      </c>
      <c r="C2359" s="3"/>
      <c r="D2359" s="3"/>
      <c r="E2359" s="3"/>
      <c r="F2359" s="3"/>
      <c r="G2359" s="3"/>
      <c r="H2359" s="3"/>
      <c r="I2359" s="3"/>
      <c r="J2359" s="3"/>
      <c r="K2359" s="3"/>
      <c r="L2359" s="3"/>
      <c r="M2359" s="3"/>
      <c r="N2359" s="3"/>
      <c r="O2359" s="3"/>
      <c r="P2359" s="3"/>
      <c r="Q2359" s="3"/>
      <c r="R2359" s="3"/>
      <c r="S2359" s="3"/>
      <c r="T2359" s="3"/>
      <c r="U2359" s="3"/>
      <c r="V2359" s="3"/>
    </row>
    <row r="2360" ht="27.0" customHeight="1">
      <c r="A2360" s="8" t="str">
        <f>HYPERLINK("https://www.tenforums.com/tutorials/87172-move-off-screen-window-back-screen-windows-10-a.html","Off-Screen Window - Move Back On-Screen in Windows 10")</f>
        <v>Off-Screen Window - Move Back On-Screen in Windows 10</v>
      </c>
      <c r="B2360" s="9" t="s">
        <v>2125</v>
      </c>
      <c r="C2360" s="3"/>
      <c r="D2360" s="3"/>
      <c r="E2360" s="3"/>
      <c r="F2360" s="3"/>
      <c r="G2360" s="3"/>
      <c r="H2360" s="3"/>
      <c r="I2360" s="3"/>
      <c r="J2360" s="3"/>
      <c r="K2360" s="3"/>
      <c r="L2360" s="3"/>
      <c r="M2360" s="3"/>
      <c r="N2360" s="3"/>
      <c r="O2360" s="3"/>
      <c r="P2360" s="3"/>
      <c r="Q2360" s="3"/>
      <c r="R2360" s="3"/>
      <c r="S2360" s="3"/>
      <c r="T2360" s="3"/>
      <c r="U2360" s="3"/>
      <c r="V2360" s="3"/>
    </row>
    <row r="2361" ht="27.0" customHeight="1">
      <c r="A2361" s="8" t="str">
        <f>HYPERLINK("https://www.tenforums.com/tutorials/4818-onedrive-add-remove-navigation-pane-windows-10-a.html","OneDrive - Add or Remove from Navigation Pane in Windows 10")</f>
        <v>OneDrive - Add or Remove from Navigation Pane in Windows 10</v>
      </c>
      <c r="B2361" s="9" t="s">
        <v>2126</v>
      </c>
      <c r="C2361" s="3"/>
      <c r="D2361" s="3"/>
      <c r="E2361" s="3"/>
      <c r="F2361" s="3"/>
      <c r="G2361" s="3"/>
      <c r="H2361" s="3"/>
      <c r="I2361" s="3"/>
      <c r="J2361" s="3"/>
      <c r="K2361" s="3"/>
      <c r="L2361" s="3"/>
      <c r="M2361" s="3"/>
      <c r="N2361" s="3"/>
      <c r="O2361" s="3"/>
      <c r="P2361" s="3"/>
      <c r="Q2361" s="3"/>
      <c r="R2361" s="3"/>
      <c r="S2361" s="3"/>
      <c r="T2361" s="3"/>
      <c r="U2361" s="3"/>
      <c r="V2361" s="3"/>
    </row>
    <row r="2362" ht="27.0" customHeight="1">
      <c r="A2362" s="8" t="str">
        <f>HYPERLINK("https://www.tenforums.com/tutorials/101421-auto-save-desktop-onedrive-pc-windows-10-a.html","OneDrive - Auto Save Desktop to OneDrive or This PC in Windows 10")</f>
        <v>OneDrive - Auto Save Desktop to OneDrive or This PC in Windows 10</v>
      </c>
      <c r="B2362" s="9" t="s">
        <v>724</v>
      </c>
      <c r="C2362" s="3"/>
      <c r="D2362" s="3"/>
      <c r="E2362" s="3"/>
      <c r="F2362" s="3"/>
      <c r="G2362" s="3"/>
      <c r="H2362" s="3"/>
      <c r="I2362" s="3"/>
      <c r="J2362" s="3"/>
      <c r="K2362" s="3"/>
      <c r="L2362" s="3"/>
      <c r="M2362" s="3"/>
      <c r="N2362" s="3"/>
      <c r="O2362" s="3"/>
      <c r="P2362" s="3"/>
      <c r="Q2362" s="3"/>
      <c r="R2362" s="3"/>
      <c r="S2362" s="3"/>
      <c r="T2362" s="3"/>
      <c r="U2362" s="3"/>
      <c r="V2362" s="3"/>
    </row>
    <row r="2363" ht="27.0" customHeight="1">
      <c r="A2363" s="8" t="str">
        <f>HYPERLINK("https://www.tenforums.com/tutorials/30052-auto-save-documents-onedrive-pc-windows-10-a.html","OneDrive - Auto Save Documents to OneDrive or This PC in Windows 10")</f>
        <v>OneDrive - Auto Save Documents to OneDrive or This PC in Windows 10</v>
      </c>
      <c r="B2363" s="9" t="s">
        <v>839</v>
      </c>
      <c r="C2363" s="3"/>
      <c r="D2363" s="3"/>
      <c r="E2363" s="3"/>
      <c r="F2363" s="3"/>
      <c r="G2363" s="3"/>
      <c r="H2363" s="3"/>
      <c r="I2363" s="3"/>
      <c r="J2363" s="3"/>
      <c r="K2363" s="3"/>
      <c r="L2363" s="3"/>
      <c r="M2363" s="3"/>
      <c r="N2363" s="3"/>
      <c r="O2363" s="3"/>
      <c r="P2363" s="3"/>
      <c r="Q2363" s="3"/>
      <c r="R2363" s="3"/>
      <c r="S2363" s="3"/>
      <c r="T2363" s="3"/>
      <c r="U2363" s="3"/>
      <c r="V2363" s="3"/>
    </row>
    <row r="2364" ht="27.0" customHeight="1">
      <c r="A2364" s="8" t="str">
        <f>HYPERLINK("https://www.tenforums.com/tutorials/24298-onedrive-auto-save-photos-videos-turn-off-windows-10-a.html","OneDrive - Auto Save Photos and Videos - Turn On or Off in Windows 10")</f>
        <v>OneDrive - Auto Save Photos and Videos - Turn On or Off in Windows 10</v>
      </c>
      <c r="B2364" s="9" t="s">
        <v>2127</v>
      </c>
      <c r="C2364" s="3"/>
      <c r="D2364" s="3"/>
      <c r="E2364" s="3"/>
      <c r="F2364" s="3"/>
      <c r="G2364" s="3"/>
      <c r="H2364" s="3"/>
      <c r="I2364" s="3"/>
      <c r="J2364" s="3"/>
      <c r="K2364" s="3"/>
      <c r="L2364" s="3"/>
      <c r="M2364" s="3"/>
      <c r="N2364" s="3"/>
      <c r="O2364" s="3"/>
      <c r="P2364" s="3"/>
      <c r="Q2364" s="3"/>
      <c r="R2364" s="3"/>
      <c r="S2364" s="3"/>
      <c r="T2364" s="3"/>
      <c r="U2364" s="3"/>
      <c r="V2364" s="3"/>
    </row>
    <row r="2365" ht="27.0" customHeight="1">
      <c r="A2365" s="8" t="str">
        <f>HYPERLINK("https://www.tenforums.com/tutorials/101422-auto-save-pictures-onedrive-pc-windows-10-a.html","OneDrive - Auto Save Pictures to OneDrive or This PC in Windows 10")</f>
        <v>OneDrive - Auto Save Pictures to OneDrive or This PC in Windows 10</v>
      </c>
      <c r="B2365" s="9" t="s">
        <v>2128</v>
      </c>
      <c r="C2365" s="3"/>
      <c r="D2365" s="3"/>
      <c r="E2365" s="3"/>
      <c r="F2365" s="3"/>
      <c r="G2365" s="3"/>
      <c r="H2365" s="3"/>
      <c r="I2365" s="3"/>
      <c r="J2365" s="3"/>
      <c r="K2365" s="3"/>
      <c r="L2365" s="3"/>
      <c r="M2365" s="3"/>
      <c r="N2365" s="3"/>
      <c r="O2365" s="3"/>
      <c r="P2365" s="3"/>
      <c r="Q2365" s="3"/>
      <c r="R2365" s="3"/>
      <c r="S2365" s="3"/>
      <c r="T2365" s="3"/>
      <c r="U2365" s="3"/>
      <c r="V2365" s="3"/>
    </row>
    <row r="2366" ht="27.0" customHeight="1">
      <c r="A2366" s="8" t="str">
        <f>HYPERLINK("https://www.tenforums.com/tutorials/24333-onedrive-auto-save-screenshots-turn-off-windows-10-a.html","OneDrive Auto Save Screenshots - Turn On or Off in Windows 10")</f>
        <v>OneDrive Auto Save Screenshots - Turn On or Off in Windows 10</v>
      </c>
      <c r="B2366" s="9" t="s">
        <v>2129</v>
      </c>
      <c r="C2366" s="3"/>
      <c r="D2366" s="3"/>
      <c r="E2366" s="3"/>
      <c r="F2366" s="3"/>
      <c r="G2366" s="3"/>
      <c r="H2366" s="3"/>
      <c r="I2366" s="3"/>
      <c r="J2366" s="3"/>
      <c r="K2366" s="3"/>
      <c r="L2366" s="3"/>
      <c r="M2366" s="3"/>
      <c r="N2366" s="3"/>
      <c r="O2366" s="3"/>
      <c r="P2366" s="3"/>
      <c r="Q2366" s="3"/>
      <c r="R2366" s="3"/>
      <c r="S2366" s="3"/>
      <c r="T2366" s="3"/>
      <c r="U2366" s="3"/>
      <c r="V2366" s="3"/>
    </row>
    <row r="2367" ht="27.0" customHeight="1">
      <c r="A2367" s="8" t="str">
        <f>HYPERLINK("https://www.tenforums.com/tutorials/7164-backup-windows-10-mobile-phones-create-manage.html","OneDrive - Backup to on Windows 10 Mobile Phone")</f>
        <v>OneDrive - Backup to on Windows 10 Mobile Phone</v>
      </c>
      <c r="B2367" s="9" t="s">
        <v>259</v>
      </c>
      <c r="C2367" s="3"/>
      <c r="D2367" s="3"/>
      <c r="E2367" s="3"/>
      <c r="F2367" s="3"/>
      <c r="G2367" s="3"/>
      <c r="H2367" s="3"/>
      <c r="I2367" s="3"/>
      <c r="J2367" s="3"/>
      <c r="K2367" s="3"/>
      <c r="L2367" s="3"/>
      <c r="M2367" s="3"/>
      <c r="N2367" s="3"/>
      <c r="O2367" s="3"/>
      <c r="P2367" s="3"/>
      <c r="Q2367" s="3"/>
      <c r="R2367" s="3"/>
      <c r="S2367" s="3"/>
      <c r="T2367" s="3"/>
      <c r="U2367" s="3"/>
      <c r="V2367" s="3"/>
    </row>
    <row r="2368" ht="27.0" customHeight="1">
      <c r="A2368" s="8" t="str">
        <f>HYPERLINK("https://www.tenforums.com/tutorials/52386-onedrive-change-permissions-shared-files-folders.html","OneDrive - Change Permissions of Shared Files and Folders ")</f>
        <v>OneDrive - Change Permissions of Shared Files and Folders </v>
      </c>
      <c r="B2368" s="9" t="s">
        <v>2130</v>
      </c>
      <c r="C2368" s="3"/>
      <c r="D2368" s="3"/>
      <c r="E2368" s="3"/>
      <c r="F2368" s="3"/>
      <c r="G2368" s="3"/>
      <c r="H2368" s="3"/>
      <c r="I2368" s="3"/>
      <c r="J2368" s="3"/>
      <c r="K2368" s="3"/>
      <c r="L2368" s="3"/>
      <c r="M2368" s="3"/>
      <c r="N2368" s="3"/>
      <c r="O2368" s="3"/>
      <c r="P2368" s="3"/>
      <c r="Q2368" s="3"/>
      <c r="R2368" s="3"/>
      <c r="S2368" s="3"/>
      <c r="T2368" s="3"/>
      <c r="U2368" s="3"/>
      <c r="V2368" s="3"/>
    </row>
    <row r="2369" ht="27.0" customHeight="1">
      <c r="A2369" s="8" t="str">
        <f>HYPERLINK("https://www.tenforums.com/tutorials/100775-turn-off-onedrive-cloud-states-navigation-pane-windows-10-a.html","OneDrive Cloud States in Navigation Pane - Turn On or Off in Windows 10")</f>
        <v>OneDrive Cloud States in Navigation Pane - Turn On or Off in Windows 10</v>
      </c>
      <c r="B2369" s="9" t="s">
        <v>2032</v>
      </c>
      <c r="C2369" s="3"/>
      <c r="D2369" s="3"/>
      <c r="E2369" s="3"/>
      <c r="F2369" s="3"/>
      <c r="G2369" s="3"/>
      <c r="H2369" s="3"/>
      <c r="I2369" s="3"/>
      <c r="J2369" s="3"/>
      <c r="K2369" s="3"/>
      <c r="L2369" s="3"/>
      <c r="M2369" s="3"/>
      <c r="N2369" s="3"/>
      <c r="O2369" s="3"/>
      <c r="P2369" s="3"/>
      <c r="Q2369" s="3"/>
      <c r="R2369" s="3"/>
      <c r="S2369" s="3"/>
      <c r="T2369" s="3"/>
      <c r="U2369" s="3"/>
      <c r="V2369" s="3"/>
    </row>
    <row r="2370" ht="27.0" customHeight="1">
      <c r="A2370" s="8" t="str">
        <f>HYPERLINK("https://www.tenforums.com/tutorials/127208-add-remove-move-onedrive-context-menu-windows-10-a.html","OneDrive Context Menu - Add or Remove in Windows 10")</f>
        <v>OneDrive Context Menu - Add or Remove in Windows 10</v>
      </c>
      <c r="B2370" s="9" t="s">
        <v>1962</v>
      </c>
      <c r="C2370" s="3"/>
      <c r="D2370" s="3"/>
      <c r="E2370" s="3"/>
      <c r="F2370" s="3"/>
      <c r="G2370" s="3"/>
      <c r="H2370" s="3"/>
      <c r="I2370" s="3"/>
      <c r="J2370" s="3"/>
      <c r="K2370" s="3"/>
      <c r="L2370" s="3"/>
      <c r="M2370" s="3"/>
      <c r="N2370" s="3"/>
      <c r="O2370" s="3"/>
      <c r="P2370" s="3"/>
      <c r="Q2370" s="3"/>
      <c r="R2370" s="3"/>
      <c r="S2370" s="3"/>
      <c r="T2370" s="3"/>
      <c r="U2370" s="3"/>
      <c r="V2370" s="3"/>
    </row>
    <row r="2371" ht="27.0" customHeight="1">
      <c r="A2371" s="8" t="str">
        <f>HYPERLINK("https://www.tenforums.com/tutorials/67964-onedrive-create-online-excel-survey-free-office-online.html","OneDrive - Create an online Excel survey with free Office Online ")</f>
        <v>OneDrive - Create an online Excel survey with free Office Online </v>
      </c>
      <c r="B2371" s="9" t="s">
        <v>2131</v>
      </c>
      <c r="C2371" s="3"/>
      <c r="D2371" s="3"/>
      <c r="E2371" s="3"/>
      <c r="F2371" s="3"/>
      <c r="G2371" s="3"/>
      <c r="H2371" s="3"/>
      <c r="I2371" s="3"/>
      <c r="J2371" s="3"/>
      <c r="K2371" s="3"/>
      <c r="L2371" s="3"/>
      <c r="M2371" s="3"/>
      <c r="N2371" s="3"/>
      <c r="O2371" s="3"/>
      <c r="P2371" s="3"/>
      <c r="Q2371" s="3"/>
      <c r="R2371" s="3"/>
      <c r="S2371" s="3"/>
      <c r="T2371" s="3"/>
      <c r="U2371" s="3"/>
      <c r="V2371" s="3"/>
    </row>
    <row r="2372" ht="27.0" customHeight="1">
      <c r="A2372" s="8" t="str">
        <f>HYPERLINK("https://www.tenforums.com/tutorials/39888-bitlocker-recovery-key-delete-onedrive-microsoft-account.html","OneDrive - Delete BitLocker Recovery Key from Microsoft Account")</f>
        <v>OneDrive - Delete BitLocker Recovery Key from Microsoft Account</v>
      </c>
      <c r="B2372" s="9" t="s">
        <v>310</v>
      </c>
      <c r="C2372" s="3"/>
      <c r="D2372" s="3"/>
      <c r="E2372" s="3"/>
      <c r="F2372" s="3"/>
      <c r="G2372" s="3"/>
      <c r="H2372" s="3"/>
      <c r="I2372" s="3"/>
      <c r="J2372" s="3"/>
      <c r="K2372" s="3"/>
      <c r="L2372" s="3"/>
      <c r="M2372" s="3"/>
      <c r="N2372" s="3"/>
      <c r="O2372" s="3"/>
      <c r="P2372" s="3"/>
      <c r="Q2372" s="3"/>
      <c r="R2372" s="3"/>
      <c r="S2372" s="3"/>
      <c r="T2372" s="3"/>
      <c r="U2372" s="3"/>
      <c r="V2372" s="3"/>
    </row>
    <row r="2373" ht="27.0" customHeight="1">
      <c r="A2373" s="8" t="str">
        <f>HYPERLINK("https://www.tenforums.com/tutorials/37811-onedrive-desktop-icon-add-remove-windows-10-a.html","OneDrive Desktop Icon - Add or Remove in Windows 10")</f>
        <v>OneDrive Desktop Icon - Add or Remove in Windows 10</v>
      </c>
      <c r="B2373" s="9" t="s">
        <v>2132</v>
      </c>
      <c r="C2373" s="3"/>
      <c r="D2373" s="3"/>
      <c r="E2373" s="3"/>
      <c r="F2373" s="3"/>
      <c r="G2373" s="3"/>
      <c r="H2373" s="3"/>
      <c r="I2373" s="3"/>
      <c r="J2373" s="3"/>
      <c r="K2373" s="3"/>
      <c r="L2373" s="3"/>
      <c r="M2373" s="3"/>
      <c r="N2373" s="3"/>
      <c r="O2373" s="3"/>
      <c r="P2373" s="3"/>
      <c r="Q2373" s="3"/>
      <c r="R2373" s="3"/>
      <c r="S2373" s="3"/>
      <c r="T2373" s="3"/>
      <c r="U2373" s="3"/>
      <c r="V2373" s="3"/>
    </row>
    <row r="2374" ht="27.0" customHeight="1">
      <c r="A2374" s="8" t="str">
        <f>HYPERLINK("https://www.tenforums.com/tutorials/53244-onedrive-download-upload-rate-limit-windows-10-a.html","OneDrive Download and Upload Rate - Limit in Windows 10 ")</f>
        <v>OneDrive Download and Upload Rate - Limit in Windows 10 </v>
      </c>
      <c r="B2374" s="9" t="s">
        <v>2133</v>
      </c>
      <c r="C2374" s="3"/>
      <c r="D2374" s="3"/>
      <c r="E2374" s="3"/>
      <c r="F2374" s="3"/>
      <c r="G2374" s="3"/>
      <c r="H2374" s="3"/>
      <c r="I2374" s="3"/>
      <c r="J2374" s="3"/>
      <c r="K2374" s="3"/>
      <c r="L2374" s="3"/>
      <c r="M2374" s="3"/>
      <c r="N2374" s="3"/>
      <c r="O2374" s="3"/>
      <c r="P2374" s="3"/>
      <c r="Q2374" s="3"/>
      <c r="R2374" s="3"/>
      <c r="S2374" s="3"/>
      <c r="T2374" s="3"/>
      <c r="U2374" s="3"/>
      <c r="V2374" s="3"/>
    </row>
    <row r="2375" ht="27.0" customHeight="1">
      <c r="A2375" s="8" t="str">
        <f>HYPERLINK("https://www.tenforums.com/tutorials/5958-onedrive-fetch-files-add-remove-windows-10-pcs.html","OneDrive Fetch Files - Add or Remove Windows 10 PCs")</f>
        <v>OneDrive Fetch Files - Add or Remove Windows 10 PCs</v>
      </c>
      <c r="B2375" s="9" t="s">
        <v>2134</v>
      </c>
      <c r="C2375" s="3"/>
      <c r="D2375" s="3"/>
      <c r="E2375" s="3"/>
      <c r="F2375" s="3"/>
      <c r="G2375" s="3"/>
      <c r="H2375" s="3"/>
      <c r="I2375" s="3"/>
      <c r="J2375" s="3"/>
      <c r="K2375" s="3"/>
      <c r="L2375" s="3"/>
      <c r="M2375" s="3"/>
      <c r="N2375" s="3"/>
      <c r="O2375" s="3"/>
      <c r="P2375" s="3"/>
      <c r="Q2375" s="3"/>
      <c r="R2375" s="3"/>
      <c r="S2375" s="3"/>
      <c r="T2375" s="3"/>
      <c r="U2375" s="3"/>
      <c r="V2375" s="3"/>
    </row>
    <row r="2376" ht="27.0" customHeight="1">
      <c r="A2376" s="8" t="str">
        <f>HYPERLINK("https://www.tenforums.com/tutorials/3191-onedrive-fetch-files-turn-off-windows-10-a.html","OneDrive Fetch Files - Turn On or Off in Windows 10")</f>
        <v>OneDrive Fetch Files - Turn On or Off in Windows 10</v>
      </c>
      <c r="B2376" s="9" t="s">
        <v>2135</v>
      </c>
      <c r="C2376" s="3"/>
      <c r="D2376" s="3"/>
      <c r="E2376" s="3"/>
      <c r="F2376" s="3"/>
      <c r="G2376" s="3"/>
      <c r="H2376" s="3"/>
      <c r="I2376" s="3"/>
      <c r="J2376" s="3"/>
      <c r="K2376" s="3"/>
      <c r="L2376" s="3"/>
      <c r="M2376" s="3"/>
      <c r="N2376" s="3"/>
      <c r="O2376" s="3"/>
      <c r="P2376" s="3"/>
      <c r="Q2376" s="3"/>
      <c r="R2376" s="3"/>
      <c r="S2376" s="3"/>
      <c r="T2376" s="3"/>
      <c r="U2376" s="3"/>
      <c r="V2376" s="3"/>
    </row>
    <row r="2377" ht="27.0" customHeight="1">
      <c r="A2377" s="8" t="str">
        <f>HYPERLINK("https://www.tenforums.com/tutorials/86856-mark-onedrive-files-always-keep-device-windows-10-a.html","OneDrive Files - Mark as Always keep on this device for Offline Use in Windows 10")</f>
        <v>OneDrive Files - Mark as Always keep on this device for Offline Use in Windows 10</v>
      </c>
      <c r="B2377" s="9" t="s">
        <v>2136</v>
      </c>
      <c r="C2377" s="3"/>
      <c r="D2377" s="3"/>
      <c r="E2377" s="3"/>
      <c r="F2377" s="3"/>
      <c r="G2377" s="3"/>
      <c r="H2377" s="3"/>
      <c r="I2377" s="3"/>
      <c r="J2377" s="3"/>
      <c r="K2377" s="3"/>
      <c r="L2377" s="3"/>
      <c r="M2377" s="3"/>
      <c r="N2377" s="3"/>
      <c r="O2377" s="3"/>
      <c r="P2377" s="3"/>
      <c r="Q2377" s="3"/>
      <c r="R2377" s="3"/>
      <c r="S2377" s="3"/>
      <c r="T2377" s="3"/>
      <c r="U2377" s="3"/>
      <c r="V2377" s="3"/>
    </row>
    <row r="2378" ht="27.0" customHeight="1">
      <c r="A2378" s="8" t="str">
        <f>HYPERLINK("https://www.tenforums.com/tutorials/112382-automatically-make-onedrive-files-demand-online-only-windows-10-a.html","OneDrive Files On-Demand - Automatically Make Online-only in Windows 10")</f>
        <v>OneDrive Files On-Demand - Automatically Make Online-only in Windows 10</v>
      </c>
      <c r="B2378" s="9" t="s">
        <v>2137</v>
      </c>
      <c r="C2378" s="3"/>
      <c r="D2378" s="3"/>
      <c r="E2378" s="3"/>
      <c r="F2378" s="3"/>
      <c r="G2378" s="3"/>
      <c r="H2378" s="3"/>
      <c r="I2378" s="3"/>
      <c r="J2378" s="3"/>
      <c r="K2378" s="3"/>
      <c r="L2378" s="3"/>
      <c r="M2378" s="3"/>
      <c r="N2378" s="3"/>
      <c r="O2378" s="3"/>
      <c r="P2378" s="3"/>
      <c r="Q2378" s="3"/>
      <c r="R2378" s="3"/>
      <c r="S2378" s="3"/>
      <c r="T2378" s="3"/>
      <c r="U2378" s="3"/>
      <c r="V2378" s="3"/>
    </row>
    <row r="2379" ht="27.0" customHeight="1">
      <c r="A2379" s="8" t="str">
        <f>HYPERLINK("https://www.tenforums.com/tutorials/86844-turn-off-onedrive-files-demand-windows-10-a.html","OneDrive Files On-Demand - Turn On or Off in Windows 10")</f>
        <v>OneDrive Files On-Demand - Turn On or Off in Windows 10</v>
      </c>
      <c r="B2379" s="9" t="s">
        <v>2138</v>
      </c>
      <c r="C2379" s="3"/>
      <c r="D2379" s="3"/>
      <c r="E2379" s="3"/>
      <c r="F2379" s="3"/>
      <c r="G2379" s="3"/>
      <c r="H2379" s="3"/>
      <c r="I2379" s="3"/>
      <c r="J2379" s="3"/>
      <c r="K2379" s="3"/>
      <c r="L2379" s="3"/>
      <c r="M2379" s="3"/>
      <c r="N2379" s="3"/>
      <c r="O2379" s="3"/>
      <c r="P2379" s="3"/>
      <c r="Q2379" s="3"/>
      <c r="R2379" s="3"/>
      <c r="S2379" s="3"/>
      <c r="T2379" s="3"/>
      <c r="U2379" s="3"/>
      <c r="V2379" s="3"/>
    </row>
    <row r="2380" ht="27.0" customHeight="1">
      <c r="A2380" s="8" t="str">
        <f>HYPERLINK("https://www.tenforums.com/tutorials/75052-onedrive-folder-change-location-windows-10-a.html","OneDrive Folder - Change Location in Windows 10")</f>
        <v>OneDrive Folder - Change Location in Windows 10</v>
      </c>
      <c r="B2380" s="10" t="s">
        <v>2139</v>
      </c>
      <c r="C2380" s="3"/>
      <c r="D2380" s="3"/>
      <c r="E2380" s="3"/>
      <c r="F2380" s="3"/>
      <c r="G2380" s="3"/>
      <c r="H2380" s="3"/>
      <c r="I2380" s="3"/>
      <c r="J2380" s="3"/>
      <c r="K2380" s="3"/>
      <c r="L2380" s="3"/>
      <c r="M2380" s="3"/>
      <c r="N2380" s="3"/>
      <c r="O2380" s="3"/>
      <c r="P2380" s="3"/>
      <c r="Q2380" s="3"/>
      <c r="R2380" s="3"/>
      <c r="S2380" s="3"/>
      <c r="T2380" s="3"/>
      <c r="U2380" s="3"/>
      <c r="V2380" s="3"/>
    </row>
    <row r="2381" ht="27.0" customHeight="1">
      <c r="A2381" s="8" t="str">
        <f>HYPERLINK("https://www.tenforums.com/tutorials/52116-onedrive-folder-shortcut-create-windows-10-a.html","OneDrive folder Shortcut - Create in Windows 10 ")</f>
        <v>OneDrive folder Shortcut - Create in Windows 10 </v>
      </c>
      <c r="B2381" s="9" t="s">
        <v>2140</v>
      </c>
      <c r="C2381" s="3"/>
      <c r="D2381" s="3"/>
      <c r="E2381" s="3"/>
      <c r="F2381" s="3"/>
      <c r="G2381" s="3"/>
      <c r="H2381" s="3"/>
      <c r="I2381" s="3"/>
      <c r="J2381" s="3"/>
      <c r="K2381" s="3"/>
      <c r="L2381" s="3"/>
      <c r="M2381" s="3"/>
      <c r="N2381" s="3"/>
      <c r="O2381" s="3"/>
      <c r="P2381" s="3"/>
      <c r="Q2381" s="3"/>
      <c r="R2381" s="3"/>
      <c r="S2381" s="3"/>
      <c r="T2381" s="3"/>
      <c r="U2381" s="3"/>
      <c r="V2381" s="3"/>
    </row>
    <row r="2382" ht="27.0" customHeight="1">
      <c r="A2382" s="8" t="str">
        <f>HYPERLINK("https://www.tenforums.com/tutorials/86869-free-up-space-locally-available-onedrive-files-windows-10-a.html","OneDrive - Free Up Space from Locally Available Files in Windows 10")</f>
        <v>OneDrive - Free Up Space from Locally Available Files in Windows 10</v>
      </c>
      <c r="B2382" s="9" t="s">
        <v>2141</v>
      </c>
      <c r="C2382" s="3"/>
      <c r="D2382" s="3"/>
      <c r="E2382" s="3"/>
      <c r="F2382" s="3"/>
      <c r="G2382" s="3"/>
      <c r="H2382" s="3"/>
      <c r="I2382" s="3"/>
      <c r="J2382" s="3"/>
      <c r="K2382" s="3"/>
      <c r="L2382" s="3"/>
      <c r="M2382" s="3"/>
      <c r="N2382" s="3"/>
      <c r="O2382" s="3"/>
      <c r="P2382" s="3"/>
      <c r="Q2382" s="3"/>
      <c r="R2382" s="3"/>
      <c r="S2382" s="3"/>
      <c r="T2382" s="3"/>
      <c r="U2382" s="3"/>
      <c r="V2382" s="3"/>
    </row>
    <row r="2383" ht="27.0" customHeight="1">
      <c r="A2383" s="11" t="s">
        <v>2142</v>
      </c>
      <c r="B2383" s="10" t="s">
        <v>2143</v>
      </c>
      <c r="C2383" s="3"/>
      <c r="D2383" s="3"/>
      <c r="E2383" s="3"/>
      <c r="F2383" s="3"/>
      <c r="G2383" s="3"/>
      <c r="H2383" s="3"/>
      <c r="I2383" s="3"/>
      <c r="J2383" s="3"/>
      <c r="K2383" s="3"/>
      <c r="L2383" s="3"/>
      <c r="M2383" s="3"/>
      <c r="N2383" s="3"/>
      <c r="O2383" s="3"/>
      <c r="P2383" s="3"/>
      <c r="Q2383" s="3"/>
      <c r="R2383" s="3"/>
      <c r="S2383" s="3"/>
      <c r="T2383" s="3"/>
      <c r="U2383" s="3"/>
      <c r="V2383" s="3"/>
    </row>
    <row r="2384" ht="27.0" customHeight="1">
      <c r="A2384" s="8" t="str">
        <f>HYPERLINK("https://www.tenforums.com/tutorials/16278-onedrive-integration-enable-disable-windows-10-a.html","OneDrive Integration - Enable or Disable in Windows 10")</f>
        <v>OneDrive Integration - Enable or Disable in Windows 10</v>
      </c>
      <c r="B2384" s="9" t="s">
        <v>2144</v>
      </c>
      <c r="C2384" s="3"/>
      <c r="D2384" s="3"/>
      <c r="E2384" s="3"/>
      <c r="F2384" s="3"/>
      <c r="G2384" s="3"/>
      <c r="H2384" s="3"/>
      <c r="I2384" s="3"/>
      <c r="J2384" s="3"/>
      <c r="K2384" s="3"/>
      <c r="L2384" s="3"/>
      <c r="M2384" s="3"/>
      <c r="N2384" s="3"/>
      <c r="O2384" s="3"/>
      <c r="P2384" s="3"/>
      <c r="Q2384" s="3"/>
      <c r="R2384" s="3"/>
      <c r="S2384" s="3"/>
      <c r="T2384" s="3"/>
      <c r="U2384" s="3"/>
      <c r="V2384" s="3"/>
    </row>
    <row r="2385" ht="27.0" customHeight="1">
      <c r="A2385" s="8" t="str">
        <f>HYPERLINK("https://www.tenforums.com/tutorials/127208-add-remove-move-onedrive-context-menu-windows-10-a.html","OneDrive - Move to OneDrive Context Menu - Add or Remove in Windows 10")</f>
        <v>OneDrive - Move to OneDrive Context Menu - Add or Remove in Windows 10</v>
      </c>
      <c r="B2385" s="9" t="s">
        <v>1962</v>
      </c>
      <c r="C2385" s="3"/>
      <c r="D2385" s="3"/>
      <c r="E2385" s="3"/>
      <c r="F2385" s="3"/>
      <c r="G2385" s="3"/>
      <c r="H2385" s="3"/>
      <c r="I2385" s="3"/>
      <c r="J2385" s="3"/>
      <c r="K2385" s="3"/>
      <c r="L2385" s="3"/>
      <c r="M2385" s="3"/>
      <c r="N2385" s="3"/>
      <c r="O2385" s="3"/>
      <c r="P2385" s="3"/>
      <c r="Q2385" s="3"/>
      <c r="R2385" s="3"/>
      <c r="S2385" s="3"/>
      <c r="T2385" s="3"/>
      <c r="U2385" s="3"/>
      <c r="V2385" s="3"/>
    </row>
    <row r="2386" ht="27.0" customHeight="1">
      <c r="A2386" s="8" t="str">
        <f>HYPERLINK("https://www.tenforums.com/tutorials/73251-onedrive-new-flyout-notification-enable-disable-windows-10-a.html","OneDrive New Flyout Notification - Enable or Disable in Windows 10 ")</f>
        <v>OneDrive New Flyout Notification - Enable or Disable in Windows 10 </v>
      </c>
      <c r="B2386" s="9" t="s">
        <v>2145</v>
      </c>
      <c r="C2386" s="3"/>
      <c r="D2386" s="3"/>
      <c r="E2386" s="3"/>
      <c r="F2386" s="3"/>
      <c r="G2386" s="3"/>
      <c r="H2386" s="3"/>
      <c r="I2386" s="3"/>
      <c r="J2386" s="3"/>
      <c r="K2386" s="3"/>
      <c r="L2386" s="3"/>
      <c r="M2386" s="3"/>
      <c r="N2386" s="3"/>
      <c r="O2386" s="3"/>
      <c r="P2386" s="3"/>
      <c r="Q2386" s="3"/>
      <c r="R2386" s="3"/>
      <c r="S2386" s="3"/>
      <c r="T2386" s="3"/>
      <c r="U2386" s="3"/>
      <c r="V2386" s="3"/>
    </row>
    <row r="2387" ht="27.0" customHeight="1">
      <c r="A2387" s="8" t="str">
        <f>HYPERLINK("https://www.tenforums.com/tutorials/127287-enable-disable-onedrive-notifications-removing-files-cloud.html","OneDrive Notifications before Removing Files from Cloud - Enable or Disable in Windows 10")</f>
        <v>OneDrive Notifications before Removing Files from Cloud - Enable or Disable in Windows 10</v>
      </c>
      <c r="B2387" s="9" t="s">
        <v>2146</v>
      </c>
      <c r="C2387" s="3"/>
      <c r="D2387" s="3"/>
      <c r="E2387" s="3"/>
      <c r="F2387" s="3"/>
      <c r="G2387" s="3"/>
      <c r="H2387" s="3"/>
      <c r="I2387" s="3"/>
      <c r="J2387" s="3"/>
      <c r="K2387" s="3"/>
      <c r="L2387" s="3"/>
      <c r="M2387" s="3"/>
      <c r="N2387" s="3"/>
      <c r="O2387" s="3"/>
      <c r="P2387" s="3"/>
      <c r="Q2387" s="3"/>
      <c r="R2387" s="3"/>
      <c r="S2387" s="3"/>
      <c r="T2387" s="3"/>
      <c r="U2387" s="3"/>
      <c r="V2387" s="3"/>
    </row>
    <row r="2388" ht="27.0" customHeight="1">
      <c r="A2388" s="8" t="str">
        <f>HYPERLINK("https://www.tenforums.com/tutorials/52081-onedrive-notifications-shared-files-turn-off-windows-10-a.html","OneDrive Notifications for Shared Files - Turn On or Off in Windows 10")</f>
        <v>OneDrive Notifications for Shared Files - Turn On or Off in Windows 10</v>
      </c>
      <c r="B2388" s="9" t="s">
        <v>2147</v>
      </c>
      <c r="C2388" s="3"/>
      <c r="D2388" s="3"/>
      <c r="E2388" s="3"/>
      <c r="F2388" s="3"/>
      <c r="G2388" s="3"/>
      <c r="H2388" s="3"/>
      <c r="I2388" s="3"/>
      <c r="J2388" s="3"/>
      <c r="K2388" s="3"/>
      <c r="L2388" s="3"/>
      <c r="M2388" s="3"/>
      <c r="N2388" s="3"/>
      <c r="O2388" s="3"/>
      <c r="P2388" s="3"/>
      <c r="Q2388" s="3"/>
      <c r="R2388" s="3"/>
      <c r="S2388" s="3"/>
      <c r="T2388" s="3"/>
      <c r="U2388" s="3"/>
      <c r="V2388" s="3"/>
    </row>
    <row r="2389" ht="27.0" customHeight="1">
      <c r="A2389" s="8" t="str">
        <f>HYPERLINK("https://www.tenforums.com/tutorials/127283-enable-disable-onedrive-notifications-when-files-deleted-cloud.html","OneDrive Notifications when Files Deleted in Cloud - Enable or Disable in Windows 10")</f>
        <v>OneDrive Notifications when Files Deleted in Cloud - Enable or Disable in Windows 10</v>
      </c>
      <c r="B2389" s="9" t="s">
        <v>2148</v>
      </c>
      <c r="C2389" s="3"/>
      <c r="D2389" s="3"/>
      <c r="E2389" s="3"/>
      <c r="F2389" s="3"/>
      <c r="G2389" s="3"/>
      <c r="H2389" s="3"/>
      <c r="I2389" s="3"/>
      <c r="J2389" s="3"/>
      <c r="K2389" s="3"/>
      <c r="L2389" s="3"/>
      <c r="M2389" s="3"/>
      <c r="N2389" s="3"/>
      <c r="O2389" s="3"/>
      <c r="P2389" s="3"/>
      <c r="Q2389" s="3"/>
      <c r="R2389" s="3"/>
      <c r="S2389" s="3"/>
      <c r="T2389" s="3"/>
      <c r="U2389" s="3"/>
      <c r="V2389" s="3"/>
    </row>
    <row r="2390" ht="27.0" customHeight="1">
      <c r="A2390" s="8" t="str">
        <f>HYPERLINK("https://www.tenforums.com/tutorials/3211-onedrive-open-close-context-menu-add-windows-10-a.html","OneDrive Open or Close Context Menu - Add in Windows 10")</f>
        <v>OneDrive Open or Close Context Menu - Add in Windows 10</v>
      </c>
      <c r="B2390" s="9" t="s">
        <v>2149</v>
      </c>
      <c r="C2390" s="3"/>
      <c r="D2390" s="3"/>
      <c r="E2390" s="3"/>
      <c r="F2390" s="3"/>
      <c r="G2390" s="3"/>
      <c r="H2390" s="3"/>
      <c r="I2390" s="3"/>
      <c r="J2390" s="3"/>
      <c r="K2390" s="3"/>
      <c r="L2390" s="3"/>
      <c r="M2390" s="3"/>
      <c r="N2390" s="3"/>
      <c r="O2390" s="3"/>
      <c r="P2390" s="3"/>
      <c r="Q2390" s="3"/>
      <c r="R2390" s="3"/>
      <c r="S2390" s="3"/>
      <c r="T2390" s="3"/>
      <c r="U2390" s="3"/>
      <c r="V2390" s="3"/>
    </row>
    <row r="2391" ht="27.0" customHeight="1">
      <c r="A2391" s="11" t="str">
        <f>HYPERLINK("https://www.tenforums.com/tutorials/116029-turn-off-onedrive-pc-folder-backup-protection-windows-10-a.html","OneDrive PC Folder Backup Protection - Turn On or Off in Windows 10")</f>
        <v>OneDrive PC Folder Backup Protection - Turn On or Off in Windows 10</v>
      </c>
      <c r="B2391" s="10" t="s">
        <v>2150</v>
      </c>
      <c r="C2391" s="3"/>
      <c r="D2391" s="3"/>
      <c r="E2391" s="3"/>
      <c r="F2391" s="3"/>
      <c r="G2391" s="3"/>
      <c r="H2391" s="3"/>
      <c r="I2391" s="3"/>
      <c r="J2391" s="3"/>
      <c r="K2391" s="3"/>
      <c r="L2391" s="3"/>
      <c r="M2391" s="3"/>
      <c r="N2391" s="3"/>
      <c r="O2391" s="3"/>
      <c r="P2391" s="3"/>
      <c r="Q2391" s="3"/>
      <c r="R2391" s="3"/>
      <c r="S2391" s="3"/>
      <c r="T2391" s="3"/>
      <c r="U2391" s="3"/>
      <c r="V2391" s="3"/>
    </row>
    <row r="2392" ht="27.0" customHeight="1">
      <c r="A2392" s="11" t="str">
        <f>HYPERLINK("https://www.tenforums.com/tutorials/141441-enable-disable-personal-vault-onedrive-windows-10-a.html","OneDrive Personal Vault - Enable or Disable in OneDrive and Windows 10")</f>
        <v>OneDrive Personal Vault - Enable or Disable in OneDrive and Windows 10</v>
      </c>
      <c r="B2392" s="10" t="s">
        <v>2151</v>
      </c>
      <c r="C2392" s="3"/>
      <c r="D2392" s="3"/>
      <c r="E2392" s="3"/>
      <c r="F2392" s="3"/>
      <c r="G2392" s="3"/>
      <c r="H2392" s="3"/>
      <c r="I2392" s="3"/>
      <c r="J2392" s="3"/>
      <c r="K2392" s="3"/>
      <c r="L2392" s="3"/>
      <c r="M2392" s="3"/>
      <c r="N2392" s="3"/>
      <c r="O2392" s="3"/>
      <c r="P2392" s="3"/>
      <c r="Q2392" s="3"/>
      <c r="R2392" s="3"/>
      <c r="S2392" s="3"/>
      <c r="T2392" s="3"/>
      <c r="U2392" s="3"/>
      <c r="V2392" s="3"/>
    </row>
    <row r="2393" ht="27.0" customHeight="1">
      <c r="A2393" s="11" t="str">
        <f>HYPERLINK("https://www.tenforums.com/tutorials/148522-change-onedrive-personal-vault-inactivity-lock-time-windows-10-a.html","OneDrive Personal Vault Inactivity Lock Time - Change in Windows 10")</f>
        <v>OneDrive Personal Vault Inactivity Lock Time - Change in Windows 10</v>
      </c>
      <c r="B2393" s="10" t="s">
        <v>2152</v>
      </c>
      <c r="C2393" s="3"/>
      <c r="D2393" s="3"/>
      <c r="E2393" s="3"/>
      <c r="F2393" s="3"/>
      <c r="G2393" s="3"/>
      <c r="H2393" s="3"/>
      <c r="I2393" s="3"/>
      <c r="J2393" s="3"/>
      <c r="K2393" s="3"/>
      <c r="L2393" s="3"/>
      <c r="M2393" s="3"/>
      <c r="N2393" s="3"/>
      <c r="O2393" s="3"/>
      <c r="P2393" s="3"/>
      <c r="Q2393" s="3"/>
      <c r="R2393" s="3"/>
      <c r="S2393" s="3"/>
      <c r="T2393" s="3"/>
      <c r="U2393" s="3"/>
      <c r="V2393" s="3"/>
    </row>
    <row r="2394" ht="27.0" customHeight="1">
      <c r="A2394" s="11" t="str">
        <f>HYPERLINK("https://www.tenforums.com/tutorials/141506-lock-onedrive-personal-vault-windows-10-a.html","OneDrive Personal Vault - Lock in Windows 10")</f>
        <v>OneDrive Personal Vault - Lock in Windows 10</v>
      </c>
      <c r="B2394" s="10" t="s">
        <v>2153</v>
      </c>
      <c r="C2394" s="3"/>
      <c r="D2394" s="3"/>
      <c r="E2394" s="3"/>
      <c r="F2394" s="3"/>
      <c r="G2394" s="3"/>
      <c r="H2394" s="3"/>
      <c r="I2394" s="3"/>
      <c r="J2394" s="3"/>
      <c r="K2394" s="3"/>
      <c r="L2394" s="3"/>
      <c r="M2394" s="3"/>
      <c r="N2394" s="3"/>
      <c r="O2394" s="3"/>
      <c r="P2394" s="3"/>
      <c r="Q2394" s="3"/>
      <c r="R2394" s="3"/>
      <c r="S2394" s="3"/>
      <c r="T2394" s="3"/>
      <c r="U2394" s="3"/>
      <c r="V2394" s="3"/>
    </row>
    <row r="2395" ht="27.0" customHeight="1">
      <c r="A2395" s="11" t="str">
        <f>HYPERLINK("https://www.tenforums.com/tutorials/141456-set-up-onedrive-personal-vault-windows-10-a.html","OneDrive Personal Vault - Set up in Windows 10")</f>
        <v>OneDrive Personal Vault - Set up in Windows 10</v>
      </c>
      <c r="B2395" s="10" t="s">
        <v>2154</v>
      </c>
      <c r="C2395" s="3"/>
      <c r="D2395" s="3"/>
      <c r="E2395" s="3"/>
      <c r="F2395" s="3"/>
      <c r="G2395" s="3"/>
      <c r="H2395" s="3"/>
      <c r="I2395" s="3"/>
      <c r="J2395" s="3"/>
      <c r="K2395" s="3"/>
      <c r="L2395" s="3"/>
      <c r="M2395" s="3"/>
      <c r="N2395" s="3"/>
      <c r="O2395" s="3"/>
      <c r="P2395" s="3"/>
      <c r="Q2395" s="3"/>
      <c r="R2395" s="3"/>
      <c r="S2395" s="3"/>
      <c r="T2395" s="3"/>
      <c r="U2395" s="3"/>
      <c r="V2395" s="3"/>
    </row>
    <row r="2396" ht="27.0" customHeight="1">
      <c r="A2396" s="11" t="str">
        <f>HYPERLINK("https://www.tenforums.com/tutorials/141501-unlock-onedrive-personal-vault-windows-10-a.html","OneDrive Personal Vault - Unlock in Windows 10")</f>
        <v>OneDrive Personal Vault - Unlock in Windows 10</v>
      </c>
      <c r="B2396" s="10" t="s">
        <v>2155</v>
      </c>
      <c r="C2396" s="3"/>
      <c r="D2396" s="3"/>
      <c r="E2396" s="3"/>
      <c r="F2396" s="3"/>
      <c r="G2396" s="3"/>
      <c r="H2396" s="3"/>
      <c r="I2396" s="3"/>
      <c r="J2396" s="3"/>
      <c r="K2396" s="3"/>
      <c r="L2396" s="3"/>
      <c r="M2396" s="3"/>
      <c r="N2396" s="3"/>
      <c r="O2396" s="3"/>
      <c r="P2396" s="3"/>
      <c r="Q2396" s="3"/>
      <c r="R2396" s="3"/>
      <c r="S2396" s="3"/>
      <c r="T2396" s="3"/>
      <c r="U2396" s="3"/>
      <c r="V2396" s="3"/>
    </row>
    <row r="2397" ht="27.0" customHeight="1">
      <c r="A2397" s="11" t="s">
        <v>2156</v>
      </c>
      <c r="B2397" s="10" t="s">
        <v>2157</v>
      </c>
      <c r="C2397" s="3"/>
      <c r="D2397" s="3"/>
      <c r="E2397" s="3"/>
      <c r="F2397" s="3"/>
      <c r="G2397" s="3"/>
      <c r="H2397" s="3"/>
      <c r="I2397" s="3"/>
      <c r="J2397" s="3"/>
      <c r="K2397" s="3"/>
      <c r="L2397" s="3"/>
      <c r="M2397" s="3"/>
      <c r="N2397" s="3"/>
      <c r="O2397" s="3"/>
      <c r="P2397" s="3"/>
      <c r="Q2397" s="3"/>
      <c r="R2397" s="3"/>
      <c r="S2397" s="3"/>
      <c r="T2397" s="3"/>
      <c r="U2397" s="3"/>
      <c r="V2397" s="3"/>
    </row>
    <row r="2398" ht="27.0" customHeight="1">
      <c r="A2398" s="8" t="str">
        <f>HYPERLINK("https://www.tenforums.com/tutorials/3219-onedrive-run-startup-turn-off-windows-10-a.html","OneDrive Run at Startup - Turn On or Off in Windows 10")</f>
        <v>OneDrive Run at Startup - Turn On or Off in Windows 10</v>
      </c>
      <c r="B2398" s="9" t="s">
        <v>2158</v>
      </c>
      <c r="C2398" s="3"/>
      <c r="D2398" s="3"/>
      <c r="E2398" s="3"/>
      <c r="F2398" s="3"/>
      <c r="G2398" s="3"/>
      <c r="H2398" s="3"/>
      <c r="I2398" s="3"/>
      <c r="J2398" s="3"/>
      <c r="K2398" s="3"/>
      <c r="L2398" s="3"/>
      <c r="M2398" s="3"/>
      <c r="N2398" s="3"/>
      <c r="O2398" s="3"/>
      <c r="P2398" s="3"/>
      <c r="Q2398" s="3"/>
      <c r="R2398" s="3"/>
      <c r="S2398" s="3"/>
      <c r="T2398" s="3"/>
      <c r="U2398" s="3"/>
      <c r="V2398" s="3"/>
    </row>
    <row r="2399" ht="27.0" customHeight="1">
      <c r="A2399" s="8" t="str">
        <f>HYPERLINK("https://www.tenforums.com/tutorials/2905-onedrive-selective-sync-choose-folders-windows-10-a.html","OneDrive Selective Sync - Choose Folders in Windows 10")</f>
        <v>OneDrive Selective Sync - Choose Folders in Windows 10</v>
      </c>
      <c r="B2399" s="9" t="s">
        <v>2159</v>
      </c>
      <c r="C2399" s="3"/>
      <c r="D2399" s="3"/>
      <c r="E2399" s="3"/>
      <c r="F2399" s="3"/>
      <c r="G2399" s="3"/>
      <c r="H2399" s="3"/>
      <c r="I2399" s="3"/>
      <c r="J2399" s="3"/>
      <c r="K2399" s="3"/>
      <c r="L2399" s="3"/>
      <c r="M2399" s="3"/>
      <c r="N2399" s="3"/>
      <c r="O2399" s="3"/>
      <c r="P2399" s="3"/>
      <c r="Q2399" s="3"/>
      <c r="R2399" s="3"/>
      <c r="S2399" s="3"/>
      <c r="T2399" s="3"/>
      <c r="U2399" s="3"/>
      <c r="V2399" s="3"/>
    </row>
    <row r="2400" ht="27.0" customHeight="1">
      <c r="A2400" s="8" t="str">
        <f>HYPERLINK("https://www.tenforums.com/tutorials/52210-onedrive-share-files-folders.html","OneDrive - Share Files and Folders ")</f>
        <v>OneDrive - Share Files and Folders </v>
      </c>
      <c r="B2400" s="9" t="s">
        <v>2160</v>
      </c>
      <c r="C2400" s="3"/>
      <c r="D2400" s="3"/>
      <c r="E2400" s="3"/>
      <c r="F2400" s="3"/>
      <c r="G2400" s="3"/>
      <c r="H2400" s="3"/>
      <c r="I2400" s="3"/>
      <c r="J2400" s="3"/>
      <c r="K2400" s="3"/>
      <c r="L2400" s="3"/>
      <c r="M2400" s="3"/>
      <c r="N2400" s="3"/>
      <c r="O2400" s="3"/>
      <c r="P2400" s="3"/>
      <c r="Q2400" s="3"/>
      <c r="R2400" s="3"/>
      <c r="S2400" s="3"/>
      <c r="T2400" s="3"/>
      <c r="U2400" s="3"/>
      <c r="V2400" s="3"/>
    </row>
    <row r="2401" ht="27.0" customHeight="1">
      <c r="A2401" s="8" t="str">
        <f>HYPERLINK("https://www.tenforums.com/tutorials/52320-onedrive-see-shared-files-folders.html","OneDrive - See Shared Files and Folders ")</f>
        <v>OneDrive - See Shared Files and Folders </v>
      </c>
      <c r="B2401" s="9" t="s">
        <v>2161</v>
      </c>
      <c r="C2401" s="3"/>
      <c r="D2401" s="3"/>
      <c r="E2401" s="3"/>
      <c r="F2401" s="3"/>
      <c r="G2401" s="3"/>
      <c r="H2401" s="3"/>
      <c r="I2401" s="3"/>
      <c r="J2401" s="3"/>
      <c r="K2401" s="3"/>
      <c r="L2401" s="3"/>
      <c r="M2401" s="3"/>
      <c r="N2401" s="3"/>
      <c r="O2401" s="3"/>
      <c r="P2401" s="3"/>
      <c r="Q2401" s="3"/>
      <c r="R2401" s="3"/>
      <c r="S2401" s="3"/>
      <c r="T2401" s="3"/>
      <c r="U2401" s="3"/>
      <c r="V2401" s="3"/>
    </row>
    <row r="2402" ht="27.0" customHeight="1">
      <c r="A2402" s="8" t="str">
        <f>HYPERLINK("https://www.tenforums.com/tutorials/36246-link-unlink-onedrive-microsoft-account-windows-10-a.html#option2","OneDrive - Setup on Windows 10 PC")</f>
        <v>OneDrive - Setup on Windows 10 PC</v>
      </c>
      <c r="B2402" s="9" t="s">
        <v>2162</v>
      </c>
      <c r="C2402" s="3"/>
      <c r="D2402" s="3"/>
      <c r="E2402" s="3"/>
      <c r="F2402" s="3"/>
      <c r="G2402" s="3"/>
      <c r="H2402" s="3"/>
      <c r="I2402" s="3"/>
      <c r="J2402" s="3"/>
      <c r="K2402" s="3"/>
      <c r="L2402" s="3"/>
      <c r="M2402" s="3"/>
      <c r="N2402" s="3"/>
      <c r="O2402" s="3"/>
      <c r="P2402" s="3"/>
      <c r="Q2402" s="3"/>
      <c r="R2402" s="3"/>
      <c r="S2402" s="3"/>
      <c r="T2402" s="3"/>
      <c r="U2402" s="3"/>
      <c r="V2402" s="3"/>
    </row>
    <row r="2403" ht="27.0" customHeight="1">
      <c r="A2403" s="8" t="str">
        <f>HYPERLINK("https://www.tenforums.com/tutorials/52491-onedrive-shared-folders-add-remove-your-onedrive.html","OneDrive Shared Folders - Add or Remove from Your OneDrive ")</f>
        <v>OneDrive Shared Folders - Add or Remove from Your OneDrive </v>
      </c>
      <c r="B2403" s="9" t="s">
        <v>2163</v>
      </c>
      <c r="C2403" s="3"/>
      <c r="D2403" s="3"/>
      <c r="E2403" s="3"/>
      <c r="F2403" s="3"/>
      <c r="G2403" s="3"/>
      <c r="H2403" s="3"/>
      <c r="I2403" s="3"/>
      <c r="J2403" s="3"/>
      <c r="K2403" s="3"/>
      <c r="L2403" s="3"/>
      <c r="M2403" s="3"/>
      <c r="N2403" s="3"/>
      <c r="O2403" s="3"/>
      <c r="P2403" s="3"/>
      <c r="Q2403" s="3"/>
      <c r="R2403" s="3"/>
      <c r="S2403" s="3"/>
      <c r="T2403" s="3"/>
      <c r="U2403" s="3"/>
      <c r="V2403" s="3"/>
    </row>
    <row r="2404" ht="27.0" customHeight="1">
      <c r="A2404" s="8" t="str">
        <f>HYPERLINK("https://www.tenforums.com/tutorials/52275-onedrive-stop-sharing-files-folders.html","OneDrive - Stop Sharing Files and Folders ")</f>
        <v>OneDrive - Stop Sharing Files and Folders </v>
      </c>
      <c r="B2404" s="9" t="s">
        <v>2164</v>
      </c>
      <c r="C2404" s="3"/>
      <c r="D2404" s="3"/>
      <c r="E2404" s="3"/>
      <c r="F2404" s="3"/>
      <c r="G2404" s="3"/>
      <c r="H2404" s="3"/>
      <c r="I2404" s="3"/>
      <c r="J2404" s="3"/>
      <c r="K2404" s="3"/>
      <c r="L2404" s="3"/>
      <c r="M2404" s="3"/>
      <c r="N2404" s="3"/>
      <c r="O2404" s="3"/>
      <c r="P2404" s="3"/>
      <c r="Q2404" s="3"/>
      <c r="R2404" s="3"/>
      <c r="S2404" s="3"/>
      <c r="T2404" s="3"/>
      <c r="U2404" s="3"/>
      <c r="V2404" s="3"/>
    </row>
    <row r="2405" ht="27.0" customHeight="1">
      <c r="A2405" s="8" t="str">
        <f>HYPERLINK("https://www.tenforums.com/tutorials/92892-sync-any-folder-onedrive-windows-10-a.html","OneDrive - Sync Any Folder to OneDrive in Windows 10")</f>
        <v>OneDrive - Sync Any Folder to OneDrive in Windows 10</v>
      </c>
      <c r="B2405" s="9" t="s">
        <v>2165</v>
      </c>
      <c r="C2405" s="3"/>
      <c r="D2405" s="3"/>
      <c r="E2405" s="3"/>
      <c r="F2405" s="3"/>
      <c r="G2405" s="3"/>
      <c r="H2405" s="3"/>
      <c r="I2405" s="3"/>
      <c r="J2405" s="3"/>
      <c r="K2405" s="3"/>
      <c r="L2405" s="3"/>
      <c r="M2405" s="3"/>
      <c r="N2405" s="3"/>
      <c r="O2405" s="3"/>
      <c r="P2405" s="3"/>
      <c r="Q2405" s="3"/>
      <c r="R2405" s="3"/>
      <c r="S2405" s="3"/>
      <c r="T2405" s="3"/>
      <c r="U2405" s="3"/>
      <c r="V2405" s="3"/>
    </row>
    <row r="2406" ht="27.0" customHeight="1">
      <c r="A2406" s="8" t="str">
        <f>HYPERLINK("https://www.tenforums.com/tutorials/127218-enable-disable-automatic-pause-onedrive-sync-battery-saver-mode.html","OneDrive Sync - Enable or Disable Automatic Pause Sync in Battery Saver Mode")</f>
        <v>OneDrive Sync - Enable or Disable Automatic Pause Sync in Battery Saver Mode</v>
      </c>
      <c r="B2406" s="9" t="s">
        <v>2166</v>
      </c>
      <c r="C2406" s="3"/>
      <c r="D2406" s="3"/>
      <c r="E2406" s="3"/>
      <c r="F2406" s="3"/>
      <c r="G2406" s="3"/>
      <c r="H2406" s="3"/>
      <c r="I2406" s="3"/>
      <c r="J2406" s="3"/>
      <c r="K2406" s="3"/>
      <c r="L2406" s="3"/>
      <c r="M2406" s="3"/>
      <c r="N2406" s="3"/>
      <c r="O2406" s="3"/>
      <c r="P2406" s="3"/>
      <c r="Q2406" s="3"/>
      <c r="R2406" s="3"/>
      <c r="S2406" s="3"/>
      <c r="T2406" s="3"/>
      <c r="U2406" s="3"/>
      <c r="V2406" s="3"/>
    </row>
    <row r="2407" ht="27.0" customHeight="1">
      <c r="A2407" s="8" t="str">
        <f>HYPERLINK("https://www.tenforums.com/tutorials/127230-enable-disable-automatic-pause-onedrive-sync-metered-network.html","OneDrive Sync - Enable or Disable Automatic Pause Sync on Metered Network")</f>
        <v>OneDrive Sync - Enable or Disable Automatic Pause Sync on Metered Network</v>
      </c>
      <c r="B2407" s="9" t="s">
        <v>2167</v>
      </c>
      <c r="C2407" s="3"/>
      <c r="D2407" s="3"/>
      <c r="E2407" s="3"/>
      <c r="F2407" s="3"/>
      <c r="G2407" s="3"/>
      <c r="H2407" s="3"/>
      <c r="I2407" s="3"/>
      <c r="J2407" s="3"/>
      <c r="K2407" s="3"/>
      <c r="L2407" s="3"/>
      <c r="M2407" s="3"/>
      <c r="N2407" s="3"/>
      <c r="O2407" s="3"/>
      <c r="P2407" s="3"/>
      <c r="Q2407" s="3"/>
      <c r="R2407" s="3"/>
      <c r="S2407" s="3"/>
      <c r="T2407" s="3"/>
      <c r="U2407" s="3"/>
      <c r="V2407" s="3"/>
    </row>
    <row r="2408" ht="27.0" customHeight="1">
      <c r="A2408" s="8" t="str">
        <f>HYPERLINK("https://www.tenforums.com/tutorials/40537-onedrive-sync-multiple-accounts-windows.html","OneDrive - Sync Multiple Accounts in Windows")</f>
        <v>OneDrive - Sync Multiple Accounts in Windows</v>
      </c>
      <c r="B2408" s="9" t="s">
        <v>2168</v>
      </c>
      <c r="C2408" s="3"/>
      <c r="D2408" s="3"/>
      <c r="E2408" s="3"/>
      <c r="F2408" s="3"/>
      <c r="G2408" s="3"/>
      <c r="H2408" s="3"/>
      <c r="I2408" s="3"/>
      <c r="J2408" s="3"/>
      <c r="K2408" s="3"/>
      <c r="L2408" s="3"/>
      <c r="M2408" s="3"/>
      <c r="N2408" s="3"/>
      <c r="O2408" s="3"/>
      <c r="P2408" s="3"/>
      <c r="Q2408" s="3"/>
      <c r="R2408" s="3"/>
      <c r="S2408" s="3"/>
      <c r="T2408" s="3"/>
      <c r="U2408" s="3"/>
      <c r="V2408" s="3"/>
    </row>
    <row r="2409" ht="27.0" customHeight="1">
      <c r="A2409" s="8" t="str">
        <f>HYPERLINK("https://www.tenforums.com/tutorials/113678-turn-off-sync-office-2016-files-onedrive-windows-10-a.html","OneDrive Sync Office 2016 Files with - Turn On or Off in Windows 10")</f>
        <v>OneDrive Sync Office 2016 Files with - Turn On or Off in Windows 10</v>
      </c>
      <c r="B2409" s="9" t="s">
        <v>2110</v>
      </c>
      <c r="C2409" s="3"/>
      <c r="D2409" s="3"/>
      <c r="E2409" s="3"/>
      <c r="F2409" s="3"/>
      <c r="G2409" s="3"/>
      <c r="H2409" s="3"/>
      <c r="I2409" s="3"/>
      <c r="J2409" s="3"/>
      <c r="K2409" s="3"/>
      <c r="L2409" s="3"/>
      <c r="M2409" s="3"/>
      <c r="N2409" s="3"/>
      <c r="O2409" s="3"/>
      <c r="P2409" s="3"/>
      <c r="Q2409" s="3"/>
      <c r="R2409" s="3"/>
      <c r="S2409" s="3"/>
      <c r="T2409" s="3"/>
      <c r="U2409" s="3"/>
      <c r="V2409" s="3"/>
    </row>
    <row r="2410" ht="27.0" customHeight="1">
      <c r="A2410" s="8" t="str">
        <f>HYPERLINK("https://www.tenforums.com/tutorials/82119-reset-onedrive-sync-windows-10-a.html","OneDrive Sync - Reset in Windows 10")</f>
        <v>OneDrive Sync - Reset in Windows 10</v>
      </c>
      <c r="B2410" s="10" t="s">
        <v>2169</v>
      </c>
      <c r="C2410" s="3"/>
      <c r="D2410" s="3"/>
      <c r="E2410" s="3"/>
      <c r="F2410" s="3"/>
      <c r="G2410" s="3"/>
      <c r="H2410" s="3"/>
      <c r="I2410" s="3"/>
      <c r="J2410" s="3"/>
      <c r="K2410" s="3"/>
      <c r="L2410" s="3"/>
      <c r="M2410" s="3"/>
      <c r="N2410" s="3"/>
      <c r="O2410" s="3"/>
      <c r="P2410" s="3"/>
      <c r="Q2410" s="3"/>
      <c r="R2410" s="3"/>
      <c r="S2410" s="3"/>
      <c r="T2410" s="3"/>
      <c r="U2410" s="3"/>
      <c r="V2410" s="3"/>
    </row>
    <row r="2411" ht="27.0" customHeight="1">
      <c r="A2411" s="8" t="str">
        <f>HYPERLINK("https://www.tenforums.com/tutorials/82203-pause-syncing-onedrive-windows-10-a.html","OneDrive Syncing - Pause in Windows 10")</f>
        <v>OneDrive Syncing - Pause in Windows 10</v>
      </c>
      <c r="B2411" s="10" t="s">
        <v>2170</v>
      </c>
      <c r="C2411" s="3"/>
      <c r="D2411" s="3"/>
      <c r="E2411" s="3"/>
      <c r="F2411" s="3"/>
      <c r="G2411" s="3"/>
      <c r="H2411" s="3"/>
      <c r="I2411" s="3"/>
      <c r="J2411" s="3"/>
      <c r="K2411" s="3"/>
      <c r="L2411" s="3"/>
      <c r="M2411" s="3"/>
      <c r="N2411" s="3"/>
      <c r="O2411" s="3"/>
      <c r="P2411" s="3"/>
      <c r="Q2411" s="3"/>
      <c r="R2411" s="3"/>
      <c r="S2411" s="3"/>
      <c r="T2411" s="3"/>
      <c r="U2411" s="3"/>
      <c r="V2411" s="3"/>
    </row>
    <row r="2412" ht="27.0" customHeight="1">
      <c r="A2412" s="8" t="str">
        <f>HYPERLINK("https://www.tenforums.com/tutorials/116055-uninstall-onedrive-windows-10-a.html","OneDrive - Uninstall in Windows 10")</f>
        <v>OneDrive - Uninstall in Windows 10</v>
      </c>
      <c r="B2412" s="9" t="s">
        <v>2171</v>
      </c>
      <c r="C2412" s="3"/>
      <c r="D2412" s="3"/>
      <c r="E2412" s="3"/>
      <c r="F2412" s="3"/>
      <c r="G2412" s="3"/>
      <c r="H2412" s="3"/>
      <c r="I2412" s="3"/>
      <c r="J2412" s="3"/>
      <c r="K2412" s="3"/>
      <c r="L2412" s="3"/>
      <c r="M2412" s="3"/>
      <c r="N2412" s="3"/>
      <c r="O2412" s="3"/>
      <c r="P2412" s="3"/>
      <c r="Q2412" s="3"/>
      <c r="R2412" s="3"/>
      <c r="S2412" s="3"/>
      <c r="T2412" s="3"/>
      <c r="U2412" s="3"/>
      <c r="V2412" s="3"/>
    </row>
    <row r="2413" ht="27.0" customHeight="1">
      <c r="A2413" s="8" t="str">
        <f>HYPERLINK("https://www.tenforums.com/tutorials/36246-onedrive-unlink-windows-10-a.html","OneDrive - Unlink and Link Account in Windows 10")</f>
        <v>OneDrive - Unlink and Link Account in Windows 10</v>
      </c>
      <c r="B2413" s="9" t="s">
        <v>2172</v>
      </c>
      <c r="C2413" s="3"/>
      <c r="D2413" s="3"/>
      <c r="E2413" s="3"/>
      <c r="F2413" s="3"/>
      <c r="G2413" s="3"/>
      <c r="H2413" s="3"/>
      <c r="I2413" s="3"/>
      <c r="J2413" s="3"/>
      <c r="K2413" s="3"/>
      <c r="L2413" s="3"/>
      <c r="M2413" s="3"/>
      <c r="N2413" s="3"/>
      <c r="O2413" s="3"/>
      <c r="P2413" s="3"/>
      <c r="Q2413" s="3"/>
      <c r="R2413" s="3"/>
      <c r="S2413" s="3"/>
      <c r="T2413" s="3"/>
      <c r="U2413" s="3"/>
      <c r="V2413" s="3"/>
    </row>
    <row r="2414" ht="27.0" customHeight="1">
      <c r="A2414" s="8" t="str">
        <f>HYPERLINK("https://www.tenforums.com/tutorials/81565-copy-text-picture-onenote.html","OneNote - Copy Text from Picture")</f>
        <v>OneNote - Copy Text from Picture</v>
      </c>
      <c r="B2414" s="10" t="s">
        <v>2173</v>
      </c>
      <c r="C2414" s="3"/>
      <c r="D2414" s="3"/>
      <c r="E2414" s="3"/>
      <c r="F2414" s="3"/>
      <c r="G2414" s="3"/>
      <c r="H2414" s="3"/>
      <c r="I2414" s="3"/>
      <c r="J2414" s="3"/>
      <c r="K2414" s="3"/>
      <c r="L2414" s="3"/>
      <c r="M2414" s="3"/>
      <c r="N2414" s="3"/>
      <c r="O2414" s="3"/>
      <c r="P2414" s="3"/>
      <c r="Q2414" s="3"/>
      <c r="R2414" s="3"/>
      <c r="S2414" s="3"/>
      <c r="T2414" s="3"/>
      <c r="U2414" s="3"/>
      <c r="V2414" s="3"/>
    </row>
    <row r="2415" ht="27.0" customHeight="1">
      <c r="A2415" s="8" t="str">
        <f>HYPERLINK("https://www.tenforums.com/tutorials/118136-enable-disable-online-speech-recognition-windows-10-a.html","Online Speech Recognition - Enable or Disable in Windows 10")</f>
        <v>Online Speech Recognition - Enable or Disable in Windows 10</v>
      </c>
      <c r="B2415" s="9" t="s">
        <v>2174</v>
      </c>
      <c r="C2415" s="3"/>
      <c r="D2415" s="3"/>
      <c r="E2415" s="3"/>
      <c r="F2415" s="3"/>
      <c r="G2415" s="3"/>
      <c r="H2415" s="3"/>
      <c r="I2415" s="3"/>
      <c r="J2415" s="3"/>
      <c r="K2415" s="3"/>
      <c r="L2415" s="3"/>
      <c r="M2415" s="3"/>
      <c r="N2415" s="3"/>
      <c r="O2415" s="3"/>
      <c r="P2415" s="3"/>
      <c r="Q2415" s="3"/>
      <c r="R2415" s="3"/>
      <c r="S2415" s="3"/>
      <c r="T2415" s="3"/>
      <c r="U2415" s="3"/>
      <c r="V2415" s="3"/>
    </row>
    <row r="2416" ht="27.0" customHeight="1">
      <c r="A2416" s="8" t="str">
        <f>HYPERLINK("https://www.tenforums.com/tutorials/101902-turn-off-online-speech-recognition-windows-10-a.html","Online Speech Recognition - Turn On or Off in Windows 10")</f>
        <v>Online Speech Recognition - Turn On or Off in Windows 10</v>
      </c>
      <c r="B2416" s="9" t="s">
        <v>2175</v>
      </c>
      <c r="C2416" s="3"/>
      <c r="D2416" s="3"/>
      <c r="E2416" s="3"/>
      <c r="F2416" s="3"/>
      <c r="G2416" s="3"/>
      <c r="H2416" s="3"/>
      <c r="I2416" s="3"/>
      <c r="J2416" s="3"/>
      <c r="K2416" s="3"/>
      <c r="L2416" s="3"/>
      <c r="M2416" s="3"/>
      <c r="N2416" s="3"/>
      <c r="O2416" s="3"/>
      <c r="P2416" s="3"/>
      <c r="Q2416" s="3"/>
      <c r="R2416" s="3"/>
      <c r="S2416" s="3"/>
      <c r="T2416" s="3"/>
      <c r="U2416" s="3"/>
      <c r="V2416" s="3"/>
    </row>
    <row r="2417" ht="27.0" customHeight="1">
      <c r="A2417" s="8" t="str">
        <f>HYPERLINK("https://www.tenforums.com/tutorials/115507-backup-restore-screen-keyboard-options-windows.html","On-Screen Keyboard Options - Backup and Restore in Windows")</f>
        <v>On-Screen Keyboard Options - Backup and Restore in Windows</v>
      </c>
      <c r="B2417" s="9" t="s">
        <v>2176</v>
      </c>
      <c r="C2417" s="3"/>
      <c r="D2417" s="3"/>
      <c r="E2417" s="3"/>
      <c r="F2417" s="3"/>
      <c r="G2417" s="3"/>
      <c r="H2417" s="3"/>
      <c r="I2417" s="3"/>
      <c r="J2417" s="3"/>
      <c r="K2417" s="3"/>
      <c r="L2417" s="3"/>
      <c r="M2417" s="3"/>
      <c r="N2417" s="3"/>
      <c r="O2417" s="3"/>
      <c r="P2417" s="3"/>
      <c r="Q2417" s="3"/>
      <c r="R2417" s="3"/>
      <c r="S2417" s="3"/>
      <c r="T2417" s="3"/>
      <c r="U2417" s="3"/>
      <c r="V2417" s="3"/>
    </row>
    <row r="2418" ht="27.0" customHeight="1">
      <c r="A2418" s="8" t="str">
        <f>HYPERLINK("https://www.tenforums.com/tutorials/115495-turn-off-screen-keyboard-windows-10-a.html","On-Screen Keyboard - Turn On or Off in Windows 10")</f>
        <v>On-Screen Keyboard - Turn On or Off in Windows 10</v>
      </c>
      <c r="B2418" s="9" t="s">
        <v>2177</v>
      </c>
      <c r="C2418" s="3"/>
      <c r="D2418" s="3"/>
      <c r="E2418" s="3"/>
      <c r="F2418" s="3"/>
      <c r="G2418" s="3"/>
      <c r="H2418" s="3"/>
      <c r="I2418" s="3"/>
      <c r="J2418" s="3"/>
      <c r="K2418" s="3"/>
      <c r="L2418" s="3"/>
      <c r="M2418" s="3"/>
      <c r="N2418" s="3"/>
      <c r="O2418" s="3"/>
      <c r="P2418" s="3"/>
      <c r="Q2418" s="3"/>
      <c r="R2418" s="3"/>
      <c r="S2418" s="3"/>
      <c r="T2418" s="3"/>
      <c r="U2418" s="3"/>
      <c r="V2418" s="3"/>
    </row>
    <row r="2419" ht="27.0" customHeight="1">
      <c r="A2419" s="8" t="str">
        <f>HYPERLINK("https://www.tenforums.com/tutorials/52655-open-save-common-item-dialog-boxes-reset-windows.html","Open and Save As Common Item Dialog Boxes - Reset in Windows ")</f>
        <v>Open and Save As Common Item Dialog Boxes - Reset in Windows </v>
      </c>
      <c r="B2419" s="9" t="s">
        <v>554</v>
      </c>
      <c r="C2419" s="3"/>
      <c r="D2419" s="3"/>
      <c r="E2419" s="3"/>
      <c r="F2419" s="3"/>
      <c r="G2419" s="3"/>
      <c r="H2419" s="3"/>
      <c r="I2419" s="3"/>
      <c r="J2419" s="3"/>
      <c r="K2419" s="3"/>
      <c r="L2419" s="3"/>
      <c r="M2419" s="3"/>
      <c r="N2419" s="3"/>
      <c r="O2419" s="3"/>
      <c r="P2419" s="3"/>
      <c r="Q2419" s="3"/>
      <c r="R2419" s="3"/>
      <c r="S2419" s="3"/>
      <c r="T2419" s="3"/>
      <c r="U2419" s="3"/>
      <c r="V2419" s="3"/>
    </row>
    <row r="2420" ht="27.0" customHeight="1">
      <c r="A2420" s="8" t="str">
        <f>HYPERLINK("https://www.tenforums.com/tutorials/60125-open-bash-window-here-context-menu-add-windows-10-a.html","Open Bash window here context menu - Add in Windows 10 ")</f>
        <v>Open Bash window here context menu - Add in Windows 10 </v>
      </c>
      <c r="B2420" s="9" t="s">
        <v>262</v>
      </c>
      <c r="C2420" s="3"/>
      <c r="D2420" s="3"/>
      <c r="E2420" s="3"/>
      <c r="F2420" s="3"/>
      <c r="G2420" s="3"/>
      <c r="H2420" s="3"/>
      <c r="I2420" s="3"/>
      <c r="J2420" s="3"/>
      <c r="K2420" s="3"/>
      <c r="L2420" s="3"/>
      <c r="M2420" s="3"/>
      <c r="N2420" s="3"/>
      <c r="O2420" s="3"/>
      <c r="P2420" s="3"/>
      <c r="Q2420" s="3"/>
      <c r="R2420" s="3"/>
      <c r="S2420" s="3"/>
      <c r="T2420" s="3"/>
      <c r="U2420" s="3"/>
      <c r="V2420" s="3"/>
    </row>
    <row r="2421" ht="27.0" customHeight="1">
      <c r="A2421" s="8" t="str">
        <f>HYPERLINK("https://www.tenforums.com/tutorials/72024-open-command-window-here-add-windows-10-a.html","Open command window here - Add in Windows 10")</f>
        <v>Open command window here - Add in Windows 10</v>
      </c>
      <c r="B2421" s="9" t="s">
        <v>2178</v>
      </c>
      <c r="C2421" s="3"/>
      <c r="D2421" s="3"/>
      <c r="E2421" s="3"/>
      <c r="F2421" s="3"/>
      <c r="G2421" s="3"/>
      <c r="H2421" s="3"/>
      <c r="I2421" s="3"/>
      <c r="J2421" s="3"/>
      <c r="K2421" s="3"/>
      <c r="L2421" s="3"/>
      <c r="M2421" s="3"/>
      <c r="N2421" s="3"/>
      <c r="O2421" s="3"/>
      <c r="P2421" s="3"/>
      <c r="Q2421" s="3"/>
      <c r="R2421" s="3"/>
      <c r="S2421" s="3"/>
      <c r="T2421" s="3"/>
      <c r="U2421" s="3"/>
      <c r="V2421" s="3"/>
    </row>
    <row r="2422" ht="27.0" customHeight="1">
      <c r="A2422" s="8" t="str">
        <f>HYPERLINK("https://www.tenforums.com/tutorials/59686-open-command-window-here-administrator-add-windows-10-a.html","Open command window here as administrator - Add in Windows 10 ")</f>
        <v>Open command window here as administrator - Add in Windows 10 </v>
      </c>
      <c r="B2422" s="9" t="s">
        <v>540</v>
      </c>
      <c r="C2422" s="3"/>
      <c r="D2422" s="3"/>
      <c r="E2422" s="3"/>
      <c r="F2422" s="3"/>
      <c r="G2422" s="3"/>
      <c r="H2422" s="3"/>
      <c r="I2422" s="3"/>
      <c r="J2422" s="3"/>
      <c r="K2422" s="3"/>
      <c r="L2422" s="3"/>
      <c r="M2422" s="3"/>
      <c r="N2422" s="3"/>
      <c r="O2422" s="3"/>
      <c r="P2422" s="3"/>
      <c r="Q2422" s="3"/>
      <c r="R2422" s="3"/>
      <c r="S2422" s="3"/>
      <c r="T2422" s="3"/>
      <c r="U2422" s="3"/>
      <c r="V2422" s="3"/>
    </row>
    <row r="2423" ht="27.0" customHeight="1">
      <c r="A2423" s="8" t="str">
        <f>HYPERLINK("https://www.tenforums.com/tutorials/31416-open-location-context-menu-add-remove-windows-10-a.html","Open File Location context menu - Add or Remove in Windows 10")</f>
        <v>Open File Location context menu - Add or Remove in Windows 10</v>
      </c>
      <c r="B2423" s="9" t="s">
        <v>2179</v>
      </c>
      <c r="C2423" s="3"/>
      <c r="D2423" s="3"/>
      <c r="E2423" s="3"/>
      <c r="F2423" s="3"/>
      <c r="G2423" s="3"/>
      <c r="H2423" s="3"/>
      <c r="I2423" s="3"/>
      <c r="J2423" s="3"/>
      <c r="K2423" s="3"/>
      <c r="L2423" s="3"/>
      <c r="M2423" s="3"/>
      <c r="N2423" s="3"/>
      <c r="O2423" s="3"/>
      <c r="P2423" s="3"/>
      <c r="Q2423" s="3"/>
      <c r="R2423" s="3"/>
      <c r="S2423" s="3"/>
      <c r="T2423" s="3"/>
      <c r="U2423" s="3"/>
      <c r="V2423" s="3"/>
    </row>
    <row r="2424" ht="27.0" customHeight="1">
      <c r="A2424" s="8" t="str">
        <f>HYPERLINK("https://www.tenforums.com/tutorials/85418-disable-downloaded-files-being-blocked-windows.html","Open File - Security Warning - Disable in Windows")</f>
        <v>Open File - Security Warning - Disable in Windows</v>
      </c>
      <c r="B2424" s="9" t="s">
        <v>320</v>
      </c>
      <c r="C2424" s="3"/>
      <c r="D2424" s="3"/>
      <c r="E2424" s="3"/>
      <c r="F2424" s="3"/>
      <c r="G2424" s="3"/>
      <c r="H2424" s="3"/>
      <c r="I2424" s="3"/>
      <c r="J2424" s="3"/>
      <c r="K2424" s="3"/>
      <c r="L2424" s="3"/>
      <c r="M2424" s="3"/>
      <c r="N2424" s="3"/>
      <c r="O2424" s="3"/>
      <c r="P2424" s="3"/>
      <c r="Q2424" s="3"/>
      <c r="R2424" s="3"/>
      <c r="S2424" s="3"/>
      <c r="T2424" s="3"/>
      <c r="U2424" s="3"/>
      <c r="V2424" s="3"/>
    </row>
    <row r="2425" ht="27.0" customHeight="1">
      <c r="A2425" s="8" t="str">
        <f>HYPERLINK("https://www.tenforums.com/tutorials/107525-open-folder-new-tab-windows-10-file-explorer.html","Open Folder in New Tab in Windows 10 File Explorer")</f>
        <v>Open Folder in New Tab in Windows 10 File Explorer</v>
      </c>
      <c r="B2425" s="9" t="s">
        <v>1107</v>
      </c>
      <c r="C2425" s="3"/>
      <c r="D2425" s="3"/>
      <c r="E2425" s="3"/>
      <c r="F2425" s="3"/>
      <c r="G2425" s="3"/>
      <c r="H2425" s="3"/>
      <c r="I2425" s="3"/>
      <c r="J2425" s="3"/>
      <c r="K2425" s="3"/>
      <c r="L2425" s="3"/>
      <c r="M2425" s="3"/>
      <c r="N2425" s="3"/>
      <c r="O2425" s="3"/>
      <c r="P2425" s="3"/>
      <c r="Q2425" s="3"/>
      <c r="R2425" s="3"/>
      <c r="S2425" s="3"/>
      <c r="T2425" s="3"/>
      <c r="U2425" s="3"/>
      <c r="V2425" s="3"/>
    </row>
    <row r="2426" ht="27.0" customHeight="1">
      <c r="A2426" s="8" t="str">
        <f>HYPERLINK("https://www.tenforums.com/tutorials/66634-open-each-folder-same-new-window-windows-10-a.html","Open Folder in Same or New Window in Windows 10 ")</f>
        <v>Open Folder in Same or New Window in Windows 10 </v>
      </c>
      <c r="B2426" s="9" t="s">
        <v>1108</v>
      </c>
      <c r="C2426" s="3"/>
      <c r="D2426" s="3"/>
      <c r="E2426" s="3"/>
      <c r="F2426" s="3"/>
      <c r="G2426" s="3"/>
      <c r="H2426" s="3"/>
      <c r="I2426" s="3"/>
      <c r="J2426" s="3"/>
      <c r="K2426" s="3"/>
      <c r="L2426" s="3"/>
      <c r="M2426" s="3"/>
      <c r="N2426" s="3"/>
      <c r="O2426" s="3"/>
      <c r="P2426" s="3"/>
      <c r="Q2426" s="3"/>
      <c r="R2426" s="3"/>
      <c r="S2426" s="3"/>
      <c r="T2426" s="3"/>
      <c r="U2426" s="3"/>
      <c r="V2426" s="3"/>
    </row>
    <row r="2427" ht="27.0" customHeight="1">
      <c r="A2427" s="8" t="str">
        <f>HYPERLINK("https://www.tenforums.com/tutorials/31416-open-location-context-menu-add-remove-windows-10-a.html","Open Folder Location context menu - Add or Remove in Windows 10")</f>
        <v>Open Folder Location context menu - Add or Remove in Windows 10</v>
      </c>
      <c r="B2427" s="9" t="s">
        <v>2179</v>
      </c>
      <c r="C2427" s="3"/>
      <c r="D2427" s="3"/>
      <c r="E2427" s="3"/>
      <c r="F2427" s="3"/>
      <c r="G2427" s="3"/>
      <c r="H2427" s="3"/>
      <c r="I2427" s="3"/>
      <c r="J2427" s="3"/>
      <c r="K2427" s="3"/>
      <c r="L2427" s="3"/>
      <c r="M2427" s="3"/>
      <c r="N2427" s="3"/>
      <c r="O2427" s="3"/>
      <c r="P2427" s="3"/>
      <c r="Q2427" s="3"/>
      <c r="R2427" s="3"/>
      <c r="S2427" s="3"/>
      <c r="T2427" s="3"/>
      <c r="U2427" s="3"/>
      <c r="V2427" s="3"/>
    </row>
    <row r="2428" ht="27.0" customHeight="1">
      <c r="A2428" s="8" t="str">
        <f>HYPERLINK("https://www.tenforums.com/tutorials/77328-open-new-process-context-menu-add-remove-windows-10-a.html","Open in New Process context menu - Add or Remove in Windows 10")</f>
        <v>Open in New Process context menu - Add or Remove in Windows 10</v>
      </c>
      <c r="B2428" s="10" t="s">
        <v>2180</v>
      </c>
      <c r="C2428" s="3"/>
      <c r="D2428" s="3"/>
      <c r="E2428" s="3"/>
      <c r="F2428" s="3"/>
      <c r="G2428" s="3"/>
      <c r="H2428" s="3"/>
      <c r="I2428" s="3"/>
      <c r="J2428" s="3"/>
      <c r="K2428" s="3"/>
      <c r="L2428" s="3"/>
      <c r="M2428" s="3"/>
      <c r="N2428" s="3"/>
      <c r="O2428" s="3"/>
      <c r="P2428" s="3"/>
      <c r="Q2428" s="3"/>
      <c r="R2428" s="3"/>
      <c r="S2428" s="3"/>
      <c r="T2428" s="3"/>
      <c r="U2428" s="3"/>
      <c r="V2428" s="3"/>
    </row>
    <row r="2429" ht="27.0" customHeight="1">
      <c r="A2429" s="8" t="str">
        <f>HYPERLINK("https://www.tenforums.com/tutorials/107533-add-remove-open-new-tab-context-menu-windows-10-a.html","Open in New Tab context menu - Add or Remove in Windows 10")</f>
        <v>Open in New Tab context menu - Add or Remove in Windows 10</v>
      </c>
      <c r="B2429" s="9" t="s">
        <v>2181</v>
      </c>
      <c r="C2429" s="3"/>
      <c r="D2429" s="3"/>
      <c r="E2429" s="3"/>
      <c r="F2429" s="3"/>
      <c r="G2429" s="3"/>
      <c r="H2429" s="3"/>
      <c r="I2429" s="3"/>
      <c r="J2429" s="3"/>
      <c r="K2429" s="3"/>
      <c r="L2429" s="3"/>
      <c r="M2429" s="3"/>
      <c r="N2429" s="3"/>
      <c r="O2429" s="3"/>
      <c r="P2429" s="3"/>
      <c r="Q2429" s="3"/>
      <c r="R2429" s="3"/>
      <c r="S2429" s="3"/>
      <c r="T2429" s="3"/>
      <c r="U2429" s="3"/>
      <c r="V2429" s="3"/>
    </row>
    <row r="2430" ht="27.0" customHeight="1">
      <c r="A2430" s="8" t="str">
        <f>HYPERLINK("https://www.tenforums.com/tutorials/77333-open-new-window-context-menu-add-remove-windows.html","Open in New Window context menu - Add or Remove in Windows")</f>
        <v>Open in New Window context menu - Add or Remove in Windows</v>
      </c>
      <c r="B2430" s="10" t="s">
        <v>2182</v>
      </c>
      <c r="C2430" s="3"/>
      <c r="D2430" s="3"/>
      <c r="E2430" s="3"/>
      <c r="F2430" s="3"/>
      <c r="G2430" s="3"/>
      <c r="H2430" s="3"/>
      <c r="I2430" s="3"/>
      <c r="J2430" s="3"/>
      <c r="K2430" s="3"/>
      <c r="L2430" s="3"/>
      <c r="M2430" s="3"/>
      <c r="N2430" s="3"/>
      <c r="O2430" s="3"/>
      <c r="P2430" s="3"/>
      <c r="Q2430" s="3"/>
      <c r="R2430" s="3"/>
      <c r="S2430" s="3"/>
      <c r="T2430" s="3"/>
      <c r="U2430" s="3"/>
      <c r="V2430" s="3"/>
    </row>
    <row r="2431" ht="27.0" customHeight="1">
      <c r="A2431" s="8" t="str">
        <f>HYPERLINK("https://www.tenforums.com/tutorials/40271-open-items-single-click-double-click-windows-10-a.html","Open Items with Single-Click or Double-Click in Windows 10")</f>
        <v>Open Items with Single-Click or Double-Click in Windows 10</v>
      </c>
      <c r="B2431" s="9" t="s">
        <v>850</v>
      </c>
      <c r="C2431" s="3"/>
      <c r="D2431" s="3"/>
      <c r="E2431" s="3"/>
      <c r="F2431" s="3"/>
      <c r="G2431" s="3"/>
      <c r="H2431" s="3"/>
      <c r="I2431" s="3"/>
      <c r="J2431" s="3"/>
      <c r="K2431" s="3"/>
      <c r="L2431" s="3"/>
      <c r="M2431" s="3"/>
      <c r="N2431" s="3"/>
      <c r="O2431" s="3"/>
      <c r="P2431" s="3"/>
      <c r="Q2431" s="3"/>
      <c r="R2431" s="3"/>
      <c r="S2431" s="3"/>
      <c r="T2431" s="3"/>
      <c r="U2431" s="3"/>
      <c r="V2431" s="3"/>
    </row>
    <row r="2432" ht="27.0" customHeight="1">
      <c r="A2432" s="8" t="str">
        <f>HYPERLINK("https://www.tenforums.com/tutorials/110473-add-remove-open-linux-shell-here-context-menu-windows-10-a.html","Open Linux shell here context menu - Add or Remove in Windows 10")</f>
        <v>Open Linux shell here context menu - Add or Remove in Windows 10</v>
      </c>
      <c r="B2432" s="9" t="s">
        <v>2183</v>
      </c>
      <c r="C2432" s="3"/>
      <c r="D2432" s="3"/>
      <c r="E2432" s="3"/>
      <c r="F2432" s="3"/>
      <c r="G2432" s="3"/>
      <c r="H2432" s="3"/>
      <c r="I2432" s="3"/>
      <c r="J2432" s="3"/>
      <c r="K2432" s="3"/>
      <c r="L2432" s="3"/>
      <c r="M2432" s="3"/>
      <c r="N2432" s="3"/>
      <c r="O2432" s="3"/>
      <c r="P2432" s="3"/>
      <c r="Q2432" s="3"/>
      <c r="R2432" s="3"/>
      <c r="S2432" s="3"/>
      <c r="T2432" s="3"/>
      <c r="U2432" s="3"/>
      <c r="V2432" s="3"/>
    </row>
    <row r="2433" ht="27.0" customHeight="1">
      <c r="A2433" s="8" t="str">
        <f>HYPERLINK("https://www.tenforums.com/tutorials/31416-open-location-context-menu-add-remove-windows-10-a.html","Open Location context menu - Add or Remove in Windows 10")</f>
        <v>Open Location context menu - Add or Remove in Windows 10</v>
      </c>
      <c r="B2433" s="9" t="s">
        <v>2179</v>
      </c>
      <c r="C2433" s="3"/>
      <c r="D2433" s="3"/>
      <c r="E2433" s="3"/>
      <c r="F2433" s="3"/>
      <c r="G2433" s="3"/>
      <c r="H2433" s="3"/>
      <c r="I2433" s="3"/>
      <c r="J2433" s="3"/>
      <c r="K2433" s="3"/>
      <c r="L2433" s="3"/>
      <c r="M2433" s="3"/>
      <c r="N2433" s="3"/>
      <c r="O2433" s="3"/>
      <c r="P2433" s="3"/>
      <c r="Q2433" s="3"/>
      <c r="R2433" s="3"/>
      <c r="S2433" s="3"/>
      <c r="T2433" s="3"/>
      <c r="U2433" s="3"/>
      <c r="V2433" s="3"/>
    </row>
    <row r="2434" ht="27.0" customHeight="1">
      <c r="A2434" s="8" t="str">
        <f>HYPERLINK("https://www.tenforums.com/tutorials/60177-open-powershell-window-here-administrator-add-windows-10-a.html","Open PowerShell window here as administrator - Add in Windows 10 ")</f>
        <v>Open PowerShell window here as administrator - Add in Windows 10 </v>
      </c>
      <c r="B2434" s="9" t="s">
        <v>2184</v>
      </c>
      <c r="C2434" s="3"/>
      <c r="D2434" s="3"/>
      <c r="E2434" s="3"/>
      <c r="F2434" s="3"/>
      <c r="G2434" s="3"/>
      <c r="H2434" s="3"/>
      <c r="I2434" s="3"/>
      <c r="J2434" s="3"/>
      <c r="K2434" s="3"/>
      <c r="L2434" s="3"/>
      <c r="M2434" s="3"/>
      <c r="N2434" s="3"/>
      <c r="O2434" s="3"/>
      <c r="P2434" s="3"/>
      <c r="Q2434" s="3"/>
      <c r="R2434" s="3"/>
      <c r="S2434" s="3"/>
      <c r="T2434" s="3"/>
      <c r="U2434" s="3"/>
      <c r="V2434" s="3"/>
    </row>
    <row r="2435" ht="27.0" customHeight="1">
      <c r="A2435" s="8" t="str">
        <f>HYPERLINK("https://www.tenforums.com/tutorials/60175-open-powershell-window-here-context-menu-add-windows-10-a.html","Open PowerShell window here context menu - Add in Windows 10 ")</f>
        <v>Open PowerShell window here context menu - Add in Windows 10 </v>
      </c>
      <c r="B2435" s="9" t="s">
        <v>2185</v>
      </c>
      <c r="C2435" s="3"/>
      <c r="D2435" s="3"/>
      <c r="E2435" s="3"/>
      <c r="F2435" s="3"/>
      <c r="G2435" s="3"/>
      <c r="H2435" s="3"/>
      <c r="I2435" s="3"/>
      <c r="J2435" s="3"/>
      <c r="K2435" s="3"/>
      <c r="L2435" s="3"/>
      <c r="M2435" s="3"/>
      <c r="N2435" s="3"/>
      <c r="O2435" s="3"/>
      <c r="P2435" s="3"/>
      <c r="Q2435" s="3"/>
      <c r="R2435" s="3"/>
      <c r="S2435" s="3"/>
      <c r="T2435" s="3"/>
      <c r="U2435" s="3"/>
      <c r="V2435" s="3"/>
    </row>
    <row r="2436" ht="27.0" customHeight="1">
      <c r="A2436" s="8" t="str">
        <f>HYPERLINK("https://www.tenforums.com/tutorials/91453-remove-look-app-store-open-windows-10-a.html","Open with - Add or Remove 'Look for an app in the Store' in Windows 10")</f>
        <v>Open with - Add or Remove 'Look for an app in the Store' in Windows 10</v>
      </c>
      <c r="B2436" s="9" t="s">
        <v>1454</v>
      </c>
      <c r="C2436" s="3"/>
      <c r="D2436" s="3"/>
      <c r="E2436" s="3"/>
      <c r="F2436" s="3"/>
      <c r="G2436" s="3"/>
      <c r="H2436" s="3"/>
      <c r="I2436" s="3"/>
      <c r="J2436" s="3"/>
      <c r="K2436" s="3"/>
      <c r="L2436" s="3"/>
      <c r="M2436" s="3"/>
      <c r="N2436" s="3"/>
      <c r="O2436" s="3"/>
      <c r="P2436" s="3"/>
      <c r="Q2436" s="3"/>
      <c r="R2436" s="3"/>
      <c r="S2436" s="3"/>
      <c r="T2436" s="3"/>
      <c r="U2436" s="3"/>
      <c r="V2436" s="3"/>
    </row>
    <row r="2437" ht="27.0" customHeight="1">
      <c r="A2437" s="11" t="str">
        <f>HYPERLINK("https://www.tenforums.com/tutorials/156072-how-add-remove-open-always-use-app-windows-10-a.html","Open With 'Always use this app' - Add or Remove in Windows 10")</f>
        <v>Open With 'Always use this app' - Add or Remove in Windows 10</v>
      </c>
      <c r="B2437" s="10" t="s">
        <v>135</v>
      </c>
      <c r="C2437" s="3"/>
      <c r="D2437" s="3"/>
      <c r="E2437" s="3"/>
      <c r="F2437" s="3"/>
      <c r="G2437" s="3"/>
      <c r="H2437" s="3"/>
      <c r="I2437" s="3"/>
      <c r="J2437" s="3"/>
      <c r="K2437" s="3"/>
      <c r="L2437" s="3"/>
      <c r="M2437" s="3"/>
      <c r="N2437" s="3"/>
      <c r="O2437" s="3"/>
      <c r="P2437" s="3"/>
      <c r="Q2437" s="3"/>
      <c r="R2437" s="3"/>
      <c r="S2437" s="3"/>
      <c r="T2437" s="3"/>
      <c r="U2437" s="3"/>
      <c r="V2437" s="3"/>
    </row>
    <row r="2438" ht="27.0" customHeight="1">
      <c r="A2438" s="8" t="str">
        <f>HYPERLINK("https://www.tenforums.com/tutorials/5507-default-apps-choose-windows-10-a.html","Open with - Choose Default Apps in Windows 10")</f>
        <v>Open with - Choose Default Apps in Windows 10</v>
      </c>
      <c r="B2438" s="9" t="s">
        <v>185</v>
      </c>
      <c r="C2438" s="3"/>
      <c r="D2438" s="3"/>
      <c r="E2438" s="3"/>
      <c r="F2438" s="3"/>
      <c r="G2438" s="3"/>
      <c r="H2438" s="3"/>
      <c r="I2438" s="3"/>
      <c r="J2438" s="3"/>
      <c r="K2438" s="3"/>
      <c r="L2438" s="3"/>
      <c r="M2438" s="3"/>
      <c r="N2438" s="3"/>
      <c r="O2438" s="3"/>
      <c r="P2438" s="3"/>
      <c r="Q2438" s="3"/>
      <c r="R2438" s="3"/>
      <c r="S2438" s="3"/>
      <c r="T2438" s="3"/>
      <c r="U2438" s="3"/>
      <c r="V2438" s="3"/>
    </row>
    <row r="2439" ht="27.0" customHeight="1">
      <c r="A2439" s="8" t="str">
        <f>HYPERLINK("https://www.tenforums.com/tutorials/33975-open-context-menu-add-remove-windows-10-a.html","Open with Context Menu - Add or Remove in Windows 10")</f>
        <v>Open with Context Menu - Add or Remove in Windows 10</v>
      </c>
      <c r="B2439" s="9" t="s">
        <v>2186</v>
      </c>
      <c r="C2439" s="3"/>
      <c r="D2439" s="3"/>
      <c r="E2439" s="3"/>
      <c r="F2439" s="3"/>
      <c r="G2439" s="3"/>
      <c r="H2439" s="3"/>
      <c r="I2439" s="3"/>
      <c r="J2439" s="3"/>
      <c r="K2439" s="3"/>
      <c r="L2439" s="3"/>
      <c r="M2439" s="3"/>
      <c r="N2439" s="3"/>
      <c r="O2439" s="3"/>
      <c r="P2439" s="3"/>
      <c r="Q2439" s="3"/>
      <c r="R2439" s="3"/>
      <c r="S2439" s="3"/>
      <c r="T2439" s="3"/>
      <c r="U2439" s="3"/>
      <c r="V2439" s="3"/>
    </row>
    <row r="2440" ht="27.0" customHeight="1">
      <c r="A2440" s="8" t="str">
        <f>HYPERLINK("https://www.tenforums.com/tutorials/7968-bat-files-add-open-context-menu-windows-10-a.html","Open with Context Menu - Add to BAT files in Windows 10")</f>
        <v>Open with Context Menu - Add to BAT files in Windows 10</v>
      </c>
      <c r="B2440" s="9" t="s">
        <v>263</v>
      </c>
      <c r="C2440" s="3"/>
      <c r="D2440" s="3"/>
      <c r="E2440" s="3"/>
      <c r="F2440" s="3"/>
      <c r="G2440" s="3"/>
      <c r="H2440" s="3"/>
      <c r="I2440" s="3"/>
      <c r="J2440" s="3"/>
      <c r="K2440" s="3"/>
      <c r="L2440" s="3"/>
      <c r="M2440" s="3"/>
      <c r="N2440" s="3"/>
      <c r="O2440" s="3"/>
      <c r="P2440" s="3"/>
      <c r="Q2440" s="3"/>
      <c r="R2440" s="3"/>
      <c r="S2440" s="3"/>
      <c r="T2440" s="3"/>
      <c r="U2440" s="3"/>
      <c r="V2440" s="3"/>
    </row>
    <row r="2441" ht="27.0" customHeight="1">
      <c r="A2441" s="8" t="str">
        <f>HYPERLINK("https://www.tenforums.com/tutorials/7965-url-internet-shortcuts-add-open-context-menu-windows-10-a.html","Open with Context Menu - Add to URL files in Windows 10")</f>
        <v>Open with Context Menu - Add to URL files in Windows 10</v>
      </c>
      <c r="B2441" s="9" t="s">
        <v>2187</v>
      </c>
      <c r="C2441" s="3"/>
      <c r="D2441" s="3"/>
      <c r="E2441" s="3"/>
      <c r="F2441" s="3"/>
      <c r="G2441" s="3"/>
      <c r="H2441" s="3"/>
      <c r="I2441" s="3"/>
      <c r="J2441" s="3"/>
      <c r="K2441" s="3"/>
      <c r="L2441" s="3"/>
      <c r="M2441" s="3"/>
      <c r="N2441" s="3"/>
      <c r="O2441" s="3"/>
      <c r="P2441" s="3"/>
      <c r="Q2441" s="3"/>
      <c r="R2441" s="3"/>
      <c r="S2441" s="3"/>
      <c r="T2441" s="3"/>
      <c r="U2441" s="3"/>
      <c r="V2441" s="3"/>
    </row>
    <row r="2442" ht="27.0" customHeight="1">
      <c r="A2442" s="8" t="str">
        <f>HYPERLINK("https://www.tenforums.com/tutorials/112906-remove-programs-open-context-menu-windows.html","Open with Context Menu Remove Programs from in Windows")</f>
        <v>Open with Context Menu Remove Programs from in Windows</v>
      </c>
      <c r="B2442" s="9" t="s">
        <v>2188</v>
      </c>
      <c r="C2442" s="3"/>
      <c r="D2442" s="3"/>
      <c r="E2442" s="3"/>
      <c r="F2442" s="3"/>
      <c r="G2442" s="3"/>
      <c r="H2442" s="3"/>
      <c r="I2442" s="3"/>
      <c r="J2442" s="3"/>
      <c r="K2442" s="3"/>
      <c r="L2442" s="3"/>
      <c r="M2442" s="3"/>
      <c r="N2442" s="3"/>
      <c r="O2442" s="3"/>
      <c r="P2442" s="3"/>
      <c r="Q2442" s="3"/>
      <c r="R2442" s="3"/>
      <c r="S2442" s="3"/>
      <c r="T2442" s="3"/>
      <c r="U2442" s="3"/>
      <c r="V2442" s="3"/>
    </row>
    <row r="2443" ht="27.0" customHeight="1">
      <c r="A2443" s="8" t="str">
        <f>HYPERLINK("https://www.tenforums.com/tutorials/129137-enable-use-free-built-vpn-opera-browser.html","Opera VPN - Enable and Use")</f>
        <v>Opera VPN - Enable and Use</v>
      </c>
      <c r="B2443" s="9" t="s">
        <v>2189</v>
      </c>
      <c r="C2443" s="3"/>
      <c r="D2443" s="3"/>
      <c r="E2443" s="3"/>
      <c r="F2443" s="3"/>
      <c r="G2443" s="3"/>
      <c r="H2443" s="3"/>
      <c r="I2443" s="3"/>
      <c r="J2443" s="3"/>
      <c r="K2443" s="3"/>
      <c r="L2443" s="3"/>
      <c r="M2443" s="3"/>
      <c r="N2443" s="3"/>
      <c r="O2443" s="3"/>
      <c r="P2443" s="3"/>
      <c r="Q2443" s="3"/>
      <c r="R2443" s="3"/>
      <c r="S2443" s="3"/>
      <c r="T2443" s="3"/>
      <c r="U2443" s="3"/>
      <c r="V2443" s="3"/>
    </row>
    <row r="2444" ht="27.0" customHeight="1">
      <c r="A2444" s="8" t="str">
        <f>HYPERLINK("https://www.tenforums.com/tutorials/22540-operating-system-name-startup-change-windows-10-a.html","Operating System Name at Startup - Change in Windows 10")</f>
        <v>Operating System Name at Startup - Change in Windows 10</v>
      </c>
      <c r="B2444" s="9" t="s">
        <v>341</v>
      </c>
      <c r="C2444" s="3"/>
      <c r="D2444" s="3"/>
      <c r="E2444" s="3"/>
      <c r="F2444" s="3"/>
      <c r="G2444" s="3"/>
      <c r="H2444" s="3"/>
      <c r="I2444" s="3"/>
      <c r="J2444" s="3"/>
      <c r="K2444" s="3"/>
      <c r="L2444" s="3"/>
      <c r="M2444" s="3"/>
      <c r="N2444" s="3"/>
      <c r="O2444" s="3"/>
      <c r="P2444" s="3"/>
      <c r="Q2444" s="3"/>
      <c r="R2444" s="3"/>
      <c r="S2444" s="3"/>
      <c r="T2444" s="3"/>
      <c r="U2444" s="3"/>
      <c r="V2444" s="3"/>
    </row>
    <row r="2445" ht="27.0" customHeight="1">
      <c r="A2445" s="8" t="str">
        <f>HYPERLINK("https://www.tenforums.com/tutorials/21934-operating-system-run-startup-choose-default-windows-10-a.html","Operating System to Run at Startup - Choose Default in Windows 10")</f>
        <v>Operating System to Run at Startup - Choose Default in Windows 10</v>
      </c>
      <c r="B2445" s="9" t="s">
        <v>343</v>
      </c>
      <c r="C2445" s="3"/>
      <c r="D2445" s="3"/>
      <c r="E2445" s="3"/>
      <c r="F2445" s="3"/>
      <c r="G2445" s="3"/>
      <c r="H2445" s="3"/>
      <c r="I2445" s="3"/>
      <c r="J2445" s="3"/>
      <c r="K2445" s="3"/>
      <c r="L2445" s="3"/>
      <c r="M2445" s="3"/>
      <c r="N2445" s="3"/>
      <c r="O2445" s="3"/>
      <c r="P2445" s="3"/>
      <c r="Q2445" s="3"/>
      <c r="R2445" s="3"/>
      <c r="S2445" s="3"/>
      <c r="T2445" s="3"/>
      <c r="U2445" s="3"/>
      <c r="V2445" s="3"/>
    </row>
    <row r="2446" ht="27.0" customHeight="1">
      <c r="A2446" s="8" t="str">
        <f>HYPERLINK("https://www.tenforums.com/tutorials/8933-optimize-defrag-drives-windows-10-a.html","Optimize and Defrag Drives in Windows 10")</f>
        <v>Optimize and Defrag Drives in Windows 10</v>
      </c>
      <c r="B2446" s="9" t="s">
        <v>711</v>
      </c>
      <c r="C2446" s="3"/>
      <c r="D2446" s="3"/>
      <c r="E2446" s="3"/>
      <c r="F2446" s="3"/>
      <c r="G2446" s="3"/>
      <c r="H2446" s="3"/>
      <c r="I2446" s="3"/>
      <c r="J2446" s="3"/>
      <c r="K2446" s="3"/>
      <c r="L2446" s="3"/>
      <c r="M2446" s="3"/>
      <c r="N2446" s="3"/>
      <c r="O2446" s="3"/>
      <c r="P2446" s="3"/>
      <c r="Q2446" s="3"/>
      <c r="R2446" s="3"/>
      <c r="S2446" s="3"/>
      <c r="T2446" s="3"/>
      <c r="U2446" s="3"/>
      <c r="V2446" s="3"/>
    </row>
    <row r="2447" ht="27.0" customHeight="1">
      <c r="A2447" s="8" t="str">
        <f>HYPERLINK("https://www.tenforums.com/tutorials/32404-optimize-drives-context-menu-add-remove-windows-10-a.html","Optimize Drives context menu - Add or Remove in Windows 10")</f>
        <v>Optimize Drives context menu - Add or Remove in Windows 10</v>
      </c>
      <c r="B2447" s="9" t="s">
        <v>713</v>
      </c>
      <c r="C2447" s="3"/>
      <c r="D2447" s="3"/>
      <c r="E2447" s="3"/>
      <c r="F2447" s="3"/>
      <c r="G2447" s="3"/>
      <c r="H2447" s="3"/>
      <c r="I2447" s="3"/>
      <c r="J2447" s="3"/>
      <c r="K2447" s="3"/>
      <c r="L2447" s="3"/>
      <c r="M2447" s="3"/>
      <c r="N2447" s="3"/>
      <c r="O2447" s="3"/>
      <c r="P2447" s="3"/>
      <c r="Q2447" s="3"/>
      <c r="R2447" s="3"/>
      <c r="S2447" s="3"/>
      <c r="T2447" s="3"/>
      <c r="U2447" s="3"/>
      <c r="V2447" s="3"/>
    </row>
    <row r="2448" ht="27.0" customHeight="1">
      <c r="A2448" s="8" t="str">
        <f>HYPERLINK("https://www.tenforums.com/tutorials/8963-optimize-drives-schedule-settings-change-windows-10-a.html","Optimize Drives Schedule Settings - Change in Windows 10")</f>
        <v>Optimize Drives Schedule Settings - Change in Windows 10</v>
      </c>
      <c r="B2448" s="9" t="s">
        <v>712</v>
      </c>
      <c r="C2448" s="3"/>
      <c r="D2448" s="3"/>
      <c r="E2448" s="3"/>
      <c r="F2448" s="3"/>
      <c r="G2448" s="3"/>
      <c r="H2448" s="3"/>
      <c r="I2448" s="3"/>
      <c r="J2448" s="3"/>
      <c r="K2448" s="3"/>
      <c r="L2448" s="3"/>
      <c r="M2448" s="3"/>
      <c r="N2448" s="3"/>
      <c r="O2448" s="3"/>
      <c r="P2448" s="3"/>
      <c r="Q2448" s="3"/>
      <c r="R2448" s="3"/>
      <c r="S2448" s="3"/>
      <c r="T2448" s="3"/>
      <c r="U2448" s="3"/>
      <c r="V2448" s="3"/>
    </row>
    <row r="2449" ht="27.0" customHeight="1">
      <c r="A2449" s="8" t="str">
        <f>HYPERLINK("https://www.tenforums.com/tutorials/73786-optimize-library-add-context-menu-windows-10-a.html","Optimize library for - Add to Context Menu in Windows 10 ")</f>
        <v>Optimize library for - Add to Context Menu in Windows 10 </v>
      </c>
      <c r="B2449" s="9" t="s">
        <v>2190</v>
      </c>
      <c r="C2449" s="3"/>
      <c r="D2449" s="3"/>
      <c r="E2449" s="3"/>
      <c r="F2449" s="3"/>
      <c r="G2449" s="3"/>
      <c r="H2449" s="3"/>
      <c r="I2449" s="3"/>
      <c r="J2449" s="3"/>
      <c r="K2449" s="3"/>
      <c r="L2449" s="3"/>
      <c r="M2449" s="3"/>
      <c r="N2449" s="3"/>
      <c r="O2449" s="3"/>
      <c r="P2449" s="3"/>
      <c r="Q2449" s="3"/>
      <c r="R2449" s="3"/>
      <c r="S2449" s="3"/>
      <c r="T2449" s="3"/>
      <c r="U2449" s="3"/>
      <c r="V2449" s="3"/>
    </row>
    <row r="2450" ht="27.0" customHeight="1">
      <c r="A2450" s="8" t="str">
        <f>HYPERLINK("https://www.tenforums.com/tutorials/26120-optimize-performance-windows-10-a.html","Optimize Performance of Windows 10")</f>
        <v>Optimize Performance of Windows 10</v>
      </c>
      <c r="B2450" s="9" t="s">
        <v>2191</v>
      </c>
      <c r="C2450" s="3"/>
      <c r="D2450" s="3"/>
      <c r="E2450" s="3"/>
      <c r="F2450" s="3"/>
      <c r="G2450" s="3"/>
      <c r="H2450" s="3"/>
      <c r="I2450" s="3"/>
      <c r="J2450" s="3"/>
      <c r="K2450" s="3"/>
      <c r="L2450" s="3"/>
      <c r="M2450" s="3"/>
      <c r="N2450" s="3"/>
      <c r="O2450" s="3"/>
      <c r="P2450" s="3"/>
      <c r="Q2450" s="3"/>
      <c r="R2450" s="3"/>
      <c r="S2450" s="3"/>
      <c r="T2450" s="3"/>
      <c r="U2450" s="3"/>
      <c r="V2450" s="3"/>
    </row>
    <row r="2451" ht="27.0" customHeight="1">
      <c r="A2451" s="8" t="str">
        <f>HYPERLINK("https://www.tenforums.com/tutorials/7565-optional-features-manage-windows-10-a.html","Optional Features - Manage in Windows 10")</f>
        <v>Optional Features - Manage in Windows 10</v>
      </c>
      <c r="B2451" s="9" t="s">
        <v>2192</v>
      </c>
      <c r="C2451" s="3"/>
      <c r="D2451" s="3"/>
      <c r="E2451" s="3"/>
      <c r="F2451" s="3"/>
      <c r="G2451" s="3"/>
      <c r="H2451" s="3"/>
      <c r="I2451" s="3"/>
      <c r="J2451" s="3"/>
      <c r="K2451" s="3"/>
      <c r="L2451" s="3"/>
      <c r="M2451" s="3"/>
      <c r="N2451" s="3"/>
      <c r="O2451" s="3"/>
      <c r="P2451" s="3"/>
      <c r="Q2451" s="3"/>
      <c r="R2451" s="3"/>
      <c r="S2451" s="3"/>
      <c r="T2451" s="3"/>
      <c r="U2451" s="3"/>
      <c r="V2451" s="3"/>
    </row>
    <row r="2452" ht="27.0" customHeight="1">
      <c r="A2452" s="8" t="str">
        <f>HYPERLINK("https://www.tenforums.com/tutorials/9134-do-not-display-last-signed-user-name-windows-10-sign.html","Other User - Show at Startup, Sign out, and Switch User in Windows 10")</f>
        <v>Other User - Show at Startup, Sign out, and Switch User in Windows 10</v>
      </c>
      <c r="B2452" s="9" t="s">
        <v>2193</v>
      </c>
      <c r="C2452" s="3"/>
      <c r="D2452" s="3"/>
      <c r="E2452" s="3"/>
      <c r="F2452" s="3"/>
      <c r="G2452" s="3"/>
      <c r="H2452" s="3"/>
      <c r="I2452" s="3"/>
      <c r="J2452" s="3"/>
      <c r="K2452" s="3"/>
      <c r="L2452" s="3"/>
      <c r="M2452" s="3"/>
      <c r="N2452" s="3"/>
      <c r="O2452" s="3"/>
      <c r="P2452" s="3"/>
      <c r="Q2452" s="3"/>
      <c r="R2452" s="3"/>
      <c r="S2452" s="3"/>
      <c r="T2452" s="3"/>
      <c r="U2452" s="3"/>
      <c r="V2452" s="3"/>
    </row>
    <row r="2453" ht="27.0" customHeight="1">
      <c r="A2453" s="8" t="str">
        <f>HYPERLINK("https://www.tenforums.com/tutorials/5811-outlook-2013-set-automatically-download-images-attachments.html","Outlook 2013 - Set to Automatically Download Images and Attachments")</f>
        <v>Outlook 2013 - Set to Automatically Download Images and Attachments</v>
      </c>
      <c r="B2453" s="9" t="s">
        <v>2194</v>
      </c>
      <c r="C2453" s="3"/>
      <c r="D2453" s="3"/>
      <c r="E2453" s="3"/>
      <c r="F2453" s="3"/>
      <c r="G2453" s="3"/>
      <c r="H2453" s="3"/>
      <c r="I2453" s="3"/>
      <c r="J2453" s="3"/>
      <c r="K2453" s="3"/>
      <c r="L2453" s="3"/>
      <c r="M2453" s="3"/>
      <c r="N2453" s="3"/>
      <c r="O2453" s="3"/>
      <c r="P2453" s="3"/>
      <c r="Q2453" s="3"/>
      <c r="R2453" s="3"/>
      <c r="S2453" s="3"/>
      <c r="T2453" s="3"/>
      <c r="U2453" s="3"/>
      <c r="V2453" s="3"/>
    </row>
    <row r="2454" ht="27.0" customHeight="1">
      <c r="A2454" s="12" t="str">
        <f>HYPERLINK("https://www.tenforums.com/tutorials/109373-export-outlook-email-contacts-calendar-pst-file.html","Outlook Email, Contacts, and Calendar - Export to PST file")</f>
        <v>Outlook Email, Contacts, and Calendar - Export to PST file</v>
      </c>
      <c r="B2454" s="10" t="s">
        <v>2195</v>
      </c>
      <c r="C2454" s="3"/>
      <c r="D2454" s="3"/>
      <c r="E2454" s="3"/>
      <c r="F2454" s="3"/>
      <c r="G2454" s="3"/>
      <c r="H2454" s="3"/>
      <c r="I2454" s="3"/>
      <c r="J2454" s="3"/>
      <c r="K2454" s="3"/>
      <c r="L2454" s="3"/>
      <c r="M2454" s="3"/>
      <c r="N2454" s="3"/>
      <c r="O2454" s="3"/>
      <c r="P2454" s="3"/>
      <c r="Q2454" s="3"/>
      <c r="R2454" s="3"/>
      <c r="S2454" s="3"/>
      <c r="T2454" s="3"/>
      <c r="U2454" s="3"/>
      <c r="V2454" s="3"/>
    </row>
    <row r="2455" ht="27.0" customHeight="1">
      <c r="A2455" s="8" t="str">
        <f>HYPERLINK("https://www.tenforums.com/tutorials/109377-import-outlook-email-contacts-calendar-pst-file.html","Outlook Email, Contacts, and Calendar - Import from PST file")</f>
        <v>Outlook Email, Contacts, and Calendar - Import from PST file</v>
      </c>
      <c r="B2455" s="9" t="s">
        <v>2196</v>
      </c>
      <c r="C2455" s="3"/>
      <c r="D2455" s="3"/>
      <c r="E2455" s="3"/>
      <c r="F2455" s="3"/>
      <c r="G2455" s="3"/>
      <c r="H2455" s="3"/>
      <c r="I2455" s="3"/>
      <c r="J2455" s="3"/>
      <c r="K2455" s="3"/>
      <c r="L2455" s="3"/>
      <c r="M2455" s="3"/>
      <c r="N2455" s="3"/>
      <c r="O2455" s="3"/>
      <c r="P2455" s="3"/>
      <c r="Q2455" s="3"/>
      <c r="R2455" s="3"/>
      <c r="S2455" s="3"/>
      <c r="T2455" s="3"/>
      <c r="U2455" s="3"/>
      <c r="V2455" s="3"/>
    </row>
    <row r="2456" ht="27.0" customHeight="1">
      <c r="A2456" s="11" t="str">
        <f>HYPERLINK("https://www.tenforums.com/tutorials/113315-export-import-contacts-people-app-windows-10-a.html","Outlook.com Contacts - Export and Import with CSV File")</f>
        <v>Outlook.com Contacts - Export and Import with CSV File</v>
      </c>
      <c r="B2456" s="10" t="s">
        <v>2197</v>
      </c>
      <c r="C2456" s="3"/>
      <c r="D2456" s="3"/>
      <c r="E2456" s="3"/>
      <c r="F2456" s="3"/>
      <c r="G2456" s="3"/>
      <c r="H2456" s="3"/>
      <c r="I2456" s="3"/>
      <c r="J2456" s="3"/>
      <c r="K2456" s="3"/>
      <c r="L2456" s="3"/>
      <c r="M2456" s="3"/>
      <c r="N2456" s="3"/>
      <c r="O2456" s="3"/>
      <c r="P2456" s="3"/>
      <c r="Q2456" s="3"/>
      <c r="R2456" s="3"/>
      <c r="S2456" s="3"/>
      <c r="T2456" s="3"/>
      <c r="U2456" s="3"/>
      <c r="V2456" s="3"/>
    </row>
    <row r="2457" ht="27.0" customHeight="1">
      <c r="A2457" s="11" t="str">
        <f>HYPERLINK("https://www.tenforums.com/tutorials/155284-how-turn-off-dark-mode-outlook-com.html","Outlook.com Dark Mode - Turn On or Off")</f>
        <v>Outlook.com Dark Mode - Turn On or Off</v>
      </c>
      <c r="B2457" s="10" t="s">
        <v>2198</v>
      </c>
      <c r="C2457" s="3"/>
      <c r="D2457" s="3"/>
      <c r="E2457" s="3"/>
      <c r="F2457" s="3"/>
      <c r="G2457" s="3"/>
      <c r="H2457" s="3"/>
      <c r="I2457" s="3"/>
      <c r="J2457" s="3"/>
      <c r="K2457" s="3"/>
      <c r="L2457" s="3"/>
      <c r="M2457" s="3"/>
      <c r="N2457" s="3"/>
      <c r="O2457" s="3"/>
      <c r="P2457" s="3"/>
      <c r="Q2457" s="3"/>
      <c r="R2457" s="3"/>
      <c r="S2457" s="3"/>
      <c r="T2457" s="3"/>
      <c r="U2457" s="3"/>
      <c r="V2457" s="3"/>
    </row>
    <row r="2458" ht="27.0" customHeight="1">
      <c r="A2458" s="11" t="str">
        <f>HYPERLINK("https://www.tenforums.com/tutorials/155173-how-export-copy-mailbox-outlook-com.html","Outlook.com Mailbox - Export Copy of Contents")</f>
        <v>Outlook.com Mailbox - Export Copy of Contents</v>
      </c>
      <c r="B2458" s="10" t="s">
        <v>2199</v>
      </c>
      <c r="C2458" s="3"/>
      <c r="D2458" s="3"/>
      <c r="E2458" s="3"/>
      <c r="F2458" s="3"/>
      <c r="G2458" s="3"/>
      <c r="H2458" s="3"/>
      <c r="I2458" s="3"/>
      <c r="J2458" s="3"/>
      <c r="K2458" s="3"/>
      <c r="L2458" s="3"/>
      <c r="M2458" s="3"/>
      <c r="N2458" s="3"/>
      <c r="O2458" s="3"/>
      <c r="P2458" s="3"/>
      <c r="Q2458" s="3"/>
      <c r="R2458" s="3"/>
      <c r="S2458" s="3"/>
      <c r="T2458" s="3"/>
      <c r="U2458" s="3"/>
      <c r="V2458" s="3"/>
    </row>
    <row r="2459" ht="27.0" customHeight="1">
      <c r="A2459" s="8" t="str">
        <f>HYPERLINK("https://www.tenforums.com/tutorials/79660-hide-sender-pictures-outlook-mail-windows-10-mobile-phone.html","Outlook Mail Sender Pictures - Hide on Windows 10 Mobile Phone")</f>
        <v>Outlook Mail Sender Pictures - Hide on Windows 10 Mobile Phone</v>
      </c>
      <c r="B2459" s="10" t="s">
        <v>2200</v>
      </c>
      <c r="C2459" s="3"/>
      <c r="D2459" s="3"/>
      <c r="E2459" s="3"/>
      <c r="F2459" s="3"/>
      <c r="G2459" s="3"/>
      <c r="H2459" s="3"/>
      <c r="I2459" s="3"/>
      <c r="J2459" s="3"/>
      <c r="K2459" s="3"/>
      <c r="L2459" s="3"/>
      <c r="M2459" s="3"/>
      <c r="N2459" s="3"/>
      <c r="O2459" s="3"/>
      <c r="P2459" s="3"/>
      <c r="Q2459" s="3"/>
      <c r="R2459" s="3"/>
      <c r="S2459" s="3"/>
      <c r="T2459" s="3"/>
      <c r="U2459" s="3"/>
      <c r="V2459" s="3"/>
    </row>
    <row r="2460" ht="27.0" customHeight="1">
      <c r="A2460" s="11" t="str">
        <f>HYPERLINK("https://www.tenforums.com/tutorials/152607-add-change-owner-context-menu-windows-10-a.html","Owner - Add Change Owner to Context Menu in Windows 10")</f>
        <v>Owner - Add Change Owner to Context Menu in Windows 10</v>
      </c>
      <c r="B2460" s="10" t="s">
        <v>408</v>
      </c>
      <c r="C2460" s="3"/>
      <c r="D2460" s="3"/>
      <c r="E2460" s="3"/>
      <c r="F2460" s="3"/>
      <c r="G2460" s="3"/>
      <c r="H2460" s="3"/>
      <c r="I2460" s="3"/>
      <c r="J2460" s="3"/>
      <c r="K2460" s="3"/>
      <c r="L2460" s="3"/>
      <c r="M2460" s="3"/>
      <c r="N2460" s="3"/>
      <c r="O2460" s="3"/>
      <c r="P2460" s="3"/>
      <c r="Q2460" s="3"/>
      <c r="R2460" s="3"/>
      <c r="S2460" s="3"/>
      <c r="T2460" s="3"/>
      <c r="U2460" s="3"/>
      <c r="V2460" s="3"/>
    </row>
    <row r="2461" ht="27.0" customHeight="1">
      <c r="A2461" s="8" t="str">
        <f>HYPERLINK("https://www.tenforums.com/tutorials/94366-add-view-owner-context-menu-windows.html","Owner - Add View Owner to Context Menu in Windows")</f>
        <v>Owner - Add View Owner to Context Menu in Windows</v>
      </c>
      <c r="B2461" s="9" t="s">
        <v>2201</v>
      </c>
      <c r="C2461" s="3"/>
      <c r="D2461" s="3"/>
      <c r="E2461" s="3"/>
      <c r="F2461" s="3"/>
      <c r="G2461" s="3"/>
      <c r="H2461" s="3"/>
      <c r="I2461" s="3"/>
      <c r="J2461" s="3"/>
      <c r="K2461" s="3"/>
      <c r="L2461" s="3"/>
      <c r="M2461" s="3"/>
      <c r="N2461" s="3"/>
      <c r="O2461" s="3"/>
      <c r="P2461" s="3"/>
      <c r="Q2461" s="3"/>
      <c r="R2461" s="3"/>
      <c r="S2461" s="3"/>
      <c r="T2461" s="3"/>
      <c r="U2461" s="3"/>
      <c r="V2461" s="3"/>
    </row>
    <row r="2462" ht="27.0" customHeight="1">
      <c r="A2462" s="8" t="str">
        <f>HYPERLINK("https://www.tenforums.com/tutorials/68752-registered-owner-organization-change-windows-10-pc.html","Owner and Organization Registered - Change for Windows 10 PC ")</f>
        <v>Owner and Organization Registered - Change for Windows 10 PC </v>
      </c>
      <c r="B2462" s="9" t="s">
        <v>2202</v>
      </c>
      <c r="C2462" s="3"/>
      <c r="D2462" s="3"/>
      <c r="E2462" s="3"/>
      <c r="F2462" s="3"/>
      <c r="G2462" s="3"/>
      <c r="H2462" s="3"/>
      <c r="I2462" s="3"/>
      <c r="J2462" s="3"/>
      <c r="K2462" s="3"/>
      <c r="L2462" s="3"/>
      <c r="M2462" s="3"/>
      <c r="N2462" s="3"/>
      <c r="O2462" s="3"/>
      <c r="P2462" s="3"/>
      <c r="Q2462" s="3"/>
      <c r="R2462" s="3"/>
      <c r="S2462" s="3"/>
      <c r="T2462" s="3"/>
      <c r="U2462" s="3"/>
      <c r="V2462" s="3"/>
    </row>
    <row r="2463" ht="27.0" customHeight="1">
      <c r="A2463" s="8" t="str">
        <f>HYPERLINK("https://www.tenforums.com/tutorials/3587-change-owner-file-folder-drive-registry-key-windows-10-a.html","Owner of File, Folder, Drive, or Registry Key - Change in Windows 10")</f>
        <v>Owner of File, Folder, Drive, or Registry Key - Change in Windows 10</v>
      </c>
      <c r="B2463" s="9" t="s">
        <v>2203</v>
      </c>
      <c r="C2463" s="3"/>
      <c r="D2463" s="3"/>
      <c r="E2463" s="3"/>
      <c r="F2463" s="3"/>
      <c r="G2463" s="3"/>
      <c r="H2463" s="3"/>
      <c r="I2463" s="3"/>
      <c r="J2463" s="3"/>
      <c r="K2463" s="3"/>
      <c r="L2463" s="3"/>
      <c r="M2463" s="3"/>
      <c r="N2463" s="3"/>
      <c r="O2463" s="3"/>
      <c r="P2463" s="3"/>
      <c r="Q2463" s="3"/>
      <c r="R2463" s="3"/>
      <c r="S2463" s="3"/>
      <c r="T2463" s="3"/>
      <c r="U2463" s="3"/>
      <c r="V2463" s="3"/>
    </row>
    <row r="2464" ht="27.0" customHeight="1">
      <c r="A2464" s="6" t="s">
        <v>2204</v>
      </c>
      <c r="B2464" s="6" t="s">
        <v>2204</v>
      </c>
      <c r="C2464" s="15"/>
      <c r="D2464" s="15"/>
      <c r="E2464" s="15"/>
      <c r="F2464" s="15"/>
      <c r="G2464" s="15"/>
      <c r="H2464" s="15"/>
      <c r="I2464" s="15"/>
      <c r="J2464" s="15"/>
      <c r="K2464" s="15"/>
      <c r="L2464" s="15"/>
      <c r="M2464" s="15"/>
      <c r="N2464" s="15"/>
      <c r="O2464" s="15"/>
      <c r="P2464" s="15"/>
      <c r="Q2464" s="15"/>
      <c r="R2464" s="15"/>
      <c r="S2464" s="15"/>
      <c r="T2464" s="15"/>
      <c r="U2464" s="15"/>
      <c r="V2464" s="15"/>
    </row>
    <row r="2465" ht="27.0" customHeight="1">
      <c r="A2465" s="8" t="str">
        <f>HYPERLINK("https://www.tenforums.com/tutorials/130006-allow-prevent-users-groups-create-pagefile-windows-10-a.html","Pagefile - Allow or Prevent Users and Groups to Create in Windows 10")</f>
        <v>Pagefile - Allow or Prevent Users and Groups to Create in Windows 10</v>
      </c>
      <c r="B2465" s="9" t="s">
        <v>2205</v>
      </c>
      <c r="C2465" s="3"/>
      <c r="D2465" s="3"/>
      <c r="E2465" s="3"/>
      <c r="F2465" s="3"/>
      <c r="G2465" s="3"/>
      <c r="H2465" s="3"/>
      <c r="I2465" s="3"/>
      <c r="J2465" s="3"/>
      <c r="K2465" s="3"/>
      <c r="L2465" s="3"/>
      <c r="M2465" s="3"/>
      <c r="N2465" s="3"/>
      <c r="O2465" s="3"/>
      <c r="P2465" s="3"/>
      <c r="Q2465" s="3"/>
      <c r="R2465" s="3"/>
      <c r="S2465" s="3"/>
      <c r="T2465" s="3"/>
      <c r="U2465" s="3"/>
      <c r="V2465" s="3"/>
    </row>
    <row r="2466" ht="27.0" customHeight="1">
      <c r="A2466" s="8" t="str">
        <f>HYPERLINK("https://www.tenforums.com/tutorials/77773-virtual-memory-pagefile-clear-shutdown-windows-10-a.html","Pagefile - Clear at Shutdown in Windows 10")</f>
        <v>Pagefile - Clear at Shutdown in Windows 10</v>
      </c>
      <c r="B2466" s="10" t="s">
        <v>2206</v>
      </c>
      <c r="C2466" s="3"/>
      <c r="D2466" s="3"/>
      <c r="E2466" s="3"/>
      <c r="F2466" s="3"/>
      <c r="G2466" s="3"/>
      <c r="H2466" s="3"/>
      <c r="I2466" s="3"/>
      <c r="J2466" s="3"/>
      <c r="K2466" s="3"/>
      <c r="L2466" s="3"/>
      <c r="M2466" s="3"/>
      <c r="N2466" s="3"/>
      <c r="O2466" s="3"/>
      <c r="P2466" s="3"/>
      <c r="Q2466" s="3"/>
      <c r="R2466" s="3"/>
      <c r="S2466" s="3"/>
      <c r="T2466" s="3"/>
      <c r="U2466" s="3"/>
      <c r="V2466" s="3"/>
    </row>
    <row r="2467" ht="27.0" customHeight="1">
      <c r="A2467" s="8" t="str">
        <f>HYPERLINK("https://www.tenforums.com/tutorials/77782-virtual-memory-pagefile-encryption-enable-disable-windows-10-a.html","Pagefile Encryption - Enable or Disable in Windows 10")</f>
        <v>Pagefile Encryption - Enable or Disable in Windows 10</v>
      </c>
      <c r="B2467" s="10" t="s">
        <v>2207</v>
      </c>
      <c r="C2467" s="3"/>
      <c r="D2467" s="3"/>
      <c r="E2467" s="3"/>
      <c r="F2467" s="3"/>
      <c r="G2467" s="3"/>
      <c r="H2467" s="3"/>
      <c r="I2467" s="3"/>
      <c r="J2467" s="3"/>
      <c r="K2467" s="3"/>
      <c r="L2467" s="3"/>
      <c r="M2467" s="3"/>
      <c r="N2467" s="3"/>
      <c r="O2467" s="3"/>
      <c r="P2467" s="3"/>
      <c r="Q2467" s="3"/>
      <c r="R2467" s="3"/>
      <c r="S2467" s="3"/>
      <c r="T2467" s="3"/>
      <c r="U2467" s="3"/>
      <c r="V2467" s="3"/>
    </row>
    <row r="2468" ht="27.0" customHeight="1">
      <c r="A2468" s="8" t="str">
        <f>HYPERLINK("https://www.tenforums.com/tutorials/77692-virtual-memory-pagefile-manage-windows-10-a.html","Pagefile - Manage in Windows 10")</f>
        <v>Pagefile - Manage in Windows 10</v>
      </c>
      <c r="B2468" s="10" t="s">
        <v>2208</v>
      </c>
      <c r="C2468" s="3"/>
      <c r="D2468" s="3"/>
      <c r="E2468" s="3"/>
      <c r="F2468" s="3"/>
      <c r="G2468" s="3"/>
      <c r="H2468" s="3"/>
      <c r="I2468" s="3"/>
      <c r="J2468" s="3"/>
      <c r="K2468" s="3"/>
      <c r="L2468" s="3"/>
      <c r="M2468" s="3"/>
      <c r="N2468" s="3"/>
      <c r="O2468" s="3"/>
      <c r="P2468" s="3"/>
      <c r="Q2468" s="3"/>
      <c r="R2468" s="3"/>
      <c r="S2468" s="3"/>
      <c r="T2468" s="3"/>
      <c r="U2468" s="3"/>
      <c r="V2468" s="3"/>
    </row>
    <row r="2469" ht="27.0" customHeight="1">
      <c r="A2469" s="8" t="str">
        <f>HYPERLINK("https://www.tenforums.com/tutorials/28252-w-fi-sense-paid-wi-fi-services-enable-disable-windows-10-a.html","Paid Wi-Fi Services and Wi-Fi Sense - Enable or Disable in Windows 10")</f>
        <v>Paid Wi-Fi Services and Wi-Fi Sense - Enable or Disable in Windows 10</v>
      </c>
      <c r="B2469" s="9" t="s">
        <v>2209</v>
      </c>
      <c r="C2469" s="3"/>
      <c r="D2469" s="3"/>
      <c r="E2469" s="3"/>
      <c r="F2469" s="3"/>
      <c r="G2469" s="3"/>
      <c r="H2469" s="3"/>
      <c r="I2469" s="3"/>
      <c r="J2469" s="3"/>
      <c r="K2469" s="3"/>
      <c r="L2469" s="3"/>
      <c r="M2469" s="3"/>
      <c r="N2469" s="3"/>
      <c r="O2469" s="3"/>
      <c r="P2469" s="3"/>
      <c r="Q2469" s="3"/>
      <c r="R2469" s="3"/>
      <c r="S2469" s="3"/>
      <c r="T2469" s="3"/>
      <c r="U2469" s="3"/>
      <c r="V2469" s="3"/>
    </row>
    <row r="2470" ht="27.0" customHeight="1">
      <c r="A2470" s="8" t="str">
        <f>HYPERLINK("https://www.tenforums.com/tutorials/45354-paid-wi-fi-services-turn-off-windows-10-a.html","Paid Wi-Fi Services - Turn On or Off in Windows 10")</f>
        <v>Paid Wi-Fi Services - Turn On or Off in Windows 10</v>
      </c>
      <c r="B2470" s="9" t="s">
        <v>2210</v>
      </c>
      <c r="C2470" s="3"/>
      <c r="D2470" s="3"/>
      <c r="E2470" s="3"/>
      <c r="F2470" s="3"/>
      <c r="G2470" s="3"/>
      <c r="H2470" s="3"/>
      <c r="I2470" s="3"/>
      <c r="J2470" s="3"/>
      <c r="K2470" s="3"/>
      <c r="L2470" s="3"/>
      <c r="M2470" s="3"/>
      <c r="N2470" s="3"/>
      <c r="O2470" s="3"/>
      <c r="P2470" s="3"/>
      <c r="Q2470" s="3"/>
      <c r="R2470" s="3"/>
      <c r="S2470" s="3"/>
      <c r="T2470" s="3"/>
      <c r="U2470" s="3"/>
      <c r="V2470" s="3"/>
    </row>
    <row r="2471" ht="27.0" customHeight="1">
      <c r="A2471" s="8" t="str">
        <f>HYPERLINK("https://www.tenforums.com/tutorials/70188-paint-app-restore-windows-10-a.html","Paint App - Restore in Windows 10 ")</f>
        <v>Paint App - Restore in Windows 10 </v>
      </c>
      <c r="B2471" s="9" t="s">
        <v>2211</v>
      </c>
      <c r="C2471" s="3"/>
      <c r="D2471" s="3"/>
      <c r="E2471" s="3"/>
      <c r="F2471" s="3"/>
      <c r="G2471" s="3"/>
      <c r="H2471" s="3"/>
      <c r="I2471" s="3"/>
      <c r="J2471" s="3"/>
      <c r="K2471" s="3"/>
      <c r="L2471" s="3"/>
      <c r="M2471" s="3"/>
      <c r="N2471" s="3"/>
      <c r="O2471" s="3"/>
      <c r="P2471" s="3"/>
      <c r="Q2471" s="3"/>
      <c r="R2471" s="3"/>
      <c r="S2471" s="3"/>
      <c r="T2471" s="3"/>
      <c r="U2471" s="3"/>
      <c r="V2471" s="3"/>
    </row>
    <row r="2472" ht="27.0" customHeight="1">
      <c r="A2472" s="12" t="str">
        <f>HYPERLINK("https://www.tenforums.com/tutorials/31840-keyboard-shortcuts-apps-windows-10-a.html#option7","Paint Keyboard Shortcuts in Windows 10")</f>
        <v>Paint Keyboard Shortcuts in Windows 10</v>
      </c>
      <c r="B2472" s="9" t="s">
        <v>190</v>
      </c>
      <c r="C2472" s="3"/>
      <c r="D2472" s="3"/>
      <c r="E2472" s="3"/>
      <c r="F2472" s="3"/>
      <c r="G2472" s="3"/>
      <c r="H2472" s="3"/>
      <c r="I2472" s="3"/>
      <c r="J2472" s="3"/>
      <c r="K2472" s="3"/>
      <c r="L2472" s="3"/>
      <c r="M2472" s="3"/>
      <c r="N2472" s="3"/>
      <c r="O2472" s="3"/>
      <c r="P2472" s="3"/>
      <c r="Q2472" s="3"/>
      <c r="R2472" s="3"/>
      <c r="S2472" s="3"/>
      <c r="T2472" s="3"/>
      <c r="U2472" s="3"/>
      <c r="V2472" s="3"/>
    </row>
    <row r="2473" ht="27.0" customHeight="1">
      <c r="A2473" s="11" t="str">
        <f>HYPERLINK("https://www.tenforums.com/tutorials/140419-install-uninstall-microsoft-paint-mspaint-windows-10-a.html","Paint (mspaint) - Install or Uninstall in Windows 10")</f>
        <v>Paint (mspaint) - Install or Uninstall in Windows 10</v>
      </c>
      <c r="B2473" s="28" t="s">
        <v>1889</v>
      </c>
      <c r="C2473" s="3"/>
      <c r="D2473" s="3"/>
      <c r="E2473" s="3"/>
      <c r="F2473" s="3"/>
      <c r="G2473" s="3"/>
      <c r="H2473" s="3"/>
      <c r="I2473" s="3"/>
      <c r="J2473" s="3"/>
      <c r="K2473" s="3"/>
      <c r="L2473" s="3"/>
      <c r="M2473" s="3"/>
      <c r="N2473" s="3"/>
      <c r="O2473" s="3"/>
      <c r="P2473" s="3"/>
      <c r="Q2473" s="3"/>
      <c r="R2473" s="3"/>
      <c r="S2473" s="3"/>
      <c r="T2473" s="3"/>
      <c r="U2473" s="3"/>
      <c r="V2473" s="3"/>
    </row>
    <row r="2474" ht="27.0" customHeight="1">
      <c r="A2474" s="29" t="s">
        <v>2212</v>
      </c>
      <c r="B2474" s="10" t="s">
        <v>2213</v>
      </c>
      <c r="C2474" s="3"/>
      <c r="D2474" s="3"/>
      <c r="E2474" s="3"/>
      <c r="F2474" s="3"/>
      <c r="G2474" s="3"/>
      <c r="H2474" s="3"/>
      <c r="I2474" s="3"/>
      <c r="J2474" s="3"/>
      <c r="K2474" s="3"/>
      <c r="L2474" s="3"/>
      <c r="M2474" s="3"/>
      <c r="N2474" s="3"/>
      <c r="O2474" s="3"/>
      <c r="P2474" s="3"/>
      <c r="Q2474" s="3"/>
      <c r="R2474" s="3"/>
      <c r="S2474" s="3"/>
      <c r="T2474" s="3"/>
      <c r="U2474" s="3"/>
      <c r="V2474" s="3"/>
    </row>
    <row r="2475" ht="27.0" customHeight="1">
      <c r="A2475" s="11" t="str">
        <f>HYPERLINK("https://www.tenforums.com/tutorials/155933-how-reset-paint-default-position-size-windows-10-a.html","Paint - Reset Default Position and Size in Windows 10")</f>
        <v>Paint - Reset Default Position and Size in Windows 10</v>
      </c>
      <c r="B2475" s="10" t="s">
        <v>2214</v>
      </c>
      <c r="C2475" s="3"/>
      <c r="D2475" s="3"/>
      <c r="E2475" s="3"/>
      <c r="F2475" s="3"/>
      <c r="G2475" s="3"/>
      <c r="H2475" s="3"/>
      <c r="I2475" s="3"/>
      <c r="J2475" s="3"/>
      <c r="K2475" s="3"/>
      <c r="L2475" s="3"/>
      <c r="M2475" s="3"/>
      <c r="N2475" s="3"/>
      <c r="O2475" s="3"/>
      <c r="P2475" s="3"/>
      <c r="Q2475" s="3"/>
      <c r="R2475" s="3"/>
      <c r="S2475" s="3"/>
      <c r="T2475" s="3"/>
      <c r="U2475" s="3"/>
      <c r="V2475" s="3"/>
    </row>
    <row r="2476" ht="27.0" customHeight="1">
      <c r="A2476" s="8" t="str">
        <f>HYPERLINK("https://www.tenforums.com/tutorials/96205-format-disk-drive-windows-10-a.html","Partition - Format in Windows 10")</f>
        <v>Partition - Format in Windows 10</v>
      </c>
      <c r="B2476" s="9" t="s">
        <v>796</v>
      </c>
      <c r="C2476" s="3"/>
      <c r="D2476" s="3"/>
      <c r="E2476" s="3"/>
      <c r="F2476" s="3"/>
      <c r="G2476" s="3"/>
      <c r="H2476" s="3"/>
      <c r="I2476" s="3"/>
      <c r="J2476" s="3"/>
      <c r="K2476" s="3"/>
      <c r="L2476" s="3"/>
      <c r="M2476" s="3"/>
      <c r="N2476" s="3"/>
      <c r="O2476" s="3"/>
      <c r="P2476" s="3"/>
      <c r="Q2476" s="3"/>
      <c r="R2476" s="3"/>
      <c r="S2476" s="3"/>
      <c r="T2476" s="3"/>
      <c r="U2476" s="3"/>
      <c r="V2476" s="3"/>
    </row>
    <row r="2477" ht="27.0" customHeight="1">
      <c r="A2477" s="8" t="str">
        <f>HYPERLINK("https://www.tenforums.com/tutorials/96684-delete-volume-partition-windows-10-a.html","Partition or Volume - Delete in Windows 10")</f>
        <v>Partition or Volume - Delete in Windows 10</v>
      </c>
      <c r="B2477" s="9" t="s">
        <v>717</v>
      </c>
      <c r="C2477" s="3"/>
      <c r="D2477" s="3"/>
      <c r="E2477" s="3"/>
      <c r="F2477" s="3"/>
      <c r="G2477" s="3"/>
      <c r="H2477" s="3"/>
      <c r="I2477" s="3"/>
      <c r="J2477" s="3"/>
      <c r="K2477" s="3"/>
      <c r="L2477" s="3"/>
      <c r="M2477" s="3"/>
      <c r="N2477" s="3"/>
      <c r="O2477" s="3"/>
      <c r="P2477" s="3"/>
      <c r="Q2477" s="3"/>
      <c r="R2477" s="3"/>
      <c r="S2477" s="3"/>
      <c r="T2477" s="3"/>
      <c r="U2477" s="3"/>
      <c r="V2477" s="3"/>
    </row>
    <row r="2478" ht="27.0" customHeight="1">
      <c r="A2478" s="8" t="str">
        <f>HYPERLINK("https://www.tenforums.com/tutorials/96732-extend-volume-partition-windows-10-a.html","Partition or Volume - Extend in Windows 10")</f>
        <v>Partition or Volume - Extend in Windows 10</v>
      </c>
      <c r="B2478" s="9" t="s">
        <v>964</v>
      </c>
      <c r="C2478" s="3"/>
      <c r="D2478" s="3"/>
      <c r="E2478" s="3"/>
      <c r="F2478" s="3"/>
      <c r="G2478" s="3"/>
      <c r="H2478" s="3"/>
      <c r="I2478" s="3"/>
      <c r="J2478" s="3"/>
      <c r="K2478" s="3"/>
      <c r="L2478" s="3"/>
      <c r="M2478" s="3"/>
      <c r="N2478" s="3"/>
      <c r="O2478" s="3"/>
      <c r="P2478" s="3"/>
      <c r="Q2478" s="3"/>
      <c r="R2478" s="3"/>
      <c r="S2478" s="3"/>
      <c r="T2478" s="3"/>
      <c r="U2478" s="3"/>
      <c r="V2478" s="3"/>
    </row>
    <row r="2479" ht="27.0" customHeight="1">
      <c r="A2479" s="8" t="str">
        <f>HYPERLINK("https://www.tenforums.com/tutorials/96288-shrink-volume-partition-windows-10-a.html","Partition or Volume - Shrink in Windows 10")</f>
        <v>Partition or Volume - Shrink in Windows 10</v>
      </c>
      <c r="B2479" s="9" t="s">
        <v>2215</v>
      </c>
      <c r="C2479" s="3"/>
      <c r="D2479" s="3"/>
      <c r="E2479" s="3"/>
      <c r="F2479" s="3"/>
      <c r="G2479" s="3"/>
      <c r="H2479" s="3"/>
      <c r="I2479" s="3"/>
      <c r="J2479" s="3"/>
      <c r="K2479" s="3"/>
      <c r="L2479" s="3"/>
      <c r="M2479" s="3"/>
      <c r="N2479" s="3"/>
      <c r="O2479" s="3"/>
      <c r="P2479" s="3"/>
      <c r="Q2479" s="3"/>
      <c r="R2479" s="3"/>
      <c r="S2479" s="3"/>
      <c r="T2479" s="3"/>
      <c r="U2479" s="3"/>
      <c r="V2479" s="3"/>
    </row>
    <row r="2480" ht="27.0" customHeight="1">
      <c r="A2480" s="8" t="str">
        <f>HYPERLINK("https://www.tenforums.com/tutorials/26633-password-add-local-account-windows-10-a.html","Password - Add to Local Account in Windows 10")</f>
        <v>Password - Add to Local Account in Windows 10</v>
      </c>
      <c r="B2480" s="9" t="s">
        <v>21</v>
      </c>
      <c r="C2480" s="3"/>
      <c r="D2480" s="3"/>
      <c r="E2480" s="3"/>
      <c r="F2480" s="3"/>
      <c r="G2480" s="3"/>
      <c r="H2480" s="3"/>
      <c r="I2480" s="3"/>
      <c r="J2480" s="3"/>
      <c r="K2480" s="3"/>
      <c r="L2480" s="3"/>
      <c r="M2480" s="3"/>
      <c r="N2480" s="3"/>
      <c r="O2480" s="3"/>
      <c r="P2480" s="3"/>
      <c r="Q2480" s="3"/>
      <c r="R2480" s="3"/>
      <c r="S2480" s="3"/>
      <c r="T2480" s="3"/>
      <c r="U2480" s="3"/>
      <c r="V2480" s="3"/>
    </row>
    <row r="2481" ht="27.0" customHeight="1">
      <c r="A2481" s="8" t="str">
        <f>HYPERLINK("https://www.tenforums.com/tutorials/87386-change-maximum-minimum-password-age-local-accounts-windows-10-a.html","Password Age - Change Maximum and Mininum for Local Accounts in Windows 10")</f>
        <v>Password Age - Change Maximum and Mininum for Local Accounts in Windows 10</v>
      </c>
      <c r="B2481" s="9" t="s">
        <v>2216</v>
      </c>
      <c r="C2481" s="3"/>
      <c r="D2481" s="3"/>
      <c r="E2481" s="3"/>
      <c r="F2481" s="3"/>
      <c r="G2481" s="3"/>
      <c r="H2481" s="3"/>
      <c r="I2481" s="3"/>
      <c r="J2481" s="3"/>
      <c r="K2481" s="3"/>
      <c r="L2481" s="3"/>
      <c r="M2481" s="3"/>
      <c r="N2481" s="3"/>
      <c r="O2481" s="3"/>
      <c r="P2481" s="3"/>
      <c r="Q2481" s="3"/>
      <c r="R2481" s="3"/>
      <c r="S2481" s="3"/>
      <c r="T2481" s="3"/>
      <c r="U2481" s="3"/>
      <c r="V2481" s="3"/>
    </row>
    <row r="2482" ht="27.0" customHeight="1">
      <c r="A2482" s="8" t="str">
        <f>HYPERLINK("https://www.tenforums.com/tutorials/87379-enable-disable-password-expiration-local-accounts-windows-10-a.html","Password Expiration - Enable or Disable for Local Accounts in Windows 10")</f>
        <v>Password Expiration - Enable or Disable for Local Accounts in Windows 10</v>
      </c>
      <c r="B2482" s="9" t="s">
        <v>2217</v>
      </c>
      <c r="C2482" s="3"/>
      <c r="D2482" s="3"/>
      <c r="E2482" s="3"/>
      <c r="F2482" s="3"/>
      <c r="G2482" s="3"/>
      <c r="H2482" s="3"/>
      <c r="I2482" s="3"/>
      <c r="J2482" s="3"/>
      <c r="K2482" s="3"/>
      <c r="L2482" s="3"/>
      <c r="M2482" s="3"/>
      <c r="N2482" s="3"/>
      <c r="O2482" s="3"/>
      <c r="P2482" s="3"/>
      <c r="Q2482" s="3"/>
      <c r="R2482" s="3"/>
      <c r="S2482" s="3"/>
      <c r="T2482" s="3"/>
      <c r="U2482" s="3"/>
      <c r="V2482" s="3"/>
    </row>
    <row r="2483" ht="27.0" customHeight="1">
      <c r="A2483" s="8" t="str">
        <f>HYPERLINK("https://www.tenforums.com/tutorials/87679-enable-disable-password-expiration-your-microsoft-account.html","Password Expiration Enable or Disable for Your Microsoft Account")</f>
        <v>Password Expiration Enable or Disable for Your Microsoft Account</v>
      </c>
      <c r="B2483" s="9" t="s">
        <v>1542</v>
      </c>
      <c r="C2483" s="3"/>
      <c r="D2483" s="3"/>
      <c r="E2483" s="3"/>
      <c r="F2483" s="3"/>
      <c r="G2483" s="3"/>
      <c r="H2483" s="3"/>
      <c r="I2483" s="3"/>
      <c r="J2483" s="3"/>
      <c r="K2483" s="3"/>
      <c r="L2483" s="3"/>
      <c r="M2483" s="3"/>
      <c r="N2483" s="3"/>
      <c r="O2483" s="3"/>
      <c r="P2483" s="3"/>
      <c r="Q2483" s="3"/>
      <c r="R2483" s="3"/>
      <c r="S2483" s="3"/>
      <c r="T2483" s="3"/>
      <c r="U2483" s="3"/>
      <c r="V2483" s="3"/>
    </row>
    <row r="2484" ht="27.0" customHeight="1">
      <c r="A2484" s="8" t="str">
        <f>HYPERLINK("https://www.tenforums.com/tutorials/87596-enforce-password-history-local-accounts-windows-10-a.html","Password History - Enforce for Local Accounts in Windows 10")</f>
        <v>Password History - Enforce for Local Accounts in Windows 10</v>
      </c>
      <c r="B2484" s="9" t="s">
        <v>2218</v>
      </c>
      <c r="C2484" s="3"/>
      <c r="D2484" s="3"/>
      <c r="E2484" s="3"/>
      <c r="F2484" s="3"/>
      <c r="G2484" s="3"/>
      <c r="H2484" s="3"/>
      <c r="I2484" s="3"/>
      <c r="J2484" s="3"/>
      <c r="K2484" s="3"/>
      <c r="L2484" s="3"/>
      <c r="M2484" s="3"/>
      <c r="N2484" s="3"/>
      <c r="O2484" s="3"/>
      <c r="P2484" s="3"/>
      <c r="Q2484" s="3"/>
      <c r="R2484" s="3"/>
      <c r="S2484" s="3"/>
      <c r="T2484" s="3"/>
      <c r="U2484" s="3"/>
      <c r="V2484" s="3"/>
    </row>
    <row r="2485" ht="27.0" customHeight="1">
      <c r="A2485" s="8" t="str">
        <f>HYPERLINK("https://www.tenforums.com/tutorials/87545-change-minimum-password-length-local-accounts-windows-10-a.html","Password Minimum Length for Local Accounts - Change in Windows 10")</f>
        <v>Password Minimum Length for Local Accounts - Change in Windows 10</v>
      </c>
      <c r="B2485" s="9" t="s">
        <v>2219</v>
      </c>
      <c r="C2485" s="3"/>
      <c r="D2485" s="3"/>
      <c r="E2485" s="3"/>
      <c r="F2485" s="3"/>
      <c r="G2485" s="3"/>
      <c r="H2485" s="3"/>
      <c r="I2485" s="3"/>
      <c r="J2485" s="3"/>
      <c r="K2485" s="3"/>
      <c r="L2485" s="3"/>
      <c r="M2485" s="3"/>
      <c r="N2485" s="3"/>
      <c r="O2485" s="3"/>
      <c r="P2485" s="3"/>
      <c r="Q2485" s="3"/>
      <c r="R2485" s="3"/>
      <c r="S2485" s="3"/>
      <c r="T2485" s="3"/>
      <c r="U2485" s="3"/>
      <c r="V2485" s="3"/>
    </row>
    <row r="2486" ht="27.0" customHeight="1">
      <c r="A2486" s="8" t="str">
        <f>HYPERLINK("https://www.tenforums.com/tutorials/87456-force-local-account-change-password-next-sign-windows-10-a.html","Password of Local Account - Must Change at Next Logon in Windows 10")</f>
        <v>Password of Local Account - Must Change at Next Logon in Windows 10</v>
      </c>
      <c r="B2486" s="9" t="s">
        <v>2220</v>
      </c>
      <c r="C2486" s="3"/>
      <c r="D2486" s="3"/>
      <c r="E2486" s="3"/>
      <c r="F2486" s="3"/>
      <c r="G2486" s="3"/>
      <c r="H2486" s="3"/>
      <c r="I2486" s="3"/>
      <c r="J2486" s="3"/>
      <c r="K2486" s="3"/>
      <c r="L2486" s="3"/>
      <c r="M2486" s="3"/>
      <c r="N2486" s="3"/>
      <c r="O2486" s="3"/>
      <c r="P2486" s="3"/>
      <c r="Q2486" s="3"/>
      <c r="R2486" s="3"/>
      <c r="S2486" s="3"/>
      <c r="T2486" s="3"/>
      <c r="U2486" s="3"/>
      <c r="V2486" s="3"/>
    </row>
    <row r="2487" ht="27.0" customHeight="1">
      <c r="A2487" s="8" t="str">
        <f>HYPERLINK("https://www.tenforums.com/tutorials/87274-allow-prevent-user-change-password-windows-10-a.html","Password of User Account - Allow or Prevent Change by User in Windows 10")</f>
        <v>Password of User Account - Allow or Prevent Change by User in Windows 10</v>
      </c>
      <c r="B2487" s="9" t="s">
        <v>22</v>
      </c>
      <c r="C2487" s="3"/>
      <c r="D2487" s="3"/>
      <c r="E2487" s="3"/>
      <c r="F2487" s="3"/>
      <c r="G2487" s="3"/>
      <c r="H2487" s="3"/>
      <c r="I2487" s="3"/>
      <c r="J2487" s="3"/>
      <c r="K2487" s="3"/>
      <c r="L2487" s="3"/>
      <c r="M2487" s="3"/>
      <c r="N2487" s="3"/>
      <c r="O2487" s="3"/>
      <c r="P2487" s="3"/>
      <c r="Q2487" s="3"/>
      <c r="R2487" s="3"/>
      <c r="S2487" s="3"/>
      <c r="T2487" s="3"/>
      <c r="U2487" s="3"/>
      <c r="V2487" s="3"/>
    </row>
    <row r="2488" ht="27.0" customHeight="1">
      <c r="A2488" s="8" t="str">
        <f>HYPERLINK("https://www.tenforums.com/tutorials/5239-password-user-account-change-windows-10-a.html","Password of User Account - Change in Windows 10")</f>
        <v>Password of User Account - Change in Windows 10</v>
      </c>
      <c r="B2488" s="9" t="s">
        <v>23</v>
      </c>
      <c r="C2488" s="3"/>
      <c r="D2488" s="3"/>
      <c r="E2488" s="3"/>
      <c r="F2488" s="3"/>
      <c r="G2488" s="3"/>
      <c r="H2488" s="3"/>
      <c r="I2488" s="3"/>
      <c r="J2488" s="3"/>
      <c r="K2488" s="3"/>
      <c r="L2488" s="3"/>
      <c r="M2488" s="3"/>
      <c r="N2488" s="3"/>
      <c r="O2488" s="3"/>
      <c r="P2488" s="3"/>
      <c r="Q2488" s="3"/>
      <c r="R2488" s="3"/>
      <c r="S2488" s="3"/>
      <c r="T2488" s="3"/>
      <c r="U2488" s="3"/>
      <c r="V2488" s="3"/>
    </row>
    <row r="2489" ht="27.0" customHeight="1">
      <c r="A2489" s="8" t="str">
        <f>HYPERLINK("https://www.tenforums.com/tutorials/14776-password-user-account-remove-windows-10-a.html","Password of User Account - Remove in Windows 10")</f>
        <v>Password of User Account - Remove in Windows 10</v>
      </c>
      <c r="B2489" s="9" t="s">
        <v>24</v>
      </c>
      <c r="C2489" s="3"/>
      <c r="D2489" s="3"/>
      <c r="E2489" s="3"/>
      <c r="F2489" s="3"/>
      <c r="G2489" s="3"/>
      <c r="H2489" s="3"/>
      <c r="I2489" s="3"/>
      <c r="J2489" s="3"/>
      <c r="K2489" s="3"/>
      <c r="L2489" s="3"/>
      <c r="M2489" s="3"/>
      <c r="N2489" s="3"/>
      <c r="O2489" s="3"/>
      <c r="P2489" s="3"/>
      <c r="Q2489" s="3"/>
      <c r="R2489" s="3"/>
      <c r="S2489" s="3"/>
      <c r="T2489" s="3"/>
      <c r="U2489" s="3"/>
      <c r="V2489" s="3"/>
    </row>
    <row r="2490" ht="27.0" customHeight="1">
      <c r="A2490" s="8" t="str">
        <f>HYPERLINK("https://www.tenforums.com/tutorials/14699-password-user-account-reset-windows-10-a.html","Password of User Account - Reset in Windows 10")</f>
        <v>Password of User Account - Reset in Windows 10</v>
      </c>
      <c r="B2490" s="9" t="s">
        <v>25</v>
      </c>
      <c r="C2490" s="3"/>
      <c r="D2490" s="3"/>
      <c r="E2490" s="3"/>
      <c r="F2490" s="3"/>
      <c r="G2490" s="3"/>
      <c r="H2490" s="3"/>
      <c r="I2490" s="3"/>
      <c r="J2490" s="3"/>
      <c r="K2490" s="3"/>
      <c r="L2490" s="3"/>
      <c r="M2490" s="3"/>
      <c r="N2490" s="3"/>
      <c r="O2490" s="3"/>
      <c r="P2490" s="3"/>
      <c r="Q2490" s="3"/>
      <c r="R2490" s="3"/>
      <c r="S2490" s="3"/>
      <c r="T2490" s="3"/>
      <c r="U2490" s="3"/>
      <c r="V2490" s="3"/>
    </row>
    <row r="2491" ht="27.0" customHeight="1">
      <c r="A2491" s="8" t="str">
        <f>HYPERLINK("https://www.tenforums.com/tutorials/27997-wireless-network-security-key-password-see-windows-10-a.html","Password of Wireless Network - See in Windows 10")</f>
        <v>Password of Wireless Network - See in Windows 10</v>
      </c>
      <c r="B2491" s="9" t="s">
        <v>2221</v>
      </c>
      <c r="C2491" s="3"/>
      <c r="D2491" s="3"/>
      <c r="E2491" s="3"/>
      <c r="F2491" s="3"/>
      <c r="G2491" s="3"/>
      <c r="H2491" s="3"/>
      <c r="I2491" s="3"/>
      <c r="J2491" s="3"/>
      <c r="K2491" s="3"/>
      <c r="L2491" s="3"/>
      <c r="M2491" s="3"/>
      <c r="N2491" s="3"/>
      <c r="O2491" s="3"/>
      <c r="P2491" s="3"/>
      <c r="Q2491" s="3"/>
      <c r="R2491" s="3"/>
      <c r="S2491" s="3"/>
      <c r="T2491" s="3"/>
      <c r="U2491" s="3"/>
      <c r="V2491" s="3"/>
    </row>
    <row r="2492" ht="27.0" customHeight="1">
      <c r="A2492" s="8" t="str">
        <f>HYPERLINK("https://www.tenforums.com/tutorials/5737-screen-saver-settings-change-windows-10-a.html","Password on Resume from Screen Saver - Turn On or Off in Windows 10")</f>
        <v>Password on Resume from Screen Saver - Turn On or Off in Windows 10</v>
      </c>
      <c r="B2492" s="9" t="s">
        <v>2222</v>
      </c>
      <c r="C2492" s="3"/>
      <c r="D2492" s="3"/>
      <c r="E2492" s="3"/>
      <c r="F2492" s="3"/>
      <c r="G2492" s="3"/>
      <c r="H2492" s="3"/>
      <c r="I2492" s="3"/>
      <c r="J2492" s="3"/>
      <c r="K2492" s="3"/>
      <c r="L2492" s="3"/>
      <c r="M2492" s="3"/>
      <c r="N2492" s="3"/>
      <c r="O2492" s="3"/>
      <c r="P2492" s="3"/>
      <c r="Q2492" s="3"/>
      <c r="R2492" s="3"/>
      <c r="S2492" s="3"/>
      <c r="T2492" s="3"/>
      <c r="U2492" s="3"/>
      <c r="V2492" s="3"/>
    </row>
    <row r="2493" ht="27.0" customHeight="1">
      <c r="A2493" s="8" t="str">
        <f>HYPERLINK("https://www.tenforums.com/tutorials/11129-require-sign-wakeup-turn-off-windows-10-a.html","Password on Wakeup - Turn On or Off in Windows 10")</f>
        <v>Password on Wakeup - Turn On or Off in Windows 10</v>
      </c>
      <c r="B2493" s="9" t="s">
        <v>2223</v>
      </c>
      <c r="C2493" s="3"/>
      <c r="D2493" s="3"/>
      <c r="E2493" s="3"/>
      <c r="F2493" s="3"/>
      <c r="G2493" s="3"/>
      <c r="H2493" s="3"/>
      <c r="I2493" s="3"/>
      <c r="J2493" s="3"/>
      <c r="K2493" s="3"/>
      <c r="L2493" s="3"/>
      <c r="M2493" s="3"/>
      <c r="N2493" s="3"/>
      <c r="O2493" s="3"/>
      <c r="P2493" s="3"/>
      <c r="Q2493" s="3"/>
      <c r="R2493" s="3"/>
      <c r="S2493" s="3"/>
      <c r="T2493" s="3"/>
      <c r="U2493" s="3"/>
      <c r="V2493" s="3"/>
    </row>
    <row r="2494" ht="27.0" customHeight="1">
      <c r="A2494" s="8" t="str">
        <f>HYPERLINK("https://www.tenforums.com/tutorials/49827-password-protected-sharing-turn-off-windows-10-a.html","Password Protected Sharing - Turn On or Off in Windows 10 ")</f>
        <v>Password Protected Sharing - Turn On or Off in Windows 10 </v>
      </c>
      <c r="B2494" s="9" t="s">
        <v>2224</v>
      </c>
      <c r="C2494" s="3"/>
      <c r="D2494" s="3"/>
      <c r="E2494" s="3"/>
      <c r="F2494" s="3"/>
      <c r="G2494" s="3"/>
      <c r="H2494" s="3"/>
      <c r="I2494" s="3"/>
      <c r="J2494" s="3"/>
      <c r="K2494" s="3"/>
      <c r="L2494" s="3"/>
      <c r="M2494" s="3"/>
      <c r="N2494" s="3"/>
      <c r="O2494" s="3"/>
      <c r="P2494" s="3"/>
      <c r="Q2494" s="3"/>
      <c r="R2494" s="3"/>
      <c r="S2494" s="3"/>
      <c r="T2494" s="3"/>
      <c r="U2494" s="3"/>
      <c r="V2494" s="3"/>
    </row>
    <row r="2495" ht="27.0" customHeight="1">
      <c r="A2495" s="8" t="str">
        <f>HYPERLINK("https://www.tenforums.com/tutorials/5193-password-reset-disk-create-usb-flash-drive-windows-10-a.html","Password Reset Disk - Create on USB Flash Drive in Windows 10")</f>
        <v>Password Reset Disk - Create on USB Flash Drive in Windows 10</v>
      </c>
      <c r="B2495" s="9" t="s">
        <v>2225</v>
      </c>
      <c r="C2495" s="3"/>
      <c r="D2495" s="3"/>
      <c r="E2495" s="3"/>
      <c r="F2495" s="3"/>
      <c r="G2495" s="3"/>
      <c r="H2495" s="3"/>
      <c r="I2495" s="3"/>
      <c r="J2495" s="3"/>
      <c r="K2495" s="3"/>
      <c r="L2495" s="3"/>
      <c r="M2495" s="3"/>
      <c r="N2495" s="3"/>
      <c r="O2495" s="3"/>
      <c r="P2495" s="3"/>
      <c r="Q2495" s="3"/>
      <c r="R2495" s="3"/>
      <c r="S2495" s="3"/>
      <c r="T2495" s="3"/>
      <c r="U2495" s="3"/>
      <c r="V2495" s="3"/>
    </row>
    <row r="2496" ht="27.0" customHeight="1">
      <c r="A2496" s="8" t="str">
        <f>HYPERLINK("https://www.tenforums.com/tutorials/66711-password-reveal-button-enable-disable-windows-10-a.html","Password Reveal Button - Enable or Disable in Windows 10 ")</f>
        <v>Password Reveal Button - Enable or Disable in Windows 10 </v>
      </c>
      <c r="B2496" s="9" t="s">
        <v>2226</v>
      </c>
      <c r="C2496" s="3"/>
      <c r="D2496" s="3"/>
      <c r="E2496" s="3"/>
      <c r="F2496" s="3"/>
      <c r="G2496" s="3"/>
      <c r="H2496" s="3"/>
      <c r="I2496" s="3"/>
      <c r="J2496" s="3"/>
      <c r="K2496" s="3"/>
      <c r="L2496" s="3"/>
      <c r="M2496" s="3"/>
      <c r="N2496" s="3"/>
      <c r="O2496" s="3"/>
      <c r="P2496" s="3"/>
      <c r="Q2496" s="3"/>
      <c r="R2496" s="3"/>
      <c r="S2496" s="3"/>
      <c r="T2496" s="3"/>
      <c r="U2496" s="3"/>
      <c r="V2496" s="3"/>
    </row>
    <row r="2497" ht="27.0" customHeight="1">
      <c r="A2497" s="11" t="str">
        <f>HYPERLINK("https://www.tenforums.com/tutorials/138564-enable-disable-passwordless-sign-microsoft-accounts.html","Passwordless Sign-in for Microsoft Accounts - Enable or Disable in Windows 10")</f>
        <v>Passwordless Sign-in for Microsoft Accounts - Enable or Disable in Windows 10</v>
      </c>
      <c r="B2497" s="10" t="s">
        <v>1554</v>
      </c>
      <c r="C2497" s="3"/>
      <c r="D2497" s="3"/>
      <c r="E2497" s="3"/>
      <c r="F2497" s="3"/>
      <c r="G2497" s="3"/>
      <c r="H2497" s="3"/>
      <c r="I2497" s="3"/>
      <c r="J2497" s="3"/>
      <c r="K2497" s="3"/>
      <c r="L2497" s="3"/>
      <c r="M2497" s="3"/>
      <c r="N2497" s="3"/>
      <c r="O2497" s="3"/>
      <c r="P2497" s="3"/>
      <c r="Q2497" s="3"/>
      <c r="R2497" s="3"/>
      <c r="S2497" s="3"/>
      <c r="T2497" s="3"/>
      <c r="U2497" s="3"/>
      <c r="V2497" s="3"/>
    </row>
    <row r="2498" ht="27.0" customHeight="1">
      <c r="A2498" s="8" t="str">
        <f>HYPERLINK("https://www.tenforums.com/tutorials/117899-enable-disable-syncing-passwords-windows-10-sync-your-settings.html","Passwords - Enable or Disable in Sync Your Settings in Windows 10")</f>
        <v>Passwords - Enable or Disable in Sync Your Settings in Windows 10</v>
      </c>
      <c r="B2498" s="9" t="s">
        <v>2227</v>
      </c>
      <c r="C2498" s="3"/>
      <c r="D2498" s="3"/>
      <c r="E2498" s="3"/>
      <c r="F2498" s="3"/>
      <c r="G2498" s="3"/>
      <c r="H2498" s="3"/>
      <c r="I2498" s="3"/>
      <c r="J2498" s="3"/>
      <c r="K2498" s="3"/>
      <c r="L2498" s="3"/>
      <c r="M2498" s="3"/>
      <c r="N2498" s="3"/>
      <c r="O2498" s="3"/>
      <c r="P2498" s="3"/>
      <c r="Q2498" s="3"/>
      <c r="R2498" s="3"/>
      <c r="S2498" s="3"/>
      <c r="T2498" s="3"/>
      <c r="U2498" s="3"/>
      <c r="V2498" s="3"/>
    </row>
    <row r="2499" ht="27.0" customHeight="1">
      <c r="A2499" s="8" t="str">
        <f>HYPERLINK("https://www.tenforums.com/tutorials/117799-enable-disable-pause-updates-feature-windows-10-a.html","Pause Updates Feature - Enable or Disable in Windows 10")</f>
        <v>Pause Updates Feature - Enable or Disable in Windows 10</v>
      </c>
      <c r="B2499" s="9" t="s">
        <v>2228</v>
      </c>
      <c r="C2499" s="3"/>
      <c r="D2499" s="3"/>
      <c r="E2499" s="3"/>
      <c r="F2499" s="3"/>
      <c r="G2499" s="3"/>
      <c r="H2499" s="3"/>
      <c r="I2499" s="3"/>
      <c r="J2499" s="3"/>
      <c r="K2499" s="3"/>
      <c r="L2499" s="3"/>
      <c r="M2499" s="3"/>
      <c r="N2499" s="3"/>
      <c r="O2499" s="3"/>
      <c r="P2499" s="3"/>
      <c r="Q2499" s="3"/>
      <c r="R2499" s="3"/>
      <c r="S2499" s="3"/>
      <c r="T2499" s="3"/>
      <c r="U2499" s="3"/>
      <c r="V2499" s="3"/>
    </row>
    <row r="2500" ht="27.0" customHeight="1">
      <c r="A2500" s="8" t="str">
        <f>HYPERLINK("https://www.tenforums.com/tutorials/111133-turn-off-pc-charging-slowly-over-usb-notification-windows-10-a.html","PC Charging Slowly over USB Notification - Turn On or Off in Windows 10")</f>
        <v>PC Charging Slowly over USB Notification - Turn On or Off in Windows 10</v>
      </c>
      <c r="B2500" s="9" t="s">
        <v>2229</v>
      </c>
      <c r="C2500" s="3"/>
      <c r="D2500" s="3"/>
      <c r="E2500" s="3"/>
      <c r="F2500" s="3"/>
      <c r="G2500" s="3"/>
      <c r="H2500" s="3"/>
      <c r="I2500" s="3"/>
      <c r="J2500" s="3"/>
      <c r="K2500" s="3"/>
      <c r="L2500" s="3"/>
      <c r="M2500" s="3"/>
      <c r="N2500" s="3"/>
      <c r="O2500" s="3"/>
      <c r="P2500" s="3"/>
      <c r="Q2500" s="3"/>
      <c r="R2500" s="3"/>
      <c r="S2500" s="3"/>
      <c r="T2500" s="3"/>
      <c r="U2500" s="3"/>
      <c r="V2500" s="3"/>
    </row>
    <row r="2501" ht="27.0" customHeight="1">
      <c r="A2501" s="8" t="str">
        <f>HYPERLINK("https://www.tenforums.com/tutorials/5174-computer-name-change-windows-10-a.html","PC Name - Change in Windows 10")</f>
        <v>PC Name - Change in Windows 10</v>
      </c>
      <c r="B2501" s="9" t="s">
        <v>565</v>
      </c>
      <c r="C2501" s="3"/>
      <c r="D2501" s="3"/>
      <c r="E2501" s="3"/>
      <c r="F2501" s="3"/>
      <c r="G2501" s="3"/>
      <c r="H2501" s="3"/>
      <c r="I2501" s="3"/>
      <c r="J2501" s="3"/>
      <c r="K2501" s="3"/>
      <c r="L2501" s="3"/>
      <c r="M2501" s="3"/>
      <c r="N2501" s="3"/>
      <c r="O2501" s="3"/>
      <c r="P2501" s="3"/>
      <c r="Q2501" s="3"/>
      <c r="R2501" s="3"/>
      <c r="S2501" s="3"/>
      <c r="T2501" s="3"/>
      <c r="U2501" s="3"/>
      <c r="V2501" s="3"/>
    </row>
    <row r="2502" ht="27.0" customHeight="1">
      <c r="A2502" s="8" t="str">
        <f>HYPERLINK("https://www.tenforums.com/tutorials/2121-open-pc-settings-windows-10-a.html","PC settings - Open in Windows 10")</f>
        <v>PC settings - Open in Windows 10</v>
      </c>
      <c r="B2502" s="10" t="s">
        <v>2230</v>
      </c>
      <c r="C2502" s="3"/>
      <c r="D2502" s="3"/>
      <c r="E2502" s="3"/>
      <c r="F2502" s="3"/>
      <c r="G2502" s="3"/>
      <c r="H2502" s="3"/>
      <c r="I2502" s="3"/>
      <c r="J2502" s="3"/>
      <c r="K2502" s="3"/>
      <c r="L2502" s="3"/>
      <c r="M2502" s="3"/>
      <c r="N2502" s="3"/>
      <c r="O2502" s="3"/>
      <c r="P2502" s="3"/>
      <c r="Q2502" s="3"/>
      <c r="R2502" s="3"/>
      <c r="S2502" s="3"/>
      <c r="T2502" s="3"/>
      <c r="U2502" s="3"/>
      <c r="V2502" s="3"/>
    </row>
    <row r="2503" ht="27.0" customHeight="1">
      <c r="A2503" s="8" t="str">
        <f>HYPERLINK("https://www.tenforums.com/tutorials/35640-print-pdf-windows-10-a.html","PDF - Print to PDF in Windows 10")</f>
        <v>PDF - Print to PDF in Windows 10</v>
      </c>
      <c r="B2503" s="9" t="s">
        <v>1891</v>
      </c>
      <c r="C2503" s="3"/>
      <c r="D2503" s="3"/>
      <c r="E2503" s="3"/>
      <c r="F2503" s="3"/>
      <c r="G2503" s="3"/>
      <c r="H2503" s="3"/>
      <c r="I2503" s="3"/>
      <c r="J2503" s="3"/>
      <c r="K2503" s="3"/>
      <c r="L2503" s="3"/>
      <c r="M2503" s="3"/>
      <c r="N2503" s="3"/>
      <c r="O2503" s="3"/>
      <c r="P2503" s="3"/>
      <c r="Q2503" s="3"/>
      <c r="R2503" s="3"/>
      <c r="S2503" s="3"/>
      <c r="T2503" s="3"/>
      <c r="U2503" s="3"/>
      <c r="V2503" s="3"/>
    </row>
    <row r="2504" ht="27.0" customHeight="1">
      <c r="A2504" s="8" t="str">
        <f>HYPERLINK("https://www.tenforums.com/tutorials/47266-peek-desktop-turn-off-windows-10-a.html","Peek at Desktop - Turn On or Off in Windows 10 ")</f>
        <v>Peek at Desktop - Turn On or Off in Windows 10 </v>
      </c>
      <c r="B2504" s="9" t="s">
        <v>108</v>
      </c>
      <c r="C2504" s="3"/>
      <c r="D2504" s="3"/>
      <c r="E2504" s="3"/>
      <c r="F2504" s="3"/>
      <c r="G2504" s="3"/>
      <c r="H2504" s="3"/>
      <c r="I2504" s="3"/>
      <c r="J2504" s="3"/>
      <c r="K2504" s="3"/>
      <c r="L2504" s="3"/>
      <c r="M2504" s="3"/>
      <c r="N2504" s="3"/>
      <c r="O2504" s="3"/>
      <c r="P2504" s="3"/>
      <c r="Q2504" s="3"/>
      <c r="R2504" s="3"/>
      <c r="S2504" s="3"/>
      <c r="T2504" s="3"/>
      <c r="U2504" s="3"/>
      <c r="V2504" s="3"/>
    </row>
    <row r="2505" ht="27.0" customHeight="1">
      <c r="A2505" s="8" t="str">
        <f>HYPERLINK("https://www.tenforums.com/tutorials/111129-change-pen-shortcut-button-settings-windows-10-a.html","Pen Shortcut Button Settings - Change in Windows 10")</f>
        <v>Pen Shortcut Button Settings - Change in Windows 10</v>
      </c>
      <c r="B2505" s="9" t="s">
        <v>2231</v>
      </c>
      <c r="C2505" s="3"/>
      <c r="D2505" s="3"/>
      <c r="E2505" s="3"/>
      <c r="F2505" s="3"/>
      <c r="G2505" s="3"/>
      <c r="H2505" s="3"/>
      <c r="I2505" s="3"/>
      <c r="J2505" s="3"/>
      <c r="K2505" s="3"/>
      <c r="L2505" s="3"/>
      <c r="M2505" s="3"/>
      <c r="N2505" s="3"/>
      <c r="O2505" s="3"/>
      <c r="P2505" s="3"/>
      <c r="Q2505" s="3"/>
      <c r="R2505" s="3"/>
      <c r="S2505" s="3"/>
      <c r="T2505" s="3"/>
      <c r="U2505" s="3"/>
      <c r="V2505" s="3"/>
    </row>
    <row r="2506" ht="27.0" customHeight="1">
      <c r="A2506" s="8" t="str">
        <f>HYPERLINK("https://www.tenforums.com/tutorials/111001-turn-off-allow-pen-act-mouse-windows-10-a.html","Pen - Turn On or Off Allow to Act as a Mouse in Windows 10")</f>
        <v>Pen - Turn On or Off Allow to Act as a Mouse in Windows 10</v>
      </c>
      <c r="B2506" s="9" t="s">
        <v>2232</v>
      </c>
      <c r="C2506" s="3"/>
      <c r="D2506" s="3"/>
      <c r="E2506" s="3"/>
      <c r="F2506" s="3"/>
      <c r="G2506" s="3"/>
      <c r="H2506" s="3"/>
      <c r="I2506" s="3"/>
      <c r="J2506" s="3"/>
      <c r="K2506" s="3"/>
      <c r="L2506" s="3"/>
      <c r="M2506" s="3"/>
      <c r="N2506" s="3"/>
      <c r="O2506" s="3"/>
      <c r="P2506" s="3"/>
      <c r="Q2506" s="3"/>
      <c r="R2506" s="3"/>
      <c r="S2506" s="3"/>
      <c r="T2506" s="3"/>
      <c r="U2506" s="3"/>
      <c r="V2506" s="3"/>
    </row>
    <row r="2507" ht="27.0" customHeight="1">
      <c r="A2507" s="8" t="str">
        <f>HYPERLINK("https://www.tenforums.com/tutorials/111017-turn-off-ignore-touch-input-when-using-pen-windows-10-a.html","Pen - Turn On or Off Ignore Touch Input when using Pen in Windows 10")</f>
        <v>Pen - Turn On or Off Ignore Touch Input when using Pen in Windows 10</v>
      </c>
      <c r="B2507" s="9" t="s">
        <v>2233</v>
      </c>
      <c r="C2507" s="3"/>
      <c r="D2507" s="3"/>
      <c r="E2507" s="3"/>
      <c r="F2507" s="3"/>
      <c r="G2507" s="3"/>
      <c r="H2507" s="3"/>
      <c r="I2507" s="3"/>
      <c r="J2507" s="3"/>
      <c r="K2507" s="3"/>
      <c r="L2507" s="3"/>
      <c r="M2507" s="3"/>
      <c r="N2507" s="3"/>
      <c r="O2507" s="3"/>
      <c r="P2507" s="3"/>
      <c r="Q2507" s="3"/>
      <c r="R2507" s="3"/>
      <c r="S2507" s="3"/>
      <c r="T2507" s="3"/>
      <c r="U2507" s="3"/>
      <c r="V2507" s="3"/>
    </row>
    <row r="2508" ht="27.0" customHeight="1">
      <c r="A2508" s="8" t="str">
        <f>HYPERLINK("https://www.tenforums.com/tutorials/111063-turn-off-show-cursor-effects-when-using-pen-windows-10-a.html","Pen - Turn On or Off Show Cursor and Effects when using Pen in Windows 10")</f>
        <v>Pen - Turn On or Off Show Cursor and Effects when using Pen in Windows 10</v>
      </c>
      <c r="B2508" s="9" t="s">
        <v>2234</v>
      </c>
      <c r="C2508" s="3"/>
      <c r="D2508" s="3"/>
      <c r="E2508" s="3"/>
      <c r="F2508" s="3"/>
      <c r="G2508" s="3"/>
      <c r="H2508" s="3"/>
      <c r="I2508" s="3"/>
      <c r="J2508" s="3"/>
      <c r="K2508" s="3"/>
      <c r="L2508" s="3"/>
      <c r="M2508" s="3"/>
      <c r="N2508" s="3"/>
      <c r="O2508" s="3"/>
      <c r="P2508" s="3"/>
      <c r="Q2508" s="3"/>
      <c r="R2508" s="3"/>
      <c r="S2508" s="3"/>
      <c r="T2508" s="3"/>
      <c r="U2508" s="3"/>
      <c r="V2508" s="3"/>
    </row>
    <row r="2509" ht="27.0" customHeight="1">
      <c r="A2509" s="8" t="str">
        <f>HYPERLINK("https://www.tenforums.com/tutorials/104877-enable-disable-people-bar-taskbar-windows-10-a.html","People Bar - Enable or Disable on Taskbar in Windows 10")</f>
        <v>People Bar - Enable or Disable on Taskbar in Windows 10</v>
      </c>
      <c r="B2509" s="9" t="s">
        <v>2235</v>
      </c>
      <c r="C2509" s="3"/>
      <c r="D2509" s="3"/>
      <c r="E2509" s="3"/>
      <c r="F2509" s="3"/>
      <c r="G2509" s="3"/>
      <c r="H2509" s="3"/>
      <c r="I2509" s="3"/>
      <c r="J2509" s="3"/>
      <c r="K2509" s="3"/>
      <c r="L2509" s="3"/>
      <c r="M2509" s="3"/>
      <c r="N2509" s="3"/>
      <c r="O2509" s="3"/>
      <c r="P2509" s="3"/>
      <c r="Q2509" s="3"/>
      <c r="R2509" s="3"/>
      <c r="S2509" s="3"/>
      <c r="T2509" s="3"/>
      <c r="U2509" s="3"/>
      <c r="V2509" s="3"/>
    </row>
    <row r="2510" ht="27.0" customHeight="1">
      <c r="A2510" s="8" t="str">
        <f>HYPERLINK("https://www.tenforums.com/tutorials/83096-add-remove-people-button-taskbar-windows-10-a.html","People Button on Taskbar - Add or Remove in Windows 10")</f>
        <v>People Button on Taskbar - Add or Remove in Windows 10</v>
      </c>
      <c r="B2510" s="9" t="s">
        <v>1976</v>
      </c>
      <c r="C2510" s="3"/>
      <c r="D2510" s="3"/>
      <c r="E2510" s="3"/>
      <c r="F2510" s="3"/>
      <c r="G2510" s="3"/>
      <c r="H2510" s="3"/>
      <c r="I2510" s="3"/>
      <c r="J2510" s="3"/>
      <c r="K2510" s="3"/>
      <c r="L2510" s="3"/>
      <c r="M2510" s="3"/>
      <c r="N2510" s="3"/>
      <c r="O2510" s="3"/>
      <c r="P2510" s="3"/>
      <c r="Q2510" s="3"/>
      <c r="R2510" s="3"/>
      <c r="S2510" s="3"/>
      <c r="T2510" s="3"/>
      <c r="U2510" s="3"/>
      <c r="V2510" s="3"/>
    </row>
    <row r="2511" ht="27.0" customHeight="1">
      <c r="A2511" s="8" t="str">
        <f>HYPERLINK("https://www.tenforums.com/tutorials/84725-turn-off-play-shoulder-tap-sound-people-bar-windows-10-a.html","People Button - Turn On or Off Play Shoulder Tap Sound in Windows 10")</f>
        <v>People Button - Turn On or Off Play Shoulder Tap Sound in Windows 10</v>
      </c>
      <c r="B2511" s="10" t="s">
        <v>1977</v>
      </c>
      <c r="C2511" s="3"/>
      <c r="D2511" s="3"/>
      <c r="E2511" s="3"/>
      <c r="F2511" s="3"/>
      <c r="G2511" s="3"/>
      <c r="H2511" s="3"/>
      <c r="I2511" s="3"/>
      <c r="J2511" s="3"/>
      <c r="K2511" s="3"/>
      <c r="L2511" s="3"/>
      <c r="M2511" s="3"/>
      <c r="N2511" s="3"/>
      <c r="O2511" s="3"/>
      <c r="P2511" s="3"/>
      <c r="Q2511" s="3"/>
      <c r="R2511" s="3"/>
      <c r="S2511" s="3"/>
      <c r="T2511" s="3"/>
      <c r="U2511" s="3"/>
      <c r="V2511" s="3"/>
    </row>
    <row r="2512" ht="27.0" customHeight="1">
      <c r="A2512" s="8" t="str">
        <f>HYPERLINK("https://www.tenforums.com/tutorials/84717-turn-off-show-shoulder-taps-people-bar-windows-10-a.html","People Button - Turn On or Off Show Shoulder Taps in Windows 10")</f>
        <v>People Button - Turn On or Off Show Shoulder Taps in Windows 10</v>
      </c>
      <c r="B2512" s="10" t="s">
        <v>1978</v>
      </c>
      <c r="C2512" s="3"/>
      <c r="D2512" s="3"/>
      <c r="E2512" s="3"/>
      <c r="F2512" s="3"/>
      <c r="G2512" s="3"/>
      <c r="H2512" s="3"/>
      <c r="I2512" s="3"/>
      <c r="J2512" s="3"/>
      <c r="K2512" s="3"/>
      <c r="L2512" s="3"/>
      <c r="M2512" s="3"/>
      <c r="N2512" s="3"/>
      <c r="O2512" s="3"/>
      <c r="P2512" s="3"/>
      <c r="Q2512" s="3"/>
      <c r="R2512" s="3"/>
      <c r="S2512" s="3"/>
      <c r="T2512" s="3"/>
      <c r="U2512" s="3"/>
      <c r="V2512" s="3"/>
    </row>
    <row r="2513" ht="27.0" customHeight="1">
      <c r="A2513" s="8" t="str">
        <f>HYPERLINK("https://www.tenforums.com/tutorials/97914-change-how-many-people-contacts-can-pinned-taskbar-windows-10-a.html","People Contacts - Change how many can be Pinned to Taskbar in Windows 10")</f>
        <v>People Contacts - Change how many can be Pinned to Taskbar in Windows 10</v>
      </c>
      <c r="B2513" s="9" t="s">
        <v>588</v>
      </c>
      <c r="C2513" s="3"/>
      <c r="D2513" s="3"/>
      <c r="E2513" s="3"/>
      <c r="F2513" s="3"/>
      <c r="G2513" s="3"/>
      <c r="H2513" s="3"/>
      <c r="I2513" s="3"/>
      <c r="J2513" s="3"/>
      <c r="K2513" s="3"/>
      <c r="L2513" s="3"/>
      <c r="M2513" s="3"/>
      <c r="N2513" s="3"/>
      <c r="O2513" s="3"/>
      <c r="P2513" s="3"/>
      <c r="Q2513" s="3"/>
      <c r="R2513" s="3"/>
      <c r="S2513" s="3"/>
      <c r="T2513" s="3"/>
      <c r="U2513" s="3"/>
      <c r="V2513" s="3"/>
    </row>
    <row r="2514" ht="27.0" customHeight="1">
      <c r="A2514" s="8" t="str">
        <f>HYPERLINK("https://www.tenforums.com/tutorials/113315-export-import-contacts-people-app-windows-10-a.html","People Contacts - Export and Import in Windows 10")</f>
        <v>People Contacts - Export and Import in Windows 10</v>
      </c>
      <c r="B2514" s="9" t="s">
        <v>2236</v>
      </c>
      <c r="C2514" s="3"/>
      <c r="D2514" s="3"/>
      <c r="E2514" s="3"/>
      <c r="F2514" s="3"/>
      <c r="G2514" s="3"/>
      <c r="H2514" s="3"/>
      <c r="I2514" s="3"/>
      <c r="J2514" s="3"/>
      <c r="K2514" s="3"/>
      <c r="L2514" s="3"/>
      <c r="M2514" s="3"/>
      <c r="N2514" s="3"/>
      <c r="O2514" s="3"/>
      <c r="P2514" s="3"/>
      <c r="Q2514" s="3"/>
      <c r="R2514" s="3"/>
      <c r="S2514" s="3"/>
      <c r="T2514" s="3"/>
      <c r="U2514" s="3"/>
      <c r="V2514" s="3"/>
    </row>
    <row r="2515" ht="27.0" customHeight="1">
      <c r="A2515" s="8" t="str">
        <f>HYPERLINK("https://www.tenforums.com/tutorials/83110-pin-unpin-people-contacts-taskbar-windows-10-a.html","People Contacts - Pin and Unpin on Taskbar in Windows 10")</f>
        <v>People Contacts - Pin and Unpin on Taskbar in Windows 10</v>
      </c>
      <c r="B2515" s="10" t="s">
        <v>1979</v>
      </c>
      <c r="C2515" s="3"/>
      <c r="D2515" s="3"/>
      <c r="E2515" s="3"/>
      <c r="F2515" s="3"/>
      <c r="G2515" s="3"/>
      <c r="H2515" s="3"/>
      <c r="I2515" s="3"/>
      <c r="J2515" s="3"/>
      <c r="K2515" s="3"/>
      <c r="L2515" s="3"/>
      <c r="M2515" s="3"/>
      <c r="N2515" s="3"/>
      <c r="O2515" s="3"/>
      <c r="P2515" s="3"/>
      <c r="Q2515" s="3"/>
      <c r="R2515" s="3"/>
      <c r="S2515" s="3"/>
      <c r="T2515" s="3"/>
      <c r="U2515" s="3"/>
      <c r="V2515" s="3"/>
    </row>
    <row r="2516" ht="27.0" customHeight="1">
      <c r="A2516" s="8" t="str">
        <f>HYPERLINK("https://www.tenforums.com/tutorials/111263-add-per-directory-case-sensitivity-context-menu-windows-10-a.html","Per-directory Case Sensitivity Context Menu - Add or Remove in Windows 10")</f>
        <v>Per-directory Case Sensitivity Context Menu - Add or Remove in Windows 10</v>
      </c>
      <c r="B2516" s="9" t="s">
        <v>391</v>
      </c>
      <c r="C2516" s="3"/>
      <c r="D2516" s="3"/>
      <c r="E2516" s="3"/>
      <c r="F2516" s="3"/>
      <c r="G2516" s="3"/>
      <c r="H2516" s="3"/>
      <c r="I2516" s="3"/>
      <c r="J2516" s="3"/>
      <c r="K2516" s="3"/>
      <c r="L2516" s="3"/>
      <c r="M2516" s="3"/>
      <c r="N2516" s="3"/>
      <c r="O2516" s="3"/>
      <c r="P2516" s="3"/>
      <c r="Q2516" s="3"/>
      <c r="R2516" s="3"/>
      <c r="S2516" s="3"/>
      <c r="T2516" s="3"/>
      <c r="U2516" s="3"/>
      <c r="V2516" s="3"/>
    </row>
    <row r="2517" ht="27.0" customHeight="1">
      <c r="A2517" s="8" t="str">
        <f>HYPERLINK("https://www.tenforums.com/tutorials/26120-optimize-performance-windows-10-a.html","Performance of Windows 10 - Optimize")</f>
        <v>Performance of Windows 10 - Optimize</v>
      </c>
      <c r="B2517" s="9" t="s">
        <v>2191</v>
      </c>
      <c r="C2517" s="3"/>
      <c r="D2517" s="3"/>
      <c r="E2517" s="3"/>
      <c r="F2517" s="3"/>
      <c r="G2517" s="3"/>
      <c r="H2517" s="3"/>
      <c r="I2517" s="3"/>
      <c r="J2517" s="3"/>
      <c r="K2517" s="3"/>
      <c r="L2517" s="3"/>
      <c r="M2517" s="3"/>
      <c r="N2517" s="3"/>
      <c r="O2517" s="3"/>
      <c r="P2517" s="3"/>
      <c r="Q2517" s="3"/>
      <c r="R2517" s="3"/>
      <c r="S2517" s="3"/>
      <c r="T2517" s="3"/>
      <c r="U2517" s="3"/>
      <c r="V2517" s="3"/>
    </row>
    <row r="2518" ht="27.0" customHeight="1">
      <c r="A2518" s="8" t="str">
        <f>HYPERLINK("https://www.tenforums.com/tutorials/73601-permanently-delete-add-context-menu-windows-10-a.html","Permanently Delete - Add to Context Menu in Windows 10 ")</f>
        <v>Permanently Delete - Add to Context Menu in Windows 10 </v>
      </c>
      <c r="B2518" s="9" t="s">
        <v>2237</v>
      </c>
      <c r="C2518" s="3"/>
      <c r="D2518" s="3"/>
      <c r="E2518" s="3"/>
      <c r="F2518" s="3"/>
      <c r="G2518" s="3"/>
      <c r="H2518" s="3"/>
      <c r="I2518" s="3"/>
      <c r="J2518" s="3"/>
      <c r="K2518" s="3"/>
      <c r="L2518" s="3"/>
      <c r="M2518" s="3"/>
      <c r="N2518" s="3"/>
      <c r="O2518" s="3"/>
      <c r="P2518" s="3"/>
      <c r="Q2518" s="3"/>
      <c r="R2518" s="3"/>
      <c r="S2518" s="3"/>
      <c r="T2518" s="3"/>
      <c r="U2518" s="3"/>
      <c r="V2518" s="3"/>
    </row>
    <row r="2519" ht="27.0" customHeight="1">
      <c r="A2519" s="8" t="str">
        <f>HYPERLINK("https://www.tenforums.com/tutorials/88370-add-inherited-permissions-context-menu-windows.html","Permissions - Add Inherited Permissions Context Menu in Windows")</f>
        <v>Permissions - Add Inherited Permissions Context Menu in Windows</v>
      </c>
      <c r="B2519" s="9" t="s">
        <v>1293</v>
      </c>
      <c r="C2519" s="3"/>
      <c r="D2519" s="3"/>
      <c r="E2519" s="3"/>
      <c r="F2519" s="3"/>
      <c r="G2519" s="3"/>
      <c r="H2519" s="3"/>
      <c r="I2519" s="3"/>
      <c r="J2519" s="3"/>
      <c r="K2519" s="3"/>
      <c r="L2519" s="3"/>
      <c r="M2519" s="3"/>
      <c r="N2519" s="3"/>
      <c r="O2519" s="3"/>
      <c r="P2519" s="3"/>
      <c r="Q2519" s="3"/>
      <c r="R2519" s="3"/>
      <c r="S2519" s="3"/>
      <c r="T2519" s="3"/>
      <c r="U2519" s="3"/>
      <c r="V2519" s="3"/>
    </row>
    <row r="2520" ht="27.0" customHeight="1">
      <c r="A2520" s="8" t="str">
        <f>HYPERLINK("https://www.tenforums.com/tutorials/88553-add-list-permissions-context-menu-windows.html","Permissions - Add List Permissions Context Menu in Windows")</f>
        <v>Permissions - Add List Permissions Context Menu in Windows</v>
      </c>
      <c r="B2520" s="9" t="s">
        <v>1406</v>
      </c>
      <c r="C2520" s="3"/>
      <c r="D2520" s="3"/>
      <c r="E2520" s="3"/>
      <c r="F2520" s="3"/>
      <c r="G2520" s="3"/>
      <c r="H2520" s="3"/>
      <c r="I2520" s="3"/>
      <c r="J2520" s="3"/>
      <c r="K2520" s="3"/>
      <c r="L2520" s="3"/>
      <c r="M2520" s="3"/>
      <c r="N2520" s="3"/>
      <c r="O2520" s="3"/>
      <c r="P2520" s="3"/>
      <c r="Q2520" s="3"/>
      <c r="R2520" s="3"/>
      <c r="S2520" s="3"/>
      <c r="T2520" s="3"/>
      <c r="U2520" s="3"/>
      <c r="V2520" s="3"/>
    </row>
    <row r="2521" ht="27.0" customHeight="1">
      <c r="A2521" s="8" t="str">
        <f>HYPERLINK("https://www.tenforums.com/tutorials/88246-add-reset-permissions-context-menu-windows.html","Permissions - Add Reset Permissions Context Menu in Windows")</f>
        <v>Permissions - Add Reset Permissions Context Menu in Windows</v>
      </c>
      <c r="B2521" s="9" t="s">
        <v>2238</v>
      </c>
      <c r="C2521" s="3"/>
      <c r="D2521" s="3"/>
      <c r="E2521" s="3"/>
      <c r="F2521" s="3"/>
      <c r="G2521" s="3"/>
      <c r="H2521" s="3"/>
      <c r="I2521" s="3"/>
      <c r="J2521" s="3"/>
      <c r="K2521" s="3"/>
      <c r="L2521" s="3"/>
      <c r="M2521" s="3"/>
      <c r="N2521" s="3"/>
      <c r="O2521" s="3"/>
      <c r="P2521" s="3"/>
      <c r="Q2521" s="3"/>
      <c r="R2521" s="3"/>
      <c r="S2521" s="3"/>
      <c r="T2521" s="3"/>
      <c r="U2521" s="3"/>
      <c r="V2521" s="3"/>
    </row>
    <row r="2522" ht="27.0" customHeight="1">
      <c r="A2522" s="8" t="str">
        <f>HYPERLINK("https://www.tenforums.com/tutorials/88305-enable-disable-inherited-permissions-objects-windows.html","Permissions - Enable or Disable Inherited Permissions for Files and Folders in Windows")</f>
        <v>Permissions - Enable or Disable Inherited Permissions for Files and Folders in Windows</v>
      </c>
      <c r="B2522" s="9" t="s">
        <v>1294</v>
      </c>
      <c r="C2522" s="3"/>
      <c r="D2522" s="3"/>
      <c r="E2522" s="3"/>
      <c r="F2522" s="3"/>
      <c r="G2522" s="3"/>
      <c r="H2522" s="3"/>
      <c r="I2522" s="3"/>
      <c r="J2522" s="3"/>
      <c r="K2522" s="3"/>
      <c r="L2522" s="3"/>
      <c r="M2522" s="3"/>
      <c r="N2522" s="3"/>
      <c r="O2522" s="3"/>
      <c r="P2522" s="3"/>
      <c r="Q2522" s="3"/>
      <c r="R2522" s="3"/>
      <c r="S2522" s="3"/>
      <c r="T2522" s="3"/>
      <c r="U2522" s="3"/>
      <c r="V2522" s="3"/>
    </row>
    <row r="2523" ht="27.0" customHeight="1">
      <c r="A2523" s="8" t="str">
        <f>HYPERLINK("https://www.tenforums.com/tutorials/100959-view-app-permissions-windows-10-a.html","Permissions of App - View in Windows 10")</f>
        <v>Permissions of App - View in Windows 10</v>
      </c>
      <c r="B2523" s="9" t="s">
        <v>160</v>
      </c>
      <c r="C2523" s="3"/>
      <c r="D2523" s="3"/>
      <c r="E2523" s="3"/>
      <c r="F2523" s="3"/>
      <c r="G2523" s="3"/>
      <c r="H2523" s="3"/>
      <c r="I2523" s="3"/>
      <c r="J2523" s="3"/>
      <c r="K2523" s="3"/>
      <c r="L2523" s="3"/>
      <c r="M2523" s="3"/>
      <c r="N2523" s="3"/>
      <c r="O2523" s="3"/>
      <c r="P2523" s="3"/>
      <c r="Q2523" s="3"/>
      <c r="R2523" s="3"/>
      <c r="S2523" s="3"/>
      <c r="T2523" s="3"/>
      <c r="U2523" s="3"/>
      <c r="V2523" s="3"/>
    </row>
    <row r="2524" ht="27.0" customHeight="1">
      <c r="A2524" s="8" t="str">
        <f>HYPERLINK("https://www.tenforums.com/tutorials/88599-backup-restore-permissions-file-folder-drive-windows-a.html","Permissions of Files, Folders, or Drives - Backup and Restore in Windows")</f>
        <v>Permissions of Files, Folders, or Drives - Backup and Restore in Windows</v>
      </c>
      <c r="B2524" s="9" t="s">
        <v>2239</v>
      </c>
      <c r="C2524" s="3"/>
      <c r="D2524" s="3"/>
      <c r="E2524" s="3"/>
      <c r="F2524" s="3"/>
      <c r="G2524" s="3"/>
      <c r="H2524" s="3"/>
      <c r="I2524" s="3"/>
      <c r="J2524" s="3"/>
      <c r="K2524" s="3"/>
      <c r="L2524" s="3"/>
      <c r="M2524" s="3"/>
      <c r="N2524" s="3"/>
      <c r="O2524" s="3"/>
      <c r="P2524" s="3"/>
      <c r="Q2524" s="3"/>
      <c r="R2524" s="3"/>
      <c r="S2524" s="3"/>
      <c r="T2524" s="3"/>
      <c r="U2524" s="3"/>
      <c r="V2524" s="3"/>
    </row>
    <row r="2525" ht="27.0" customHeight="1">
      <c r="A2525" s="8" t="str">
        <f>HYPERLINK("https://www.tenforums.com/tutorials/88436-change-permissions-objects-users-groups-windows-10-a.html","Permissions of File, Folder, Drive, or Registry Key - Change for Users and Groups in Windows 10")</f>
        <v>Permissions of File, Folder, Drive, or Registry Key - Change for Users and Groups in Windows 10</v>
      </c>
      <c r="B2525" s="9" t="s">
        <v>2240</v>
      </c>
      <c r="C2525" s="3"/>
      <c r="D2525" s="3"/>
      <c r="E2525" s="3"/>
      <c r="F2525" s="3"/>
      <c r="G2525" s="3"/>
      <c r="H2525" s="3"/>
      <c r="I2525" s="3"/>
      <c r="J2525" s="3"/>
      <c r="K2525" s="3"/>
      <c r="L2525" s="3"/>
      <c r="M2525" s="3"/>
      <c r="N2525" s="3"/>
      <c r="O2525" s="3"/>
      <c r="P2525" s="3"/>
      <c r="Q2525" s="3"/>
      <c r="R2525" s="3"/>
      <c r="S2525" s="3"/>
      <c r="T2525" s="3"/>
      <c r="U2525" s="3"/>
      <c r="V2525" s="3"/>
    </row>
    <row r="2526" ht="27.0" customHeight="1">
      <c r="A2526" s="8" t="str">
        <f>HYPERLINK("https://www.tenforums.com/tutorials/108032-hide-show-user-profile-personal-folders-windows-10-file-explorer.html","Personal Folders in User Profile - Hide or Show in Windows 10 File Explorer")</f>
        <v>Personal Folders in User Profile - Hide or Show in Windows 10 File Explorer</v>
      </c>
      <c r="B2526" s="9" t="s">
        <v>2241</v>
      </c>
      <c r="C2526" s="3"/>
      <c r="D2526" s="3"/>
      <c r="E2526" s="3"/>
      <c r="F2526" s="3"/>
      <c r="G2526" s="3"/>
      <c r="H2526" s="3"/>
      <c r="I2526" s="3"/>
      <c r="J2526" s="3"/>
      <c r="K2526" s="3"/>
      <c r="L2526" s="3"/>
      <c r="M2526" s="3"/>
      <c r="N2526" s="3"/>
      <c r="O2526" s="3"/>
      <c r="P2526" s="3"/>
      <c r="Q2526" s="3"/>
      <c r="R2526" s="3"/>
      <c r="S2526" s="3"/>
      <c r="T2526" s="3"/>
      <c r="U2526" s="3"/>
      <c r="V2526" s="3"/>
    </row>
    <row r="2527" ht="27.0" customHeight="1">
      <c r="A2527" s="8" t="str">
        <f>HYPERLINK("https://www.tenforums.com/tutorials/23504-restore-default-location-personal-folders-windows-10-a.html","Personal Folders - Restore Default Location in Windows 10")</f>
        <v>Personal Folders - Restore Default Location in Windows 10</v>
      </c>
      <c r="B2527" s="9" t="s">
        <v>2242</v>
      </c>
      <c r="C2527" s="3"/>
      <c r="D2527" s="3"/>
      <c r="E2527" s="3"/>
      <c r="F2527" s="3"/>
      <c r="G2527" s="3"/>
      <c r="H2527" s="3"/>
      <c r="I2527" s="3"/>
      <c r="J2527" s="3"/>
      <c r="K2527" s="3"/>
      <c r="L2527" s="3"/>
      <c r="M2527" s="3"/>
      <c r="N2527" s="3"/>
      <c r="O2527" s="3"/>
      <c r="P2527" s="3"/>
      <c r="Q2527" s="3"/>
      <c r="R2527" s="3"/>
      <c r="S2527" s="3"/>
      <c r="T2527" s="3"/>
      <c r="U2527" s="3"/>
      <c r="V2527" s="3"/>
    </row>
    <row r="2528" ht="27.0" customHeight="1">
      <c r="A2528" s="8" t="str">
        <f>HYPERLINK("https://www.tenforums.com/tutorials/91883-add-personalization-control-panel-windows-10-a.html","Personalization - Add to Control Panel in Windows 10")</f>
        <v>Personalization - Add to Control Panel in Windows 10</v>
      </c>
      <c r="B2528" s="9" t="s">
        <v>601</v>
      </c>
      <c r="C2528" s="3"/>
      <c r="D2528" s="3"/>
      <c r="E2528" s="3"/>
      <c r="F2528" s="3"/>
      <c r="G2528" s="3"/>
      <c r="H2528" s="3"/>
      <c r="I2528" s="3"/>
      <c r="J2528" s="3"/>
      <c r="K2528" s="3"/>
      <c r="L2528" s="3"/>
      <c r="M2528" s="3"/>
      <c r="N2528" s="3"/>
      <c r="O2528" s="3"/>
      <c r="P2528" s="3"/>
      <c r="Q2528" s="3"/>
      <c r="R2528" s="3"/>
      <c r="S2528" s="3"/>
      <c r="T2528" s="3"/>
      <c r="U2528" s="3"/>
      <c r="V2528" s="3"/>
    </row>
    <row r="2529" ht="27.0" customHeight="1">
      <c r="A2529" s="8" t="str">
        <f>HYPERLINK("https://www.tenforums.com/tutorials/6051-add-personalize-classic-context-menu-windows-10-a.html","Personalize (classic) context menu - Add in Windows 10")</f>
        <v>Personalize (classic) context menu - Add in Windows 10</v>
      </c>
      <c r="B2529" s="9" t="s">
        <v>2243</v>
      </c>
      <c r="C2529" s="3"/>
      <c r="D2529" s="3"/>
      <c r="E2529" s="3"/>
      <c r="F2529" s="3"/>
      <c r="G2529" s="3"/>
      <c r="H2529" s="3"/>
      <c r="I2529" s="3"/>
      <c r="J2529" s="3"/>
      <c r="K2529" s="3"/>
      <c r="L2529" s="3"/>
      <c r="M2529" s="3"/>
      <c r="N2529" s="3"/>
      <c r="O2529" s="3"/>
      <c r="P2529" s="3"/>
      <c r="Q2529" s="3"/>
      <c r="R2529" s="3"/>
      <c r="S2529" s="3"/>
      <c r="T2529" s="3"/>
      <c r="U2529" s="3"/>
      <c r="V2529" s="3"/>
    </row>
    <row r="2530" ht="27.0" customHeight="1">
      <c r="A2530" s="8" t="str">
        <f>HYPERLINK("https://www.tenforums.com/tutorials/25058-personalize-desktop-context-menu-add-remove-windows-10-a.html","Personalize Desktop Context Menu - Add or Remove in Windows 10")</f>
        <v>Personalize Desktop Context Menu - Add or Remove in Windows 10</v>
      </c>
      <c r="B2530" s="9" t="s">
        <v>2244</v>
      </c>
      <c r="C2530" s="3"/>
      <c r="D2530" s="3"/>
      <c r="E2530" s="3"/>
      <c r="F2530" s="3"/>
      <c r="G2530" s="3"/>
      <c r="H2530" s="3"/>
      <c r="I2530" s="3"/>
      <c r="J2530" s="3"/>
      <c r="K2530" s="3"/>
      <c r="L2530" s="3"/>
      <c r="M2530" s="3"/>
      <c r="N2530" s="3"/>
      <c r="O2530" s="3"/>
      <c r="P2530" s="3"/>
      <c r="Q2530" s="3"/>
      <c r="R2530" s="3"/>
      <c r="S2530" s="3"/>
      <c r="T2530" s="3"/>
      <c r="U2530" s="3"/>
      <c r="V2530" s="3"/>
    </row>
    <row r="2531" ht="27.0" customHeight="1">
      <c r="A2531" s="8" t="str">
        <f>HYPERLINK("https://www.tenforums.com/tutorials/119645-link-android-phone-windows-10-pc.html","Phone - Link Android Phone to Windows 10 PC")</f>
        <v>Phone - Link Android Phone to Windows 10 PC</v>
      </c>
      <c r="B2531" s="9" t="s">
        <v>137</v>
      </c>
      <c r="C2531" s="3"/>
      <c r="D2531" s="3"/>
      <c r="E2531" s="3"/>
      <c r="F2531" s="3"/>
      <c r="G2531" s="3"/>
      <c r="H2531" s="3"/>
      <c r="I2531" s="3"/>
      <c r="J2531" s="3"/>
      <c r="K2531" s="3"/>
      <c r="L2531" s="3"/>
      <c r="M2531" s="3"/>
      <c r="N2531" s="3"/>
      <c r="O2531" s="3"/>
      <c r="P2531" s="3"/>
      <c r="Q2531" s="3"/>
      <c r="R2531" s="3"/>
      <c r="S2531" s="3"/>
      <c r="T2531" s="3"/>
      <c r="U2531" s="3"/>
      <c r="V2531" s="3"/>
    </row>
    <row r="2532" ht="27.0" customHeight="1">
      <c r="A2532" s="8" t="str">
        <f>HYPERLINK("https://www.tenforums.com/tutorials/42555-phone-number-block-unblock-windows-10-mobile-phone.html","Phone Number - Block or Unblock on Windows 10 Mobile Phone")</f>
        <v>Phone Number - Block or Unblock on Windows 10 Mobile Phone</v>
      </c>
      <c r="B2532" s="9" t="s">
        <v>2245</v>
      </c>
      <c r="C2532" s="3"/>
      <c r="D2532" s="3"/>
      <c r="E2532" s="3"/>
      <c r="F2532" s="3"/>
      <c r="G2532" s="3"/>
      <c r="H2532" s="3"/>
      <c r="I2532" s="3"/>
      <c r="J2532" s="3"/>
      <c r="K2532" s="3"/>
      <c r="L2532" s="3"/>
      <c r="M2532" s="3"/>
      <c r="N2532" s="3"/>
      <c r="O2532" s="3"/>
      <c r="P2532" s="3"/>
      <c r="Q2532" s="3"/>
      <c r="R2532" s="3"/>
      <c r="S2532" s="3"/>
      <c r="T2532" s="3"/>
      <c r="U2532" s="3"/>
      <c r="V2532" s="3"/>
    </row>
    <row r="2533" ht="27.0" customHeight="1">
      <c r="A2533" s="8" t="str">
        <f>HYPERLINK("https://www.tenforums.com/tutorials/32614-windows-10-mobile-phone-number-find.html","Phone Number of Windows 10 Mobile Phone - Find")</f>
        <v>Phone Number of Windows 10 Mobile Phone - Find</v>
      </c>
      <c r="B2533" s="9" t="s">
        <v>2246</v>
      </c>
      <c r="C2533" s="3"/>
      <c r="D2533" s="3"/>
      <c r="E2533" s="3"/>
      <c r="F2533" s="3"/>
      <c r="G2533" s="3"/>
      <c r="H2533" s="3"/>
      <c r="I2533" s="3"/>
      <c r="J2533" s="3"/>
      <c r="K2533" s="3"/>
      <c r="L2533" s="3"/>
      <c r="M2533" s="3"/>
      <c r="N2533" s="3"/>
      <c r="O2533" s="3"/>
      <c r="P2533" s="3"/>
      <c r="Q2533" s="3"/>
      <c r="R2533" s="3"/>
      <c r="S2533" s="3"/>
      <c r="T2533" s="3"/>
      <c r="U2533" s="3"/>
      <c r="V2533" s="3"/>
    </row>
    <row r="2534" ht="27.0" customHeight="1">
      <c r="A2534" s="8" t="str">
        <f>HYPERLINK("https://www.tenforums.com/tutorials/109666-enable-disable-phone-pc-linking-continue-pc-windows-10-a.html","Phone-PC Linking for Continue on PC - Enable or Disable in Windows 10")</f>
        <v>Phone-PC Linking for Continue on PC - Enable or Disable in Windows 10</v>
      </c>
      <c r="B2534" s="9" t="s">
        <v>2247</v>
      </c>
      <c r="C2534" s="3"/>
      <c r="D2534" s="3"/>
      <c r="E2534" s="3"/>
      <c r="F2534" s="3"/>
      <c r="G2534" s="3"/>
      <c r="H2534" s="3"/>
      <c r="I2534" s="3"/>
      <c r="J2534" s="3"/>
      <c r="K2534" s="3"/>
      <c r="L2534" s="3"/>
      <c r="M2534" s="3"/>
      <c r="N2534" s="3"/>
      <c r="O2534" s="3"/>
      <c r="P2534" s="3"/>
      <c r="Q2534" s="3"/>
      <c r="R2534" s="3"/>
      <c r="S2534" s="3"/>
      <c r="T2534" s="3"/>
      <c r="U2534" s="3"/>
      <c r="V2534" s="3"/>
    </row>
    <row r="2535" ht="27.0" customHeight="1">
      <c r="A2535" s="8" t="str">
        <f>HYPERLINK("https://www.tenforums.com/tutorials/119649-unlink-iphone-android-phone-windows-10-pc.html","Phone - Unlink iPhone or Android Phone from Windows 10 PC")</f>
        <v>Phone - Unlink iPhone or Android Phone from Windows 10 PC</v>
      </c>
      <c r="B2535" s="9" t="s">
        <v>139</v>
      </c>
      <c r="C2535" s="3"/>
      <c r="D2535" s="3"/>
      <c r="E2535" s="3"/>
      <c r="F2535" s="3"/>
      <c r="G2535" s="3"/>
      <c r="H2535" s="3"/>
      <c r="I2535" s="3"/>
      <c r="J2535" s="3"/>
      <c r="K2535" s="3"/>
      <c r="L2535" s="3"/>
      <c r="M2535" s="3"/>
      <c r="N2535" s="3"/>
      <c r="O2535" s="3"/>
      <c r="P2535" s="3"/>
      <c r="Q2535" s="3"/>
      <c r="R2535" s="3"/>
      <c r="S2535" s="3"/>
      <c r="T2535" s="3"/>
      <c r="U2535" s="3"/>
      <c r="V2535" s="3"/>
    </row>
    <row r="2536" ht="27.0" customHeight="1">
      <c r="A2536" s="8" t="str">
        <f>HYPERLINK("https://www.tenforums.com/tutorials/24298-onedrive-auto-save-photos-videos-turn-off-windows-10-a.html","Photos and Videos Auto Save to OneDrive - Turn On or Off in Windows 10 ")</f>
        <v>Photos and Videos Auto Save to OneDrive - Turn On or Off in Windows 10 </v>
      </c>
      <c r="B2536" s="9" t="s">
        <v>2127</v>
      </c>
      <c r="C2536" s="3"/>
      <c r="D2536" s="3"/>
      <c r="E2536" s="3"/>
      <c r="F2536" s="3"/>
      <c r="G2536" s="3"/>
      <c r="H2536" s="3"/>
      <c r="I2536" s="3"/>
      <c r="J2536" s="3"/>
      <c r="K2536" s="3"/>
      <c r="L2536" s="3"/>
      <c r="M2536" s="3"/>
      <c r="N2536" s="3"/>
      <c r="O2536" s="3"/>
      <c r="P2536" s="3"/>
      <c r="Q2536" s="3"/>
      <c r="R2536" s="3"/>
      <c r="S2536" s="3"/>
      <c r="T2536" s="3"/>
      <c r="U2536" s="3"/>
      <c r="V2536" s="3"/>
    </row>
    <row r="2537" ht="27.0" customHeight="1">
      <c r="A2537" s="8" t="str">
        <f>HYPERLINK("https://www.tenforums.com/tutorials/116887-add-3d-effects-images-videos-windows-10-photos-app.html","Photos app - Add 3D Effects to Images and Videos in Windows 10")</f>
        <v>Photos app - Add 3D Effects to Images and Videos in Windows 10</v>
      </c>
      <c r="B2537" s="9" t="s">
        <v>2248</v>
      </c>
      <c r="C2537" s="3"/>
      <c r="D2537" s="3"/>
      <c r="E2537" s="3"/>
      <c r="F2537" s="3"/>
      <c r="G2537" s="3"/>
      <c r="H2537" s="3"/>
      <c r="I2537" s="3"/>
      <c r="J2537" s="3"/>
      <c r="K2537" s="3"/>
      <c r="L2537" s="3"/>
      <c r="M2537" s="3"/>
      <c r="N2537" s="3"/>
      <c r="O2537" s="3"/>
      <c r="P2537" s="3"/>
      <c r="Q2537" s="3"/>
      <c r="R2537" s="3"/>
      <c r="S2537" s="3"/>
      <c r="T2537" s="3"/>
      <c r="U2537" s="3"/>
      <c r="V2537" s="3"/>
    </row>
    <row r="2538" ht="27.0" customHeight="1">
      <c r="A2538" s="8" t="str">
        <f>HYPERLINK("https://www.tenforums.com/tutorials/74203-photos-app-auto-enhance-turn-off-windows-10-a.html","Photos app Auto Enhance - Turn On or Off in Windows 10")</f>
        <v>Photos app Auto Enhance - Turn On or Off in Windows 10</v>
      </c>
      <c r="B2538" s="10" t="s">
        <v>2249</v>
      </c>
      <c r="C2538" s="3"/>
      <c r="D2538" s="3"/>
      <c r="E2538" s="3"/>
      <c r="F2538" s="3"/>
      <c r="G2538" s="3"/>
      <c r="H2538" s="3"/>
      <c r="I2538" s="3"/>
      <c r="J2538" s="3"/>
      <c r="K2538" s="3"/>
      <c r="L2538" s="3"/>
      <c r="M2538" s="3"/>
      <c r="N2538" s="3"/>
      <c r="O2538" s="3"/>
      <c r="P2538" s="3"/>
      <c r="Q2538" s="3"/>
      <c r="R2538" s="3"/>
      <c r="S2538" s="3"/>
      <c r="T2538" s="3"/>
      <c r="U2538" s="3"/>
      <c r="V2538" s="3"/>
    </row>
    <row r="2539" ht="27.0" customHeight="1">
      <c r="A2539" s="8" t="str">
        <f>HYPERLINK("https://www.tenforums.com/tutorials/116819-crop-image-windows-10-photos-app.html","Photos app - Crop Image in Windows 10")</f>
        <v>Photos app - Crop Image in Windows 10</v>
      </c>
      <c r="B2539" s="9" t="s">
        <v>2250</v>
      </c>
      <c r="C2539" s="3"/>
      <c r="D2539" s="3"/>
      <c r="E2539" s="3"/>
      <c r="F2539" s="3"/>
      <c r="G2539" s="3"/>
      <c r="H2539" s="3"/>
      <c r="I2539" s="3"/>
      <c r="J2539" s="3"/>
      <c r="K2539" s="3"/>
      <c r="L2539" s="3"/>
      <c r="M2539" s="3"/>
      <c r="N2539" s="3"/>
      <c r="O2539" s="3"/>
      <c r="P2539" s="3"/>
      <c r="Q2539" s="3"/>
      <c r="R2539" s="3"/>
      <c r="S2539" s="3"/>
      <c r="T2539" s="3"/>
      <c r="U2539" s="3"/>
      <c r="V2539" s="3"/>
    </row>
    <row r="2540" ht="27.0" customHeight="1">
      <c r="A2540" s="11" t="str">
        <f>HYPERLINK("https://www.tenforums.com/tutorials/153179-enable-disable-delete-confirmation-dialog-windows-10-photos-app.html","Photos app Delete Confirmation Dialog - Enable or Disable in Windows 10")</f>
        <v>Photos app Delete Confirmation Dialog - Enable or Disable in Windows 10</v>
      </c>
      <c r="B2540" s="10" t="s">
        <v>2251</v>
      </c>
      <c r="C2540" s="3"/>
      <c r="D2540" s="3"/>
      <c r="E2540" s="3"/>
      <c r="F2540" s="3"/>
      <c r="G2540" s="3"/>
      <c r="H2540" s="3"/>
      <c r="I2540" s="3"/>
      <c r="J2540" s="3"/>
      <c r="K2540" s="3"/>
      <c r="L2540" s="3"/>
      <c r="M2540" s="3"/>
      <c r="N2540" s="3"/>
      <c r="O2540" s="3"/>
      <c r="P2540" s="3"/>
      <c r="Q2540" s="3"/>
      <c r="R2540" s="3"/>
      <c r="S2540" s="3"/>
      <c r="T2540" s="3"/>
      <c r="U2540" s="3"/>
      <c r="V2540" s="3"/>
    </row>
    <row r="2541" ht="27.0" customHeight="1">
      <c r="A2541" s="8" t="str">
        <f>HYPERLINK("https://www.tenforums.com/tutorials/116097-add-remove-favorites-photos-app-windows-10-a.html","Photos app Favorites - Add or Remove  in Windows 10")</f>
        <v>Photos app Favorites - Add or Remove  in Windows 10</v>
      </c>
      <c r="B2541" s="9" t="s">
        <v>2252</v>
      </c>
      <c r="C2541" s="3"/>
      <c r="D2541" s="3"/>
      <c r="E2541" s="3"/>
      <c r="F2541" s="3"/>
      <c r="G2541" s="3"/>
      <c r="H2541" s="3"/>
      <c r="I2541" s="3"/>
      <c r="J2541" s="3"/>
      <c r="K2541" s="3"/>
      <c r="L2541" s="3"/>
      <c r="M2541" s="3"/>
      <c r="N2541" s="3"/>
      <c r="O2541" s="3"/>
      <c r="P2541" s="3"/>
      <c r="Q2541" s="3"/>
      <c r="R2541" s="3"/>
      <c r="S2541" s="3"/>
      <c r="T2541" s="3"/>
      <c r="U2541" s="3"/>
      <c r="V2541" s="3"/>
    </row>
    <row r="2542" ht="27.0" customHeight="1">
      <c r="A2542" s="8" t="str">
        <f>HYPERLINK("https://www.tenforums.com/tutorials/116104-add-remove-folders-photos-app-windows-10-a.html","Photos app Folders - Add and Remove in Windows 10")</f>
        <v>Photos app Folders - Add and Remove in Windows 10</v>
      </c>
      <c r="B2542" s="9" t="s">
        <v>2253</v>
      </c>
      <c r="C2542" s="3"/>
      <c r="D2542" s="3"/>
      <c r="E2542" s="3"/>
      <c r="F2542" s="3"/>
      <c r="G2542" s="3"/>
      <c r="H2542" s="3"/>
      <c r="I2542" s="3"/>
      <c r="J2542" s="3"/>
      <c r="K2542" s="3"/>
      <c r="L2542" s="3"/>
      <c r="M2542" s="3"/>
      <c r="N2542" s="3"/>
      <c r="O2542" s="3"/>
      <c r="P2542" s="3"/>
      <c r="Q2542" s="3"/>
      <c r="R2542" s="3"/>
      <c r="S2542" s="3"/>
      <c r="T2542" s="3"/>
      <c r="U2542" s="3"/>
      <c r="V2542" s="3"/>
    </row>
    <row r="2543" ht="27.0" customHeight="1">
      <c r="A2543" s="8" t="str">
        <f>HYPERLINK("https://www.tenforums.com/tutorials/117105-turn-off-hardware-acceleration-windows-10-photos-app.html","Photos app Hardware Acceleration - Turn On or Off in Windows 10")</f>
        <v>Photos app Hardware Acceleration - Turn On or Off in Windows 10</v>
      </c>
      <c r="B2543" s="9" t="s">
        <v>2254</v>
      </c>
      <c r="C2543" s="3"/>
      <c r="D2543" s="3"/>
      <c r="E2543" s="3"/>
      <c r="F2543" s="3"/>
      <c r="G2543" s="3"/>
      <c r="H2543" s="3"/>
      <c r="I2543" s="3"/>
      <c r="J2543" s="3"/>
      <c r="K2543" s="3"/>
      <c r="L2543" s="3"/>
      <c r="M2543" s="3"/>
      <c r="N2543" s="3"/>
      <c r="O2543" s="3"/>
      <c r="P2543" s="3"/>
      <c r="Q2543" s="3"/>
      <c r="R2543" s="3"/>
      <c r="S2543" s="3"/>
      <c r="T2543" s="3"/>
      <c r="U2543" s="3"/>
      <c r="V2543" s="3"/>
    </row>
    <row r="2544" ht="27.0" customHeight="1">
      <c r="A2544" s="11" t="s">
        <v>2255</v>
      </c>
      <c r="B2544" s="10" t="s">
        <v>2256</v>
      </c>
      <c r="C2544" s="3"/>
      <c r="D2544" s="3"/>
      <c r="E2544" s="3"/>
      <c r="F2544" s="3"/>
      <c r="G2544" s="3"/>
      <c r="H2544" s="3"/>
      <c r="I2544" s="3"/>
      <c r="J2544" s="3"/>
      <c r="K2544" s="3"/>
      <c r="L2544" s="3"/>
      <c r="M2544" s="3"/>
      <c r="N2544" s="3"/>
      <c r="O2544" s="3"/>
      <c r="P2544" s="3"/>
      <c r="Q2544" s="3"/>
      <c r="R2544" s="3"/>
      <c r="S2544" s="3"/>
      <c r="T2544" s="3"/>
      <c r="U2544" s="3"/>
      <c r="V2544" s="3"/>
    </row>
    <row r="2545" ht="27.0" customHeight="1">
      <c r="A2545" s="8" t="str">
        <f>HYPERLINK("https://www.tenforums.com/tutorials/31840-keyboard-shortcuts-apps-windows-10-a.html","Photos app Keyboard Shortcuts in Windows 10")</f>
        <v>Photos app Keyboard Shortcuts in Windows 10</v>
      </c>
      <c r="B2545" s="9" t="s">
        <v>190</v>
      </c>
      <c r="C2545" s="3"/>
      <c r="D2545" s="3"/>
      <c r="E2545" s="3"/>
      <c r="F2545" s="3"/>
      <c r="G2545" s="3"/>
      <c r="H2545" s="3"/>
      <c r="I2545" s="3"/>
      <c r="J2545" s="3"/>
      <c r="K2545" s="3"/>
      <c r="L2545" s="3"/>
      <c r="M2545" s="3"/>
      <c r="N2545" s="3"/>
      <c r="O2545" s="3"/>
      <c r="P2545" s="3"/>
      <c r="Q2545" s="3"/>
      <c r="R2545" s="3"/>
      <c r="S2545" s="3"/>
      <c r="T2545" s="3"/>
      <c r="U2545" s="3"/>
      <c r="V2545" s="3"/>
    </row>
    <row r="2546" ht="27.0" customHeight="1">
      <c r="A2546" s="8" t="str">
        <f>HYPERLINK("https://www.tenforums.com/tutorials/117139-turn-off-linked-duplicates-windows-10-photos-app.html","Photos app Linked Duplicates - Turn On or Off in Windows 10")</f>
        <v>Photos app Linked Duplicates - Turn On or Off in Windows 10</v>
      </c>
      <c r="B2546" s="9" t="s">
        <v>2257</v>
      </c>
      <c r="C2546" s="3"/>
      <c r="D2546" s="3"/>
      <c r="E2546" s="3"/>
      <c r="F2546" s="3"/>
      <c r="G2546" s="3"/>
      <c r="H2546" s="3"/>
      <c r="I2546" s="3"/>
      <c r="J2546" s="3"/>
      <c r="K2546" s="3"/>
      <c r="L2546" s="3"/>
      <c r="M2546" s="3"/>
      <c r="N2546" s="3"/>
      <c r="O2546" s="3"/>
      <c r="P2546" s="3"/>
      <c r="Q2546" s="3"/>
      <c r="R2546" s="3"/>
      <c r="S2546" s="3"/>
      <c r="T2546" s="3"/>
      <c r="U2546" s="3"/>
      <c r="V2546" s="3"/>
    </row>
    <row r="2547" ht="27.0" customHeight="1">
      <c r="A2547" s="8" t="str">
        <f>HYPERLINK("https://www.tenforums.com/tutorials/101354-change-photos-app-live-tile-appearance-start-menu-windows-10-a.html","Photos app Live Tile Appearance on Start Menu - Change in Windows 10")</f>
        <v>Photos app Live Tile Appearance on Start Menu - Change in Windows 10</v>
      </c>
      <c r="B2547" s="9" t="s">
        <v>2258</v>
      </c>
      <c r="C2547" s="3"/>
      <c r="D2547" s="3"/>
      <c r="E2547" s="3"/>
      <c r="F2547" s="3"/>
      <c r="G2547" s="3"/>
      <c r="H2547" s="3"/>
      <c r="I2547" s="3"/>
      <c r="J2547" s="3"/>
      <c r="K2547" s="3"/>
      <c r="L2547" s="3"/>
      <c r="M2547" s="3"/>
      <c r="N2547" s="3"/>
      <c r="O2547" s="3"/>
      <c r="P2547" s="3"/>
      <c r="Q2547" s="3"/>
      <c r="R2547" s="3"/>
      <c r="S2547" s="3"/>
      <c r="T2547" s="3"/>
      <c r="U2547" s="3"/>
      <c r="V2547" s="3"/>
    </row>
    <row r="2548" ht="27.0" customHeight="1">
      <c r="A2548" s="8" t="str">
        <f>HYPERLINK("https://www.tenforums.com/tutorials/106187-change-theme-mode-photos-app-windows-10-a.html","Photos app Mode - Change in Windows 10")</f>
        <v>Photos app Mode - Change in Windows 10</v>
      </c>
      <c r="B2548" s="9" t="s">
        <v>2259</v>
      </c>
      <c r="C2548" s="3"/>
      <c r="D2548" s="3"/>
      <c r="E2548" s="3"/>
      <c r="F2548" s="3"/>
      <c r="G2548" s="3"/>
      <c r="H2548" s="3"/>
      <c r="I2548" s="3"/>
      <c r="J2548" s="3"/>
      <c r="K2548" s="3"/>
      <c r="L2548" s="3"/>
      <c r="M2548" s="3"/>
      <c r="N2548" s="3"/>
      <c r="O2548" s="3"/>
      <c r="P2548" s="3"/>
      <c r="Q2548" s="3"/>
      <c r="R2548" s="3"/>
      <c r="S2548" s="3"/>
      <c r="T2548" s="3"/>
      <c r="U2548" s="3"/>
      <c r="V2548" s="3"/>
    </row>
    <row r="2549" ht="27.0" customHeight="1">
      <c r="A2549" s="8" t="str">
        <f>HYPERLINK("https://www.tenforums.com/tutorials/101346-change-default-action-mouse-wheel-photos-app-windows-10-a.html","Photos app Mouse Wheel Default Action - Change in Windows 10")</f>
        <v>Photos app Mouse Wheel Default Action - Change in Windows 10</v>
      </c>
      <c r="B2549" s="9" t="s">
        <v>2260</v>
      </c>
      <c r="C2549" s="3"/>
      <c r="D2549" s="3"/>
      <c r="E2549" s="3"/>
      <c r="F2549" s="3"/>
      <c r="G2549" s="3"/>
      <c r="H2549" s="3"/>
      <c r="I2549" s="3"/>
      <c r="J2549" s="3"/>
      <c r="K2549" s="3"/>
      <c r="L2549" s="3"/>
      <c r="M2549" s="3"/>
      <c r="N2549" s="3"/>
      <c r="O2549" s="3"/>
      <c r="P2549" s="3"/>
      <c r="Q2549" s="3"/>
      <c r="R2549" s="3"/>
      <c r="S2549" s="3"/>
      <c r="T2549" s="3"/>
      <c r="U2549" s="3"/>
      <c r="V2549" s="3"/>
    </row>
    <row r="2550" ht="27.0" customHeight="1">
      <c r="A2550" s="8" t="str">
        <f>HYPERLINK("https://www.tenforums.com/tutorials/116147-turn-off-onedrive-cloud-only-content-windows-10-photos-app.html","Photos app OneDrive Cloud-only Content Turn On or Off Showing in Windows 10")</f>
        <v>Photos app OneDrive Cloud-only Content Turn On or Off Showing in Windows 10</v>
      </c>
      <c r="B2550" s="9" t="s">
        <v>2261</v>
      </c>
      <c r="C2550" s="3"/>
      <c r="D2550" s="3"/>
      <c r="E2550" s="3"/>
      <c r="F2550" s="3"/>
      <c r="G2550" s="3"/>
      <c r="H2550" s="3"/>
      <c r="I2550" s="3"/>
      <c r="J2550" s="3"/>
      <c r="K2550" s="3"/>
      <c r="L2550" s="3"/>
      <c r="M2550" s="3"/>
      <c r="N2550" s="3"/>
      <c r="O2550" s="3"/>
      <c r="P2550" s="3"/>
      <c r="Q2550" s="3"/>
      <c r="R2550" s="3"/>
      <c r="S2550" s="3"/>
      <c r="T2550" s="3"/>
      <c r="U2550" s="3"/>
      <c r="V2550" s="3"/>
    </row>
    <row r="2551" ht="27.0" customHeight="1">
      <c r="A2551" s="8" t="str">
        <f>HYPERLINK("https://www.tenforums.com/tutorials/102313-turn-off-face-detection-recognition-windows-10-photos-app.html","Photos app People Face Detection and Recognition - Turn On or Off in Windows 10")</f>
        <v>Photos app People Face Detection and Recognition - Turn On or Off in Windows 10</v>
      </c>
      <c r="B2551" s="9" t="s">
        <v>2262</v>
      </c>
      <c r="C2551" s="3"/>
      <c r="D2551" s="3"/>
      <c r="E2551" s="3"/>
      <c r="F2551" s="3"/>
      <c r="G2551" s="3"/>
      <c r="H2551" s="3"/>
      <c r="I2551" s="3"/>
      <c r="J2551" s="3"/>
      <c r="K2551" s="3"/>
      <c r="L2551" s="3"/>
      <c r="M2551" s="3"/>
      <c r="N2551" s="3"/>
      <c r="O2551" s="3"/>
      <c r="P2551" s="3"/>
      <c r="Q2551" s="3"/>
      <c r="R2551" s="3"/>
      <c r="S2551" s="3"/>
      <c r="T2551" s="3"/>
      <c r="U2551" s="3"/>
      <c r="V2551" s="3"/>
    </row>
    <row r="2552" ht="27.0" customHeight="1">
      <c r="A2552" s="8" t="str">
        <f>HYPERLINK("https://www.tenforums.com/tutorials/115131-resize-image-windows-10-photos-app.html","Photos app - Resize Image in Windows 10")</f>
        <v>Photos app - Resize Image in Windows 10</v>
      </c>
      <c r="B2552" s="9" t="s">
        <v>2263</v>
      </c>
      <c r="C2552" s="3"/>
      <c r="D2552" s="3"/>
      <c r="E2552" s="3"/>
      <c r="F2552" s="3"/>
      <c r="G2552" s="3"/>
      <c r="H2552" s="3"/>
      <c r="I2552" s="3"/>
      <c r="J2552" s="3"/>
      <c r="K2552" s="3"/>
      <c r="L2552" s="3"/>
      <c r="M2552" s="3"/>
      <c r="N2552" s="3"/>
      <c r="O2552" s="3"/>
      <c r="P2552" s="3"/>
      <c r="Q2552" s="3"/>
      <c r="R2552" s="3"/>
      <c r="S2552" s="3"/>
      <c r="T2552" s="3"/>
      <c r="U2552" s="3"/>
      <c r="V2552" s="3"/>
    </row>
    <row r="2553" ht="27.0" customHeight="1">
      <c r="A2553" s="8" t="str">
        <f>HYPERLINK("https://www.tenforums.com/tutorials/132289-search-similar-images-bing-windows-10-photos-app.html","Photos app - Search for Similar Images on Bing in Windows 10")</f>
        <v>Photos app - Search for Similar Images on Bing in Windows 10</v>
      </c>
      <c r="B2553" s="9" t="s">
        <v>2264</v>
      </c>
      <c r="C2553" s="3"/>
      <c r="D2553" s="3"/>
      <c r="E2553" s="3"/>
      <c r="F2553" s="3"/>
      <c r="G2553" s="3"/>
      <c r="H2553" s="3"/>
      <c r="I2553" s="3"/>
      <c r="J2553" s="3"/>
      <c r="K2553" s="3"/>
      <c r="L2553" s="3"/>
      <c r="M2553" s="3"/>
      <c r="N2553" s="3"/>
      <c r="O2553" s="3"/>
      <c r="P2553" s="3"/>
      <c r="Q2553" s="3"/>
      <c r="R2553" s="3"/>
      <c r="S2553" s="3"/>
      <c r="T2553" s="3"/>
      <c r="U2553" s="3"/>
      <c r="V2553" s="3"/>
    </row>
    <row r="2554" ht="27.0" customHeight="1">
      <c r="A2554" s="8" t="str">
        <f>HYPERLINK("https://www.tenforums.com/tutorials/110868-backup-restore-photos-app-settings-windows-10-a.html","Photos app Settings - Backup and Restore in Windows 10")</f>
        <v>Photos app Settings - Backup and Restore in Windows 10</v>
      </c>
      <c r="B2554" s="9" t="s">
        <v>2265</v>
      </c>
      <c r="C2554" s="3"/>
      <c r="D2554" s="3"/>
      <c r="E2554" s="3"/>
      <c r="F2554" s="3"/>
      <c r="G2554" s="3"/>
      <c r="H2554" s="3"/>
      <c r="I2554" s="3"/>
      <c r="J2554" s="3"/>
      <c r="K2554" s="3"/>
      <c r="L2554" s="3"/>
      <c r="M2554" s="3"/>
      <c r="N2554" s="3"/>
      <c r="O2554" s="3"/>
      <c r="P2554" s="3"/>
      <c r="Q2554" s="3"/>
      <c r="R2554" s="3"/>
      <c r="S2554" s="3"/>
      <c r="T2554" s="3"/>
      <c r="U2554" s="3"/>
      <c r="V2554" s="3"/>
    </row>
    <row r="2555" ht="27.0" customHeight="1">
      <c r="A2555" s="8" t="str">
        <f>HYPERLINK("https://www.tenforums.com/tutorials/117111-sign-sign-out-photos-app-windows-10-a.html","Photos app - Sign in and Sign out of in Windows 10")</f>
        <v>Photos app - Sign in and Sign out of in Windows 10</v>
      </c>
      <c r="B2555" s="9" t="s">
        <v>2266</v>
      </c>
      <c r="C2555" s="3"/>
      <c r="D2555" s="3"/>
      <c r="E2555" s="3"/>
      <c r="F2555" s="3"/>
      <c r="G2555" s="3"/>
      <c r="H2555" s="3"/>
      <c r="I2555" s="3"/>
      <c r="J2555" s="3"/>
      <c r="K2555" s="3"/>
      <c r="L2555" s="3"/>
      <c r="M2555" s="3"/>
      <c r="N2555" s="3"/>
      <c r="O2555" s="3"/>
      <c r="P2555" s="3"/>
      <c r="Q2555" s="3"/>
      <c r="R2555" s="3"/>
      <c r="S2555" s="3"/>
      <c r="T2555" s="3"/>
      <c r="U2555" s="3"/>
      <c r="V2555" s="3"/>
    </row>
    <row r="2556" ht="27.0" customHeight="1">
      <c r="A2556" s="8" t="str">
        <f>HYPERLINK("https://www.tenforums.com/tutorials/30052-documents-pictures-auto-save-onedrive-pc-windows-10-a.html","Pictures &amp; Documents - Auto Save to OneDrive or This PC in Windows 10")</f>
        <v>Pictures &amp; Documents - Auto Save to OneDrive or This PC in Windows 10</v>
      </c>
      <c r="B2556" s="9" t="s">
        <v>2267</v>
      </c>
      <c r="C2556" s="3"/>
      <c r="D2556" s="3"/>
      <c r="E2556" s="3"/>
      <c r="F2556" s="3"/>
      <c r="G2556" s="3"/>
      <c r="H2556" s="3"/>
      <c r="I2556" s="3"/>
      <c r="J2556" s="3"/>
      <c r="K2556" s="3"/>
      <c r="L2556" s="3"/>
      <c r="M2556" s="3"/>
      <c r="N2556" s="3"/>
      <c r="O2556" s="3"/>
      <c r="P2556" s="3"/>
      <c r="Q2556" s="3"/>
      <c r="R2556" s="3"/>
      <c r="S2556" s="3"/>
      <c r="T2556" s="3"/>
      <c r="U2556" s="3"/>
      <c r="V2556" s="3"/>
    </row>
    <row r="2557" ht="27.0" customHeight="1">
      <c r="A2557" s="8" t="str">
        <f>HYPERLINK("https://www.tenforums.com/tutorials/61861-picture-password-add-your-account-windows-10-a.html","Picture Password - Add to your Account in Windows 10 ")</f>
        <v>Picture Password - Add to your Account in Windows 10 </v>
      </c>
      <c r="B2557" s="9" t="s">
        <v>31</v>
      </c>
      <c r="C2557" s="3"/>
      <c r="D2557" s="3"/>
      <c r="E2557" s="3"/>
      <c r="F2557" s="3"/>
      <c r="G2557" s="3"/>
      <c r="H2557" s="3"/>
      <c r="I2557" s="3"/>
      <c r="J2557" s="3"/>
      <c r="K2557" s="3"/>
      <c r="L2557" s="3"/>
      <c r="M2557" s="3"/>
      <c r="N2557" s="3"/>
      <c r="O2557" s="3"/>
      <c r="P2557" s="3"/>
      <c r="Q2557" s="3"/>
      <c r="R2557" s="3"/>
      <c r="S2557" s="3"/>
      <c r="T2557" s="3"/>
      <c r="U2557" s="3"/>
      <c r="V2557" s="3"/>
    </row>
    <row r="2558" ht="27.0" customHeight="1">
      <c r="A2558" s="8" t="str">
        <f>HYPERLINK("https://www.tenforums.com/tutorials/61891-picture-password-change-your-account-windows-10-a.html","Picture Password - Change for your Account in Windows 10 ")</f>
        <v>Picture Password - Change for your Account in Windows 10 </v>
      </c>
      <c r="B2558" s="9" t="s">
        <v>32</v>
      </c>
      <c r="C2558" s="3"/>
      <c r="D2558" s="3"/>
      <c r="E2558" s="3"/>
      <c r="F2558" s="3"/>
      <c r="G2558" s="3"/>
      <c r="H2558" s="3"/>
      <c r="I2558" s="3"/>
      <c r="J2558" s="3"/>
      <c r="K2558" s="3"/>
      <c r="L2558" s="3"/>
      <c r="M2558" s="3"/>
      <c r="N2558" s="3"/>
      <c r="O2558" s="3"/>
      <c r="P2558" s="3"/>
      <c r="Q2558" s="3"/>
      <c r="R2558" s="3"/>
      <c r="S2558" s="3"/>
      <c r="T2558" s="3"/>
      <c r="U2558" s="3"/>
      <c r="V2558" s="3"/>
    </row>
    <row r="2559" ht="27.0" customHeight="1">
      <c r="A2559" s="8" t="str">
        <f>HYPERLINK("https://www.tenforums.com/tutorials/61874-picture-password-remove-your-account-windows-10-a.html","Picture Password - Remove from your Account in Windows 10 ")</f>
        <v>Picture Password - Remove from your Account in Windows 10 </v>
      </c>
      <c r="B2559" s="9" t="s">
        <v>33</v>
      </c>
      <c r="C2559" s="3"/>
      <c r="D2559" s="3"/>
      <c r="E2559" s="3"/>
      <c r="F2559" s="3"/>
      <c r="G2559" s="3"/>
      <c r="H2559" s="3"/>
      <c r="I2559" s="3"/>
      <c r="J2559" s="3"/>
      <c r="K2559" s="3"/>
      <c r="L2559" s="3"/>
      <c r="M2559" s="3"/>
      <c r="N2559" s="3"/>
      <c r="O2559" s="3"/>
      <c r="P2559" s="3"/>
      <c r="Q2559" s="3"/>
      <c r="R2559" s="3"/>
      <c r="S2559" s="3"/>
      <c r="T2559" s="3"/>
      <c r="U2559" s="3"/>
      <c r="V2559" s="3"/>
    </row>
    <row r="2560" ht="27.0" customHeight="1">
      <c r="A2560" s="8" t="str">
        <f>HYPERLINK("https://www.tenforums.com/tutorials/61870-picture-password-replay-windows-10-a.html","Picture Password - Replay in Windows 10 ")</f>
        <v>Picture Password - Replay in Windows 10 </v>
      </c>
      <c r="B2560" s="9" t="s">
        <v>34</v>
      </c>
      <c r="C2560" s="3"/>
      <c r="D2560" s="3"/>
      <c r="E2560" s="3"/>
      <c r="F2560" s="3"/>
      <c r="G2560" s="3"/>
      <c r="H2560" s="3"/>
      <c r="I2560" s="3"/>
      <c r="J2560" s="3"/>
      <c r="K2560" s="3"/>
      <c r="L2560" s="3"/>
      <c r="M2560" s="3"/>
      <c r="N2560" s="3"/>
      <c r="O2560" s="3"/>
      <c r="P2560" s="3"/>
      <c r="Q2560" s="3"/>
      <c r="R2560" s="3"/>
      <c r="S2560" s="3"/>
      <c r="T2560" s="3"/>
      <c r="U2560" s="3"/>
      <c r="V2560" s="3"/>
    </row>
    <row r="2561" ht="27.0" customHeight="1">
      <c r="A2561" s="8" t="str">
        <f>HYPERLINK("https://www.tenforums.com/tutorials/80575-disable-domain-users-sign-picture-password-windows-10-a.html","Picture Password Sign-in for Domain Users - Enable or Disable in Windows 10")</f>
        <v>Picture Password Sign-in for Domain Users - Enable or Disable in Windows 10</v>
      </c>
      <c r="B2561" s="10" t="s">
        <v>2268</v>
      </c>
      <c r="C2561" s="3"/>
      <c r="D2561" s="3"/>
      <c r="E2561" s="3"/>
      <c r="F2561" s="3"/>
      <c r="G2561" s="3"/>
      <c r="H2561" s="3"/>
      <c r="I2561" s="3"/>
      <c r="J2561" s="3"/>
      <c r="K2561" s="3"/>
      <c r="L2561" s="3"/>
      <c r="M2561" s="3"/>
      <c r="N2561" s="3"/>
      <c r="O2561" s="3"/>
      <c r="P2561" s="3"/>
      <c r="Q2561" s="3"/>
      <c r="R2561" s="3"/>
      <c r="S2561" s="3"/>
      <c r="T2561" s="3"/>
      <c r="U2561" s="3"/>
      <c r="V2561" s="3"/>
    </row>
    <row r="2562" ht="27.0" customHeight="1">
      <c r="A2562" s="8" t="str">
        <f>HYPERLINK("https://www.tenforums.com/tutorials/101422-auto-save-pictures-onedrive-pc-windows-10-a.html","Pictures - Auto Save to OneDrive or This PC in Windows 10")</f>
        <v>Pictures - Auto Save to OneDrive or This PC in Windows 10</v>
      </c>
      <c r="B2562" s="9" t="s">
        <v>2128</v>
      </c>
      <c r="C2562" s="3"/>
      <c r="D2562" s="3"/>
      <c r="E2562" s="3"/>
      <c r="F2562" s="3"/>
      <c r="G2562" s="3"/>
      <c r="H2562" s="3"/>
      <c r="I2562" s="3"/>
      <c r="J2562" s="3"/>
      <c r="K2562" s="3"/>
      <c r="L2562" s="3"/>
      <c r="M2562" s="3"/>
      <c r="N2562" s="3"/>
      <c r="O2562" s="3"/>
      <c r="P2562" s="3"/>
      <c r="Q2562" s="3"/>
      <c r="R2562" s="3"/>
      <c r="S2562" s="3"/>
      <c r="T2562" s="3"/>
      <c r="U2562" s="3"/>
      <c r="V2562" s="3"/>
    </row>
    <row r="2563" ht="27.0" customHeight="1">
      <c r="A2563" s="8" t="str">
        <f>HYPERLINK("https://www.tenforums.com/tutorials/116526-change-restore-pictures-folder-icon-windows.html","Pictures Folder Icon - Change or Restore in Windows")</f>
        <v>Pictures Folder Icon - Change or Restore in Windows</v>
      </c>
      <c r="B2563" s="9" t="s">
        <v>2269</v>
      </c>
      <c r="C2563" s="3"/>
      <c r="D2563" s="3"/>
      <c r="E2563" s="3"/>
      <c r="F2563" s="3"/>
      <c r="G2563" s="3"/>
      <c r="H2563" s="3"/>
      <c r="I2563" s="3"/>
      <c r="J2563" s="3"/>
      <c r="K2563" s="3"/>
      <c r="L2563" s="3"/>
      <c r="M2563" s="3"/>
      <c r="N2563" s="3"/>
      <c r="O2563" s="3"/>
      <c r="P2563" s="3"/>
      <c r="Q2563" s="3"/>
      <c r="R2563" s="3"/>
      <c r="S2563" s="3"/>
      <c r="T2563" s="3"/>
      <c r="U2563" s="3"/>
      <c r="V2563" s="3"/>
    </row>
    <row r="2564" ht="27.0" customHeight="1">
      <c r="A2564" s="8" t="str">
        <f>HYPERLINK("https://www.tenforums.com/tutorials/74942-pictures-folder-move-location-windows-10-a.html","Pictures Folder - Move Location in Windows 10")</f>
        <v>Pictures Folder - Move Location in Windows 10</v>
      </c>
      <c r="B2564" s="10" t="s">
        <v>2270</v>
      </c>
      <c r="C2564" s="3"/>
      <c r="D2564" s="3"/>
      <c r="E2564" s="3"/>
      <c r="F2564" s="3"/>
      <c r="G2564" s="3"/>
      <c r="H2564" s="3"/>
      <c r="I2564" s="3"/>
      <c r="J2564" s="3"/>
      <c r="K2564" s="3"/>
      <c r="L2564" s="3"/>
      <c r="M2564" s="3"/>
      <c r="N2564" s="3"/>
      <c r="O2564" s="3"/>
      <c r="P2564" s="3"/>
      <c r="Q2564" s="3"/>
      <c r="R2564" s="3"/>
      <c r="S2564" s="3"/>
      <c r="T2564" s="3"/>
      <c r="U2564" s="3"/>
      <c r="V2564" s="3"/>
    </row>
    <row r="2565" ht="27.0" customHeight="1">
      <c r="A2565" s="8" t="str">
        <f>HYPERLINK("https://www.tenforums.com/tutorials/116167-undo-merged-your-pictures-folder-your-user-folder.html","Pictures folder - Undo Merged with your User folder")</f>
        <v>Pictures folder - Undo Merged with your User folder</v>
      </c>
      <c r="B2565" s="9" t="s">
        <v>2271</v>
      </c>
      <c r="C2565" s="3"/>
      <c r="D2565" s="3"/>
      <c r="E2565" s="3"/>
      <c r="F2565" s="3"/>
      <c r="G2565" s="3"/>
      <c r="H2565" s="3"/>
      <c r="I2565" s="3"/>
      <c r="J2565" s="3"/>
      <c r="K2565" s="3"/>
      <c r="L2565" s="3"/>
      <c r="M2565" s="3"/>
      <c r="N2565" s="3"/>
      <c r="O2565" s="3"/>
      <c r="P2565" s="3"/>
      <c r="Q2565" s="3"/>
      <c r="R2565" s="3"/>
      <c r="S2565" s="3"/>
      <c r="T2565" s="3"/>
      <c r="U2565" s="3"/>
      <c r="V2565" s="3"/>
    </row>
    <row r="2566" ht="27.0" customHeight="1">
      <c r="A2566" s="8" t="str">
        <f>HYPERLINK("https://www.tenforums.com/tutorials/92004-add-remove-pictures-library-windows-10-a.html","Pictures Library - Add or Remove in Windows 10")</f>
        <v>Pictures Library - Add or Remove in Windows 10</v>
      </c>
      <c r="B2566" s="9" t="s">
        <v>1384</v>
      </c>
      <c r="C2566" s="3"/>
      <c r="D2566" s="3"/>
      <c r="E2566" s="3"/>
      <c r="F2566" s="3"/>
      <c r="G2566" s="3"/>
      <c r="H2566" s="3"/>
      <c r="I2566" s="3"/>
      <c r="J2566" s="3"/>
      <c r="K2566" s="3"/>
      <c r="L2566" s="3"/>
      <c r="M2566" s="3"/>
      <c r="N2566" s="3"/>
      <c r="O2566" s="3"/>
      <c r="P2566" s="3"/>
      <c r="Q2566" s="3"/>
      <c r="R2566" s="3"/>
      <c r="S2566" s="3"/>
      <c r="T2566" s="3"/>
      <c r="U2566" s="3"/>
      <c r="V2566" s="3"/>
    </row>
    <row r="2567" ht="27.0" customHeight="1">
      <c r="A2567" s="8" t="str">
        <f>HYPERLINK("https://www.tenforums.com/tutorials/102590-allow-deny-os-apps-access-pictures-library-windows-10-a.html","Pictures Library - Allow or Deny OS and Apps Access in Windows 10")</f>
        <v>Pictures Library - Allow or Deny OS and Apps Access in Windows 10</v>
      </c>
      <c r="B2567" s="9" t="s">
        <v>2272</v>
      </c>
      <c r="C2567" s="3"/>
      <c r="D2567" s="3"/>
      <c r="E2567" s="3"/>
      <c r="F2567" s="3"/>
      <c r="G2567" s="3"/>
      <c r="H2567" s="3"/>
      <c r="I2567" s="3"/>
      <c r="J2567" s="3"/>
      <c r="K2567" s="3"/>
      <c r="L2567" s="3"/>
      <c r="M2567" s="3"/>
      <c r="N2567" s="3"/>
      <c r="O2567" s="3"/>
      <c r="P2567" s="3"/>
      <c r="Q2567" s="3"/>
      <c r="R2567" s="3"/>
      <c r="S2567" s="3"/>
      <c r="T2567" s="3"/>
      <c r="U2567" s="3"/>
      <c r="V2567" s="3"/>
    </row>
    <row r="2568" ht="27.0" customHeight="1">
      <c r="A2568" s="8" t="str">
        <f>HYPERLINK("https://www.tenforums.com/tutorials/8173-pin-add-windows-10-mobile-phones.html","PIN - Add in Windows 10 Mobile Phones")</f>
        <v>PIN - Add in Windows 10 Mobile Phones</v>
      </c>
      <c r="B2568" s="9" t="s">
        <v>2273</v>
      </c>
      <c r="C2568" s="3"/>
      <c r="D2568" s="3"/>
      <c r="E2568" s="3"/>
      <c r="F2568" s="3"/>
      <c r="G2568" s="3"/>
      <c r="H2568" s="3"/>
      <c r="I2568" s="3"/>
      <c r="J2568" s="3"/>
      <c r="K2568" s="3"/>
      <c r="L2568" s="3"/>
      <c r="M2568" s="3"/>
      <c r="N2568" s="3"/>
      <c r="O2568" s="3"/>
      <c r="P2568" s="3"/>
      <c r="Q2568" s="3"/>
      <c r="R2568" s="3"/>
      <c r="S2568" s="3"/>
      <c r="T2568" s="3"/>
      <c r="U2568" s="3"/>
      <c r="V2568" s="3"/>
    </row>
    <row r="2569" ht="27.0" customHeight="1">
      <c r="A2569" s="8" t="str">
        <f>HYPERLINK("https://www.tenforums.com/tutorials/7308-pin-add-your-account-windows-10-a.html","PIN - Add to your Account in Windows 10")</f>
        <v>PIN - Add to your Account in Windows 10</v>
      </c>
      <c r="B2569" s="9" t="s">
        <v>36</v>
      </c>
      <c r="C2569" s="3"/>
      <c r="D2569" s="3"/>
      <c r="E2569" s="3"/>
      <c r="F2569" s="3"/>
      <c r="G2569" s="3"/>
      <c r="H2569" s="3"/>
      <c r="I2569" s="3"/>
      <c r="J2569" s="3"/>
      <c r="K2569" s="3"/>
      <c r="L2569" s="3"/>
      <c r="M2569" s="3"/>
      <c r="N2569" s="3"/>
      <c r="O2569" s="3"/>
      <c r="P2569" s="3"/>
      <c r="Q2569" s="3"/>
      <c r="R2569" s="3"/>
      <c r="S2569" s="3"/>
      <c r="T2569" s="3"/>
      <c r="U2569" s="3"/>
      <c r="V2569" s="3"/>
    </row>
    <row r="2570" ht="27.0" customHeight="1">
      <c r="A2570" s="8" t="str">
        <f>HYPERLINK("https://www.tenforums.com/tutorials/8181-pin-change-windows-10-mobile-phones.html","PIN - Change in Windows 10 Mobile Phones")</f>
        <v>PIN - Change in Windows 10 Mobile Phones</v>
      </c>
      <c r="B2570" s="9" t="s">
        <v>2274</v>
      </c>
      <c r="C2570" s="3"/>
      <c r="D2570" s="3"/>
      <c r="E2570" s="3"/>
      <c r="F2570" s="3"/>
      <c r="G2570" s="3"/>
      <c r="H2570" s="3"/>
      <c r="I2570" s="3"/>
      <c r="J2570" s="3"/>
      <c r="K2570" s="3"/>
      <c r="L2570" s="3"/>
      <c r="M2570" s="3"/>
      <c r="N2570" s="3"/>
      <c r="O2570" s="3"/>
      <c r="P2570" s="3"/>
      <c r="Q2570" s="3"/>
      <c r="R2570" s="3"/>
      <c r="S2570" s="3"/>
      <c r="T2570" s="3"/>
      <c r="U2570" s="3"/>
      <c r="V2570" s="3"/>
    </row>
    <row r="2571" ht="27.0" customHeight="1">
      <c r="A2571" s="8" t="str">
        <f>HYPERLINK("https://www.tenforums.com/tutorials/7310-pin-change-your-account-windows-10-a.html","PIN - Change for your Account in Windows 10")</f>
        <v>PIN - Change for your Account in Windows 10</v>
      </c>
      <c r="B2571" s="9" t="s">
        <v>39</v>
      </c>
      <c r="C2571" s="3"/>
      <c r="D2571" s="3"/>
      <c r="E2571" s="3"/>
      <c r="F2571" s="3"/>
      <c r="G2571" s="3"/>
      <c r="H2571" s="3"/>
      <c r="I2571" s="3"/>
      <c r="J2571" s="3"/>
      <c r="K2571" s="3"/>
      <c r="L2571" s="3"/>
      <c r="M2571" s="3"/>
      <c r="N2571" s="3"/>
      <c r="O2571" s="3"/>
      <c r="P2571" s="3"/>
      <c r="Q2571" s="3"/>
      <c r="R2571" s="3"/>
      <c r="S2571" s="3"/>
      <c r="T2571" s="3"/>
      <c r="U2571" s="3"/>
      <c r="V2571" s="3"/>
    </row>
    <row r="2572" ht="27.0" customHeight="1">
      <c r="A2572" s="8" t="str">
        <f>HYPERLINK("https://www.tenforums.com/tutorials/80777-enable-disable-require-digits-pin-windows-10-a.html","PIN Complexity - Enable or Disable Require Digits in Windows 10")</f>
        <v>PIN Complexity - Enable or Disable Require Digits in Windows 10</v>
      </c>
      <c r="B2572" s="10" t="s">
        <v>2275</v>
      </c>
      <c r="C2572" s="3"/>
      <c r="D2572" s="3"/>
      <c r="E2572" s="3"/>
      <c r="F2572" s="3"/>
      <c r="G2572" s="3"/>
      <c r="H2572" s="3"/>
      <c r="I2572" s="3"/>
      <c r="J2572" s="3"/>
      <c r="K2572" s="3"/>
      <c r="L2572" s="3"/>
      <c r="M2572" s="3"/>
      <c r="N2572" s="3"/>
      <c r="O2572" s="3"/>
      <c r="P2572" s="3"/>
      <c r="Q2572" s="3"/>
      <c r="R2572" s="3"/>
      <c r="S2572" s="3"/>
      <c r="T2572" s="3"/>
      <c r="U2572" s="3"/>
      <c r="V2572" s="3"/>
    </row>
    <row r="2573" ht="27.0" customHeight="1">
      <c r="A2573" s="8" t="str">
        <f>HYPERLINK("https://www.tenforums.com/tutorials/80783-enable-disable-require-lowercase-letters-pin-windows-10-a.html","PIN Complexity - Enable or Disable Require Lowercase Letters in Windows 10")</f>
        <v>PIN Complexity - Enable or Disable Require Lowercase Letters in Windows 10</v>
      </c>
      <c r="B2573" s="10" t="s">
        <v>2276</v>
      </c>
      <c r="C2573" s="3"/>
      <c r="D2573" s="3"/>
      <c r="E2573" s="3"/>
      <c r="F2573" s="3"/>
      <c r="G2573" s="3"/>
      <c r="H2573" s="3"/>
      <c r="I2573" s="3"/>
      <c r="J2573" s="3"/>
      <c r="K2573" s="3"/>
      <c r="L2573" s="3"/>
      <c r="M2573" s="3"/>
      <c r="N2573" s="3"/>
      <c r="O2573" s="3"/>
      <c r="P2573" s="3"/>
      <c r="Q2573" s="3"/>
      <c r="R2573" s="3"/>
      <c r="S2573" s="3"/>
      <c r="T2573" s="3"/>
      <c r="U2573" s="3"/>
      <c r="V2573" s="3"/>
    </row>
    <row r="2574" ht="27.0" customHeight="1">
      <c r="A2574" s="8" t="str">
        <f>HYPERLINK("https://www.tenforums.com/tutorials/80785-enable-disable-require-uppercase-letters-pin-windows-10-a.html","PIN Complexity - Enable or Disable Require Uppercase Letters in Windows 10")</f>
        <v>PIN Complexity - Enable or Disable Require Uppercase Letters in Windows 10</v>
      </c>
      <c r="B2574" s="10" t="s">
        <v>2277</v>
      </c>
      <c r="C2574" s="3"/>
      <c r="D2574" s="3"/>
      <c r="E2574" s="3"/>
      <c r="F2574" s="3"/>
      <c r="G2574" s="3"/>
      <c r="H2574" s="3"/>
      <c r="I2574" s="3"/>
      <c r="J2574" s="3"/>
      <c r="K2574" s="3"/>
      <c r="L2574" s="3"/>
      <c r="M2574" s="3"/>
      <c r="N2574" s="3"/>
      <c r="O2574" s="3"/>
      <c r="P2574" s="3"/>
      <c r="Q2574" s="3"/>
      <c r="R2574" s="3"/>
      <c r="S2574" s="3"/>
      <c r="T2574" s="3"/>
      <c r="U2574" s="3"/>
      <c r="V2574" s="3"/>
    </row>
    <row r="2575" ht="27.0" customHeight="1">
      <c r="A2575" s="8" t="str">
        <f>HYPERLINK("https://www.tenforums.com/tutorials/80809-enable-disable-pin-expiration-windows-10-a.html","PIN Expiration - Enable or Disable in Windows 10")</f>
        <v>PIN Expiration - Enable or Disable in Windows 10</v>
      </c>
      <c r="B2575" s="10" t="s">
        <v>2278</v>
      </c>
      <c r="C2575" s="3"/>
      <c r="D2575" s="3"/>
      <c r="E2575" s="3"/>
      <c r="F2575" s="3"/>
      <c r="G2575" s="3"/>
      <c r="H2575" s="3"/>
      <c r="I2575" s="3"/>
      <c r="J2575" s="3"/>
      <c r="K2575" s="3"/>
      <c r="L2575" s="3"/>
      <c r="M2575" s="3"/>
      <c r="N2575" s="3"/>
      <c r="O2575" s="3"/>
      <c r="P2575" s="3"/>
      <c r="Q2575" s="3"/>
      <c r="R2575" s="3"/>
      <c r="S2575" s="3"/>
      <c r="T2575" s="3"/>
      <c r="U2575" s="3"/>
      <c r="V2575" s="3"/>
    </row>
    <row r="2576" ht="27.0" customHeight="1">
      <c r="A2576" s="11" t="s">
        <v>2279</v>
      </c>
      <c r="B2576" s="10" t="s">
        <v>38</v>
      </c>
      <c r="C2576" s="3"/>
      <c r="D2576" s="3"/>
      <c r="E2576" s="3"/>
      <c r="F2576" s="3"/>
      <c r="G2576" s="3"/>
      <c r="H2576" s="3"/>
      <c r="I2576" s="3"/>
      <c r="J2576" s="3"/>
      <c r="K2576" s="3"/>
      <c r="L2576" s="3"/>
      <c r="M2576" s="3"/>
      <c r="N2576" s="3"/>
      <c r="O2576" s="3"/>
      <c r="P2576" s="3"/>
      <c r="Q2576" s="3"/>
      <c r="R2576" s="3"/>
      <c r="S2576" s="3"/>
      <c r="T2576" s="3"/>
      <c r="U2576" s="3"/>
      <c r="V2576" s="3"/>
    </row>
    <row r="2577" ht="27.0" customHeight="1">
      <c r="A2577" s="8" t="str">
        <f>HYPERLINK("https://www.tenforums.com/tutorials/80813-enable-disable-pin-history-windows-10-a.html","PIN History - Enable or Disable in Windows 10")</f>
        <v>PIN History - Enable or Disable in Windows 10</v>
      </c>
      <c r="B2577" s="10" t="s">
        <v>2280</v>
      </c>
      <c r="C2577" s="3"/>
      <c r="D2577" s="3"/>
      <c r="E2577" s="3"/>
      <c r="F2577" s="3"/>
      <c r="G2577" s="3"/>
      <c r="H2577" s="3"/>
      <c r="I2577" s="3"/>
      <c r="J2577" s="3"/>
      <c r="K2577" s="3"/>
      <c r="L2577" s="3"/>
      <c r="M2577" s="3"/>
      <c r="N2577" s="3"/>
      <c r="O2577" s="3"/>
      <c r="P2577" s="3"/>
      <c r="Q2577" s="3"/>
      <c r="R2577" s="3"/>
      <c r="S2577" s="3"/>
      <c r="T2577" s="3"/>
      <c r="U2577" s="3"/>
      <c r="V2577" s="3"/>
    </row>
    <row r="2578" ht="27.0" customHeight="1">
      <c r="A2578" s="8" t="str">
        <f>HYPERLINK("https://www.tenforums.com/tutorials/80805-specify-maximum-minimum-pin-length-windows-10-a.html","PIN Length - Specify Maximum an Minimum in Windows 10")</f>
        <v>PIN Length - Specify Maximum an Minimum in Windows 10</v>
      </c>
      <c r="B2578" s="10" t="s">
        <v>2281</v>
      </c>
      <c r="C2578" s="3"/>
      <c r="D2578" s="3"/>
      <c r="E2578" s="3"/>
      <c r="F2578" s="3"/>
      <c r="G2578" s="3"/>
      <c r="H2578" s="3"/>
      <c r="I2578" s="3"/>
      <c r="J2578" s="3"/>
      <c r="K2578" s="3"/>
      <c r="L2578" s="3"/>
      <c r="M2578" s="3"/>
      <c r="N2578" s="3"/>
      <c r="O2578" s="3"/>
      <c r="P2578" s="3"/>
      <c r="Q2578" s="3"/>
      <c r="R2578" s="3"/>
      <c r="S2578" s="3"/>
      <c r="T2578" s="3"/>
      <c r="U2578" s="3"/>
      <c r="V2578" s="3"/>
    </row>
    <row r="2579" ht="27.0" customHeight="1">
      <c r="A2579" s="8" t="str">
        <f>HYPERLINK("https://www.tenforums.com/tutorials/8179-pin-remove-windows-10-mobile-phones.html","PIN - Remove in Windows 10 Mobile Phones")</f>
        <v>PIN - Remove in Windows 10 Mobile Phones</v>
      </c>
      <c r="B2579" s="9" t="s">
        <v>2282</v>
      </c>
      <c r="C2579" s="3"/>
      <c r="D2579" s="3"/>
      <c r="E2579" s="3"/>
      <c r="F2579" s="3"/>
      <c r="G2579" s="3"/>
      <c r="H2579" s="3"/>
      <c r="I2579" s="3"/>
      <c r="J2579" s="3"/>
      <c r="K2579" s="3"/>
      <c r="L2579" s="3"/>
      <c r="M2579" s="3"/>
      <c r="N2579" s="3"/>
      <c r="O2579" s="3"/>
      <c r="P2579" s="3"/>
      <c r="Q2579" s="3"/>
      <c r="R2579" s="3"/>
      <c r="S2579" s="3"/>
      <c r="T2579" s="3"/>
      <c r="U2579" s="3"/>
      <c r="V2579" s="3"/>
    </row>
    <row r="2580" ht="27.0" customHeight="1">
      <c r="A2580" s="8" t="str">
        <f>HYPERLINK("https://www.tenforums.com/tutorials/6518-pin-remove-your-account-windows-10-a.html","PIN - Remove from your Account in Windows 10")</f>
        <v>PIN - Remove from your Account in Windows 10</v>
      </c>
      <c r="B2580" s="9" t="s">
        <v>40</v>
      </c>
      <c r="C2580" s="3"/>
      <c r="D2580" s="3"/>
      <c r="E2580" s="3"/>
      <c r="F2580" s="3"/>
      <c r="G2580" s="3"/>
      <c r="H2580" s="3"/>
      <c r="I2580" s="3"/>
      <c r="J2580" s="3"/>
      <c r="K2580" s="3"/>
      <c r="L2580" s="3"/>
      <c r="M2580" s="3"/>
      <c r="N2580" s="3"/>
      <c r="O2580" s="3"/>
      <c r="P2580" s="3"/>
      <c r="Q2580" s="3"/>
      <c r="R2580" s="3"/>
      <c r="S2580" s="3"/>
      <c r="T2580" s="3"/>
      <c r="U2580" s="3"/>
      <c r="V2580" s="3"/>
    </row>
    <row r="2581" ht="27.0" customHeight="1">
      <c r="A2581" s="8" t="str">
        <f>HYPERLINK("https://www.tenforums.com/tutorials/99183-enable-disable-pin-reset-sign-windows-10-a.html","PIN Reset at Sign-in - Enable or Disable in Windows 10")</f>
        <v>PIN Reset at Sign-in - Enable or Disable in Windows 10</v>
      </c>
      <c r="B2581" s="9" t="s">
        <v>41</v>
      </c>
      <c r="C2581" s="3"/>
      <c r="D2581" s="3"/>
      <c r="E2581" s="3"/>
      <c r="F2581" s="3"/>
      <c r="G2581" s="3"/>
      <c r="H2581" s="3"/>
      <c r="I2581" s="3"/>
      <c r="J2581" s="3"/>
      <c r="K2581" s="3"/>
      <c r="L2581" s="3"/>
      <c r="M2581" s="3"/>
      <c r="N2581" s="3"/>
      <c r="O2581" s="3"/>
      <c r="P2581" s="3"/>
      <c r="Q2581" s="3"/>
      <c r="R2581" s="3"/>
      <c r="S2581" s="3"/>
      <c r="T2581" s="3"/>
      <c r="U2581" s="3"/>
      <c r="V2581" s="3"/>
    </row>
    <row r="2582" ht="27.0" customHeight="1">
      <c r="A2582" s="8" t="str">
        <f>HYPERLINK("https://www.tenforums.com/tutorials/8183-pin-reset-windows-10-mobile-phones.html","PIN - Reset in Windows 10 Mobile Phones")</f>
        <v>PIN - Reset in Windows 10 Mobile Phones</v>
      </c>
      <c r="B2582" s="9" t="s">
        <v>2283</v>
      </c>
      <c r="C2582" s="3"/>
      <c r="D2582" s="3"/>
      <c r="E2582" s="3"/>
      <c r="F2582" s="3"/>
      <c r="G2582" s="3"/>
      <c r="H2582" s="3"/>
      <c r="I2582" s="3"/>
      <c r="J2582" s="3"/>
      <c r="K2582" s="3"/>
      <c r="L2582" s="3"/>
      <c r="M2582" s="3"/>
      <c r="N2582" s="3"/>
      <c r="O2582" s="3"/>
      <c r="P2582" s="3"/>
      <c r="Q2582" s="3"/>
      <c r="R2582" s="3"/>
      <c r="S2582" s="3"/>
      <c r="T2582" s="3"/>
      <c r="U2582" s="3"/>
      <c r="V2582" s="3"/>
    </row>
    <row r="2583" ht="27.0" customHeight="1">
      <c r="A2583" s="8" t="str">
        <f>HYPERLINK("https://www.tenforums.com/tutorials/7312-pin-reset-your-account-windows-10-a.html","PIN - Reset for your Account in Windows 10")</f>
        <v>PIN - Reset for your Account in Windows 10</v>
      </c>
      <c r="B2583" s="9" t="s">
        <v>42</v>
      </c>
      <c r="C2583" s="3"/>
      <c r="D2583" s="3"/>
      <c r="E2583" s="3"/>
      <c r="F2583" s="3"/>
      <c r="G2583" s="3"/>
      <c r="H2583" s="3"/>
      <c r="I2583" s="3"/>
      <c r="J2583" s="3"/>
      <c r="K2583" s="3"/>
      <c r="L2583" s="3"/>
      <c r="M2583" s="3"/>
      <c r="N2583" s="3"/>
      <c r="O2583" s="3"/>
      <c r="P2583" s="3"/>
      <c r="Q2583" s="3"/>
      <c r="R2583" s="3"/>
      <c r="S2583" s="3"/>
      <c r="T2583" s="3"/>
      <c r="U2583" s="3"/>
      <c r="V2583" s="3"/>
    </row>
    <row r="2584" ht="27.0" customHeight="1">
      <c r="A2584" s="8" t="str">
        <f>HYPERLINK("https://www.tenforums.com/tutorials/80520-enable-disable-domain-users-sign-pin-windows-10-a.html","PIN Sign-in for Domain Users - Enable or Disable in Windows 10")</f>
        <v>PIN Sign-in for Domain Users - Enable or Disable in Windows 10</v>
      </c>
      <c r="B2584" s="10" t="s">
        <v>2284</v>
      </c>
      <c r="C2584" s="3"/>
      <c r="D2584" s="3"/>
      <c r="E2584" s="3"/>
      <c r="F2584" s="3"/>
      <c r="G2584" s="3"/>
      <c r="H2584" s="3"/>
      <c r="I2584" s="3"/>
      <c r="J2584" s="3"/>
      <c r="K2584" s="3"/>
      <c r="L2584" s="3"/>
      <c r="M2584" s="3"/>
      <c r="N2584" s="3"/>
      <c r="O2584" s="3"/>
      <c r="P2584" s="3"/>
      <c r="Q2584" s="3"/>
      <c r="R2584" s="3"/>
      <c r="S2584" s="3"/>
      <c r="T2584" s="3"/>
      <c r="U2584" s="3"/>
      <c r="V2584" s="3"/>
    </row>
    <row r="2585" ht="27.0" customHeight="1">
      <c r="A2585" s="8" t="str">
        <f>HYPERLINK("https://www.tenforums.com/tutorials/2933-pin-home-add-remove-context-menu-windows-10-a.html","Pin to home - Add or Remove on Context Menu in Windows 10")</f>
        <v>Pin to home - Add or Remove on Context Menu in Windows 10</v>
      </c>
      <c r="B2585" s="9" t="s">
        <v>2285</v>
      </c>
      <c r="C2585" s="3"/>
      <c r="D2585" s="3"/>
      <c r="E2585" s="3"/>
      <c r="F2585" s="3"/>
      <c r="G2585" s="3"/>
      <c r="H2585" s="3"/>
      <c r="I2585" s="3"/>
      <c r="J2585" s="3"/>
      <c r="K2585" s="3"/>
      <c r="L2585" s="3"/>
      <c r="M2585" s="3"/>
      <c r="N2585" s="3"/>
      <c r="O2585" s="3"/>
      <c r="P2585" s="3"/>
      <c r="Q2585" s="3"/>
      <c r="R2585" s="3"/>
      <c r="S2585" s="3"/>
      <c r="T2585" s="3"/>
      <c r="U2585" s="3"/>
      <c r="V2585" s="3"/>
    </row>
    <row r="2586" ht="27.0" customHeight="1">
      <c r="A2586" s="8" t="str">
        <f>HYPERLINK("https://www.tenforums.com/tutorials/2893-home-pin-unpin-locations-windows-10-a.html","Pin to home in Windows 10")</f>
        <v>Pin to home in Windows 10</v>
      </c>
      <c r="B2586" s="9" t="s">
        <v>2286</v>
      </c>
      <c r="C2586" s="3"/>
      <c r="D2586" s="3"/>
      <c r="E2586" s="3"/>
      <c r="F2586" s="3"/>
      <c r="G2586" s="3"/>
      <c r="H2586" s="3"/>
      <c r="I2586" s="3"/>
      <c r="J2586" s="3"/>
      <c r="K2586" s="3"/>
      <c r="L2586" s="3"/>
      <c r="M2586" s="3"/>
      <c r="N2586" s="3"/>
      <c r="O2586" s="3"/>
      <c r="P2586" s="3"/>
      <c r="Q2586" s="3"/>
      <c r="R2586" s="3"/>
      <c r="S2586" s="3"/>
      <c r="T2586" s="3"/>
      <c r="U2586" s="3"/>
      <c r="V2586" s="3"/>
    </row>
    <row r="2587" ht="27.0" customHeight="1">
      <c r="A2587" s="8" t="str">
        <f>HYPERLINK("https://www.tenforums.com/tutorials/2893-quick-access-pin-unpin-locations-windows-10-a.html","Pin to Quick access and 'Unpin from Quick access' Locations in Windows 10")</f>
        <v>Pin to Quick access and 'Unpin from Quick access' Locations in Windows 10</v>
      </c>
      <c r="B2587" s="9" t="s">
        <v>2287</v>
      </c>
      <c r="C2587" s="3"/>
      <c r="D2587" s="3"/>
      <c r="E2587" s="3"/>
      <c r="F2587" s="3"/>
      <c r="G2587" s="3"/>
      <c r="H2587" s="3"/>
      <c r="I2587" s="3"/>
      <c r="J2587" s="3"/>
      <c r="K2587" s="3"/>
      <c r="L2587" s="3"/>
      <c r="M2587" s="3"/>
      <c r="N2587" s="3"/>
      <c r="O2587" s="3"/>
      <c r="P2587" s="3"/>
      <c r="Q2587" s="3"/>
      <c r="R2587" s="3"/>
      <c r="S2587" s="3"/>
      <c r="T2587" s="3"/>
      <c r="U2587" s="3"/>
      <c r="V2587" s="3"/>
    </row>
    <row r="2588" ht="27.0" customHeight="1">
      <c r="A2588" s="8" t="str">
        <f>HYPERLINK("https://www.tenforums.com/tutorials/2933-pin-quick-access-context-menu-remove-windows-10-a.html","Pin to Quick access context menu - Remove in Windows 10")</f>
        <v>Pin to Quick access context menu - Remove in Windows 10</v>
      </c>
      <c r="B2588" s="9" t="s">
        <v>2288</v>
      </c>
      <c r="C2588" s="3"/>
      <c r="D2588" s="3"/>
      <c r="E2588" s="3"/>
      <c r="F2588" s="3"/>
      <c r="G2588" s="3"/>
      <c r="H2588" s="3"/>
      <c r="I2588" s="3"/>
      <c r="J2588" s="3"/>
      <c r="K2588" s="3"/>
      <c r="L2588" s="3"/>
      <c r="M2588" s="3"/>
      <c r="N2588" s="3"/>
      <c r="O2588" s="3"/>
      <c r="P2588" s="3"/>
      <c r="Q2588" s="3"/>
      <c r="R2588" s="3"/>
      <c r="S2588" s="3"/>
      <c r="T2588" s="3"/>
      <c r="U2588" s="3"/>
      <c r="V2588" s="3"/>
    </row>
    <row r="2589" ht="27.0" customHeight="1">
      <c r="A2589" s="8" t="str">
        <f>HYPERLINK("https://www.tenforums.com/tutorials/3403-pin-start-unpin-start-items-windows-10-a.html","Pin to Start and 'Unpin from Start' items in Windows 10")</f>
        <v>Pin to Start and 'Unpin from Start' items in Windows 10</v>
      </c>
      <c r="B2589" s="9" t="s">
        <v>2289</v>
      </c>
      <c r="C2589" s="3"/>
      <c r="D2589" s="3"/>
      <c r="E2589" s="3"/>
      <c r="F2589" s="3"/>
      <c r="G2589" s="3"/>
      <c r="H2589" s="3"/>
      <c r="I2589" s="3"/>
      <c r="J2589" s="3"/>
      <c r="K2589" s="3"/>
      <c r="L2589" s="3"/>
      <c r="M2589" s="3"/>
      <c r="N2589" s="3"/>
      <c r="O2589" s="3"/>
      <c r="P2589" s="3"/>
      <c r="Q2589" s="3"/>
      <c r="R2589" s="3"/>
      <c r="S2589" s="3"/>
      <c r="T2589" s="3"/>
      <c r="U2589" s="3"/>
      <c r="V2589" s="3"/>
    </row>
    <row r="2590" ht="27.0" customHeight="1">
      <c r="A2590" s="8" t="str">
        <f>HYPERLINK("https://www.tenforums.com/tutorials/37258-add-remove-pin-start-context-menu-windows-10-a.html","Pin to Start context menu - Add or Remove in Windows 10")</f>
        <v>Pin to Start context menu - Add or Remove in Windows 10</v>
      </c>
      <c r="B2590" s="9" t="s">
        <v>2290</v>
      </c>
      <c r="C2590" s="3"/>
      <c r="D2590" s="3"/>
      <c r="E2590" s="3"/>
      <c r="F2590" s="3"/>
      <c r="G2590" s="3"/>
      <c r="H2590" s="3"/>
      <c r="I2590" s="3"/>
      <c r="J2590" s="3"/>
      <c r="K2590" s="3"/>
      <c r="L2590" s="3"/>
      <c r="M2590" s="3"/>
      <c r="N2590" s="3"/>
      <c r="O2590" s="3"/>
      <c r="P2590" s="3"/>
      <c r="Q2590" s="3"/>
      <c r="R2590" s="3"/>
      <c r="S2590" s="3"/>
      <c r="T2590" s="3"/>
      <c r="U2590" s="3"/>
      <c r="V2590" s="3"/>
    </row>
    <row r="2591" ht="27.0" customHeight="1">
      <c r="A2591" s="8" t="str">
        <f>HYPERLINK("https://www.tenforums.com/tutorials/6206-microsoft-edge-pin-start-sites-windows-10-a.html","Pin to Start Websites from Microsoft Edge in Windows 10")</f>
        <v>Pin to Start Websites from Microsoft Edge in Windows 10</v>
      </c>
      <c r="B2591" s="9" t="s">
        <v>1827</v>
      </c>
      <c r="C2591" s="3"/>
      <c r="D2591" s="3"/>
      <c r="E2591" s="3"/>
      <c r="F2591" s="3"/>
      <c r="G2591" s="3"/>
      <c r="H2591" s="3"/>
      <c r="I2591" s="3"/>
      <c r="J2591" s="3"/>
      <c r="K2591" s="3"/>
      <c r="L2591" s="3"/>
      <c r="M2591" s="3"/>
      <c r="N2591" s="3"/>
      <c r="O2591" s="3"/>
      <c r="P2591" s="3"/>
      <c r="Q2591" s="3"/>
      <c r="R2591" s="3"/>
      <c r="S2591" s="3"/>
      <c r="T2591" s="3"/>
      <c r="U2591" s="3"/>
      <c r="V2591" s="3"/>
    </row>
    <row r="2592" ht="27.0" customHeight="1">
      <c r="A2592" s="8" t="str">
        <f>HYPERLINK("https://www.tenforums.com/tutorials/105252-enable-disable-pin-unpin-apps-taskbar-windows.html","Pin to taskbar and Unpin from taskbar for Apps - Enable or Disable in Windows")</f>
        <v>Pin to taskbar and Unpin from taskbar for Apps - Enable or Disable in Windows</v>
      </c>
      <c r="B2592" s="9" t="s">
        <v>2291</v>
      </c>
      <c r="C2592" s="3"/>
      <c r="D2592" s="3"/>
      <c r="E2592" s="3"/>
      <c r="F2592" s="3"/>
      <c r="G2592" s="3"/>
      <c r="H2592" s="3"/>
      <c r="I2592" s="3"/>
      <c r="J2592" s="3"/>
      <c r="K2592" s="3"/>
      <c r="L2592" s="3"/>
      <c r="M2592" s="3"/>
      <c r="N2592" s="3"/>
      <c r="O2592" s="3"/>
      <c r="P2592" s="3"/>
      <c r="Q2592" s="3"/>
      <c r="R2592" s="3"/>
      <c r="S2592" s="3"/>
      <c r="T2592" s="3"/>
      <c r="U2592" s="3"/>
      <c r="V2592" s="3"/>
    </row>
    <row r="2593" ht="27.0" customHeight="1">
      <c r="A2593" s="8" t="str">
        <f>HYPERLINK("https://www.tenforums.com/tutorials/3449-pin-taskbar-unpin-taskbar-apps-windows-10-a.html","Pin to taskbar and 'Unpin from taskbar' Apps in Windows 10")</f>
        <v>Pin to taskbar and 'Unpin from taskbar' Apps in Windows 10</v>
      </c>
      <c r="B2593" s="9" t="s">
        <v>193</v>
      </c>
      <c r="C2593" s="3"/>
      <c r="D2593" s="3"/>
      <c r="E2593" s="3"/>
      <c r="F2593" s="3"/>
      <c r="G2593" s="3"/>
      <c r="H2593" s="3"/>
      <c r="I2593" s="3"/>
      <c r="J2593" s="3"/>
      <c r="K2593" s="3"/>
      <c r="L2593" s="3"/>
      <c r="M2593" s="3"/>
      <c r="N2593" s="3"/>
      <c r="O2593" s="3"/>
      <c r="P2593" s="3"/>
      <c r="Q2593" s="3"/>
      <c r="R2593" s="3"/>
      <c r="S2593" s="3"/>
      <c r="T2593" s="3"/>
      <c r="U2593" s="3"/>
      <c r="V2593" s="3"/>
    </row>
    <row r="2594" ht="27.0" customHeight="1">
      <c r="A2594" s="8" t="str">
        <f>HYPERLINK("https://www.tenforums.com/tutorials/91812-add-remove-pin-taskbar-context-menu-windows-10-a.html","Pin to Taskbar Context Menu - Add or Remove in Windows 10")</f>
        <v>Pin to Taskbar Context Menu - Add or Remove in Windows 10</v>
      </c>
      <c r="B2594" s="9" t="s">
        <v>2292</v>
      </c>
      <c r="C2594" s="3"/>
      <c r="D2594" s="3"/>
      <c r="E2594" s="3"/>
      <c r="F2594" s="3"/>
      <c r="G2594" s="3"/>
      <c r="H2594" s="3"/>
      <c r="I2594" s="3"/>
      <c r="J2594" s="3"/>
      <c r="K2594" s="3"/>
      <c r="L2594" s="3"/>
      <c r="M2594" s="3"/>
      <c r="N2594" s="3"/>
      <c r="O2594" s="3"/>
      <c r="P2594" s="3"/>
      <c r="Q2594" s="3"/>
      <c r="R2594" s="3"/>
      <c r="S2594" s="3"/>
      <c r="T2594" s="3"/>
      <c r="U2594" s="3"/>
      <c r="V2594" s="3"/>
    </row>
    <row r="2595" ht="27.0" customHeight="1">
      <c r="A2595" s="8" t="str">
        <f>HYPERLINK("https://www.tenforums.com/tutorials/96525-pin-file-taskbar-windows-10-a.html","Pin to Taskbar File in Windows 10")</f>
        <v>Pin to Taskbar File in Windows 10</v>
      </c>
      <c r="B2595" s="9" t="s">
        <v>1039</v>
      </c>
      <c r="C2595" s="3"/>
      <c r="D2595" s="3"/>
      <c r="E2595" s="3"/>
      <c r="F2595" s="3"/>
      <c r="G2595" s="3"/>
      <c r="H2595" s="3"/>
      <c r="I2595" s="3"/>
      <c r="J2595" s="3"/>
      <c r="K2595" s="3"/>
      <c r="L2595" s="3"/>
      <c r="M2595" s="3"/>
      <c r="N2595" s="3"/>
      <c r="O2595" s="3"/>
      <c r="P2595" s="3"/>
      <c r="Q2595" s="3"/>
      <c r="R2595" s="3"/>
      <c r="S2595" s="3"/>
      <c r="T2595" s="3"/>
      <c r="U2595" s="3"/>
      <c r="V2595" s="3"/>
    </row>
    <row r="2596" ht="27.0" customHeight="1">
      <c r="A2596" s="8" t="str">
        <f>HYPERLINK("https://www.tenforums.com/tutorials/4636-pin-taskbar-folder-drive-windows-10-a.html","Pin to taskbar Folder and Drive in Windows 10")</f>
        <v>Pin to taskbar Folder and Drive in Windows 10</v>
      </c>
      <c r="B2596" s="9" t="s">
        <v>864</v>
      </c>
      <c r="C2596" s="3"/>
      <c r="D2596" s="3"/>
      <c r="E2596" s="3"/>
      <c r="F2596" s="3"/>
      <c r="G2596" s="3"/>
      <c r="H2596" s="3"/>
      <c r="I2596" s="3"/>
      <c r="J2596" s="3"/>
      <c r="K2596" s="3"/>
      <c r="L2596" s="3"/>
      <c r="M2596" s="3"/>
      <c r="N2596" s="3"/>
      <c r="O2596" s="3"/>
      <c r="P2596" s="3"/>
      <c r="Q2596" s="3"/>
      <c r="R2596" s="3"/>
      <c r="S2596" s="3"/>
      <c r="T2596" s="3"/>
      <c r="U2596" s="3"/>
      <c r="V2596" s="3"/>
    </row>
    <row r="2597" ht="27.0" customHeight="1">
      <c r="A2597" s="8" t="str">
        <f>HYPERLINK("https://www.tenforums.com/tutorials/47742-store-enable-disable-pin-taskbar-windows-8-10-a.html","Pin to Taskbar Store app - Enable or Disable in Windows 8 and 10 ")</f>
        <v>Pin to Taskbar Store app - Enable or Disable in Windows 8 and 10 </v>
      </c>
      <c r="B2597" s="9" t="s">
        <v>2293</v>
      </c>
      <c r="C2597" s="3"/>
      <c r="D2597" s="3"/>
      <c r="E2597" s="3"/>
      <c r="F2597" s="3"/>
      <c r="G2597" s="3"/>
      <c r="H2597" s="3"/>
      <c r="I2597" s="3"/>
      <c r="J2597" s="3"/>
      <c r="K2597" s="3"/>
      <c r="L2597" s="3"/>
      <c r="M2597" s="3"/>
      <c r="N2597" s="3"/>
      <c r="O2597" s="3"/>
      <c r="P2597" s="3"/>
      <c r="Q2597" s="3"/>
      <c r="R2597" s="3"/>
      <c r="S2597" s="3"/>
      <c r="T2597" s="3"/>
      <c r="U2597" s="3"/>
      <c r="V2597" s="3"/>
    </row>
    <row r="2598" ht="27.0" customHeight="1">
      <c r="A2598" s="8" t="str">
        <f>HYPERLINK("https://www.tenforums.com/tutorials/105240-enable-disable-pinned-apps-taskbar-windows.html","Pinned Apps on Taskbar - Enable or Disable in Windows")</f>
        <v>Pinned Apps on Taskbar - Enable or Disable in Windows</v>
      </c>
      <c r="B2598" s="9" t="s">
        <v>2294</v>
      </c>
      <c r="C2598" s="3"/>
      <c r="D2598" s="3"/>
      <c r="E2598" s="3"/>
      <c r="F2598" s="3"/>
      <c r="G2598" s="3"/>
      <c r="H2598" s="3"/>
      <c r="I2598" s="3"/>
      <c r="J2598" s="3"/>
      <c r="K2598" s="3"/>
      <c r="L2598" s="3"/>
      <c r="M2598" s="3"/>
      <c r="N2598" s="3"/>
      <c r="O2598" s="3"/>
      <c r="P2598" s="3"/>
      <c r="Q2598" s="3"/>
      <c r="R2598" s="3"/>
      <c r="S2598" s="3"/>
      <c r="T2598" s="3"/>
      <c r="U2598" s="3"/>
      <c r="V2598" s="3"/>
    </row>
    <row r="2599" ht="27.0" customHeight="1">
      <c r="A2599" s="8" t="str">
        <f>HYPERLINK("https://www.tenforums.com/tutorials/83169-remove-play-windows-media-player-context-menu-windows-10-a.html","""Play with Windows Media Player"" Context Menu - Add or Remove in Windows 10")</f>
        <v>"Play with Windows Media Player" Context Menu - Add or Remove in Windows 10</v>
      </c>
      <c r="B2599" s="10" t="s">
        <v>2295</v>
      </c>
      <c r="C2599" s="3"/>
      <c r="D2599" s="3"/>
      <c r="E2599" s="3"/>
      <c r="F2599" s="3"/>
      <c r="G2599" s="3"/>
      <c r="H2599" s="3"/>
      <c r="I2599" s="3"/>
      <c r="J2599" s="3"/>
      <c r="K2599" s="3"/>
      <c r="L2599" s="3"/>
      <c r="M2599" s="3"/>
      <c r="N2599" s="3"/>
      <c r="O2599" s="3"/>
      <c r="P2599" s="3"/>
      <c r="Q2599" s="3"/>
      <c r="R2599" s="3"/>
      <c r="S2599" s="3"/>
      <c r="T2599" s="3"/>
      <c r="U2599" s="3"/>
      <c r="V2599" s="3"/>
    </row>
    <row r="2600" ht="27.0" customHeight="1">
      <c r="A2600" s="8" t="str">
        <f>HYPERLINK("https://www.tenforums.com/tutorials/102323-change-default-audio-playback-device-windows-10-a.html","Playback Device - Change Default in Windows 10")</f>
        <v>Playback Device - Change Default in Windows 10</v>
      </c>
      <c r="B2600" s="9" t="s">
        <v>217</v>
      </c>
      <c r="C2600" s="3"/>
      <c r="D2600" s="3"/>
      <c r="E2600" s="3"/>
      <c r="F2600" s="3"/>
      <c r="G2600" s="3"/>
      <c r="H2600" s="3"/>
      <c r="I2600" s="3"/>
      <c r="J2600" s="3"/>
      <c r="K2600" s="3"/>
      <c r="L2600" s="3"/>
      <c r="M2600" s="3"/>
      <c r="N2600" s="3"/>
      <c r="O2600" s="3"/>
      <c r="P2600" s="3"/>
      <c r="Q2600" s="3"/>
      <c r="R2600" s="3"/>
      <c r="S2600" s="3"/>
      <c r="T2600" s="3"/>
      <c r="U2600" s="3"/>
      <c r="V2600" s="3"/>
    </row>
    <row r="2601" ht="27.0" customHeight="1">
      <c r="A2601" s="8" t="str">
        <f>HYPERLINK("https://www.tenforums.com/tutorials/101591-turn-off-hide-pointer-while-typing-windows.html","Pointer - Hide While Typing in Windows")</f>
        <v>Pointer - Hide While Typing in Windows</v>
      </c>
      <c r="B2601" s="9" t="s">
        <v>2296</v>
      </c>
      <c r="C2601" s="3"/>
      <c r="D2601" s="3"/>
      <c r="E2601" s="3"/>
      <c r="F2601" s="3"/>
      <c r="G2601" s="3"/>
      <c r="H2601" s="3"/>
      <c r="I2601" s="3"/>
      <c r="J2601" s="3"/>
      <c r="K2601" s="3"/>
      <c r="L2601" s="3"/>
      <c r="M2601" s="3"/>
      <c r="N2601" s="3"/>
      <c r="O2601" s="3"/>
      <c r="P2601" s="3"/>
      <c r="Q2601" s="3"/>
      <c r="R2601" s="3"/>
      <c r="S2601" s="3"/>
      <c r="T2601" s="3"/>
      <c r="U2601" s="3"/>
      <c r="V2601" s="3"/>
    </row>
    <row r="2602" ht="27.0" customHeight="1">
      <c r="A2602" s="8" t="str">
        <f>HYPERLINK("https://www.tenforums.com/tutorials/101584-turn-off-show-pointer-location-ctrl-key-windows.html","Pointer Location with CTRL Key - Show in Windows")</f>
        <v>Pointer Location with CTRL Key - Show in Windows</v>
      </c>
      <c r="B2602" s="9" t="s">
        <v>2297</v>
      </c>
      <c r="C2602" s="3"/>
      <c r="D2602" s="3"/>
      <c r="E2602" s="3"/>
      <c r="F2602" s="3"/>
      <c r="G2602" s="3"/>
      <c r="H2602" s="3"/>
      <c r="I2602" s="3"/>
      <c r="J2602" s="3"/>
      <c r="K2602" s="3"/>
      <c r="L2602" s="3"/>
      <c r="M2602" s="3"/>
      <c r="N2602" s="3"/>
      <c r="O2602" s="3"/>
      <c r="P2602" s="3"/>
      <c r="Q2602" s="3"/>
      <c r="R2602" s="3"/>
      <c r="S2602" s="3"/>
      <c r="T2602" s="3"/>
      <c r="U2602" s="3"/>
      <c r="V2602" s="3"/>
    </row>
    <row r="2603" ht="27.0" customHeight="1">
      <c r="A2603" s="8" t="str">
        <f>HYPERLINK("https://www.tenforums.com/tutorials/101691-turn-off-enhance-pointer-precision-windows.html","Pointer Precision - Enhance in Windows")</f>
        <v>Pointer Precision - Enhance in Windows</v>
      </c>
      <c r="B2603" s="9" t="s">
        <v>2298</v>
      </c>
      <c r="C2603" s="3"/>
      <c r="D2603" s="3"/>
      <c r="E2603" s="3"/>
      <c r="F2603" s="3"/>
      <c r="G2603" s="3"/>
      <c r="H2603" s="3"/>
      <c r="I2603" s="3"/>
      <c r="J2603" s="3"/>
      <c r="K2603" s="3"/>
      <c r="L2603" s="3"/>
      <c r="M2603" s="3"/>
      <c r="N2603" s="3"/>
      <c r="O2603" s="3"/>
      <c r="P2603" s="3"/>
      <c r="Q2603" s="3"/>
      <c r="R2603" s="3"/>
      <c r="S2603" s="3"/>
      <c r="T2603" s="3"/>
      <c r="U2603" s="3"/>
      <c r="V2603" s="3"/>
    </row>
    <row r="2604" ht="27.0" customHeight="1">
      <c r="A2604" s="8" t="str">
        <f>HYPERLINK("https://www.tenforums.com/tutorials/82701-turn-off-snap-pointer-default-button-windows-10-a.html","Pointer Snap To Default Button - Turn On or Off in Windows 10")</f>
        <v>Pointer Snap To Default Button - Turn On or Off in Windows 10</v>
      </c>
      <c r="B2604" s="10" t="s">
        <v>2299</v>
      </c>
      <c r="C2604" s="3"/>
      <c r="D2604" s="3"/>
      <c r="E2604" s="3"/>
      <c r="F2604" s="3"/>
      <c r="G2604" s="3"/>
      <c r="H2604" s="3"/>
      <c r="I2604" s="3"/>
      <c r="J2604" s="3"/>
      <c r="K2604" s="3"/>
      <c r="L2604" s="3"/>
      <c r="M2604" s="3"/>
      <c r="N2604" s="3"/>
      <c r="O2604" s="3"/>
      <c r="P2604" s="3"/>
      <c r="Q2604" s="3"/>
      <c r="R2604" s="3"/>
      <c r="S2604" s="3"/>
      <c r="T2604" s="3"/>
      <c r="U2604" s="3"/>
      <c r="V2604" s="3"/>
    </row>
    <row r="2605" ht="27.0" customHeight="1">
      <c r="A2605" s="12" t="str">
        <f>HYPERLINK("https://www.tenforums.com/tutorials/101604-change-mouse-cursor-speed-windows.html","Pointer Speed - Change in Windows")</f>
        <v>Pointer Speed - Change in Windows</v>
      </c>
      <c r="B2605" s="10" t="s">
        <v>1954</v>
      </c>
      <c r="C2605" s="3"/>
      <c r="D2605" s="3"/>
      <c r="E2605" s="3"/>
      <c r="F2605" s="3"/>
      <c r="G2605" s="3"/>
      <c r="H2605" s="3"/>
      <c r="I2605" s="3"/>
      <c r="J2605" s="3"/>
      <c r="K2605" s="3"/>
      <c r="L2605" s="3"/>
      <c r="M2605" s="3"/>
      <c r="N2605" s="3"/>
      <c r="O2605" s="3"/>
      <c r="P2605" s="3"/>
      <c r="Q2605" s="3"/>
      <c r="R2605" s="3"/>
      <c r="S2605" s="3"/>
      <c r="T2605" s="3"/>
      <c r="U2605" s="3"/>
      <c r="V2605" s="3"/>
    </row>
    <row r="2606" ht="27.0" customHeight="1">
      <c r="A2606" s="8" t="str">
        <f>HYPERLINK("https://www.tenforums.com/tutorials/101602-turn-off-display-pointer-trails-windows.html","Pointer Trails - Display in Windows")</f>
        <v>Pointer Trails - Display in Windows</v>
      </c>
      <c r="B2606" s="9" t="s">
        <v>2300</v>
      </c>
      <c r="C2606" s="3"/>
      <c r="D2606" s="3"/>
      <c r="E2606" s="3"/>
      <c r="F2606" s="3"/>
      <c r="G2606" s="3"/>
      <c r="H2606" s="3"/>
      <c r="I2606" s="3"/>
      <c r="J2606" s="3"/>
      <c r="K2606" s="3"/>
      <c r="L2606" s="3"/>
      <c r="M2606" s="3"/>
      <c r="N2606" s="3"/>
      <c r="O2606" s="3"/>
      <c r="P2606" s="3"/>
      <c r="Q2606" s="3"/>
      <c r="R2606" s="3"/>
      <c r="S2606" s="3"/>
      <c r="T2606" s="3"/>
      <c r="U2606" s="3"/>
      <c r="V2606" s="3"/>
    </row>
    <row r="2607" ht="27.0" customHeight="1">
      <c r="A2607" s="8" t="str">
        <f>HYPERLINK("https://www.tenforums.com/tutorials/95458-allow-prevent-themes-change-mouse-pointers-windows-10-a.html","Pointers - Allow or Prevent Themes to Change in Windows 10")</f>
        <v>Pointers - Allow or Prevent Themes to Change in Windows 10</v>
      </c>
      <c r="B2607" s="9" t="s">
        <v>1957</v>
      </c>
      <c r="C2607" s="3"/>
      <c r="D2607" s="3"/>
      <c r="E2607" s="3"/>
      <c r="F2607" s="3"/>
      <c r="G2607" s="3"/>
      <c r="H2607" s="3"/>
      <c r="I2607" s="3"/>
      <c r="J2607" s="3"/>
      <c r="K2607" s="3"/>
      <c r="L2607" s="3"/>
      <c r="M2607" s="3"/>
      <c r="N2607" s="3"/>
      <c r="O2607" s="3"/>
      <c r="P2607" s="3"/>
      <c r="Q2607" s="3"/>
      <c r="R2607" s="3"/>
      <c r="S2607" s="3"/>
      <c r="T2607" s="3"/>
      <c r="U2607" s="3"/>
      <c r="V2607" s="3"/>
    </row>
    <row r="2608" ht="27.0" customHeight="1">
      <c r="A2608" s="12" t="str">
        <f>HYPERLINK("https://www.tenforums.com/tutorials/5901-change-mouse-pointers-change-pointer-color-size-windows-10-a.html","Pointers - Change and Change Pointer Size and Color in Windows 10")</f>
        <v>Pointers - Change and Change Pointer Size and Color in Windows 10</v>
      </c>
      <c r="B2608" s="10" t="s">
        <v>1958</v>
      </c>
      <c r="C2608" s="3"/>
      <c r="D2608" s="3"/>
      <c r="E2608" s="3"/>
      <c r="F2608" s="3"/>
      <c r="G2608" s="3"/>
      <c r="H2608" s="3"/>
      <c r="I2608" s="3"/>
      <c r="J2608" s="3"/>
      <c r="K2608" s="3"/>
      <c r="L2608" s="3"/>
      <c r="M2608" s="3"/>
      <c r="N2608" s="3"/>
      <c r="O2608" s="3"/>
      <c r="P2608" s="3"/>
      <c r="Q2608" s="3"/>
      <c r="R2608" s="3"/>
      <c r="S2608" s="3"/>
      <c r="T2608" s="3"/>
      <c r="U2608" s="3"/>
      <c r="V2608" s="3"/>
    </row>
    <row r="2609" ht="27.0" customHeight="1">
      <c r="A2609" s="8" t="str">
        <f>HYPERLINK("https://www.tenforums.com/tutorials/96097-view-configured-update-policies-windows-10-a.html","Policies - View Configured Update Policies in Windows 10")</f>
        <v>Policies - View Configured Update Policies in Windows 10</v>
      </c>
      <c r="B2609" s="9" t="s">
        <v>2301</v>
      </c>
      <c r="C2609" s="3"/>
      <c r="D2609" s="3"/>
      <c r="E2609" s="3"/>
      <c r="F2609" s="3"/>
      <c r="G2609" s="3"/>
      <c r="H2609" s="3"/>
      <c r="I2609" s="3"/>
      <c r="J2609" s="3"/>
      <c r="K2609" s="3"/>
      <c r="L2609" s="3"/>
      <c r="M2609" s="3"/>
      <c r="N2609" s="3"/>
      <c r="O2609" s="3"/>
      <c r="P2609" s="3"/>
      <c r="Q2609" s="3"/>
      <c r="R2609" s="3"/>
      <c r="S2609" s="3"/>
      <c r="T2609" s="3"/>
      <c r="U2609" s="3"/>
      <c r="V2609" s="3"/>
    </row>
    <row r="2610" ht="27.0" customHeight="1">
      <c r="A2610" s="8" t="str">
        <f>HYPERLINK("https://www.tenforums.com/tutorials/89239-hide-show-pop-up-descriptions-windows-10-a.html","Pop-up Description for Folder and Desktop Items - Hide or Show in Windows 10")</f>
        <v>Pop-up Description for Folder and Desktop Items - Hide or Show in Windows 10</v>
      </c>
      <c r="B2610" s="9" t="s">
        <v>1292</v>
      </c>
      <c r="C2610" s="3"/>
      <c r="D2610" s="3"/>
      <c r="E2610" s="3"/>
      <c r="F2610" s="3"/>
      <c r="G2610" s="3"/>
      <c r="H2610" s="3"/>
      <c r="I2610" s="3"/>
      <c r="J2610" s="3"/>
      <c r="K2610" s="3"/>
      <c r="L2610" s="3"/>
      <c r="M2610" s="3"/>
      <c r="N2610" s="3"/>
      <c r="O2610" s="3"/>
      <c r="P2610" s="3"/>
      <c r="Q2610" s="3"/>
      <c r="R2610" s="3"/>
      <c r="S2610" s="3"/>
      <c r="T2610" s="3"/>
      <c r="U2610" s="3"/>
      <c r="V2610" s="3"/>
    </row>
    <row r="2611" ht="27.0" customHeight="1">
      <c r="A2611" s="11" t="s">
        <v>2302</v>
      </c>
      <c r="B2611" s="10" t="s">
        <v>2303</v>
      </c>
      <c r="C2611" s="3"/>
      <c r="D2611" s="3"/>
      <c r="E2611" s="3"/>
      <c r="F2611" s="3"/>
      <c r="G2611" s="3"/>
      <c r="H2611" s="3"/>
      <c r="I2611" s="3"/>
      <c r="J2611" s="3"/>
      <c r="K2611" s="3"/>
      <c r="L2611" s="3"/>
      <c r="M2611" s="3"/>
      <c r="N2611" s="3"/>
      <c r="O2611" s="3"/>
      <c r="P2611" s="3"/>
      <c r="Q2611" s="3"/>
      <c r="R2611" s="3"/>
      <c r="S2611" s="3"/>
      <c r="T2611" s="3"/>
      <c r="U2611" s="3"/>
      <c r="V2611" s="3"/>
    </row>
    <row r="2612" ht="27.0" customHeight="1">
      <c r="A2612" s="8" t="str">
        <f>HYPERLINK("https://www.tenforums.com/tutorials/15754-battery-power-indicator-use-old-new-windows-10-a.html","Power Battery Indicator - Use Old or New in Windows 10")</f>
        <v>Power Battery Indicator - Use Old or New in Windows 10</v>
      </c>
      <c r="B2612" s="9" t="s">
        <v>270</v>
      </c>
      <c r="C2612" s="3"/>
      <c r="D2612" s="3"/>
      <c r="E2612" s="3"/>
      <c r="F2612" s="3"/>
      <c r="G2612" s="3"/>
      <c r="H2612" s="3"/>
      <c r="I2612" s="3"/>
      <c r="J2612" s="3"/>
      <c r="K2612" s="3"/>
      <c r="L2612" s="3"/>
      <c r="M2612" s="3"/>
      <c r="N2612" s="3"/>
      <c r="O2612" s="3"/>
      <c r="P2612" s="3"/>
      <c r="Q2612" s="3"/>
      <c r="R2612" s="3"/>
      <c r="S2612" s="3"/>
      <c r="T2612" s="3"/>
      <c r="U2612" s="3"/>
      <c r="V2612" s="3"/>
    </row>
    <row r="2613" ht="27.0" customHeight="1">
      <c r="A2613" s="8" t="str">
        <f>HYPERLINK("https://www.tenforums.com/tutorials/69741-power-button-default-action-change-windows-10-a.html","Power Button Default Action - Change in Windows 10 ")</f>
        <v>Power Button Default Action - Change in Windows 10 </v>
      </c>
      <c r="B2613" s="9" t="s">
        <v>2304</v>
      </c>
      <c r="C2613" s="3"/>
      <c r="D2613" s="3"/>
      <c r="E2613" s="3"/>
      <c r="F2613" s="3"/>
      <c r="G2613" s="3"/>
      <c r="H2613" s="3"/>
      <c r="I2613" s="3"/>
      <c r="J2613" s="3"/>
      <c r="K2613" s="3"/>
      <c r="L2613" s="3"/>
      <c r="M2613" s="3"/>
      <c r="N2613" s="3"/>
      <c r="O2613" s="3"/>
      <c r="P2613" s="3"/>
      <c r="Q2613" s="3"/>
      <c r="R2613" s="3"/>
      <c r="S2613" s="3"/>
      <c r="T2613" s="3"/>
      <c r="U2613" s="3"/>
      <c r="V2613" s="3"/>
    </row>
    <row r="2614" ht="27.0" customHeight="1">
      <c r="A2614" s="8" t="str">
        <f>HYPERLINK("https://www.tenforums.com/tutorials/5148-power-efficiency-diagnostics-report-create-windows-10-a.html","Power Efficiency Diagnostics Report - Create in Windows 10")</f>
        <v>Power Efficiency Diagnostics Report - Create in Windows 10</v>
      </c>
      <c r="B2614" s="9" t="s">
        <v>2305</v>
      </c>
      <c r="C2614" s="3"/>
      <c r="D2614" s="3"/>
      <c r="E2614" s="3"/>
      <c r="F2614" s="3"/>
      <c r="G2614" s="3"/>
      <c r="H2614" s="3"/>
      <c r="I2614" s="3"/>
      <c r="J2614" s="3"/>
      <c r="K2614" s="3"/>
      <c r="L2614" s="3"/>
      <c r="M2614" s="3"/>
      <c r="N2614" s="3"/>
      <c r="O2614" s="3"/>
      <c r="P2614" s="3"/>
      <c r="Q2614" s="3"/>
      <c r="R2614" s="3"/>
      <c r="S2614" s="3"/>
      <c r="T2614" s="3"/>
      <c r="U2614" s="3"/>
      <c r="V2614" s="3"/>
    </row>
    <row r="2615" ht="27.0" customHeight="1">
      <c r="A2615" s="12" t="str">
        <f>HYPERLINK("https://www.tenforums.com/tutorials/65810-add-remove-power-icon-sign-screen-windows-10-a.html","Power Icon on Sign-in Screen - Add or Remove in Windows 10 ")</f>
        <v>Power Icon on Sign-in Screen - Add or Remove in Windows 10 </v>
      </c>
      <c r="B2615" s="10" t="s">
        <v>2306</v>
      </c>
      <c r="C2615" s="3"/>
      <c r="D2615" s="3"/>
      <c r="E2615" s="3"/>
      <c r="F2615" s="3"/>
      <c r="G2615" s="3"/>
      <c r="H2615" s="3"/>
      <c r="I2615" s="3"/>
      <c r="J2615" s="3"/>
      <c r="K2615" s="3"/>
      <c r="L2615" s="3"/>
      <c r="M2615" s="3"/>
      <c r="N2615" s="3"/>
      <c r="O2615" s="3"/>
      <c r="P2615" s="3"/>
      <c r="Q2615" s="3"/>
      <c r="R2615" s="3"/>
      <c r="S2615" s="3"/>
      <c r="T2615" s="3"/>
      <c r="U2615" s="3"/>
      <c r="V2615" s="3"/>
    </row>
    <row r="2616" ht="27.0" customHeight="1">
      <c r="A2616" s="8" t="str">
        <f>HYPERLINK("https://www.tenforums.com/tutorials/7445-hibernate-power-menu-add-remove-windows-10-a.html","Power menu - Add or Remove Hibernate in Windows 10")</f>
        <v>Power menu - Add or Remove Hibernate in Windows 10</v>
      </c>
      <c r="B2616" s="9" t="s">
        <v>1223</v>
      </c>
      <c r="C2616" s="3"/>
      <c r="D2616" s="3"/>
      <c r="E2616" s="3"/>
      <c r="F2616" s="3"/>
      <c r="G2616" s="3"/>
      <c r="H2616" s="3"/>
      <c r="I2616" s="3"/>
      <c r="J2616" s="3"/>
      <c r="K2616" s="3"/>
      <c r="L2616" s="3"/>
      <c r="M2616" s="3"/>
      <c r="N2616" s="3"/>
      <c r="O2616" s="3"/>
      <c r="P2616" s="3"/>
      <c r="Q2616" s="3"/>
      <c r="R2616" s="3"/>
      <c r="S2616" s="3"/>
      <c r="T2616" s="3"/>
      <c r="U2616" s="3"/>
      <c r="V2616" s="3"/>
    </row>
    <row r="2617" ht="27.0" customHeight="1">
      <c r="A2617" s="8" t="str">
        <f>HYPERLINK("https://www.tenforums.com/tutorials/7456-sleep-power-menu-add-remove-windows-10-a.html","Power menu - Add or Remove Sleep in Windows 10")</f>
        <v>Power menu - Add or Remove Sleep in Windows 10</v>
      </c>
      <c r="B2617" s="9" t="s">
        <v>2307</v>
      </c>
      <c r="C2617" s="3"/>
      <c r="D2617" s="3"/>
      <c r="E2617" s="3"/>
      <c r="F2617" s="3"/>
      <c r="G2617" s="3"/>
      <c r="H2617" s="3"/>
      <c r="I2617" s="3"/>
      <c r="J2617" s="3"/>
      <c r="K2617" s="3"/>
      <c r="L2617" s="3"/>
      <c r="M2617" s="3"/>
      <c r="N2617" s="3"/>
      <c r="O2617" s="3"/>
      <c r="P2617" s="3"/>
      <c r="Q2617" s="3"/>
      <c r="R2617" s="3"/>
      <c r="S2617" s="3"/>
      <c r="T2617" s="3"/>
      <c r="U2617" s="3"/>
      <c r="V2617" s="3"/>
    </row>
    <row r="2618" ht="27.0" customHeight="1">
      <c r="A2618" s="8" t="str">
        <f>HYPERLINK("https://www.tenforums.com/tutorials/104886-disable-shut-down-restart-sleep-hibernate-windows-10-a.html","Power Menu - Enable or Disable Shut Down, Restart, Sleep, and Hibernate in Power Menu in Windows 10")</f>
        <v>Power Menu - Enable or Disable Shut Down, Restart, Sleep, and Hibernate in Power Menu in Windows 10</v>
      </c>
      <c r="B2618" s="9" t="s">
        <v>1224</v>
      </c>
      <c r="C2618" s="3"/>
      <c r="D2618" s="3"/>
      <c r="E2618" s="3"/>
      <c r="F2618" s="3"/>
      <c r="G2618" s="3"/>
      <c r="H2618" s="3"/>
      <c r="I2618" s="3"/>
      <c r="J2618" s="3"/>
      <c r="K2618" s="3"/>
      <c r="L2618" s="3"/>
      <c r="M2618" s="3"/>
      <c r="N2618" s="3"/>
      <c r="O2618" s="3"/>
      <c r="P2618" s="3"/>
      <c r="Q2618" s="3"/>
      <c r="R2618" s="3"/>
      <c r="S2618" s="3"/>
      <c r="T2618" s="3"/>
      <c r="U2618" s="3"/>
      <c r="V2618" s="3"/>
    </row>
    <row r="2619" ht="27.0" customHeight="1">
      <c r="A2619" s="8" t="str">
        <f>HYPERLINK("https://www.tenforums.com/tutorials/76183-power-mode-change-level-windows-10-a.html","Power Mode - Change Level in Windows 10")</f>
        <v>Power Mode - Change Level in Windows 10</v>
      </c>
      <c r="B2619" s="10" t="s">
        <v>2308</v>
      </c>
      <c r="C2619" s="3"/>
      <c r="D2619" s="3"/>
      <c r="E2619" s="3"/>
      <c r="F2619" s="3"/>
      <c r="G2619" s="3"/>
      <c r="H2619" s="3"/>
      <c r="I2619" s="3"/>
      <c r="J2619" s="3"/>
      <c r="K2619" s="3"/>
      <c r="L2619" s="3"/>
      <c r="M2619" s="3"/>
      <c r="N2619" s="3"/>
      <c r="O2619" s="3"/>
      <c r="P2619" s="3"/>
      <c r="Q2619" s="3"/>
      <c r="R2619" s="3"/>
      <c r="S2619" s="3"/>
      <c r="T2619" s="3"/>
      <c r="U2619" s="3"/>
      <c r="V2619" s="3"/>
    </row>
    <row r="2620" ht="27.0" customHeight="1">
      <c r="A2620" s="8" t="str">
        <f>HYPERLINK("https://www.tenforums.com/tutorials/108189-add-remove-adaptive-backlight-power-options-windows-10-a.html","Power Options - Add or Remove 'Adaptive backlight' in Windows 10")</f>
        <v>Power Options - Add or Remove 'Adaptive backlight' in Windows 10</v>
      </c>
      <c r="B2620" s="9" t="s">
        <v>2309</v>
      </c>
      <c r="C2620" s="3"/>
      <c r="D2620" s="3"/>
      <c r="E2620" s="3"/>
      <c r="F2620" s="3"/>
      <c r="G2620" s="3"/>
      <c r="H2620" s="3"/>
      <c r="I2620" s="3"/>
      <c r="J2620" s="3"/>
      <c r="K2620" s="3"/>
      <c r="L2620" s="3"/>
      <c r="M2620" s="3"/>
      <c r="N2620" s="3"/>
      <c r="O2620" s="3"/>
      <c r="P2620" s="3"/>
      <c r="Q2620" s="3"/>
      <c r="R2620" s="3"/>
      <c r="S2620" s="3"/>
      <c r="T2620" s="3"/>
      <c r="U2620" s="3"/>
      <c r="V2620" s="3"/>
    </row>
    <row r="2621" ht="27.0" customHeight="1">
      <c r="A2621" s="8" t="str">
        <f>HYPERLINK("https://www.tenforums.com/tutorials/108142-add-remove-adaptive-display-power-options-windows.html","Power Options - Add or Remove 'Adaptive display' in Windows")</f>
        <v>Power Options - Add or Remove 'Adaptive display' in Windows</v>
      </c>
      <c r="B2621" s="9" t="s">
        <v>2310</v>
      </c>
      <c r="C2621" s="3"/>
      <c r="D2621" s="3"/>
      <c r="E2621" s="3"/>
      <c r="F2621" s="3"/>
      <c r="G2621" s="3"/>
      <c r="H2621" s="3"/>
      <c r="I2621" s="3"/>
      <c r="J2621" s="3"/>
      <c r="K2621" s="3"/>
      <c r="L2621" s="3"/>
      <c r="M2621" s="3"/>
      <c r="N2621" s="3"/>
      <c r="O2621" s="3"/>
      <c r="P2621" s="3"/>
      <c r="Q2621" s="3"/>
      <c r="R2621" s="3"/>
      <c r="S2621" s="3"/>
      <c r="T2621" s="3"/>
      <c r="U2621" s="3"/>
      <c r="V2621" s="3"/>
    </row>
    <row r="2622" ht="27.0" customHeight="1">
      <c r="A2622" s="8" t="str">
        <f>HYPERLINK("https://www.tenforums.com/tutorials/107712-add-ahci-link-power-management-adaptive-power-options-windows.html","Power Options  - Add or Remove 'AHCI Link Power Management - Adaptive' in Windows")</f>
        <v>Power Options  - Add or Remove 'AHCI Link Power Management - Adaptive' in Windows</v>
      </c>
      <c r="B2622" s="9" t="s">
        <v>2311</v>
      </c>
      <c r="C2622" s="3"/>
      <c r="D2622" s="3"/>
      <c r="E2622" s="3"/>
      <c r="F2622" s="3"/>
      <c r="G2622" s="3"/>
      <c r="H2622" s="3"/>
      <c r="I2622" s="3"/>
      <c r="J2622" s="3"/>
      <c r="K2622" s="3"/>
      <c r="L2622" s="3"/>
      <c r="M2622" s="3"/>
      <c r="N2622" s="3"/>
      <c r="O2622" s="3"/>
      <c r="P2622" s="3"/>
      <c r="Q2622" s="3"/>
      <c r="R2622" s="3"/>
      <c r="S2622" s="3"/>
      <c r="T2622" s="3"/>
      <c r="U2622" s="3"/>
      <c r="V2622" s="3"/>
    </row>
    <row r="2623" ht="27.0" customHeight="1">
      <c r="A2623" s="8" t="str">
        <f>HYPERLINK("https://www.tenforums.com/tutorials/72971-power-options-add-ahci-link-power-management-windows-10-a.html","Power Options - Add or Remove 'AHCI Link Power Management - HIPM/DIPM' in Windows 10 ")</f>
        <v>Power Options - Add or Remove 'AHCI Link Power Management - HIPM/DIPM' in Windows 10 </v>
      </c>
      <c r="B2623" s="9" t="s">
        <v>112</v>
      </c>
      <c r="C2623" s="3"/>
      <c r="D2623" s="3"/>
      <c r="E2623" s="3"/>
      <c r="F2623" s="3"/>
      <c r="G2623" s="3"/>
      <c r="H2623" s="3"/>
      <c r="I2623" s="3"/>
      <c r="J2623" s="3"/>
      <c r="K2623" s="3"/>
      <c r="L2623" s="3"/>
      <c r="M2623" s="3"/>
      <c r="N2623" s="3"/>
      <c r="O2623" s="3"/>
      <c r="P2623" s="3"/>
      <c r="Q2623" s="3"/>
      <c r="R2623" s="3"/>
      <c r="S2623" s="3"/>
      <c r="T2623" s="3"/>
      <c r="U2623" s="3"/>
      <c r="V2623" s="3"/>
    </row>
    <row r="2624" ht="27.0" customHeight="1">
      <c r="A2624" s="8" t="str">
        <f>HYPERLINK("https://www.tenforums.com/tutorials/108441-add-remove-allow-away-mode-policy-power-options-windows.html","Power Options - Add or Remove 'Allow Away Mode Policy' in Windows")</f>
        <v>Power Options - Add or Remove 'Allow Away Mode Policy' in Windows</v>
      </c>
      <c r="B2624" s="9" t="s">
        <v>2312</v>
      </c>
      <c r="C2624" s="3"/>
      <c r="D2624" s="3"/>
      <c r="E2624" s="3"/>
      <c r="F2624" s="3"/>
      <c r="G2624" s="3"/>
      <c r="H2624" s="3"/>
      <c r="I2624" s="3"/>
      <c r="J2624" s="3"/>
      <c r="K2624" s="3"/>
      <c r="L2624" s="3"/>
      <c r="M2624" s="3"/>
      <c r="N2624" s="3"/>
      <c r="O2624" s="3"/>
      <c r="P2624" s="3"/>
      <c r="Q2624" s="3"/>
      <c r="R2624" s="3"/>
      <c r="S2624" s="3"/>
      <c r="T2624" s="3"/>
      <c r="U2624" s="3"/>
      <c r="V2624" s="3"/>
    </row>
    <row r="2625" ht="27.0" customHeight="1">
      <c r="A2625" s="8" t="str">
        <f>HYPERLINK("https://www.tenforums.com/tutorials/108188-add-allow-display-required-policy-power-options-windows.html","Power Options - Add or Remove 'Allow display required policy' in Windows")</f>
        <v>Power Options - Add or Remove 'Allow display required policy' in Windows</v>
      </c>
      <c r="B2625" s="9" t="s">
        <v>2313</v>
      </c>
      <c r="C2625" s="3"/>
      <c r="D2625" s="3"/>
      <c r="E2625" s="3"/>
      <c r="F2625" s="3"/>
      <c r="G2625" s="3"/>
      <c r="H2625" s="3"/>
      <c r="I2625" s="3"/>
      <c r="J2625" s="3"/>
      <c r="K2625" s="3"/>
      <c r="L2625" s="3"/>
      <c r="M2625" s="3"/>
      <c r="N2625" s="3"/>
      <c r="O2625" s="3"/>
      <c r="P2625" s="3"/>
      <c r="Q2625" s="3"/>
      <c r="R2625" s="3"/>
      <c r="S2625" s="3"/>
      <c r="T2625" s="3"/>
      <c r="U2625" s="3"/>
      <c r="V2625" s="3"/>
    </row>
    <row r="2626" ht="27.0" customHeight="1">
      <c r="A2626" s="8" t="str">
        <f>HYPERLINK("https://www.tenforums.com/tutorials/72143-power-options-add-allow-sleep-remote-opens-windows-10-a.html","Power Options - Add or Remove 'Allow sleep with remote opens' in Windows 10 ")</f>
        <v>Power Options - Add or Remove 'Allow sleep with remote opens' in Windows 10 </v>
      </c>
      <c r="B2626" s="9" t="s">
        <v>2314</v>
      </c>
      <c r="C2626" s="3"/>
      <c r="D2626" s="3"/>
      <c r="E2626" s="3"/>
      <c r="F2626" s="3"/>
      <c r="G2626" s="3"/>
      <c r="H2626" s="3"/>
      <c r="I2626" s="3"/>
      <c r="J2626" s="3"/>
      <c r="K2626" s="3"/>
      <c r="L2626" s="3"/>
      <c r="M2626" s="3"/>
      <c r="N2626" s="3"/>
      <c r="O2626" s="3"/>
      <c r="P2626" s="3"/>
      <c r="Q2626" s="3"/>
      <c r="R2626" s="3"/>
      <c r="S2626" s="3"/>
      <c r="T2626" s="3"/>
      <c r="U2626" s="3"/>
      <c r="V2626" s="3"/>
    </row>
    <row r="2627" ht="27.0" customHeight="1">
      <c r="A2627" s="8" t="str">
        <f>HYPERLINK("https://www.tenforums.com/tutorials/108447-add-allow-system-required-policy-power-options-windows.html","Power Options - Add or Remove 'Allow system required policy' in Windows")</f>
        <v>Power Options - Add or Remove 'Allow system required policy' in Windows</v>
      </c>
      <c r="B2627" s="9" t="s">
        <v>2315</v>
      </c>
      <c r="C2627" s="3"/>
      <c r="D2627" s="3"/>
      <c r="E2627" s="3"/>
      <c r="F2627" s="3"/>
      <c r="G2627" s="3"/>
      <c r="H2627" s="3"/>
      <c r="I2627" s="3"/>
      <c r="J2627" s="3"/>
      <c r="K2627" s="3"/>
      <c r="L2627" s="3"/>
      <c r="M2627" s="3"/>
      <c r="N2627" s="3"/>
      <c r="O2627" s="3"/>
      <c r="P2627" s="3"/>
      <c r="Q2627" s="3"/>
      <c r="R2627" s="3"/>
      <c r="S2627" s="3"/>
      <c r="T2627" s="3"/>
      <c r="U2627" s="3"/>
      <c r="V2627" s="3"/>
    </row>
    <row r="2628" ht="27.0" customHeight="1">
      <c r="A2628" s="8" t="str">
        <f>HYPERLINK("https://www.tenforums.com/tutorials/65716-power-options-add-remove-allow-wake-timers-windows-10-a.html","Power Options - Add or Remove 'Allow wake timers' in Windows 10 ")</f>
        <v>Power Options - Add or Remove 'Allow wake timers' in Windows 10 </v>
      </c>
      <c r="B2628" s="9" t="s">
        <v>2316</v>
      </c>
      <c r="C2628" s="3"/>
      <c r="D2628" s="3"/>
      <c r="E2628" s="3"/>
      <c r="F2628" s="3"/>
      <c r="G2628" s="3"/>
      <c r="H2628" s="3"/>
      <c r="I2628" s="3"/>
      <c r="J2628" s="3"/>
      <c r="K2628" s="3"/>
      <c r="L2628" s="3"/>
      <c r="M2628" s="3"/>
      <c r="N2628" s="3"/>
      <c r="O2628" s="3"/>
      <c r="P2628" s="3"/>
      <c r="Q2628" s="3"/>
      <c r="R2628" s="3"/>
      <c r="S2628" s="3"/>
      <c r="T2628" s="3"/>
      <c r="U2628" s="3"/>
      <c r="V2628" s="3"/>
    </row>
    <row r="2629" ht="27.0" customHeight="1">
      <c r="A2629" s="8" t="str">
        <f>HYPERLINK("https://www.tenforums.com/tutorials/65586-power-options-add-console-lock-display-off-timeout-windows-10-a.html","Power Options - Add or Remove 'Console lock display off timeout' in Windows 10 ")</f>
        <v>Power Options - Add or Remove 'Console lock display off timeout' in Windows 10 </v>
      </c>
      <c r="B2629" s="9" t="s">
        <v>570</v>
      </c>
      <c r="C2629" s="3"/>
      <c r="D2629" s="3"/>
      <c r="E2629" s="3"/>
      <c r="F2629" s="3"/>
      <c r="G2629" s="3"/>
      <c r="H2629" s="3"/>
      <c r="I2629" s="3"/>
      <c r="J2629" s="3"/>
      <c r="K2629" s="3"/>
      <c r="L2629" s="3"/>
      <c r="M2629" s="3"/>
      <c r="N2629" s="3"/>
      <c r="O2629" s="3"/>
      <c r="P2629" s="3"/>
      <c r="Q2629" s="3"/>
      <c r="R2629" s="3"/>
      <c r="S2629" s="3"/>
      <c r="T2629" s="3"/>
      <c r="U2629" s="3"/>
      <c r="V2629" s="3"/>
    </row>
    <row r="2630" ht="27.0" customHeight="1">
      <c r="A2630" s="8" t="str">
        <f>HYPERLINK("https://www.tenforums.com/tutorials/108336-add-remove-critical-battery-action-power-options-windows.html","Power Options - Add or Remove 'Critical battery action' in Windows")</f>
        <v>Power Options - Add or Remove 'Critical battery action' in Windows</v>
      </c>
      <c r="B2630" s="9" t="s">
        <v>2317</v>
      </c>
      <c r="C2630" s="3"/>
      <c r="D2630" s="3"/>
      <c r="E2630" s="3"/>
      <c r="F2630" s="3"/>
      <c r="G2630" s="3"/>
      <c r="H2630" s="3"/>
      <c r="I2630" s="3"/>
      <c r="J2630" s="3"/>
      <c r="K2630" s="3"/>
      <c r="L2630" s="3"/>
      <c r="M2630" s="3"/>
      <c r="N2630" s="3"/>
      <c r="O2630" s="3"/>
      <c r="P2630" s="3"/>
      <c r="Q2630" s="3"/>
      <c r="R2630" s="3"/>
      <c r="S2630" s="3"/>
      <c r="T2630" s="3"/>
      <c r="U2630" s="3"/>
      <c r="V2630" s="3"/>
    </row>
    <row r="2631" ht="27.0" customHeight="1">
      <c r="A2631" s="8" t="str">
        <f>HYPERLINK("https://www.tenforums.com/tutorials/108335-add-remove-critical-battery-level-power-options-windows.html","Power Options - Add or Remove 'Critical battery level' in Windows")</f>
        <v>Power Options - Add or Remove 'Critical battery level' in Windows</v>
      </c>
      <c r="B2631" s="9" t="s">
        <v>2318</v>
      </c>
      <c r="C2631" s="3"/>
      <c r="D2631" s="3"/>
      <c r="E2631" s="3"/>
      <c r="F2631" s="3"/>
      <c r="G2631" s="3"/>
      <c r="H2631" s="3"/>
      <c r="I2631" s="3"/>
      <c r="J2631" s="3"/>
      <c r="K2631" s="3"/>
      <c r="L2631" s="3"/>
      <c r="M2631" s="3"/>
      <c r="N2631" s="3"/>
      <c r="O2631" s="3"/>
      <c r="P2631" s="3"/>
      <c r="Q2631" s="3"/>
      <c r="R2631" s="3"/>
      <c r="S2631" s="3"/>
      <c r="T2631" s="3"/>
      <c r="U2631" s="3"/>
      <c r="V2631" s="3"/>
    </row>
    <row r="2632" ht="27.0" customHeight="1">
      <c r="A2632" s="8" t="str">
        <f>HYPERLINK("https://www.tenforums.com/tutorials/108337-remove-critical-battery-notification-power-options-windows-10-a.html","Power Options - Add or Remove 'Critical battery notification' in Windows 10")</f>
        <v>Power Options - Add or Remove 'Critical battery notification' in Windows 10</v>
      </c>
      <c r="B2632" s="9" t="s">
        <v>2319</v>
      </c>
      <c r="C2632" s="3"/>
      <c r="D2632" s="3"/>
      <c r="E2632" s="3"/>
      <c r="F2632" s="3"/>
      <c r="G2632" s="3"/>
      <c r="H2632" s="3"/>
      <c r="I2632" s="3"/>
      <c r="J2632" s="3"/>
      <c r="K2632" s="3"/>
      <c r="L2632" s="3"/>
      <c r="M2632" s="3"/>
      <c r="N2632" s="3"/>
      <c r="O2632" s="3"/>
      <c r="P2632" s="3"/>
      <c r="Q2632" s="3"/>
      <c r="R2632" s="3"/>
      <c r="S2632" s="3"/>
      <c r="T2632" s="3"/>
      <c r="U2632" s="3"/>
      <c r="V2632" s="3"/>
    </row>
    <row r="2633" ht="27.0" customHeight="1">
      <c r="A2633" s="8" t="str">
        <f>HYPERLINK("https://www.tenforums.com/tutorials/108376-add-remove-device-idle-policy-power-options-windows.html","Power Options - Add or Remove 'Device idle policy' in Windows")</f>
        <v>Power Options - Add or Remove 'Device idle policy' in Windows</v>
      </c>
      <c r="B2633" s="9" t="s">
        <v>2320</v>
      </c>
      <c r="C2633" s="3"/>
      <c r="D2633" s="3"/>
      <c r="E2633" s="3"/>
      <c r="F2633" s="3"/>
      <c r="G2633" s="3"/>
      <c r="H2633" s="3"/>
      <c r="I2633" s="3"/>
      <c r="J2633" s="3"/>
      <c r="K2633" s="3"/>
      <c r="L2633" s="3"/>
      <c r="M2633" s="3"/>
      <c r="N2633" s="3"/>
      <c r="O2633" s="3"/>
      <c r="P2633" s="3"/>
      <c r="Q2633" s="3"/>
      <c r="R2633" s="3"/>
      <c r="S2633" s="3"/>
      <c r="T2633" s="3"/>
      <c r="U2633" s="3"/>
      <c r="V2633" s="3"/>
    </row>
    <row r="2634" ht="27.0" customHeight="1">
      <c r="A2634" s="8" t="str">
        <f>HYPERLINK("https://www.tenforums.com/tutorials/108132-add-remove-dim-display-after-power-options-windows.html","Power Options - Add or Remove 'Dim display after' in Windows")</f>
        <v>Power Options - Add or Remove 'Dim display after' in Windows</v>
      </c>
      <c r="B2634" s="9" t="s">
        <v>2321</v>
      </c>
      <c r="C2634" s="3"/>
      <c r="D2634" s="3"/>
      <c r="E2634" s="3"/>
      <c r="F2634" s="3"/>
      <c r="G2634" s="3"/>
      <c r="H2634" s="3"/>
      <c r="I2634" s="3"/>
      <c r="J2634" s="3"/>
      <c r="K2634" s="3"/>
      <c r="L2634" s="3"/>
      <c r="M2634" s="3"/>
      <c r="N2634" s="3"/>
      <c r="O2634" s="3"/>
      <c r="P2634" s="3"/>
      <c r="Q2634" s="3"/>
      <c r="R2634" s="3"/>
      <c r="S2634" s="3"/>
      <c r="T2634" s="3"/>
      <c r="U2634" s="3"/>
      <c r="V2634" s="3"/>
    </row>
    <row r="2635" ht="27.0" customHeight="1">
      <c r="A2635" s="8" t="str">
        <f>HYPERLINK("https://www.tenforums.com/tutorials/108137-add-remove-dimmed-display-brightness-power-options-windows.html","Power Options - Add or Remove 'Dimmed display brightness' in Windows")</f>
        <v>Power Options - Add or Remove 'Dimmed display brightness' in Windows</v>
      </c>
      <c r="B2635" s="9" t="s">
        <v>2322</v>
      </c>
      <c r="C2635" s="3"/>
      <c r="D2635" s="3"/>
      <c r="E2635" s="3"/>
      <c r="F2635" s="3"/>
      <c r="G2635" s="3"/>
      <c r="H2635" s="3"/>
      <c r="I2635" s="3"/>
      <c r="J2635" s="3"/>
      <c r="K2635" s="3"/>
      <c r="L2635" s="3"/>
      <c r="M2635" s="3"/>
      <c r="N2635" s="3"/>
      <c r="O2635" s="3"/>
      <c r="P2635" s="3"/>
      <c r="Q2635" s="3"/>
      <c r="R2635" s="3"/>
      <c r="S2635" s="3"/>
      <c r="T2635" s="3"/>
      <c r="U2635" s="3"/>
      <c r="V2635" s="3"/>
    </row>
    <row r="2636" ht="27.0" customHeight="1">
      <c r="A2636" s="8" t="str">
        <f>HYPERLINK("https://www.tenforums.com/tutorials/108126-add-remove-display-brightness-power-options-windows.html","Power Options - Add or Remove 'Display brightness' in Windows")</f>
        <v>Power Options - Add or Remove 'Display brightness' in Windows</v>
      </c>
      <c r="B2636" s="9" t="s">
        <v>2323</v>
      </c>
      <c r="C2636" s="3"/>
      <c r="D2636" s="3"/>
      <c r="E2636" s="3"/>
      <c r="F2636" s="3"/>
      <c r="G2636" s="3"/>
      <c r="H2636" s="3"/>
      <c r="I2636" s="3"/>
      <c r="J2636" s="3"/>
      <c r="K2636" s="3"/>
      <c r="L2636" s="3"/>
      <c r="M2636" s="3"/>
      <c r="N2636" s="3"/>
      <c r="O2636" s="3"/>
      <c r="P2636" s="3"/>
      <c r="Q2636" s="3"/>
      <c r="R2636" s="3"/>
      <c r="S2636" s="3"/>
      <c r="T2636" s="3"/>
      <c r="U2636" s="3"/>
      <c r="V2636" s="3"/>
    </row>
    <row r="2637" ht="27.0" customHeight="1">
      <c r="A2637" s="8" t="str">
        <f>HYPERLINK("https://www.tenforums.com/tutorials/85503-remove-enable-adaptive-brightness-power-options-windows-a.html","Power Options - Add or Remove 'Enable adaptive brightness' in Windows")</f>
        <v>Power Options - Add or Remove 'Enable adaptive brightness' in Windows</v>
      </c>
      <c r="B2637" s="9" t="s">
        <v>2324</v>
      </c>
      <c r="C2637" s="3"/>
      <c r="D2637" s="3"/>
      <c r="E2637" s="3"/>
      <c r="F2637" s="3"/>
      <c r="G2637" s="3"/>
      <c r="H2637" s="3"/>
      <c r="I2637" s="3"/>
      <c r="J2637" s="3"/>
      <c r="K2637" s="3"/>
      <c r="L2637" s="3"/>
      <c r="M2637" s="3"/>
      <c r="N2637" s="3"/>
      <c r="O2637" s="3"/>
      <c r="P2637" s="3"/>
      <c r="Q2637" s="3"/>
      <c r="R2637" s="3"/>
      <c r="S2637" s="3"/>
      <c r="T2637" s="3"/>
      <c r="U2637" s="3"/>
      <c r="V2637" s="3"/>
    </row>
    <row r="2638" ht="27.0" customHeight="1">
      <c r="A2638" s="8" t="str">
        <f>HYPERLINK("https://www.tenforums.com/tutorials/107875-add-enable-forced-button-lid-shutdown-power-options-windows.html","Power Options - Add or Remove 'Enable forced button/lid shutdown' in Windows")</f>
        <v>Power Options - Add or Remove 'Enable forced button/lid shutdown' in Windows</v>
      </c>
      <c r="B2638" s="9" t="s">
        <v>2325</v>
      </c>
      <c r="C2638" s="3"/>
      <c r="D2638" s="3"/>
      <c r="E2638" s="3"/>
      <c r="F2638" s="3"/>
      <c r="G2638" s="3"/>
      <c r="H2638" s="3"/>
      <c r="I2638" s="3"/>
      <c r="J2638" s="3"/>
      <c r="K2638" s="3"/>
      <c r="L2638" s="3"/>
      <c r="M2638" s="3"/>
      <c r="N2638" s="3"/>
      <c r="O2638" s="3"/>
      <c r="P2638" s="3"/>
      <c r="Q2638" s="3"/>
      <c r="R2638" s="3"/>
      <c r="S2638" s="3"/>
      <c r="T2638" s="3"/>
      <c r="U2638" s="3"/>
      <c r="V2638" s="3"/>
    </row>
    <row r="2639" ht="27.0" customHeight="1">
      <c r="A2639" s="8" t="str">
        <f>HYPERLINK("https://www.tenforums.com/tutorials/32733-energy-saver-settings-add-power-options-windows-10-a.html","Power Options - Add or Remove 'Energy Saver settings' in Windows 10 ")</f>
        <v>Power Options - Add or Remove 'Energy Saver settings' in Windows 10 </v>
      </c>
      <c r="B2639" s="9" t="s">
        <v>936</v>
      </c>
      <c r="C2639" s="3"/>
      <c r="D2639" s="3"/>
      <c r="E2639" s="3"/>
      <c r="F2639" s="3"/>
      <c r="G2639" s="3"/>
      <c r="H2639" s="3"/>
      <c r="I2639" s="3"/>
      <c r="J2639" s="3"/>
      <c r="K2639" s="3"/>
      <c r="L2639" s="3"/>
      <c r="M2639" s="3"/>
      <c r="N2639" s="3"/>
      <c r="O2639" s="3"/>
      <c r="P2639" s="3"/>
      <c r="Q2639" s="3"/>
      <c r="R2639" s="3"/>
      <c r="S2639" s="3"/>
      <c r="T2639" s="3"/>
      <c r="U2639" s="3"/>
      <c r="V2639" s="3"/>
    </row>
    <row r="2640" ht="27.0" customHeight="1">
      <c r="A2640" s="8" t="str">
        <f>HYPERLINK("https://www.tenforums.com/tutorials/107696-add-hard-disk-burst-ignore-time-power-options-windows.html","Power Options - Add or Remove 'Hard disk burst ignore time' in Windows")</f>
        <v>Power Options - Add or Remove 'Hard disk burst ignore time' in Windows</v>
      </c>
      <c r="B2640" s="9" t="s">
        <v>1204</v>
      </c>
      <c r="C2640" s="3"/>
      <c r="D2640" s="3"/>
      <c r="E2640" s="3"/>
      <c r="F2640" s="3"/>
      <c r="G2640" s="3"/>
      <c r="H2640" s="3"/>
      <c r="I2640" s="3"/>
      <c r="J2640" s="3"/>
      <c r="K2640" s="3"/>
      <c r="L2640" s="3"/>
      <c r="M2640" s="3"/>
      <c r="N2640" s="3"/>
      <c r="O2640" s="3"/>
      <c r="P2640" s="3"/>
      <c r="Q2640" s="3"/>
      <c r="R2640" s="3"/>
      <c r="S2640" s="3"/>
      <c r="T2640" s="3"/>
      <c r="U2640" s="3"/>
      <c r="V2640" s="3"/>
    </row>
    <row r="2641" ht="27.0" customHeight="1">
      <c r="A2641" s="8" t="str">
        <f>HYPERLINK("https://www.tenforums.com/tutorials/108391-add-remove-hibernate-after-power-options-windows.html","Power Options - Add or Remove 'Hibernate after' in Windows")</f>
        <v>Power Options - Add or Remove 'Hibernate after' in Windows</v>
      </c>
      <c r="B2641" s="9" t="s">
        <v>2326</v>
      </c>
      <c r="C2641" s="3"/>
      <c r="D2641" s="3"/>
      <c r="E2641" s="3"/>
      <c r="F2641" s="3"/>
      <c r="G2641" s="3"/>
      <c r="H2641" s="3"/>
      <c r="I2641" s="3"/>
      <c r="J2641" s="3"/>
      <c r="K2641" s="3"/>
      <c r="L2641" s="3"/>
      <c r="M2641" s="3"/>
      <c r="N2641" s="3"/>
      <c r="O2641" s="3"/>
      <c r="P2641" s="3"/>
      <c r="Q2641" s="3"/>
      <c r="R2641" s="3"/>
      <c r="S2641" s="3"/>
      <c r="T2641" s="3"/>
      <c r="U2641" s="3"/>
      <c r="V2641" s="3"/>
    </row>
    <row r="2642" ht="27.0" customHeight="1">
      <c r="A2642" s="8" t="str">
        <f>HYPERLINK("https://www.tenforums.com/tutorials/108197-add-hub-selective-suspend-timeout-power-options-windows.html","Power Options - Add or Remove 'Hub Selective Suspend Timeout' in Windows")</f>
        <v>Power Options - Add or Remove 'Hub Selective Suspend Timeout' in Windows</v>
      </c>
      <c r="B2642" s="9" t="s">
        <v>2327</v>
      </c>
      <c r="C2642" s="3"/>
      <c r="D2642" s="3"/>
      <c r="E2642" s="3"/>
      <c r="F2642" s="3"/>
      <c r="G2642" s="3"/>
      <c r="H2642" s="3"/>
      <c r="I2642" s="3"/>
      <c r="J2642" s="3"/>
      <c r="K2642" s="3"/>
      <c r="L2642" s="3"/>
      <c r="M2642" s="3"/>
      <c r="N2642" s="3"/>
      <c r="O2642" s="3"/>
      <c r="P2642" s="3"/>
      <c r="Q2642" s="3"/>
      <c r="R2642" s="3"/>
      <c r="S2642" s="3"/>
      <c r="T2642" s="3"/>
      <c r="U2642" s="3"/>
      <c r="V2642" s="3"/>
    </row>
    <row r="2643" ht="27.0" customHeight="1">
      <c r="A2643" s="8" t="str">
        <f>HYPERLINK("https://www.tenforums.com/tutorials/3097-power-options-add-remove-internet-explorer-windows.html","Power Options - Add or Remove 'Internet Explorer' in Windows")</f>
        <v>Power Options - Add or Remove 'Internet Explorer' in Windows</v>
      </c>
      <c r="B2643" s="9" t="s">
        <v>1317</v>
      </c>
      <c r="C2643" s="3"/>
      <c r="D2643" s="3"/>
      <c r="E2643" s="3"/>
      <c r="F2643" s="3"/>
      <c r="G2643" s="3"/>
      <c r="H2643" s="3"/>
      <c r="I2643" s="3"/>
      <c r="J2643" s="3"/>
      <c r="K2643" s="3"/>
      <c r="L2643" s="3"/>
      <c r="M2643" s="3"/>
      <c r="N2643" s="3"/>
      <c r="O2643" s="3"/>
      <c r="P2643" s="3"/>
      <c r="Q2643" s="3"/>
      <c r="R2643" s="3"/>
      <c r="S2643" s="3"/>
      <c r="T2643" s="3"/>
      <c r="U2643" s="3"/>
      <c r="V2643" s="3"/>
    </row>
    <row r="2644" ht="27.0" customHeight="1">
      <c r="A2644" s="8" t="str">
        <f>HYPERLINK("https://www.tenforums.com/tutorials/107865-add-remove-lid-close-action-power-options-windows.html","Power Options - Add or Remove 'Lid close action' in Windows")</f>
        <v>Power Options - Add or Remove 'Lid close action' in Windows</v>
      </c>
      <c r="B2644" s="9" t="s">
        <v>2328</v>
      </c>
      <c r="C2644" s="3"/>
      <c r="D2644" s="3"/>
      <c r="E2644" s="3"/>
      <c r="F2644" s="3"/>
      <c r="G2644" s="3"/>
      <c r="H2644" s="3"/>
      <c r="I2644" s="3"/>
      <c r="J2644" s="3"/>
      <c r="K2644" s="3"/>
      <c r="L2644" s="3"/>
      <c r="M2644" s="3"/>
      <c r="N2644" s="3"/>
      <c r="O2644" s="3"/>
      <c r="P2644" s="3"/>
      <c r="Q2644" s="3"/>
      <c r="R2644" s="3"/>
      <c r="S2644" s="3"/>
      <c r="T2644" s="3"/>
      <c r="U2644" s="3"/>
      <c r="V2644" s="3"/>
    </row>
    <row r="2645" ht="27.0" customHeight="1">
      <c r="A2645" s="8" t="str">
        <f>HYPERLINK("https://www.tenforums.com/tutorials/107801-add-remove-lid-open-action-power-options-windows-10-a.html","Power Options - Add or Remove 'Lid open action' in Windows 10")</f>
        <v>Power Options - Add or Remove 'Lid open action' in Windows 10</v>
      </c>
      <c r="B2645" s="9" t="s">
        <v>2329</v>
      </c>
      <c r="C2645" s="3"/>
      <c r="D2645" s="3"/>
      <c r="E2645" s="3"/>
      <c r="F2645" s="3"/>
      <c r="G2645" s="3"/>
      <c r="H2645" s="3"/>
      <c r="I2645" s="3"/>
      <c r="J2645" s="3"/>
      <c r="K2645" s="3"/>
      <c r="L2645" s="3"/>
      <c r="M2645" s="3"/>
      <c r="N2645" s="3"/>
      <c r="O2645" s="3"/>
      <c r="P2645" s="3"/>
      <c r="Q2645" s="3"/>
      <c r="R2645" s="3"/>
      <c r="S2645" s="3"/>
      <c r="T2645" s="3"/>
      <c r="U2645" s="3"/>
      <c r="V2645" s="3"/>
    </row>
    <row r="2646" ht="27.0" customHeight="1">
      <c r="A2646" s="8" t="str">
        <f>HYPERLINK("https://www.tenforums.com/tutorials/100629-remove-link-state-power-management-power-options-windows-10-a.html","Power Options - Add or Remove 'Link State Power Management' in Windows 10")</f>
        <v>Power Options - Add or Remove 'Link State Power Management' in Windows 10</v>
      </c>
      <c r="B2646" s="9" t="s">
        <v>2330</v>
      </c>
      <c r="C2646" s="3"/>
      <c r="D2646" s="3"/>
      <c r="E2646" s="3"/>
      <c r="F2646" s="3"/>
      <c r="G2646" s="3"/>
      <c r="H2646" s="3"/>
      <c r="I2646" s="3"/>
      <c r="J2646" s="3"/>
      <c r="K2646" s="3"/>
      <c r="L2646" s="3"/>
      <c r="M2646" s="3"/>
      <c r="N2646" s="3"/>
      <c r="O2646" s="3"/>
      <c r="P2646" s="3"/>
      <c r="Q2646" s="3"/>
      <c r="R2646" s="3"/>
      <c r="S2646" s="3"/>
      <c r="T2646" s="3"/>
      <c r="U2646" s="3"/>
      <c r="V2646" s="3"/>
    </row>
    <row r="2647" ht="27.0" customHeight="1">
      <c r="A2647" s="8" t="str">
        <f>HYPERLINK("https://www.tenforums.com/tutorials/108282-add-remove-low-battery-action-power-options-windows.html","Power Options - Add or Remove 'Low battery action' in Windows")</f>
        <v>Power Options - Add or Remove 'Low battery action' in Windows</v>
      </c>
      <c r="B2647" s="9" t="s">
        <v>2331</v>
      </c>
      <c r="C2647" s="3"/>
      <c r="D2647" s="3"/>
      <c r="E2647" s="3"/>
      <c r="F2647" s="3"/>
      <c r="G2647" s="3"/>
      <c r="H2647" s="3"/>
      <c r="I2647" s="3"/>
      <c r="J2647" s="3"/>
      <c r="K2647" s="3"/>
      <c r="L2647" s="3"/>
      <c r="M2647" s="3"/>
      <c r="N2647" s="3"/>
      <c r="O2647" s="3"/>
      <c r="P2647" s="3"/>
      <c r="Q2647" s="3"/>
      <c r="R2647" s="3"/>
      <c r="S2647" s="3"/>
      <c r="T2647" s="3"/>
      <c r="U2647" s="3"/>
      <c r="V2647" s="3"/>
    </row>
    <row r="2648" ht="27.0" customHeight="1">
      <c r="A2648" s="8" t="str">
        <f>HYPERLINK("https://www.tenforums.com/tutorials/108250-add-remove-low-battery-level-power-options-windows.html","Power Options - Add or Remove 'Low battery level' in Windows")</f>
        <v>Power Options - Add or Remove 'Low battery level' in Windows</v>
      </c>
      <c r="B2648" s="9" t="s">
        <v>2332</v>
      </c>
      <c r="C2648" s="3"/>
      <c r="D2648" s="3"/>
      <c r="E2648" s="3"/>
      <c r="F2648" s="3"/>
      <c r="G2648" s="3"/>
      <c r="H2648" s="3"/>
      <c r="I2648" s="3"/>
      <c r="J2648" s="3"/>
      <c r="K2648" s="3"/>
      <c r="L2648" s="3"/>
      <c r="M2648" s="3"/>
      <c r="N2648" s="3"/>
      <c r="O2648" s="3"/>
      <c r="P2648" s="3"/>
      <c r="Q2648" s="3"/>
      <c r="R2648" s="3"/>
      <c r="S2648" s="3"/>
      <c r="T2648" s="3"/>
      <c r="U2648" s="3"/>
      <c r="V2648" s="3"/>
    </row>
    <row r="2649" ht="27.0" customHeight="1">
      <c r="A2649" s="8" t="str">
        <f>HYPERLINK("https://www.tenforums.com/tutorials/108273-add-remove-low-battery-notification-power-options-windows.html","Power Options - Add or Remove 'Low battery notification' in Windows")</f>
        <v>Power Options - Add or Remove 'Low battery notification' in Windows</v>
      </c>
      <c r="B2649" s="9" t="s">
        <v>2333</v>
      </c>
      <c r="C2649" s="3"/>
      <c r="D2649" s="3"/>
      <c r="E2649" s="3"/>
      <c r="F2649" s="3"/>
      <c r="G2649" s="3"/>
      <c r="H2649" s="3"/>
      <c r="I2649" s="3"/>
      <c r="J2649" s="3"/>
      <c r="K2649" s="3"/>
      <c r="L2649" s="3"/>
      <c r="M2649" s="3"/>
      <c r="N2649" s="3"/>
      <c r="O2649" s="3"/>
      <c r="P2649" s="3"/>
      <c r="Q2649" s="3"/>
      <c r="R2649" s="3"/>
      <c r="S2649" s="3"/>
      <c r="T2649" s="3"/>
      <c r="U2649" s="3"/>
      <c r="V2649" s="3"/>
    </row>
    <row r="2650" ht="27.0" customHeight="1">
      <c r="A2650" s="8" t="str">
        <f>HYPERLINK("https://www.tenforums.com/tutorials/95580-add-remove-maximum-processor-frequency-windows-10-power-options.html","Power Options - Add or Remove 'Maximum processor frequency' in Windows 10")</f>
        <v>Power Options - Add or Remove 'Maximum processor frequency' in Windows 10</v>
      </c>
      <c r="B2650" s="9" t="s">
        <v>1515</v>
      </c>
      <c r="C2650" s="3"/>
      <c r="D2650" s="3"/>
      <c r="E2650" s="3"/>
      <c r="F2650" s="3"/>
      <c r="G2650" s="3"/>
      <c r="H2650" s="3"/>
      <c r="I2650" s="3"/>
      <c r="J2650" s="3"/>
      <c r="K2650" s="3"/>
      <c r="L2650" s="3"/>
      <c r="M2650" s="3"/>
      <c r="N2650" s="3"/>
      <c r="O2650" s="3"/>
      <c r="P2650" s="3"/>
      <c r="Q2650" s="3"/>
      <c r="R2650" s="3"/>
      <c r="S2650" s="3"/>
      <c r="T2650" s="3"/>
      <c r="U2650" s="3"/>
      <c r="V2650" s="3"/>
    </row>
    <row r="2651" ht="27.0" customHeight="1">
      <c r="A2651" s="8" t="str">
        <f>HYPERLINK("https://www.tenforums.com/tutorials/107967-add-remove-maximum-processor-state-power-options-windows-10-a.html","Power Options - Add or Remove 'Maximum processor state' in Windows 10")</f>
        <v>Power Options - Add or Remove 'Maximum processor state' in Windows 10</v>
      </c>
      <c r="B2651" s="9" t="s">
        <v>2334</v>
      </c>
      <c r="C2651" s="3"/>
      <c r="D2651" s="3"/>
      <c r="E2651" s="3"/>
      <c r="F2651" s="3"/>
      <c r="G2651" s="3"/>
      <c r="H2651" s="3"/>
      <c r="I2651" s="3"/>
      <c r="J2651" s="3"/>
      <c r="K2651" s="3"/>
      <c r="L2651" s="3"/>
      <c r="M2651" s="3"/>
      <c r="N2651" s="3"/>
      <c r="O2651" s="3"/>
      <c r="P2651" s="3"/>
      <c r="Q2651" s="3"/>
      <c r="R2651" s="3"/>
      <c r="S2651" s="3"/>
      <c r="T2651" s="3"/>
      <c r="U2651" s="3"/>
      <c r="V2651" s="3"/>
    </row>
    <row r="2652" ht="27.0" customHeight="1">
      <c r="A2652" s="8" t="str">
        <f>HYPERLINK("https://www.tenforums.com/tutorials/107960-add-remove-minimum-processor-state-power-options-windows-10-a.html","Power Options - Add or Remove 'Minimum processor state' in Windows 10")</f>
        <v>Power Options - Add or Remove 'Minimum processor state' in Windows 10</v>
      </c>
      <c r="B2652" s="9" t="s">
        <v>2335</v>
      </c>
      <c r="C2652" s="3"/>
      <c r="D2652" s="3"/>
      <c r="E2652" s="3"/>
      <c r="F2652" s="3"/>
      <c r="G2652" s="3"/>
      <c r="H2652" s="3"/>
      <c r="I2652" s="3"/>
      <c r="J2652" s="3"/>
      <c r="K2652" s="3"/>
      <c r="L2652" s="3"/>
      <c r="M2652" s="3"/>
      <c r="N2652" s="3"/>
      <c r="O2652" s="3"/>
      <c r="P2652" s="3"/>
      <c r="Q2652" s="3"/>
      <c r="R2652" s="3"/>
      <c r="S2652" s="3"/>
      <c r="T2652" s="3"/>
      <c r="U2652" s="3"/>
      <c r="V2652" s="3"/>
    </row>
    <row r="2653" ht="27.0" customHeight="1">
      <c r="A2653" s="8" t="str">
        <f>HYPERLINK("https://www.tenforums.com/tutorials/108378-add-networking-connectivity-standby-power-options-windows-10-a.html","Power Options - Add or Remove 'Networking connectivity in Standby' in Windows 10")</f>
        <v>Power Options - Add or Remove 'Networking connectivity in Standby' in Windows 10</v>
      </c>
      <c r="B2653" s="9" t="s">
        <v>2336</v>
      </c>
      <c r="C2653" s="3"/>
      <c r="D2653" s="3"/>
      <c r="E2653" s="3"/>
      <c r="F2653" s="3"/>
      <c r="G2653" s="3"/>
      <c r="H2653" s="3"/>
      <c r="I2653" s="3"/>
      <c r="J2653" s="3"/>
      <c r="K2653" s="3"/>
      <c r="L2653" s="3"/>
      <c r="M2653" s="3"/>
      <c r="N2653" s="3"/>
      <c r="O2653" s="3"/>
      <c r="P2653" s="3"/>
      <c r="Q2653" s="3"/>
      <c r="R2653" s="3"/>
      <c r="S2653" s="3"/>
      <c r="T2653" s="3"/>
      <c r="U2653" s="3"/>
      <c r="V2653" s="3"/>
    </row>
    <row r="2654" ht="27.0" customHeight="1">
      <c r="A2654" s="8" t="str">
        <f>HYPERLINK("https://www.tenforums.com/tutorials/107757-add-remove-power-button-action-power-options-windows.html","Power Options - Add or Remove 'Power button action' in Windows")</f>
        <v>Power Options - Add or Remove 'Power button action' in Windows</v>
      </c>
      <c r="B2654" s="9" t="s">
        <v>2337</v>
      </c>
      <c r="C2654" s="3"/>
      <c r="D2654" s="3"/>
      <c r="E2654" s="3"/>
      <c r="F2654" s="3"/>
      <c r="G2654" s="3"/>
      <c r="H2654" s="3"/>
      <c r="I2654" s="3"/>
      <c r="J2654" s="3"/>
      <c r="K2654" s="3"/>
      <c r="L2654" s="3"/>
      <c r="M2654" s="3"/>
      <c r="N2654" s="3"/>
      <c r="O2654" s="3"/>
      <c r="P2654" s="3"/>
      <c r="Q2654" s="3"/>
      <c r="R2654" s="3"/>
      <c r="S2654" s="3"/>
      <c r="T2654" s="3"/>
      <c r="U2654" s="3"/>
      <c r="V2654" s="3"/>
    </row>
    <row r="2655" ht="27.0" customHeight="1">
      <c r="A2655" s="11" t="str">
        <f>HYPERLINK("https://www.tenforums.com/tutorials/144700-add-primary-nvme-idle-timeout-power-options-windows-10-a.html","Power Options - Add or Remove 'Primary NVMe Idle Timeout' in Windows 10")</f>
        <v>Power Options - Add or Remove 'Primary NVMe Idle Timeout' in Windows 10</v>
      </c>
      <c r="B2655" s="10" t="s">
        <v>2338</v>
      </c>
      <c r="C2655" s="3"/>
      <c r="D2655" s="3"/>
      <c r="E2655" s="3"/>
      <c r="F2655" s="3"/>
      <c r="G2655" s="3"/>
      <c r="H2655" s="3"/>
      <c r="I2655" s="3"/>
      <c r="J2655" s="3"/>
      <c r="K2655" s="3"/>
      <c r="L2655" s="3"/>
      <c r="M2655" s="3"/>
      <c r="N2655" s="3"/>
      <c r="O2655" s="3"/>
      <c r="P2655" s="3"/>
      <c r="Q2655" s="3"/>
      <c r="R2655" s="3"/>
      <c r="S2655" s="3"/>
      <c r="T2655" s="3"/>
      <c r="U2655" s="3"/>
      <c r="V2655" s="3"/>
    </row>
    <row r="2656" ht="27.0" customHeight="1">
      <c r="A2656" s="8" t="str">
        <f>HYPERLINK("https://www.tenforums.com/tutorials/108569-add-processor-performance-decrease-threshold-windows-power-options.html","Power Options - Add or Remove 'Processor performance decrease threshold' in Windows")</f>
        <v>Power Options - Add or Remove 'Processor performance decrease threshold' in Windows</v>
      </c>
      <c r="B2656" s="9" t="s">
        <v>2339</v>
      </c>
      <c r="C2656" s="3"/>
      <c r="D2656" s="3"/>
      <c r="E2656" s="3"/>
      <c r="F2656" s="3"/>
      <c r="G2656" s="3"/>
      <c r="H2656" s="3"/>
      <c r="I2656" s="3"/>
      <c r="J2656" s="3"/>
      <c r="K2656" s="3"/>
      <c r="L2656" s="3"/>
      <c r="M2656" s="3"/>
      <c r="N2656" s="3"/>
      <c r="O2656" s="3"/>
      <c r="P2656" s="3"/>
      <c r="Q2656" s="3"/>
      <c r="R2656" s="3"/>
      <c r="S2656" s="3"/>
      <c r="T2656" s="3"/>
      <c r="U2656" s="3"/>
      <c r="V2656" s="3"/>
    </row>
    <row r="2657" ht="27.0" customHeight="1">
      <c r="A2657" s="8" t="str">
        <f>HYPERLINK("https://www.tenforums.com/tutorials/108564-add-processor-performance-increase-threshold-windows-power-options.html","Power Options - Add or Remove 'Processor performance increase threshold' in Windows")</f>
        <v>Power Options - Add or Remove 'Processor performance increase threshold' in Windows</v>
      </c>
      <c r="B2657" s="9" t="s">
        <v>2340</v>
      </c>
      <c r="C2657" s="3"/>
      <c r="D2657" s="3"/>
      <c r="E2657" s="3"/>
      <c r="F2657" s="3"/>
      <c r="G2657" s="3"/>
      <c r="H2657" s="3"/>
      <c r="I2657" s="3"/>
      <c r="J2657" s="3"/>
      <c r="K2657" s="3"/>
      <c r="L2657" s="3"/>
      <c r="M2657" s="3"/>
      <c r="N2657" s="3"/>
      <c r="O2657" s="3"/>
      <c r="P2657" s="3"/>
      <c r="Q2657" s="3"/>
      <c r="R2657" s="3"/>
      <c r="S2657" s="3"/>
      <c r="T2657" s="3"/>
      <c r="U2657" s="3"/>
      <c r="V2657" s="3"/>
    </row>
    <row r="2658" ht="27.0" customHeight="1">
      <c r="A2658" s="8" t="str">
        <f>HYPERLINK("https://www.tenforums.com/tutorials/65628-power-options-add-require-password-wakeup-windows-10-a.html","Power Options - Add or Remove 'Require a password on wakeup' in Windows 10 ")</f>
        <v>Power Options - Add or Remove 'Require a password on wakeup' in Windows 10 </v>
      </c>
      <c r="B2658" s="9" t="s">
        <v>2341</v>
      </c>
      <c r="C2658" s="3"/>
      <c r="D2658" s="3"/>
      <c r="E2658" s="3"/>
      <c r="F2658" s="3"/>
      <c r="G2658" s="3"/>
      <c r="H2658" s="3"/>
      <c r="I2658" s="3"/>
      <c r="J2658" s="3"/>
      <c r="K2658" s="3"/>
      <c r="L2658" s="3"/>
      <c r="M2658" s="3"/>
      <c r="N2658" s="3"/>
      <c r="O2658" s="3"/>
      <c r="P2658" s="3"/>
      <c r="Q2658" s="3"/>
      <c r="R2658" s="3"/>
      <c r="S2658" s="3"/>
      <c r="T2658" s="3"/>
      <c r="U2658" s="3"/>
      <c r="V2658" s="3"/>
    </row>
    <row r="2659" ht="27.0" customHeight="1">
      <c r="A2659" s="8" t="str">
        <f>HYPERLINK("https://www.tenforums.com/tutorials/108341-add-remove-reserve-battery-level-power-options-windows.html","Power Options - Add or Remove 'Reserve battery level' in Windows")</f>
        <v>Power Options - Add or Remove 'Reserve battery level' in Windows</v>
      </c>
      <c r="B2659" s="9" t="s">
        <v>2342</v>
      </c>
      <c r="C2659" s="3"/>
      <c r="D2659" s="3"/>
      <c r="E2659" s="3"/>
      <c r="F2659" s="3"/>
      <c r="G2659" s="3"/>
      <c r="H2659" s="3"/>
      <c r="I2659" s="3"/>
      <c r="J2659" s="3"/>
      <c r="K2659" s="3"/>
      <c r="L2659" s="3"/>
      <c r="M2659" s="3"/>
      <c r="N2659" s="3"/>
      <c r="O2659" s="3"/>
      <c r="P2659" s="3"/>
      <c r="Q2659" s="3"/>
      <c r="R2659" s="3"/>
      <c r="S2659" s="3"/>
      <c r="T2659" s="3"/>
      <c r="U2659" s="3"/>
      <c r="V2659" s="3"/>
    </row>
    <row r="2660" ht="27.0" customHeight="1">
      <c r="A2660" s="8" t="str">
        <f>HYPERLINK("https://www.tenforums.com/tutorials/107718-add-remove-sec-nvme-idle-timeout-power-options-windows-10-a.html","Power Options - Add or Remove 'SEC NVMe Idle Timeout' in Windows 10")</f>
        <v>Power Options - Add or Remove 'SEC NVMe Idle Timeout' in Windows 10</v>
      </c>
      <c r="B2660" s="9" t="s">
        <v>2343</v>
      </c>
      <c r="C2660" s="3"/>
      <c r="D2660" s="3"/>
      <c r="E2660" s="3"/>
      <c r="F2660" s="3"/>
      <c r="G2660" s="3"/>
      <c r="H2660" s="3"/>
      <c r="I2660" s="3"/>
      <c r="J2660" s="3"/>
      <c r="K2660" s="3"/>
      <c r="L2660" s="3"/>
      <c r="M2660" s="3"/>
      <c r="N2660" s="3"/>
      <c r="O2660" s="3"/>
      <c r="P2660" s="3"/>
      <c r="Q2660" s="3"/>
      <c r="R2660" s="3"/>
      <c r="S2660" s="3"/>
      <c r="T2660" s="3"/>
      <c r="U2660" s="3"/>
      <c r="V2660" s="3"/>
    </row>
    <row r="2661" ht="27.0" customHeight="1">
      <c r="A2661" s="8" t="str">
        <f>HYPERLINK("https://www.tenforums.com/tutorials/108385-add-remove-sleep-after-power-options-windows.html","Power Options - Add or Remove 'Sleep after' in Windows")</f>
        <v>Power Options - Add or Remove 'Sleep after' in Windows</v>
      </c>
      <c r="B2661" s="9" t="s">
        <v>2344</v>
      </c>
      <c r="C2661" s="3"/>
      <c r="D2661" s="3"/>
      <c r="E2661" s="3"/>
      <c r="F2661" s="3"/>
      <c r="G2661" s="3"/>
      <c r="H2661" s="3"/>
      <c r="I2661" s="3"/>
      <c r="J2661" s="3"/>
      <c r="K2661" s="3"/>
      <c r="L2661" s="3"/>
      <c r="M2661" s="3"/>
      <c r="N2661" s="3"/>
      <c r="O2661" s="3"/>
      <c r="P2661" s="3"/>
      <c r="Q2661" s="3"/>
      <c r="R2661" s="3"/>
      <c r="S2661" s="3"/>
      <c r="T2661" s="3"/>
      <c r="U2661" s="3"/>
      <c r="V2661" s="3"/>
    </row>
    <row r="2662" ht="27.0" customHeight="1">
      <c r="A2662" s="8" t="str">
        <f>HYPERLINK("https://www.tenforums.com/tutorials/107766-add-remove-sleep-button-action-power-options-windows.html","Power Options - Add or Remove 'Sleep button action' in Windows")</f>
        <v>Power Options - Add or Remove 'Sleep button action' in Windows</v>
      </c>
      <c r="B2662" s="9" t="s">
        <v>2345</v>
      </c>
      <c r="C2662" s="3"/>
      <c r="D2662" s="3"/>
      <c r="E2662" s="3"/>
      <c r="F2662" s="3"/>
      <c r="G2662" s="3"/>
      <c r="H2662" s="3"/>
      <c r="I2662" s="3"/>
      <c r="J2662" s="3"/>
      <c r="K2662" s="3"/>
      <c r="L2662" s="3"/>
      <c r="M2662" s="3"/>
      <c r="N2662" s="3"/>
      <c r="O2662" s="3"/>
      <c r="P2662" s="3"/>
      <c r="Q2662" s="3"/>
      <c r="R2662" s="3"/>
      <c r="S2662" s="3"/>
      <c r="T2662" s="3"/>
      <c r="U2662" s="3"/>
      <c r="V2662" s="3"/>
    </row>
    <row r="2663" ht="27.0" customHeight="1">
      <c r="A2663" s="8" t="str">
        <f>HYPERLINK("https://www.tenforums.com/tutorials/85498-remove-desktop-background-slide-show-power-options-windows-10-a.html","Power Options - Add or Remove 'Slide show' in Windows 10")</f>
        <v>Power Options - Add or Remove 'Slide show' in Windows 10</v>
      </c>
      <c r="B2663" s="9" t="s">
        <v>2346</v>
      </c>
      <c r="C2663" s="3"/>
      <c r="D2663" s="3"/>
      <c r="E2663" s="3"/>
      <c r="F2663" s="3"/>
      <c r="G2663" s="3"/>
      <c r="H2663" s="3"/>
      <c r="I2663" s="3"/>
      <c r="J2663" s="3"/>
      <c r="K2663" s="3"/>
      <c r="L2663" s="3"/>
      <c r="M2663" s="3"/>
      <c r="N2663" s="3"/>
      <c r="O2663" s="3"/>
      <c r="P2663" s="3"/>
      <c r="Q2663" s="3"/>
      <c r="R2663" s="3"/>
      <c r="S2663" s="3"/>
      <c r="T2663" s="3"/>
      <c r="U2663" s="3"/>
      <c r="V2663" s="3"/>
    </row>
    <row r="2664" ht="27.0" customHeight="1">
      <c r="A2664" s="8" t="str">
        <f>HYPERLINK("https://www.tenforums.com/tutorials/107953-add-remove-system-cooling-policy-power-options-windows.html","Power Options - Add or Remove 'System cooling policy' in Windows")</f>
        <v>Power Options - Add or Remove 'System cooling policy' in Windows</v>
      </c>
      <c r="B2664" s="9" t="s">
        <v>2347</v>
      </c>
      <c r="C2664" s="3"/>
      <c r="D2664" s="3"/>
      <c r="E2664" s="3"/>
      <c r="F2664" s="3"/>
      <c r="G2664" s="3"/>
      <c r="H2664" s="3"/>
      <c r="I2664" s="3"/>
      <c r="J2664" s="3"/>
      <c r="K2664" s="3"/>
      <c r="L2664" s="3"/>
      <c r="M2664" s="3"/>
      <c r="N2664" s="3"/>
      <c r="O2664" s="3"/>
      <c r="P2664" s="3"/>
      <c r="Q2664" s="3"/>
      <c r="R2664" s="3"/>
      <c r="S2664" s="3"/>
      <c r="T2664" s="3"/>
      <c r="U2664" s="3"/>
      <c r="V2664" s="3"/>
    </row>
    <row r="2665" ht="27.0" customHeight="1">
      <c r="A2665" s="8" t="str">
        <f>HYPERLINK("https://www.tenforums.com/tutorials/72133-power-options-add-system-unattended-sleep-timeout-windows-10-a.html","Power Options - Add or Remove 'System unattended sleep timeout' in Windows 10 ")</f>
        <v>Power Options - Add or Remove 'System unattended sleep timeout' in Windows 10 </v>
      </c>
      <c r="B2665" s="9" t="s">
        <v>2348</v>
      </c>
      <c r="C2665" s="3"/>
      <c r="D2665" s="3"/>
      <c r="E2665" s="3"/>
      <c r="F2665" s="3"/>
      <c r="G2665" s="3"/>
      <c r="H2665" s="3"/>
      <c r="I2665" s="3"/>
      <c r="J2665" s="3"/>
      <c r="K2665" s="3"/>
      <c r="L2665" s="3"/>
      <c r="M2665" s="3"/>
      <c r="N2665" s="3"/>
      <c r="O2665" s="3"/>
      <c r="P2665" s="3"/>
      <c r="Q2665" s="3"/>
      <c r="R2665" s="3"/>
      <c r="S2665" s="3"/>
      <c r="T2665" s="3"/>
      <c r="U2665" s="3"/>
      <c r="V2665" s="3"/>
    </row>
    <row r="2666" ht="27.0" customHeight="1">
      <c r="A2666" s="8" t="str">
        <f>HYPERLINK("https://www.tenforums.com/tutorials/85492-add-remove-turn-off-display-after-power-options-windows-a.html","Power Options - Add or Remove 'Turn off Display after' in Windows")</f>
        <v>Power Options - Add or Remove 'Turn off Display after' in Windows</v>
      </c>
      <c r="B2666" s="10" t="s">
        <v>2349</v>
      </c>
      <c r="C2666" s="3"/>
      <c r="D2666" s="3"/>
      <c r="E2666" s="3"/>
      <c r="F2666" s="3"/>
      <c r="G2666" s="3"/>
      <c r="H2666" s="3"/>
      <c r="I2666" s="3"/>
      <c r="J2666" s="3"/>
      <c r="K2666" s="3"/>
      <c r="L2666" s="3"/>
      <c r="M2666" s="3"/>
      <c r="N2666" s="3"/>
      <c r="O2666" s="3"/>
      <c r="P2666" s="3"/>
      <c r="Q2666" s="3"/>
      <c r="R2666" s="3"/>
      <c r="S2666" s="3"/>
      <c r="T2666" s="3"/>
      <c r="U2666" s="3"/>
      <c r="V2666" s="3"/>
    </row>
    <row r="2667" ht="27.0" customHeight="1">
      <c r="A2667" s="8" t="str">
        <f>HYPERLINK("https://www.tenforums.com/tutorials/65710-power-options-add-remove-turn-off-hard-disk-after-windows-10-a.html","Power Options - Add or Remove 'Turn off hard disk after' in Windows 10 ")</f>
        <v>Power Options - Add or Remove 'Turn off hard disk after' in Windows 10 </v>
      </c>
      <c r="B2667" s="9" t="s">
        <v>2350</v>
      </c>
      <c r="C2667" s="3"/>
      <c r="D2667" s="3"/>
      <c r="E2667" s="3"/>
      <c r="F2667" s="3"/>
      <c r="G2667" s="3"/>
      <c r="H2667" s="3"/>
      <c r="I2667" s="3"/>
      <c r="J2667" s="3"/>
      <c r="K2667" s="3"/>
      <c r="L2667" s="3"/>
      <c r="M2667" s="3"/>
      <c r="N2667" s="3"/>
      <c r="O2667" s="3"/>
      <c r="P2667" s="3"/>
      <c r="Q2667" s="3"/>
      <c r="R2667" s="3"/>
      <c r="S2667" s="3"/>
      <c r="T2667" s="3"/>
      <c r="U2667" s="3"/>
      <c r="V2667" s="3"/>
    </row>
    <row r="2668" ht="27.0" customHeight="1">
      <c r="A2668" s="8" t="str">
        <f>HYPERLINK("https://www.tenforums.com/tutorials/108194-add-usb-3-link-power-management-power-options-windows.html","Power Options - Add or Remove 'USB 3 Link Power Management' in Windows")</f>
        <v>Power Options - Add or Remove 'USB 3 Link Power Management' in Windows</v>
      </c>
      <c r="B2668" s="9" t="s">
        <v>2351</v>
      </c>
      <c r="C2668" s="3"/>
      <c r="D2668" s="3"/>
      <c r="E2668" s="3"/>
      <c r="F2668" s="3"/>
      <c r="G2668" s="3"/>
      <c r="H2668" s="3"/>
      <c r="I2668" s="3"/>
      <c r="J2668" s="3"/>
      <c r="K2668" s="3"/>
      <c r="L2668" s="3"/>
      <c r="M2668" s="3"/>
      <c r="N2668" s="3"/>
      <c r="O2668" s="3"/>
      <c r="P2668" s="3"/>
      <c r="Q2668" s="3"/>
      <c r="R2668" s="3"/>
      <c r="S2668" s="3"/>
      <c r="T2668" s="3"/>
      <c r="U2668" s="3"/>
      <c r="V2668" s="3"/>
    </row>
    <row r="2669" ht="27.0" customHeight="1">
      <c r="A2669" s="8" t="str">
        <f>HYPERLINK("https://www.tenforums.com/tutorials/100643-remove-usb-selective-suspend-setting-power-options-windows-10-a.html","Power Options - Add or Remove 'USB selective suspend setting' in Windows 10")</f>
        <v>Power Options - Add or Remove 'USB selective suspend setting' in Windows 10</v>
      </c>
      <c r="B2669" s="9" t="s">
        <v>2352</v>
      </c>
      <c r="C2669" s="3"/>
      <c r="D2669" s="3"/>
      <c r="E2669" s="3"/>
      <c r="F2669" s="3"/>
      <c r="G2669" s="3"/>
      <c r="H2669" s="3"/>
      <c r="I2669" s="3"/>
      <c r="J2669" s="3"/>
      <c r="K2669" s="3"/>
      <c r="L2669" s="3"/>
      <c r="M2669" s="3"/>
      <c r="N2669" s="3"/>
      <c r="O2669" s="3"/>
      <c r="P2669" s="3"/>
      <c r="Q2669" s="3"/>
      <c r="R2669" s="3"/>
      <c r="S2669" s="3"/>
      <c r="T2669" s="3"/>
      <c r="U2669" s="3"/>
      <c r="V2669" s="3"/>
    </row>
    <row r="2670" ht="27.0" customHeight="1">
      <c r="A2670" s="8" t="str">
        <f>HYPERLINK("https://www.tenforums.com/tutorials/100617-remove-video-playback-quality-bias-power-options-windows-10-a.html","Power Options - Add or Remove 'Video playback quality bias' in Windows 10")</f>
        <v>Power Options - Add or Remove 'Video playback quality bias' in Windows 10</v>
      </c>
      <c r="B2670" s="9" t="s">
        <v>2353</v>
      </c>
      <c r="C2670" s="3"/>
      <c r="D2670" s="3"/>
      <c r="E2670" s="3"/>
      <c r="F2670" s="3"/>
      <c r="G2670" s="3"/>
      <c r="H2670" s="3"/>
      <c r="I2670" s="3"/>
      <c r="J2670" s="3"/>
      <c r="K2670" s="3"/>
      <c r="L2670" s="3"/>
      <c r="M2670" s="3"/>
      <c r="N2670" s="3"/>
      <c r="O2670" s="3"/>
      <c r="P2670" s="3"/>
      <c r="Q2670" s="3"/>
      <c r="R2670" s="3"/>
      <c r="S2670" s="3"/>
      <c r="T2670" s="3"/>
      <c r="U2670" s="3"/>
      <c r="V2670" s="3"/>
    </row>
    <row r="2671" ht="27.0" customHeight="1">
      <c r="A2671" s="8" t="str">
        <f>HYPERLINK("https://www.tenforums.com/tutorials/100615-add-remove-when-playing-video-power-options-windows-10-a.html","Power Options - Add or Remove 'When playing video' in Windows 10")</f>
        <v>Power Options - Add or Remove 'When playing video' in Windows 10</v>
      </c>
      <c r="B2671" s="9" t="s">
        <v>2354</v>
      </c>
      <c r="C2671" s="3"/>
      <c r="D2671" s="3"/>
      <c r="E2671" s="3"/>
      <c r="F2671" s="3"/>
      <c r="G2671" s="3"/>
      <c r="H2671" s="3"/>
      <c r="I2671" s="3"/>
      <c r="J2671" s="3"/>
      <c r="K2671" s="3"/>
      <c r="L2671" s="3"/>
      <c r="M2671" s="3"/>
      <c r="N2671" s="3"/>
      <c r="O2671" s="3"/>
      <c r="P2671" s="3"/>
      <c r="Q2671" s="3"/>
      <c r="R2671" s="3"/>
      <c r="S2671" s="3"/>
      <c r="T2671" s="3"/>
      <c r="U2671" s="3"/>
      <c r="V2671" s="3"/>
    </row>
    <row r="2672" ht="27.0" customHeight="1">
      <c r="A2672" s="8" t="str">
        <f>HYPERLINK("https://www.tenforums.com/tutorials/100609-add-remove-when-sharing-media-power-options-windows-10-a.html","Power Options - Add or Remove 'When sharing media' in Windows 10")</f>
        <v>Power Options - Add or Remove 'When sharing media' in Windows 10</v>
      </c>
      <c r="B2672" s="9" t="s">
        <v>2355</v>
      </c>
      <c r="C2672" s="3"/>
      <c r="D2672" s="3"/>
      <c r="E2672" s="3"/>
      <c r="F2672" s="3"/>
      <c r="G2672" s="3"/>
      <c r="H2672" s="3"/>
      <c r="I2672" s="3"/>
      <c r="J2672" s="3"/>
      <c r="K2672" s="3"/>
      <c r="L2672" s="3"/>
      <c r="M2672" s="3"/>
      <c r="N2672" s="3"/>
      <c r="O2672" s="3"/>
      <c r="P2672" s="3"/>
      <c r="Q2672" s="3"/>
      <c r="R2672" s="3"/>
      <c r="S2672" s="3"/>
      <c r="T2672" s="3"/>
      <c r="U2672" s="3"/>
      <c r="V2672" s="3"/>
    </row>
    <row r="2673" ht="27.0" customHeight="1">
      <c r="A2673" s="8" t="str">
        <f>HYPERLINK("https://www.tenforums.com/tutorials/73119-power-options-add-remove-wireless-adapter-settings-windows-10-a.html","Power Options - Add or Remove 'Wireless Adapter Settings' in Windows 10 ")</f>
        <v>Power Options - Add or Remove 'Wireless Adapter Settings' in Windows 10 </v>
      </c>
      <c r="B2673" s="9" t="s">
        <v>2356</v>
      </c>
      <c r="C2673" s="3"/>
      <c r="D2673" s="3"/>
      <c r="E2673" s="3"/>
      <c r="F2673" s="3"/>
      <c r="G2673" s="3"/>
      <c r="H2673" s="3"/>
      <c r="I2673" s="3"/>
      <c r="J2673" s="3"/>
      <c r="K2673" s="3"/>
      <c r="L2673" s="3"/>
      <c r="M2673" s="3"/>
      <c r="N2673" s="3"/>
      <c r="O2673" s="3"/>
      <c r="P2673" s="3"/>
      <c r="Q2673" s="3"/>
      <c r="R2673" s="3"/>
      <c r="S2673" s="3"/>
      <c r="T2673" s="3"/>
      <c r="U2673" s="3"/>
      <c r="V2673" s="3"/>
    </row>
    <row r="2674" ht="27.0" customHeight="1">
      <c r="A2674" s="8" t="str">
        <f>HYPERLINK("https://www.tenforums.com/tutorials/91689-add-power-options-context-menu-windows-10-a.html","Power Options Context Menu - Add or Remove in Windows 10")</f>
        <v>Power Options Context Menu - Add or Remove in Windows 10</v>
      </c>
      <c r="B2674" s="9" t="s">
        <v>2357</v>
      </c>
      <c r="C2674" s="3"/>
      <c r="D2674" s="3"/>
      <c r="E2674" s="3"/>
      <c r="F2674" s="3"/>
      <c r="G2674" s="3"/>
      <c r="H2674" s="3"/>
      <c r="I2674" s="3"/>
      <c r="J2674" s="3"/>
      <c r="K2674" s="3"/>
      <c r="L2674" s="3"/>
      <c r="M2674" s="3"/>
      <c r="N2674" s="3"/>
      <c r="O2674" s="3"/>
      <c r="P2674" s="3"/>
      <c r="Q2674" s="3"/>
      <c r="R2674" s="3"/>
      <c r="S2674" s="3"/>
      <c r="T2674" s="3"/>
      <c r="U2674" s="3"/>
      <c r="V2674" s="3"/>
    </row>
    <row r="2675" ht="27.0" customHeight="1">
      <c r="A2675" s="8" t="str">
        <f>HYPERLINK("https://www.tenforums.com/tutorials/66997-win-x-menu-power-options-control-panel-settings-windows-10-a.html","Power Options in Win+X Menu - Control Panel or Settings in Windows 10 ")</f>
        <v>Power Options in Win+X Menu - Control Panel or Settings in Windows 10 </v>
      </c>
      <c r="B2675" s="9" t="s">
        <v>2358</v>
      </c>
      <c r="C2675" s="3"/>
      <c r="D2675" s="3"/>
      <c r="E2675" s="3"/>
      <c r="F2675" s="3"/>
      <c r="G2675" s="3"/>
      <c r="H2675" s="3"/>
      <c r="I2675" s="3"/>
      <c r="J2675" s="3"/>
      <c r="K2675" s="3"/>
      <c r="L2675" s="3"/>
      <c r="M2675" s="3"/>
      <c r="N2675" s="3"/>
      <c r="O2675" s="3"/>
      <c r="P2675" s="3"/>
      <c r="Q2675" s="3"/>
      <c r="R2675" s="3"/>
      <c r="S2675" s="3"/>
      <c r="T2675" s="3"/>
      <c r="U2675" s="3"/>
      <c r="V2675" s="3"/>
    </row>
    <row r="2676" ht="27.0" customHeight="1">
      <c r="A2676" s="8" t="str">
        <f>HYPERLINK("https://www.tenforums.com/tutorials/107613-add-remove-ultimate-performance-power-plan-windows-10-a.html","Power Plan - Add or Remove Ultimate Performance scheme in Windows 10")</f>
        <v>Power Plan - Add or Remove Ultimate Performance scheme in Windows 10</v>
      </c>
      <c r="B2676" s="9" t="s">
        <v>2359</v>
      </c>
      <c r="C2676" s="3"/>
      <c r="D2676" s="3"/>
      <c r="E2676" s="3"/>
      <c r="F2676" s="3"/>
      <c r="G2676" s="3"/>
      <c r="H2676" s="3"/>
      <c r="I2676" s="3"/>
      <c r="J2676" s="3"/>
      <c r="K2676" s="3"/>
      <c r="L2676" s="3"/>
      <c r="M2676" s="3"/>
      <c r="N2676" s="3"/>
      <c r="O2676" s="3"/>
      <c r="P2676" s="3"/>
      <c r="Q2676" s="3"/>
      <c r="R2676" s="3"/>
      <c r="S2676" s="3"/>
      <c r="T2676" s="3"/>
      <c r="U2676" s="3"/>
      <c r="V2676" s="3"/>
    </row>
    <row r="2677" ht="27.0" customHeight="1">
      <c r="A2677" s="8" t="str">
        <f>HYPERLINK("https://www.tenforums.com/tutorials/6039-choose-power-plan-context-menu-add-windows-10-a.html","Power Plan Choose context menu - Add in Windows 10")</f>
        <v>Power Plan Choose context menu - Add in Windows 10</v>
      </c>
      <c r="B2677" s="9" t="s">
        <v>419</v>
      </c>
      <c r="C2677" s="3"/>
      <c r="D2677" s="3"/>
      <c r="E2677" s="3"/>
      <c r="F2677" s="3"/>
      <c r="G2677" s="3"/>
      <c r="H2677" s="3"/>
      <c r="I2677" s="3"/>
      <c r="J2677" s="3"/>
      <c r="K2677" s="3"/>
      <c r="L2677" s="3"/>
      <c r="M2677" s="3"/>
      <c r="N2677" s="3"/>
      <c r="O2677" s="3"/>
      <c r="P2677" s="3"/>
      <c r="Q2677" s="3"/>
      <c r="R2677" s="3"/>
      <c r="S2677" s="3"/>
      <c r="T2677" s="3"/>
      <c r="U2677" s="3"/>
      <c r="V2677" s="3"/>
    </row>
    <row r="2678" ht="27.0" customHeight="1">
      <c r="A2678" s="8" t="str">
        <f>HYPERLINK("https://www.tenforums.com/tutorials/21434-power-plan-choose-windows-10-a.html","Power Plan - Choose in Windows 10")</f>
        <v>Power Plan - Choose in Windows 10</v>
      </c>
      <c r="B2678" s="9" t="s">
        <v>2360</v>
      </c>
      <c r="C2678" s="3"/>
      <c r="D2678" s="3"/>
      <c r="E2678" s="3"/>
      <c r="F2678" s="3"/>
      <c r="G2678" s="3"/>
      <c r="H2678" s="3"/>
      <c r="I2678" s="3"/>
      <c r="J2678" s="3"/>
      <c r="K2678" s="3"/>
      <c r="L2678" s="3"/>
      <c r="M2678" s="3"/>
      <c r="N2678" s="3"/>
      <c r="O2678" s="3"/>
      <c r="P2678" s="3"/>
      <c r="Q2678" s="3"/>
      <c r="R2678" s="3"/>
      <c r="S2678" s="3"/>
      <c r="T2678" s="3"/>
      <c r="U2678" s="3"/>
      <c r="V2678" s="3"/>
    </row>
    <row r="2679" ht="27.0" customHeight="1">
      <c r="A2679" s="8" t="str">
        <f>HYPERLINK("https://www.tenforums.com/tutorials/43655-power-plan-create-windows-10-a.html","Power Plan - Create in Windows 10")</f>
        <v>Power Plan - Create in Windows 10</v>
      </c>
      <c r="B2679" s="9" t="s">
        <v>2361</v>
      </c>
      <c r="C2679" s="3"/>
      <c r="D2679" s="3"/>
      <c r="E2679" s="3"/>
      <c r="F2679" s="3"/>
      <c r="G2679" s="3"/>
      <c r="H2679" s="3"/>
      <c r="I2679" s="3"/>
      <c r="J2679" s="3"/>
      <c r="K2679" s="3"/>
      <c r="L2679" s="3"/>
      <c r="M2679" s="3"/>
      <c r="N2679" s="3"/>
      <c r="O2679" s="3"/>
      <c r="P2679" s="3"/>
      <c r="Q2679" s="3"/>
      <c r="R2679" s="3"/>
      <c r="S2679" s="3"/>
      <c r="T2679" s="3"/>
      <c r="U2679" s="3"/>
      <c r="V2679" s="3"/>
    </row>
    <row r="2680" ht="27.0" customHeight="1">
      <c r="A2680" s="8" t="str">
        <f>HYPERLINK("https://www.tenforums.com/tutorials/43698-power-plan-delete-windows-10-a.html","Power Plan - Delete in Windows 10")</f>
        <v>Power Plan - Delete in Windows 10</v>
      </c>
      <c r="B2680" s="9" t="s">
        <v>2362</v>
      </c>
      <c r="C2680" s="3"/>
      <c r="D2680" s="3"/>
      <c r="E2680" s="3"/>
      <c r="F2680" s="3"/>
      <c r="G2680" s="3"/>
      <c r="H2680" s="3"/>
      <c r="I2680" s="3"/>
      <c r="J2680" s="3"/>
      <c r="K2680" s="3"/>
      <c r="L2680" s="3"/>
      <c r="M2680" s="3"/>
      <c r="N2680" s="3"/>
      <c r="O2680" s="3"/>
      <c r="P2680" s="3"/>
      <c r="Q2680" s="3"/>
      <c r="R2680" s="3"/>
      <c r="S2680" s="3"/>
      <c r="T2680" s="3"/>
      <c r="U2680" s="3"/>
      <c r="V2680" s="3"/>
    </row>
    <row r="2681" ht="27.0" customHeight="1">
      <c r="A2681" s="8" t="str">
        <f>HYPERLINK("https://www.tenforums.com/tutorials/43673-power-plan-export-import-windows-10-a.html","Power Plan - Export and Import in Windows 10 ")</f>
        <v>Power Plan - Export and Import in Windows 10 </v>
      </c>
      <c r="B2681" s="9" t="s">
        <v>2363</v>
      </c>
      <c r="C2681" s="3"/>
      <c r="D2681" s="3"/>
      <c r="E2681" s="3"/>
      <c r="F2681" s="3"/>
      <c r="G2681" s="3"/>
      <c r="H2681" s="3"/>
      <c r="I2681" s="3"/>
      <c r="J2681" s="3"/>
      <c r="K2681" s="3"/>
      <c r="L2681" s="3"/>
      <c r="M2681" s="3"/>
      <c r="N2681" s="3"/>
      <c r="O2681" s="3"/>
      <c r="P2681" s="3"/>
      <c r="Q2681" s="3"/>
      <c r="R2681" s="3"/>
      <c r="S2681" s="3"/>
      <c r="T2681" s="3"/>
      <c r="U2681" s="3"/>
      <c r="V2681" s="3"/>
    </row>
    <row r="2682" ht="27.0" customHeight="1">
      <c r="A2682" s="8" t="str">
        <f>HYPERLINK("https://www.tenforums.com/tutorials/43812-power-plan-rename-windows-10-a.html","Power Plan - Rename in Windows 10")</f>
        <v>Power Plan - Rename in Windows 10</v>
      </c>
      <c r="B2682" s="9" t="s">
        <v>2364</v>
      </c>
      <c r="C2682" s="3"/>
      <c r="D2682" s="3"/>
      <c r="E2682" s="3"/>
      <c r="F2682" s="3"/>
      <c r="G2682" s="3"/>
      <c r="H2682" s="3"/>
      <c r="I2682" s="3"/>
      <c r="J2682" s="3"/>
      <c r="K2682" s="3"/>
      <c r="L2682" s="3"/>
      <c r="M2682" s="3"/>
      <c r="N2682" s="3"/>
      <c r="O2682" s="3"/>
      <c r="P2682" s="3"/>
      <c r="Q2682" s="3"/>
      <c r="R2682" s="3"/>
      <c r="S2682" s="3"/>
      <c r="T2682" s="3"/>
      <c r="U2682" s="3"/>
      <c r="V2682" s="3"/>
    </row>
    <row r="2683" ht="27.0" customHeight="1">
      <c r="A2683" s="8" t="str">
        <f>HYPERLINK("https://www.tenforums.com/tutorials/63445-power-plan-see-active-scheme-windows-10-a.html","Power Plan - See Active Scheme in Windows 10 ")</f>
        <v>Power Plan - See Active Scheme in Windows 10 </v>
      </c>
      <c r="B2683" s="9" t="s">
        <v>2365</v>
      </c>
      <c r="C2683" s="3"/>
      <c r="D2683" s="3"/>
      <c r="E2683" s="3"/>
      <c r="F2683" s="3"/>
      <c r="G2683" s="3"/>
      <c r="H2683" s="3"/>
      <c r="I2683" s="3"/>
      <c r="J2683" s="3"/>
      <c r="K2683" s="3"/>
      <c r="L2683" s="3"/>
      <c r="M2683" s="3"/>
      <c r="N2683" s="3"/>
      <c r="O2683" s="3"/>
      <c r="P2683" s="3"/>
      <c r="Q2683" s="3"/>
      <c r="R2683" s="3"/>
      <c r="S2683" s="3"/>
      <c r="T2683" s="3"/>
      <c r="U2683" s="3"/>
      <c r="V2683" s="3"/>
    </row>
    <row r="2684" ht="27.0" customHeight="1">
      <c r="A2684" s="8" t="str">
        <f>HYPERLINK("https://www.tenforums.com/tutorials/2843-power-plan-settings-change-windows-10-a.html","Power Plan Settings - Change in Windows 10")</f>
        <v>Power Plan Settings - Change in Windows 10</v>
      </c>
      <c r="B2684" s="9" t="s">
        <v>2366</v>
      </c>
      <c r="C2684" s="3"/>
      <c r="D2684" s="3"/>
      <c r="E2684" s="3"/>
      <c r="F2684" s="3"/>
      <c r="G2684" s="3"/>
      <c r="H2684" s="3"/>
      <c r="I2684" s="3"/>
      <c r="J2684" s="3"/>
      <c r="K2684" s="3"/>
      <c r="L2684" s="3"/>
      <c r="M2684" s="3"/>
      <c r="N2684" s="3"/>
      <c r="O2684" s="3"/>
      <c r="P2684" s="3"/>
      <c r="Q2684" s="3"/>
      <c r="R2684" s="3"/>
      <c r="S2684" s="3"/>
      <c r="T2684" s="3"/>
      <c r="U2684" s="3"/>
      <c r="V2684" s="3"/>
    </row>
    <row r="2685" ht="27.0" customHeight="1">
      <c r="A2685" s="8" t="str">
        <f>HYPERLINK("https://www.tenforums.com/tutorials/124566-view-all-power-plan-settings-text-file-windows.html","Power Plan Settings - View All in Text File in Windows")</f>
        <v>Power Plan Settings - View All in Text File in Windows</v>
      </c>
      <c r="B2685" s="9" t="s">
        <v>2367</v>
      </c>
      <c r="C2685" s="3"/>
      <c r="D2685" s="3"/>
      <c r="E2685" s="3"/>
      <c r="F2685" s="3"/>
      <c r="G2685" s="3"/>
      <c r="H2685" s="3"/>
      <c r="I2685" s="3"/>
      <c r="J2685" s="3"/>
      <c r="K2685" s="3"/>
      <c r="L2685" s="3"/>
      <c r="M2685" s="3"/>
      <c r="N2685" s="3"/>
      <c r="O2685" s="3"/>
      <c r="P2685" s="3"/>
      <c r="Q2685" s="3"/>
      <c r="R2685" s="3"/>
      <c r="S2685" s="3"/>
      <c r="T2685" s="3"/>
      <c r="U2685" s="3"/>
      <c r="V2685" s="3"/>
    </row>
    <row r="2686" ht="27.0" customHeight="1">
      <c r="A2686" s="8" t="str">
        <f>HYPERLINK("https://www.tenforums.com/tutorials/91744-specify-default-active-power-plan-windows-10-a.html","Power Plan - Specify Default Active Power Plan in Windows 10")</f>
        <v>Power Plan - Specify Default Active Power Plan in Windows 10</v>
      </c>
      <c r="B2686" s="9" t="s">
        <v>2368</v>
      </c>
      <c r="C2686" s="3"/>
      <c r="D2686" s="3"/>
      <c r="E2686" s="3"/>
      <c r="F2686" s="3"/>
      <c r="G2686" s="3"/>
      <c r="H2686" s="3"/>
      <c r="I2686" s="3"/>
      <c r="J2686" s="3"/>
      <c r="K2686" s="3"/>
      <c r="L2686" s="3"/>
      <c r="M2686" s="3"/>
      <c r="N2686" s="3"/>
      <c r="O2686" s="3"/>
      <c r="P2686" s="3"/>
      <c r="Q2686" s="3"/>
      <c r="R2686" s="3"/>
      <c r="S2686" s="3"/>
      <c r="T2686" s="3"/>
      <c r="U2686" s="3"/>
      <c r="V2686" s="3"/>
    </row>
    <row r="2687" ht="27.0" customHeight="1">
      <c r="A2687" s="12" t="str">
        <f>HYPERLINK("https://www.tenforums.com/tutorials/43774-reset-restore-power-plans-default-settings-windows-10-a.html","Power Plans - Reset and Restore to Default in Windows 10")</f>
        <v>Power Plans - Reset and Restore to Default in Windows 10</v>
      </c>
      <c r="B2687" s="10" t="s">
        <v>2369</v>
      </c>
      <c r="C2687" s="3"/>
      <c r="D2687" s="3"/>
      <c r="E2687" s="3"/>
      <c r="F2687" s="3"/>
      <c r="G2687" s="3"/>
      <c r="H2687" s="3"/>
      <c r="I2687" s="3"/>
      <c r="J2687" s="3"/>
      <c r="K2687" s="3"/>
      <c r="L2687" s="3"/>
      <c r="M2687" s="3"/>
      <c r="N2687" s="3"/>
      <c r="O2687" s="3"/>
      <c r="P2687" s="3"/>
      <c r="Q2687" s="3"/>
      <c r="R2687" s="3"/>
      <c r="S2687" s="3"/>
      <c r="T2687" s="3"/>
      <c r="U2687" s="3"/>
      <c r="V2687" s="3"/>
    </row>
    <row r="2688" ht="27.0" customHeight="1">
      <c r="A2688" s="8" t="str">
        <f>HYPERLINK("https://www.tenforums.com/tutorials/110372-restore-missing-default-power-plans-windows-10-a.html","Power Plans - Restore Missing Default in Windows 10")</f>
        <v>Power Plans - Restore Missing Default in Windows 10</v>
      </c>
      <c r="B2688" s="9" t="s">
        <v>2370</v>
      </c>
      <c r="C2688" s="3"/>
      <c r="D2688" s="3"/>
      <c r="E2688" s="3"/>
      <c r="F2688" s="3"/>
      <c r="G2688" s="3"/>
      <c r="H2688" s="3"/>
      <c r="I2688" s="3"/>
      <c r="J2688" s="3"/>
      <c r="K2688" s="3"/>
      <c r="L2688" s="3"/>
      <c r="M2688" s="3"/>
      <c r="N2688" s="3"/>
      <c r="O2688" s="3"/>
      <c r="P2688" s="3"/>
      <c r="Q2688" s="3"/>
      <c r="R2688" s="3"/>
      <c r="S2688" s="3"/>
      <c r="T2688" s="3"/>
      <c r="U2688" s="3"/>
      <c r="V2688" s="3"/>
    </row>
    <row r="2689" ht="27.0" customHeight="1">
      <c r="A2689" s="8" t="str">
        <f>HYPERLINK("https://www.tenforums.com/tutorials/24008-powershell-add-context-menu-windows-10-a.html","PowerShell - Add to Context Menu in Windows 10")</f>
        <v>PowerShell - Add to Context Menu in Windows 10</v>
      </c>
      <c r="B2689" s="9" t="s">
        <v>2371</v>
      </c>
      <c r="C2689" s="3"/>
      <c r="D2689" s="3"/>
      <c r="E2689" s="3"/>
      <c r="F2689" s="3"/>
      <c r="G2689" s="3"/>
      <c r="H2689" s="3"/>
      <c r="I2689" s="3"/>
      <c r="J2689" s="3"/>
      <c r="K2689" s="3"/>
      <c r="L2689" s="3"/>
      <c r="M2689" s="3"/>
      <c r="N2689" s="3"/>
      <c r="O2689" s="3"/>
      <c r="P2689" s="3"/>
      <c r="Q2689" s="3"/>
      <c r="R2689" s="3"/>
      <c r="S2689" s="3"/>
      <c r="T2689" s="3"/>
      <c r="U2689" s="3"/>
      <c r="V2689" s="3"/>
    </row>
    <row r="2690" ht="27.0" customHeight="1">
      <c r="A2690" s="8" t="str">
        <f>HYPERLINK("https://www.tenforums.com/tutorials/126551-install-powershell-core-windows.html","PowerShell Core - Install on Windows")</f>
        <v>PowerShell Core - Install on Windows</v>
      </c>
      <c r="B2690" s="9" t="s">
        <v>2372</v>
      </c>
      <c r="C2690" s="3"/>
      <c r="D2690" s="3"/>
      <c r="E2690" s="3"/>
      <c r="F2690" s="3"/>
      <c r="G2690" s="3"/>
      <c r="H2690" s="3"/>
      <c r="I2690" s="3"/>
      <c r="J2690" s="3"/>
      <c r="K2690" s="3"/>
      <c r="L2690" s="3"/>
      <c r="M2690" s="3"/>
      <c r="N2690" s="3"/>
      <c r="O2690" s="3"/>
      <c r="P2690" s="3"/>
      <c r="Q2690" s="3"/>
      <c r="R2690" s="3"/>
      <c r="S2690" s="3"/>
      <c r="T2690" s="3"/>
      <c r="U2690" s="3"/>
      <c r="V2690" s="3"/>
    </row>
    <row r="2691" ht="27.0" customHeight="1">
      <c r="A2691" s="8" t="str">
        <f>HYPERLINK("https://www.tenforums.com/tutorials/25721-windows-powershell-elevated-open-windows-10-a.html","PowerShell Elevated - Open in Windows 10")</f>
        <v>PowerShell Elevated - Open in Windows 10</v>
      </c>
      <c r="B2691" s="9" t="s">
        <v>909</v>
      </c>
      <c r="C2691" s="3"/>
      <c r="D2691" s="3"/>
      <c r="E2691" s="3"/>
      <c r="F2691" s="3"/>
      <c r="G2691" s="3"/>
      <c r="H2691" s="3"/>
      <c r="I2691" s="3"/>
      <c r="J2691" s="3"/>
      <c r="K2691" s="3"/>
      <c r="L2691" s="3"/>
      <c r="M2691" s="3"/>
      <c r="N2691" s="3"/>
      <c r="O2691" s="3"/>
      <c r="P2691" s="3"/>
      <c r="Q2691" s="3"/>
      <c r="R2691" s="3"/>
      <c r="S2691" s="3"/>
      <c r="T2691" s="3"/>
      <c r="U2691" s="3"/>
      <c r="V2691" s="3"/>
    </row>
    <row r="2692" ht="27.0" customHeight="1">
      <c r="A2692" s="8" t="str">
        <f>HYPERLINK("https://www.tenforums.com/tutorials/111654-enable-disable-windows-powershell-2-0-windows-10-a.html","PowerShell 2.0 - Enable or Disable in Windows 10")</f>
        <v>PowerShell 2.0 - Enable or Disable in Windows 10</v>
      </c>
      <c r="B2692" s="9" t="s">
        <v>2373</v>
      </c>
      <c r="C2692" s="3"/>
      <c r="D2692" s="3"/>
      <c r="E2692" s="3"/>
      <c r="F2692" s="3"/>
      <c r="G2692" s="3"/>
      <c r="H2692" s="3"/>
      <c r="I2692" s="3"/>
      <c r="J2692" s="3"/>
      <c r="K2692" s="3"/>
      <c r="L2692" s="3"/>
      <c r="M2692" s="3"/>
      <c r="N2692" s="3"/>
      <c r="O2692" s="3"/>
      <c r="P2692" s="3"/>
      <c r="Q2692" s="3"/>
      <c r="R2692" s="3"/>
      <c r="S2692" s="3"/>
      <c r="T2692" s="3"/>
      <c r="U2692" s="3"/>
      <c r="V2692" s="3"/>
    </row>
    <row r="2693" ht="27.0" customHeight="1">
      <c r="A2693" s="11" t="str">
        <f>HYPERLINK("https://www.tenforums.com/tutorials/151734-how-install-powershell-7-0-windows-7-windows-8-windows-10-a.html","PowerShell 7.0 - Install in Windows 7, Windows 8, and Windows 10")</f>
        <v>PowerShell 7.0 - Install in Windows 7, Windows 8, and Windows 10</v>
      </c>
      <c r="B2693" s="10" t="s">
        <v>2374</v>
      </c>
      <c r="C2693" s="3"/>
      <c r="D2693" s="3"/>
      <c r="E2693" s="3"/>
      <c r="F2693" s="3"/>
      <c r="G2693" s="3"/>
      <c r="H2693" s="3"/>
      <c r="I2693" s="3"/>
      <c r="J2693" s="3"/>
      <c r="K2693" s="3"/>
      <c r="L2693" s="3"/>
      <c r="M2693" s="3"/>
      <c r="N2693" s="3"/>
      <c r="O2693" s="3"/>
      <c r="P2693" s="3"/>
      <c r="Q2693" s="3"/>
      <c r="R2693" s="3"/>
      <c r="S2693" s="3"/>
      <c r="T2693" s="3"/>
      <c r="U2693" s="3"/>
      <c r="V2693" s="3"/>
    </row>
    <row r="2694" ht="27.0" customHeight="1">
      <c r="A2694" s="11" t="s">
        <v>2375</v>
      </c>
      <c r="B2694" s="10" t="s">
        <v>2376</v>
      </c>
      <c r="C2694" s="3"/>
      <c r="D2694" s="3"/>
      <c r="E2694" s="3"/>
      <c r="F2694" s="3"/>
      <c r="G2694" s="3"/>
      <c r="H2694" s="3"/>
      <c r="I2694" s="3"/>
      <c r="J2694" s="3"/>
      <c r="K2694" s="3"/>
      <c r="L2694" s="3"/>
      <c r="M2694" s="3"/>
      <c r="N2694" s="3"/>
      <c r="O2694" s="3"/>
      <c r="P2694" s="3"/>
      <c r="Q2694" s="3"/>
      <c r="R2694" s="3"/>
      <c r="S2694" s="3"/>
      <c r="T2694" s="3"/>
      <c r="U2694" s="3"/>
      <c r="V2694" s="3"/>
    </row>
    <row r="2695" ht="27.0" customHeight="1">
      <c r="A2695" s="8" t="str">
        <f>HYPERLINK("https://www.tenforums.com/tutorials/114235-add-edit-powershell-ise-administrator-windows-10-a.html","PowerShell ISE - Add 'Edit with PowerShell ISE as administrator' context menu in Windows 10")</f>
        <v>PowerShell ISE - Add 'Edit with PowerShell ISE as administrator' context menu in Windows 10</v>
      </c>
      <c r="B2695" s="9" t="s">
        <v>905</v>
      </c>
      <c r="C2695" s="3"/>
      <c r="D2695" s="3"/>
      <c r="E2695" s="3"/>
      <c r="F2695" s="3"/>
      <c r="G2695" s="3"/>
      <c r="H2695" s="3"/>
      <c r="I2695" s="3"/>
      <c r="J2695" s="3"/>
      <c r="K2695" s="3"/>
      <c r="L2695" s="3"/>
      <c r="M2695" s="3"/>
      <c r="N2695" s="3"/>
      <c r="O2695" s="3"/>
      <c r="P2695" s="3"/>
      <c r="Q2695" s="3"/>
      <c r="R2695" s="3"/>
      <c r="S2695" s="3"/>
      <c r="T2695" s="3"/>
      <c r="U2695" s="3"/>
      <c r="V2695" s="3"/>
    </row>
    <row r="2696" ht="27.0" customHeight="1">
      <c r="A2696" s="8" t="str">
        <f>HYPERLINK("https://www.tenforums.com/tutorials/114269-add-edit-powershell-ise-x86-administrator-windows-10-a.html","PowerShell ISE (x86) - Add 'Edit with PowerShell ISE x86 as administrator' context menu in Windows 10")</f>
        <v>PowerShell ISE (x86) - Add 'Edit with PowerShell ISE x86 as administrator' context menu in Windows 10</v>
      </c>
      <c r="B2696" s="9" t="s">
        <v>906</v>
      </c>
      <c r="C2696" s="3"/>
      <c r="D2696" s="3"/>
      <c r="E2696" s="3"/>
      <c r="F2696" s="3"/>
      <c r="G2696" s="3"/>
      <c r="H2696" s="3"/>
      <c r="I2696" s="3"/>
      <c r="J2696" s="3"/>
      <c r="K2696" s="3"/>
      <c r="L2696" s="3"/>
      <c r="M2696" s="3"/>
      <c r="N2696" s="3"/>
      <c r="O2696" s="3"/>
      <c r="P2696" s="3"/>
      <c r="Q2696" s="3"/>
      <c r="R2696" s="3"/>
      <c r="S2696" s="3"/>
      <c r="T2696" s="3"/>
      <c r="U2696" s="3"/>
      <c r="V2696" s="3"/>
    </row>
    <row r="2697" ht="27.0" customHeight="1">
      <c r="A2697" s="8" t="str">
        <f>HYPERLINK("https://www.tenforums.com/tutorials/94146-enable-disable-legacy-console-cmd-powershell-windows-10-a.html","Powershell Legacy Console - Enable or Disable in Windows 10")</f>
        <v>Powershell Legacy Console - Enable or Disable in Windows 10</v>
      </c>
      <c r="B2697" s="9" t="s">
        <v>533</v>
      </c>
      <c r="C2697" s="3"/>
      <c r="D2697" s="3"/>
      <c r="E2697" s="3"/>
      <c r="F2697" s="3"/>
      <c r="G2697" s="3"/>
      <c r="H2697" s="3"/>
      <c r="I2697" s="3"/>
      <c r="J2697" s="3"/>
      <c r="K2697" s="3"/>
      <c r="L2697" s="3"/>
      <c r="M2697" s="3"/>
      <c r="N2697" s="3"/>
      <c r="O2697" s="3"/>
      <c r="P2697" s="3"/>
      <c r="Q2697" s="3"/>
      <c r="R2697" s="3"/>
      <c r="S2697" s="3"/>
      <c r="T2697" s="3"/>
      <c r="U2697" s="3"/>
      <c r="V2697" s="3"/>
    </row>
    <row r="2698" ht="27.0" customHeight="1">
      <c r="A2698" s="8" t="str">
        <f>HYPERLINK("https://www.tenforums.com/tutorials/2742-powershell-oneget-install-apps-command-line.html","PowerShell OneGet - Install Apps from Command Line")</f>
        <v>PowerShell OneGet - Install Apps from Command Line</v>
      </c>
      <c r="B2698" s="9" t="s">
        <v>2377</v>
      </c>
      <c r="C2698" s="3"/>
      <c r="D2698" s="3"/>
      <c r="E2698" s="3"/>
      <c r="F2698" s="3"/>
      <c r="G2698" s="3"/>
      <c r="H2698" s="3"/>
      <c r="I2698" s="3"/>
      <c r="J2698" s="3"/>
      <c r="K2698" s="3"/>
      <c r="L2698" s="3"/>
      <c r="M2698" s="3"/>
      <c r="N2698" s="3"/>
      <c r="O2698" s="3"/>
      <c r="P2698" s="3"/>
      <c r="Q2698" s="3"/>
      <c r="R2698" s="3"/>
      <c r="S2698" s="3"/>
      <c r="T2698" s="3"/>
      <c r="U2698" s="3"/>
      <c r="V2698" s="3"/>
    </row>
    <row r="2699" ht="27.0" customHeight="1">
      <c r="A2699" s="8" t="str">
        <f>HYPERLINK("https://www.tenforums.com/tutorials/25581-windows-powershell-open-windows-10-a.html","PowerShell - Open in Windows 10")</f>
        <v>PowerShell - Open in Windows 10</v>
      </c>
      <c r="B2699" s="9" t="s">
        <v>2378</v>
      </c>
      <c r="C2699" s="3"/>
      <c r="D2699" s="3"/>
      <c r="E2699" s="3"/>
      <c r="F2699" s="3"/>
      <c r="G2699" s="3"/>
      <c r="H2699" s="3"/>
      <c r="I2699" s="3"/>
      <c r="J2699" s="3"/>
      <c r="K2699" s="3"/>
      <c r="L2699" s="3"/>
      <c r="M2699" s="3"/>
      <c r="N2699" s="3"/>
      <c r="O2699" s="3"/>
      <c r="P2699" s="3"/>
      <c r="Q2699" s="3"/>
      <c r="R2699" s="3"/>
      <c r="S2699" s="3"/>
      <c r="T2699" s="3"/>
      <c r="U2699" s="3"/>
      <c r="V2699" s="3"/>
    </row>
    <row r="2700" ht="27.0" customHeight="1">
      <c r="A2700" s="8" t="str">
        <f>HYPERLINK("https://www.tenforums.com/tutorials/60177-open-powershell-window-here-administrator-add-windows-10-a.html","PowerShell open window here as administrator - Add in Windows 10 ")</f>
        <v>PowerShell open window here as administrator - Add in Windows 10 </v>
      </c>
      <c r="B2700" s="9" t="s">
        <v>2184</v>
      </c>
      <c r="C2700" s="3"/>
      <c r="D2700" s="3"/>
      <c r="E2700" s="3"/>
      <c r="F2700" s="3"/>
      <c r="G2700" s="3"/>
      <c r="H2700" s="3"/>
      <c r="I2700" s="3"/>
      <c r="J2700" s="3"/>
      <c r="K2700" s="3"/>
      <c r="L2700" s="3"/>
      <c r="M2700" s="3"/>
      <c r="N2700" s="3"/>
      <c r="O2700" s="3"/>
      <c r="P2700" s="3"/>
      <c r="Q2700" s="3"/>
      <c r="R2700" s="3"/>
      <c r="S2700" s="3"/>
      <c r="T2700" s="3"/>
      <c r="U2700" s="3"/>
      <c r="V2700" s="3"/>
    </row>
    <row r="2701" ht="27.0" customHeight="1">
      <c r="A2701" s="8" t="str">
        <f>HYPERLINK("https://www.tenforums.com/tutorials/60175-open-powershell-window-here-context-menu-add-windows-10-a.html","PowerShell open window here context menu - Add in Windows 10 ")</f>
        <v>PowerShell open window here context menu - Add in Windows 10 </v>
      </c>
      <c r="B2701" s="9" t="s">
        <v>2185</v>
      </c>
      <c r="C2701" s="3"/>
      <c r="D2701" s="3"/>
      <c r="E2701" s="3"/>
      <c r="F2701" s="3"/>
      <c r="G2701" s="3"/>
      <c r="H2701" s="3"/>
      <c r="I2701" s="3"/>
      <c r="J2701" s="3"/>
      <c r="K2701" s="3"/>
      <c r="L2701" s="3"/>
      <c r="M2701" s="3"/>
      <c r="N2701" s="3"/>
      <c r="O2701" s="3"/>
      <c r="P2701" s="3"/>
      <c r="Q2701" s="3"/>
      <c r="R2701" s="3"/>
      <c r="S2701" s="3"/>
      <c r="T2701" s="3"/>
      <c r="U2701" s="3"/>
      <c r="V2701" s="3"/>
    </row>
    <row r="2702" ht="27.0" customHeight="1">
      <c r="A2702" s="8" t="str">
        <f>HYPERLINK("https://www.tenforums.com/tutorials/22882-win-x-menu-show-command-prompt-powershell-windows-10-a.html","PowerShell or Command Prompt on Win+X menu in Windows 10")</f>
        <v>PowerShell or Command Prompt on Win+X menu in Windows 10</v>
      </c>
      <c r="B2702" s="9" t="s">
        <v>541</v>
      </c>
      <c r="C2702" s="3"/>
      <c r="D2702" s="3"/>
      <c r="E2702" s="3"/>
      <c r="F2702" s="3"/>
      <c r="G2702" s="3"/>
      <c r="H2702" s="3"/>
      <c r="I2702" s="3"/>
      <c r="J2702" s="3"/>
      <c r="K2702" s="3"/>
      <c r="L2702" s="3"/>
      <c r="M2702" s="3"/>
      <c r="N2702" s="3"/>
      <c r="O2702" s="3"/>
      <c r="P2702" s="3"/>
      <c r="Q2702" s="3"/>
      <c r="R2702" s="3"/>
      <c r="S2702" s="3"/>
      <c r="T2702" s="3"/>
      <c r="U2702" s="3"/>
      <c r="V2702" s="3"/>
    </row>
    <row r="2703" ht="27.0" customHeight="1">
      <c r="A2703" s="8" t="str">
        <f>HYPERLINK("https://www.tenforums.com/tutorials/60267-powershell-script-add-new-context-menu-windows-10-a.html","PowerShell Script - Add to New Context Menu in Windows 10 ")</f>
        <v>PowerShell Script - Add to New Context Menu in Windows 10 </v>
      </c>
      <c r="B2703" s="9" t="s">
        <v>2064</v>
      </c>
      <c r="C2703" s="3"/>
      <c r="D2703" s="3"/>
      <c r="E2703" s="3"/>
      <c r="F2703" s="3"/>
      <c r="G2703" s="3"/>
      <c r="H2703" s="3"/>
      <c r="I2703" s="3"/>
      <c r="J2703" s="3"/>
      <c r="K2703" s="3"/>
      <c r="L2703" s="3"/>
      <c r="M2703" s="3"/>
      <c r="N2703" s="3"/>
      <c r="O2703" s="3"/>
      <c r="P2703" s="3"/>
      <c r="Q2703" s="3"/>
      <c r="R2703" s="3"/>
      <c r="S2703" s="3"/>
      <c r="T2703" s="3"/>
      <c r="U2703" s="3"/>
      <c r="V2703" s="3"/>
    </row>
    <row r="2704" ht="27.0" customHeight="1">
      <c r="A2704" s="8" t="str">
        <f>HYPERLINK("https://www.tenforums.com/tutorials/54585-powershell-script-execution-policy-set-windows-10-a.html","PowerShell Script Execution Policy - Set in Windows 10 ")</f>
        <v>PowerShell Script Execution Policy - Set in Windows 10 </v>
      </c>
      <c r="B2704" s="9" t="s">
        <v>2379</v>
      </c>
      <c r="C2704" s="3"/>
      <c r="D2704" s="3"/>
      <c r="E2704" s="3"/>
      <c r="F2704" s="3"/>
      <c r="G2704" s="3"/>
      <c r="H2704" s="3"/>
      <c r="I2704" s="3"/>
      <c r="J2704" s="3"/>
      <c r="K2704" s="3"/>
      <c r="L2704" s="3"/>
      <c r="M2704" s="3"/>
      <c r="N2704" s="3"/>
      <c r="O2704" s="3"/>
      <c r="P2704" s="3"/>
      <c r="Q2704" s="3"/>
      <c r="R2704" s="3"/>
      <c r="S2704" s="3"/>
      <c r="T2704" s="3"/>
      <c r="U2704" s="3"/>
      <c r="V2704" s="3"/>
    </row>
    <row r="2705" ht="27.0" customHeight="1">
      <c r="A2705" s="8" t="str">
        <f>HYPERLINK("https://www.tenforums.com/tutorials/97162-powershell-scripting-run-script-shortcut.html","PowerShell Scripting - Run a Script from Shortcut")</f>
        <v>PowerShell Scripting - Run a Script from Shortcut</v>
      </c>
      <c r="B2705" s="9" t="s">
        <v>2380</v>
      </c>
      <c r="C2705" s="3"/>
      <c r="D2705" s="3"/>
      <c r="E2705" s="3"/>
      <c r="F2705" s="3"/>
      <c r="G2705" s="3"/>
      <c r="H2705" s="3"/>
      <c r="I2705" s="3"/>
      <c r="J2705" s="3"/>
      <c r="K2705" s="3"/>
      <c r="L2705" s="3"/>
      <c r="M2705" s="3"/>
      <c r="N2705" s="3"/>
      <c r="O2705" s="3"/>
      <c r="P2705" s="3"/>
      <c r="Q2705" s="3"/>
      <c r="R2705" s="3"/>
      <c r="S2705" s="3"/>
      <c r="T2705" s="3"/>
      <c r="U2705" s="3"/>
      <c r="V2705" s="3"/>
    </row>
    <row r="2706" ht="27.0" customHeight="1">
      <c r="A2706" s="8" t="str">
        <f>HYPERLINK("https://www.tenforums.com/tutorials/96176-powershell-scripting-basics.html","PowerShell Scripting - The Basics")</f>
        <v>PowerShell Scripting - The Basics</v>
      </c>
      <c r="B2706" s="9" t="s">
        <v>2381</v>
      </c>
      <c r="C2706" s="3"/>
      <c r="D2706" s="3"/>
      <c r="E2706" s="3"/>
      <c r="F2706" s="3"/>
      <c r="G2706" s="3"/>
      <c r="H2706" s="3"/>
      <c r="I2706" s="3"/>
      <c r="J2706" s="3"/>
      <c r="K2706" s="3"/>
      <c r="L2706" s="3"/>
      <c r="M2706" s="3"/>
      <c r="N2706" s="3"/>
      <c r="O2706" s="3"/>
      <c r="P2706" s="3"/>
      <c r="Q2706" s="3"/>
      <c r="R2706" s="3"/>
      <c r="S2706" s="3"/>
      <c r="T2706" s="3"/>
      <c r="U2706" s="3"/>
      <c r="V2706" s="3"/>
    </row>
    <row r="2707" ht="27.0" customHeight="1">
      <c r="A2707" s="11" t="s">
        <v>2382</v>
      </c>
      <c r="B2707" s="10" t="s">
        <v>544</v>
      </c>
      <c r="C2707" s="3"/>
      <c r="D2707" s="3"/>
      <c r="E2707" s="3"/>
      <c r="F2707" s="3"/>
      <c r="G2707" s="3"/>
      <c r="H2707" s="3"/>
      <c r="I2707" s="3"/>
      <c r="J2707" s="3"/>
      <c r="K2707" s="3"/>
      <c r="L2707" s="3"/>
      <c r="M2707" s="3"/>
      <c r="N2707" s="3"/>
      <c r="O2707" s="3"/>
      <c r="P2707" s="3"/>
      <c r="Q2707" s="3"/>
      <c r="R2707" s="3"/>
      <c r="S2707" s="3"/>
      <c r="T2707" s="3"/>
      <c r="U2707" s="3"/>
      <c r="V2707" s="3"/>
    </row>
    <row r="2708" ht="27.0" customHeight="1">
      <c r="A2708" s="8" t="str">
        <f>HYPERLINK("https://www.tenforums.com/tutorials/76207-update-upgrade-windows-10-using-powershell.html","PowerShell - Update and Upgrade Windows 10")</f>
        <v>PowerShell - Update and Upgrade Windows 10</v>
      </c>
      <c r="B2708" s="10" t="s">
        <v>2383</v>
      </c>
      <c r="C2708" s="3"/>
      <c r="D2708" s="3"/>
      <c r="E2708" s="3"/>
      <c r="F2708" s="3"/>
      <c r="G2708" s="3"/>
      <c r="H2708" s="3"/>
      <c r="I2708" s="3"/>
      <c r="J2708" s="3"/>
      <c r="K2708" s="3"/>
      <c r="L2708" s="3"/>
      <c r="M2708" s="3"/>
      <c r="N2708" s="3"/>
      <c r="O2708" s="3"/>
      <c r="P2708" s="3"/>
      <c r="Q2708" s="3"/>
      <c r="R2708" s="3"/>
      <c r="S2708" s="3"/>
      <c r="T2708" s="3"/>
      <c r="U2708" s="3"/>
      <c r="V2708" s="3"/>
    </row>
    <row r="2709" ht="27.0" customHeight="1">
      <c r="A2709" s="8" t="str">
        <f>HYPERLINK("https://www.tenforums.com/tutorials/126539-check-powershell-version-windows.html","PowerShell Version - Check in Windows")</f>
        <v>PowerShell Version - Check in Windows</v>
      </c>
      <c r="B2709" s="9" t="s">
        <v>2384</v>
      </c>
      <c r="C2709" s="3"/>
      <c r="D2709" s="3"/>
      <c r="E2709" s="3"/>
      <c r="F2709" s="3"/>
      <c r="G2709" s="3"/>
      <c r="H2709" s="3"/>
      <c r="I2709" s="3"/>
      <c r="J2709" s="3"/>
      <c r="K2709" s="3"/>
      <c r="L2709" s="3"/>
      <c r="M2709" s="3"/>
      <c r="N2709" s="3"/>
      <c r="O2709" s="3"/>
      <c r="P2709" s="3"/>
      <c r="Q2709" s="3"/>
      <c r="R2709" s="3"/>
      <c r="S2709" s="3"/>
      <c r="T2709" s="3"/>
      <c r="U2709" s="3"/>
      <c r="V2709" s="3"/>
    </row>
    <row r="2710" ht="27.0" customHeight="1">
      <c r="A2710" s="8" t="str">
        <f>HYPERLINK("https://www.tenforums.com/tutorials/63346-sleep-states-available-your-windows-10-pc.html","Power States Available on your Windows 10 PC")</f>
        <v>Power States Available on your Windows 10 PC</v>
      </c>
      <c r="B2710" s="9" t="s">
        <v>2385</v>
      </c>
      <c r="C2710" s="3"/>
      <c r="D2710" s="3"/>
      <c r="E2710" s="3"/>
      <c r="F2710" s="3"/>
      <c r="G2710" s="3"/>
      <c r="H2710" s="3"/>
      <c r="I2710" s="3"/>
      <c r="J2710" s="3"/>
      <c r="K2710" s="3"/>
      <c r="L2710" s="3"/>
      <c r="M2710" s="3"/>
      <c r="N2710" s="3"/>
      <c r="O2710" s="3"/>
      <c r="P2710" s="3"/>
      <c r="Q2710" s="3"/>
      <c r="R2710" s="3"/>
      <c r="S2710" s="3"/>
      <c r="T2710" s="3"/>
      <c r="U2710" s="3"/>
      <c r="V2710" s="3"/>
    </row>
    <row r="2711" ht="27.0" customHeight="1">
      <c r="A2711" s="8" t="str">
        <f>HYPERLINK("https://www.tenforums.com/tutorials/99445-enable-disable-power-throttling-windows-10-a.html","Power Throttling - Enable or Disable in Windows 10")</f>
        <v>Power Throttling - Enable or Disable in Windows 10</v>
      </c>
      <c r="B2711" s="9" t="s">
        <v>2386</v>
      </c>
      <c r="C2711" s="3"/>
      <c r="D2711" s="3"/>
      <c r="E2711" s="3"/>
      <c r="F2711" s="3"/>
      <c r="G2711" s="3"/>
      <c r="H2711" s="3"/>
      <c r="I2711" s="3"/>
      <c r="J2711" s="3"/>
      <c r="K2711" s="3"/>
      <c r="L2711" s="3"/>
      <c r="M2711" s="3"/>
      <c r="N2711" s="3"/>
      <c r="O2711" s="3"/>
      <c r="P2711" s="3"/>
      <c r="Q2711" s="3"/>
      <c r="R2711" s="3"/>
      <c r="S2711" s="3"/>
      <c r="T2711" s="3"/>
      <c r="U2711" s="3"/>
      <c r="V2711" s="3"/>
    </row>
    <row r="2712" ht="27.0" customHeight="1">
      <c r="A2712" s="8" t="str">
        <f>HYPERLINK("https://www.tenforums.com/tutorials/84136-see-if-apps-power-throttling-windows-10-a.html","Power Throttling - See if Apps are Power Throttling in Windows 10")</f>
        <v>Power Throttling - See if Apps are Power Throttling in Windows 10</v>
      </c>
      <c r="B2712" s="10" t="s">
        <v>2387</v>
      </c>
      <c r="C2712" s="3"/>
      <c r="D2712" s="3"/>
      <c r="E2712" s="3"/>
      <c r="F2712" s="3"/>
      <c r="G2712" s="3"/>
      <c r="H2712" s="3"/>
      <c r="I2712" s="3"/>
      <c r="J2712" s="3"/>
      <c r="K2712" s="3"/>
      <c r="L2712" s="3"/>
      <c r="M2712" s="3"/>
      <c r="N2712" s="3"/>
      <c r="O2712" s="3"/>
      <c r="P2712" s="3"/>
      <c r="Q2712" s="3"/>
      <c r="R2712" s="3"/>
      <c r="S2712" s="3"/>
      <c r="T2712" s="3"/>
      <c r="U2712" s="3"/>
      <c r="V2712" s="3"/>
    </row>
    <row r="2713" ht="27.0" customHeight="1">
      <c r="A2713" s="11" t="str">
        <f>HYPERLINK("https://www.tenforums.com/tutorials/143528-how-download-install-microsoft-powertoys-windows-10-a.html","PowerToys - Download and Install in Windows 10")</f>
        <v>PowerToys - Download and Install in Windows 10</v>
      </c>
      <c r="B2713" s="10" t="s">
        <v>1890</v>
      </c>
      <c r="C2713" s="3"/>
      <c r="D2713" s="3"/>
      <c r="E2713" s="3"/>
      <c r="F2713" s="3"/>
      <c r="G2713" s="3"/>
      <c r="H2713" s="3"/>
      <c r="I2713" s="3"/>
      <c r="J2713" s="3"/>
      <c r="K2713" s="3"/>
      <c r="L2713" s="3"/>
      <c r="M2713" s="3"/>
      <c r="N2713" s="3"/>
      <c r="O2713" s="3"/>
      <c r="P2713" s="3"/>
      <c r="Q2713" s="3"/>
      <c r="R2713" s="3"/>
      <c r="S2713" s="3"/>
      <c r="T2713" s="3"/>
      <c r="U2713" s="3"/>
      <c r="V2713" s="3"/>
    </row>
    <row r="2714" ht="27.0" customHeight="1">
      <c r="A2714" s="11" t="s">
        <v>2388</v>
      </c>
      <c r="B2714" s="10" t="s">
        <v>2389</v>
      </c>
      <c r="C2714" s="3"/>
      <c r="D2714" s="3"/>
      <c r="E2714" s="3"/>
      <c r="F2714" s="3"/>
      <c r="G2714" s="3"/>
      <c r="H2714" s="3"/>
      <c r="I2714" s="3"/>
      <c r="J2714" s="3"/>
      <c r="K2714" s="3"/>
      <c r="L2714" s="3"/>
      <c r="M2714" s="3"/>
      <c r="N2714" s="3"/>
      <c r="O2714" s="3"/>
      <c r="P2714" s="3"/>
      <c r="Q2714" s="3"/>
      <c r="R2714" s="3"/>
      <c r="S2714" s="3"/>
      <c r="T2714" s="3"/>
      <c r="U2714" s="3"/>
      <c r="V2714" s="3"/>
    </row>
    <row r="2715" ht="27.0" customHeight="1">
      <c r="A2715" s="8" t="str">
        <f>HYPERLINK("https://www.tenforums.com/tutorials/119220-turn-off-presentation-mode-windows.html","Presentation Mode - Turn On or Off in Windows")</f>
        <v>Presentation Mode - Turn On or Off in Windows</v>
      </c>
      <c r="B2715" s="9" t="s">
        <v>2390</v>
      </c>
      <c r="C2715" s="3"/>
      <c r="D2715" s="3"/>
      <c r="E2715" s="3"/>
      <c r="F2715" s="3"/>
      <c r="G2715" s="3"/>
      <c r="H2715" s="3"/>
      <c r="I2715" s="3"/>
      <c r="J2715" s="3"/>
      <c r="K2715" s="3"/>
      <c r="L2715" s="3"/>
      <c r="M2715" s="3"/>
      <c r="N2715" s="3"/>
      <c r="O2715" s="3"/>
      <c r="P2715" s="3"/>
      <c r="Q2715" s="3"/>
      <c r="R2715" s="3"/>
      <c r="S2715" s="3"/>
      <c r="T2715" s="3"/>
      <c r="U2715" s="3"/>
      <c r="V2715" s="3"/>
    </row>
    <row r="2716" ht="27.0" customHeight="1">
      <c r="A2716" s="8" t="str">
        <f>HYPERLINK("https://www.tenforums.com/tutorials/119282-add-presentation-settings-desktop-context-menu-windows.html","Presentation Settings Desktop Context Menu - Add or Remove in Windows")</f>
        <v>Presentation Settings Desktop Context Menu - Add or Remove in Windows</v>
      </c>
      <c r="B2716" s="9" t="s">
        <v>2391</v>
      </c>
      <c r="C2716" s="3"/>
      <c r="D2716" s="3"/>
      <c r="E2716" s="3"/>
      <c r="F2716" s="3"/>
      <c r="G2716" s="3"/>
      <c r="H2716" s="3"/>
      <c r="I2716" s="3"/>
      <c r="J2716" s="3"/>
      <c r="K2716" s="3"/>
      <c r="L2716" s="3"/>
      <c r="M2716" s="3"/>
      <c r="N2716" s="3"/>
      <c r="O2716" s="3"/>
      <c r="P2716" s="3"/>
      <c r="Q2716" s="3"/>
      <c r="R2716" s="3"/>
      <c r="S2716" s="3"/>
      <c r="T2716" s="3"/>
      <c r="U2716" s="3"/>
      <c r="V2716" s="3"/>
    </row>
    <row r="2717" ht="27.0" customHeight="1">
      <c r="A2717" s="8" t="str">
        <f>HYPERLINK("https://www.tenforums.com/tutorials/124468-enable-disable-presentation-settings-windows.html","Presentation Settings - Enable or Disable in Windows")</f>
        <v>Presentation Settings - Enable or Disable in Windows</v>
      </c>
      <c r="B2717" s="9" t="s">
        <v>2392</v>
      </c>
      <c r="C2717" s="3"/>
      <c r="D2717" s="3"/>
      <c r="E2717" s="3"/>
      <c r="F2717" s="3"/>
      <c r="G2717" s="3"/>
      <c r="H2717" s="3"/>
      <c r="I2717" s="3"/>
      <c r="J2717" s="3"/>
      <c r="K2717" s="3"/>
      <c r="L2717" s="3"/>
      <c r="M2717" s="3"/>
      <c r="N2717" s="3"/>
      <c r="O2717" s="3"/>
      <c r="P2717" s="3"/>
      <c r="Q2717" s="3"/>
      <c r="R2717" s="3"/>
      <c r="S2717" s="3"/>
      <c r="T2717" s="3"/>
      <c r="U2717" s="3"/>
      <c r="V2717" s="3"/>
    </row>
    <row r="2718" ht="27.0" customHeight="1">
      <c r="A2718" s="8" t="str">
        <f>HYPERLINK("https://www.tenforums.com/tutorials/41687-details-preview-pane-width-size-reset-windows-8-10-a.html","Preview and Details Pane Width Size - Reset in Windows 8 and 10 ")</f>
        <v>Preview and Details Pane Width Size - Reset in Windows 8 and 10 </v>
      </c>
      <c r="B2718" s="9" t="s">
        <v>749</v>
      </c>
      <c r="C2718" s="3"/>
      <c r="D2718" s="3"/>
      <c r="E2718" s="3"/>
      <c r="F2718" s="3"/>
      <c r="G2718" s="3"/>
      <c r="H2718" s="3"/>
      <c r="I2718" s="3"/>
      <c r="J2718" s="3"/>
      <c r="K2718" s="3"/>
      <c r="L2718" s="3"/>
      <c r="M2718" s="3"/>
      <c r="N2718" s="3"/>
      <c r="O2718" s="3"/>
      <c r="P2718" s="3"/>
      <c r="Q2718" s="3"/>
      <c r="R2718" s="3"/>
      <c r="S2718" s="3"/>
      <c r="T2718" s="3"/>
      <c r="U2718" s="3"/>
      <c r="V2718" s="3"/>
    </row>
    <row r="2719" ht="27.0" customHeight="1">
      <c r="A2719" s="8" t="str">
        <f>HYPERLINK("https://www.tenforums.com/tutorials/12316-insider-builds-start-stop-receiving-windows-10-a.html","Preview Builds for Insiders - Start or Stop Receiving in Windows 10")</f>
        <v>Preview Builds for Insiders - Start or Stop Receiving in Windows 10</v>
      </c>
      <c r="B2719" s="9" t="s">
        <v>1302</v>
      </c>
      <c r="C2719" s="3"/>
      <c r="D2719" s="3"/>
      <c r="E2719" s="3"/>
      <c r="F2719" s="3"/>
      <c r="G2719" s="3"/>
      <c r="H2719" s="3"/>
      <c r="I2719" s="3"/>
      <c r="J2719" s="3"/>
      <c r="K2719" s="3"/>
      <c r="L2719" s="3"/>
      <c r="M2719" s="3"/>
      <c r="N2719" s="3"/>
      <c r="O2719" s="3"/>
      <c r="P2719" s="3"/>
      <c r="Q2719" s="3"/>
      <c r="R2719" s="3"/>
      <c r="S2719" s="3"/>
      <c r="T2719" s="3"/>
      <c r="U2719" s="3"/>
      <c r="V2719" s="3"/>
    </row>
    <row r="2720" ht="27.0" customHeight="1">
      <c r="A2720" s="8" t="str">
        <f>HYPERLINK("https://www.tenforums.com/tutorials/75915-preview-pane-add-context-menu-windows-10-a.html","Preview pane - Add to Context Menu in Windows 10")</f>
        <v>Preview pane - Add to Context Menu in Windows 10</v>
      </c>
      <c r="B2720" s="9" t="s">
        <v>2393</v>
      </c>
      <c r="C2720" s="3"/>
      <c r="D2720" s="3"/>
      <c r="E2720" s="3"/>
      <c r="F2720" s="3"/>
      <c r="G2720" s="3"/>
      <c r="H2720" s="3"/>
      <c r="I2720" s="3"/>
      <c r="J2720" s="3"/>
      <c r="K2720" s="3"/>
      <c r="L2720" s="3"/>
      <c r="M2720" s="3"/>
      <c r="N2720" s="3"/>
      <c r="O2720" s="3"/>
      <c r="P2720" s="3"/>
      <c r="Q2720" s="3"/>
      <c r="R2720" s="3"/>
      <c r="S2720" s="3"/>
      <c r="T2720" s="3"/>
      <c r="U2720" s="3"/>
      <c r="V2720" s="3"/>
    </row>
    <row r="2721" ht="27.0" customHeight="1">
      <c r="A2721" s="8" t="str">
        <f>HYPERLINK("https://www.tenforums.com/tutorials/35230-preview-pane-file-explorer-show-hide-windows-10-a.html","Preview Pane in File Explorer - Show or Hide in Windows 10")</f>
        <v>Preview Pane in File Explorer - Show or Hide in Windows 10</v>
      </c>
      <c r="B2721" s="9" t="s">
        <v>1008</v>
      </c>
      <c r="C2721" s="3"/>
      <c r="D2721" s="3"/>
      <c r="E2721" s="3"/>
      <c r="F2721" s="3"/>
      <c r="G2721" s="3"/>
      <c r="H2721" s="3"/>
      <c r="I2721" s="3"/>
      <c r="J2721" s="3"/>
      <c r="K2721" s="3"/>
      <c r="L2721" s="3"/>
      <c r="M2721" s="3"/>
      <c r="N2721" s="3"/>
      <c r="O2721" s="3"/>
      <c r="P2721" s="3"/>
      <c r="Q2721" s="3"/>
      <c r="R2721" s="3"/>
      <c r="S2721" s="3"/>
      <c r="T2721" s="3"/>
      <c r="U2721" s="3"/>
      <c r="V2721" s="3"/>
    </row>
    <row r="2722" ht="27.0" customHeight="1">
      <c r="A2722" s="8" t="str">
        <f>HYPERLINK("https://www.tenforums.com/tutorials/89342-hide-show-preview-handlers-preview-pane-windows-10-a.html","Preview Pane in File Explorer - Hide or Show Preview Handlers in Windows 10")</f>
        <v>Preview Pane in File Explorer - Hide or Show Preview Handlers in Windows 10</v>
      </c>
      <c r="B2722" s="9" t="s">
        <v>1007</v>
      </c>
      <c r="C2722" s="3"/>
      <c r="D2722" s="3"/>
      <c r="E2722" s="3"/>
      <c r="F2722" s="3"/>
      <c r="G2722" s="3"/>
      <c r="H2722" s="3"/>
      <c r="I2722" s="3"/>
      <c r="J2722" s="3"/>
      <c r="K2722" s="3"/>
      <c r="L2722" s="3"/>
      <c r="M2722" s="3"/>
      <c r="N2722" s="3"/>
      <c r="O2722" s="3"/>
      <c r="P2722" s="3"/>
      <c r="Q2722" s="3"/>
      <c r="R2722" s="3"/>
      <c r="S2722" s="3"/>
      <c r="T2722" s="3"/>
      <c r="U2722" s="3"/>
      <c r="V2722" s="3"/>
    </row>
    <row r="2723" ht="27.0" customHeight="1">
      <c r="A2723" s="8" t="str">
        <f>HYPERLINK("https://www.tenforums.com/tutorials/79490-restore-previous-versions-files-folders-drives-windows-10-a.html","Previous Versions of Files, Folders, and Drives - Restore in Windows 10")</f>
        <v>Previous Versions of Files, Folders, and Drives - Restore in Windows 10</v>
      </c>
      <c r="B2723" s="10" t="s">
        <v>2394</v>
      </c>
      <c r="C2723" s="3"/>
      <c r="D2723" s="3"/>
      <c r="E2723" s="3"/>
      <c r="F2723" s="3"/>
      <c r="G2723" s="3"/>
      <c r="H2723" s="3"/>
      <c r="I2723" s="3"/>
      <c r="J2723" s="3"/>
      <c r="K2723" s="3"/>
      <c r="L2723" s="3"/>
      <c r="M2723" s="3"/>
      <c r="N2723" s="3"/>
      <c r="O2723" s="3"/>
      <c r="P2723" s="3"/>
      <c r="Q2723" s="3"/>
      <c r="R2723" s="3"/>
      <c r="S2723" s="3"/>
      <c r="T2723" s="3"/>
      <c r="U2723" s="3"/>
      <c r="V2723" s="3"/>
    </row>
    <row r="2724" ht="27.0" customHeight="1">
      <c r="A2724" s="8" t="str">
        <f>HYPERLINK("https://www.tenforums.com/tutorials/2066-delete-windows-old-folder-windows-10-a.html","Previous Version of Windows - Delete in Windows 10")</f>
        <v>Previous Version of Windows - Delete in Windows 10</v>
      </c>
      <c r="B2724" s="18" t="s">
        <v>2395</v>
      </c>
      <c r="C2724" s="3"/>
      <c r="D2724" s="3"/>
      <c r="E2724" s="3"/>
      <c r="F2724" s="3"/>
      <c r="G2724" s="3"/>
      <c r="H2724" s="3"/>
      <c r="I2724" s="3"/>
      <c r="J2724" s="3"/>
      <c r="K2724" s="3"/>
      <c r="L2724" s="3"/>
      <c r="M2724" s="3"/>
      <c r="N2724" s="3"/>
      <c r="O2724" s="3"/>
      <c r="P2724" s="3"/>
      <c r="Q2724" s="3"/>
      <c r="R2724" s="3"/>
      <c r="S2724" s="3"/>
      <c r="T2724" s="3"/>
      <c r="U2724" s="3"/>
      <c r="V2724" s="3"/>
    </row>
    <row r="2725" ht="27.0" customHeight="1">
      <c r="A2725" s="8" t="str">
        <f>HYPERLINK("https://www.tenforums.com/tutorials/79513-remove-previous-versions-context-menu-properties-windows-10-a.html","Previous Versions - Remove from Context Menu &amp; Properties in Windows 10")</f>
        <v>Previous Versions - Remove from Context Menu &amp; Properties in Windows 10</v>
      </c>
      <c r="B2725" s="9" t="s">
        <v>2396</v>
      </c>
      <c r="C2725" s="3"/>
      <c r="D2725" s="3"/>
      <c r="E2725" s="3"/>
      <c r="F2725" s="3"/>
      <c r="G2725" s="3"/>
      <c r="H2725" s="3"/>
      <c r="I2725" s="3"/>
      <c r="J2725" s="3"/>
      <c r="K2725" s="3"/>
      <c r="L2725" s="3"/>
      <c r="M2725" s="3"/>
      <c r="N2725" s="3"/>
      <c r="O2725" s="3"/>
      <c r="P2725" s="3"/>
      <c r="Q2725" s="3"/>
      <c r="R2725" s="3"/>
      <c r="S2725" s="3"/>
      <c r="T2725" s="3"/>
      <c r="U2725" s="3"/>
      <c r="V2725" s="3"/>
    </row>
    <row r="2726" ht="27.0" customHeight="1">
      <c r="A2726" s="8" t="str">
        <f>HYPERLINK("https://www.tenforums.com/tutorials/4097-windows-10-go-back-previous-windows.html","Previous Version of Windows - Go Back from Windows 10")</f>
        <v>Previous Version of Windows - Go Back from Windows 10</v>
      </c>
      <c r="B2726" s="9" t="s">
        <v>1167</v>
      </c>
      <c r="C2726" s="3"/>
      <c r="D2726" s="3"/>
      <c r="E2726" s="3"/>
      <c r="F2726" s="3"/>
      <c r="G2726" s="3"/>
      <c r="H2726" s="3"/>
      <c r="I2726" s="3"/>
      <c r="J2726" s="3"/>
      <c r="K2726" s="3"/>
      <c r="L2726" s="3"/>
      <c r="M2726" s="3"/>
      <c r="N2726" s="3"/>
      <c r="O2726" s="3"/>
      <c r="P2726" s="3"/>
      <c r="Q2726" s="3"/>
      <c r="R2726" s="3"/>
      <c r="S2726" s="3"/>
      <c r="T2726" s="3"/>
      <c r="U2726" s="3"/>
      <c r="V2726" s="3"/>
    </row>
    <row r="2727" ht="27.0" customHeight="1">
      <c r="A2727" s="8" t="str">
        <f>HYPERLINK("https://www.tenforums.com/tutorials/111315-set-number-days-can-go-back-previous-version-windows.html","Previous Version of Windows - Set Number of Days Can Go Back")</f>
        <v>Previous Version of Windows - Set Number of Days Can Go Back</v>
      </c>
      <c r="B2727" s="9" t="s">
        <v>1168</v>
      </c>
      <c r="C2727" s="3"/>
      <c r="D2727" s="3"/>
      <c r="E2727" s="3"/>
      <c r="F2727" s="3"/>
      <c r="G2727" s="3"/>
      <c r="H2727" s="3"/>
      <c r="I2727" s="3"/>
      <c r="J2727" s="3"/>
      <c r="K2727" s="3"/>
      <c r="L2727" s="3"/>
      <c r="M2727" s="3"/>
      <c r="N2727" s="3"/>
      <c r="O2727" s="3"/>
      <c r="P2727" s="3"/>
      <c r="Q2727" s="3"/>
      <c r="R2727" s="3"/>
      <c r="S2727" s="3"/>
      <c r="T2727" s="3"/>
      <c r="U2727" s="3"/>
      <c r="V2727" s="3"/>
    </row>
    <row r="2728" ht="27.0" customHeight="1">
      <c r="A2728" s="8" t="str">
        <f>HYPERLINK("https://www.tenforums.com/tutorials/16474-prime95-stress-test-your-cpu.html","Prime95 - Stress Test Your CPU")</f>
        <v>Prime95 - Stress Test Your CPU</v>
      </c>
      <c r="B2728" s="9" t="s">
        <v>680</v>
      </c>
      <c r="C2728" s="3"/>
      <c r="D2728" s="3"/>
      <c r="E2728" s="3"/>
      <c r="F2728" s="3"/>
      <c r="G2728" s="3"/>
      <c r="H2728" s="3"/>
      <c r="I2728" s="3"/>
      <c r="J2728" s="3"/>
      <c r="K2728" s="3"/>
      <c r="L2728" s="3"/>
      <c r="M2728" s="3"/>
      <c r="N2728" s="3"/>
      <c r="O2728" s="3"/>
      <c r="P2728" s="3"/>
      <c r="Q2728" s="3"/>
      <c r="R2728" s="3"/>
      <c r="S2728" s="3"/>
      <c r="T2728" s="3"/>
      <c r="U2728" s="3"/>
      <c r="V2728" s="3"/>
    </row>
    <row r="2729" ht="27.0" customHeight="1">
      <c r="A2729" s="8" t="str">
        <f>HYPERLINK("https://www.tenforums.com/tutorials/54305-print-dialog-use-modern-metro-style-windows-10-a.html","Print Dialog - Use Modern or Metro Style in Windows 10 ")</f>
        <v>Print Dialog - Use Modern or Metro Style in Windows 10 </v>
      </c>
      <c r="B2729" s="9" t="s">
        <v>2397</v>
      </c>
      <c r="C2729" s="3"/>
      <c r="D2729" s="3"/>
      <c r="E2729" s="3"/>
      <c r="F2729" s="3"/>
      <c r="G2729" s="3"/>
      <c r="H2729" s="3"/>
      <c r="I2729" s="3"/>
      <c r="J2729" s="3"/>
      <c r="K2729" s="3"/>
      <c r="L2729" s="3"/>
      <c r="M2729" s="3"/>
      <c r="N2729" s="3"/>
      <c r="O2729" s="3"/>
      <c r="P2729" s="3"/>
      <c r="Q2729" s="3"/>
      <c r="R2729" s="3"/>
      <c r="S2729" s="3"/>
      <c r="T2729" s="3"/>
      <c r="U2729" s="3"/>
      <c r="V2729" s="3"/>
    </row>
    <row r="2730" ht="27.0" customHeight="1">
      <c r="A2730" s="11" t="str">
        <f>HYPERLINK("https://www.tenforums.com/tutorials/144118-how-enable-disable-print-logging-windows-10-event-viewer.html","Print Logging - Enable or Disable in Windows 10 Event Viewer")</f>
        <v>Print Logging - Enable or Disable in Windows 10 Event Viewer</v>
      </c>
      <c r="B2730" s="10" t="s">
        <v>2398</v>
      </c>
      <c r="C2730" s="3"/>
      <c r="D2730" s="3"/>
      <c r="E2730" s="3"/>
      <c r="F2730" s="3"/>
      <c r="G2730" s="3"/>
      <c r="H2730" s="3"/>
      <c r="I2730" s="3"/>
      <c r="J2730" s="3"/>
      <c r="K2730" s="3"/>
      <c r="L2730" s="3"/>
      <c r="M2730" s="3"/>
      <c r="N2730" s="3"/>
      <c r="O2730" s="3"/>
      <c r="P2730" s="3"/>
      <c r="Q2730" s="3"/>
      <c r="R2730" s="3"/>
      <c r="S2730" s="3"/>
      <c r="T2730" s="3"/>
      <c r="U2730" s="3"/>
      <c r="V2730" s="3"/>
    </row>
    <row r="2731" ht="27.0" customHeight="1">
      <c r="A2731" s="8" t="str">
        <f>HYPERLINK("https://www.tenforums.com/tutorials/109302-turn-use-print-screen-key-launch-screen-snipping-windows-10-a.html","Print Screen Key - Turn On or Off Use to Launch Screen Snipping in Windows 10")</f>
        <v>Print Screen Key - Turn On or Off Use to Launch Screen Snipping in Windows 10</v>
      </c>
      <c r="B2731" s="9" t="s">
        <v>2399</v>
      </c>
      <c r="C2731" s="3"/>
      <c r="D2731" s="3"/>
      <c r="E2731" s="3"/>
      <c r="F2731" s="3"/>
      <c r="G2731" s="3"/>
      <c r="H2731" s="3"/>
      <c r="I2731" s="3"/>
      <c r="J2731" s="3"/>
      <c r="K2731" s="3"/>
      <c r="L2731" s="3"/>
      <c r="M2731" s="3"/>
      <c r="N2731" s="3"/>
      <c r="O2731" s="3"/>
      <c r="P2731" s="3"/>
      <c r="Q2731" s="3"/>
      <c r="R2731" s="3"/>
      <c r="S2731" s="3"/>
      <c r="T2731" s="3"/>
      <c r="U2731" s="3"/>
      <c r="V2731" s="3"/>
    </row>
    <row r="2732" ht="27.0" customHeight="1">
      <c r="A2732" s="8" t="str">
        <f>HYPERLINK("https://www.tenforums.com/tutorials/90615-reset-clear-print-spooler-windows-10-a.html","Print Spooler - Reset and Clear in Windows 10")</f>
        <v>Print Spooler - Reset and Clear in Windows 10</v>
      </c>
      <c r="B2732" s="9" t="s">
        <v>2400</v>
      </c>
      <c r="C2732" s="3"/>
      <c r="D2732" s="3"/>
      <c r="E2732" s="3"/>
      <c r="F2732" s="3"/>
      <c r="G2732" s="3"/>
      <c r="H2732" s="3"/>
      <c r="I2732" s="3"/>
      <c r="J2732" s="3"/>
      <c r="K2732" s="3"/>
      <c r="L2732" s="3"/>
      <c r="M2732" s="3"/>
      <c r="N2732" s="3"/>
      <c r="O2732" s="3"/>
      <c r="P2732" s="3"/>
      <c r="Q2732" s="3"/>
      <c r="R2732" s="3"/>
      <c r="S2732" s="3"/>
      <c r="T2732" s="3"/>
      <c r="U2732" s="3"/>
      <c r="V2732" s="3"/>
    </row>
    <row r="2733" ht="27.0" customHeight="1">
      <c r="A2733" s="8" t="str">
        <f>HYPERLINK("https://www.tenforums.com/tutorials/35640-print-pdf-windows-10-a.html","Print to PDF in Windows 10")</f>
        <v>Print to PDF in Windows 10</v>
      </c>
      <c r="B2733" s="9" t="s">
        <v>1891</v>
      </c>
      <c r="C2733" s="3"/>
      <c r="D2733" s="3"/>
      <c r="E2733" s="3"/>
      <c r="F2733" s="3"/>
      <c r="G2733" s="3"/>
      <c r="H2733" s="3"/>
      <c r="I2733" s="3"/>
      <c r="J2733" s="3"/>
      <c r="K2733" s="3"/>
      <c r="L2733" s="3"/>
      <c r="M2733" s="3"/>
      <c r="N2733" s="3"/>
      <c r="O2733" s="3"/>
      <c r="P2733" s="3"/>
      <c r="Q2733" s="3"/>
      <c r="R2733" s="3"/>
      <c r="S2733" s="3"/>
      <c r="T2733" s="3"/>
      <c r="U2733" s="3"/>
      <c r="V2733" s="3"/>
    </row>
    <row r="2734" ht="27.0" customHeight="1">
      <c r="A2734" s="8" t="str">
        <f>HYPERLINK("https://www.tenforums.com/tutorials/35650-microsoft-print-pdf-turn-off-windows-10-a.html","Print to PDF - Turn On or Off in Windows 10")</f>
        <v>Print to PDF - Turn On or Off in Windows 10</v>
      </c>
      <c r="B2734" s="9" t="s">
        <v>1893</v>
      </c>
      <c r="C2734" s="3"/>
      <c r="D2734" s="3"/>
      <c r="E2734" s="3"/>
      <c r="F2734" s="3"/>
      <c r="G2734" s="3"/>
      <c r="H2734" s="3"/>
      <c r="I2734" s="3"/>
      <c r="J2734" s="3"/>
      <c r="K2734" s="3"/>
      <c r="L2734" s="3"/>
      <c r="M2734" s="3"/>
      <c r="N2734" s="3"/>
      <c r="O2734" s="3"/>
      <c r="P2734" s="3"/>
      <c r="Q2734" s="3"/>
      <c r="R2734" s="3"/>
      <c r="S2734" s="3"/>
      <c r="T2734" s="3"/>
      <c r="U2734" s="3"/>
      <c r="V2734" s="3"/>
    </row>
    <row r="2735" ht="27.0" customHeight="1">
      <c r="A2735" s="8" t="str">
        <f>HYPERLINK("https://www.tenforums.com/tutorials/66152-microsoft-xps-document-writer-printer-add-remove-windows-10-a.html","Print To XPS Document Writer - Add or Remove in Windows 10")</f>
        <v>Print To XPS Document Writer - Add or Remove in Windows 10</v>
      </c>
      <c r="B2735" s="9" t="s">
        <v>1907</v>
      </c>
      <c r="C2735" s="3"/>
      <c r="D2735" s="3"/>
      <c r="E2735" s="3"/>
      <c r="F2735" s="3"/>
      <c r="G2735" s="3"/>
      <c r="H2735" s="3"/>
      <c r="I2735" s="3"/>
      <c r="J2735" s="3"/>
      <c r="K2735" s="3"/>
      <c r="L2735" s="3"/>
      <c r="M2735" s="3"/>
      <c r="N2735" s="3"/>
      <c r="O2735" s="3"/>
      <c r="P2735" s="3"/>
      <c r="Q2735" s="3"/>
      <c r="R2735" s="3"/>
      <c r="S2735" s="3"/>
      <c r="T2735" s="3"/>
      <c r="U2735" s="3"/>
      <c r="V2735" s="3"/>
    </row>
    <row r="2736" ht="27.0" customHeight="1">
      <c r="A2736" s="8" t="str">
        <f>HYPERLINK("https://www.tenforums.com/tutorials/101156-add-shared-printer-windows-10-a.html","Printer - Add Shared Printer in Windows 10")</f>
        <v>Printer - Add Shared Printer in Windows 10</v>
      </c>
      <c r="B2736" s="9" t="s">
        <v>2401</v>
      </c>
      <c r="C2736" s="3"/>
      <c r="D2736" s="3"/>
      <c r="E2736" s="3"/>
      <c r="F2736" s="3"/>
      <c r="G2736" s="3"/>
      <c r="H2736" s="3"/>
      <c r="I2736" s="3"/>
      <c r="J2736" s="3"/>
      <c r="K2736" s="3"/>
      <c r="L2736" s="3"/>
      <c r="M2736" s="3"/>
      <c r="N2736" s="3"/>
      <c r="O2736" s="3"/>
      <c r="P2736" s="3"/>
      <c r="Q2736" s="3"/>
      <c r="R2736" s="3"/>
      <c r="S2736" s="3"/>
      <c r="T2736" s="3"/>
      <c r="U2736" s="3"/>
      <c r="V2736" s="3"/>
    </row>
    <row r="2737" ht="27.0" customHeight="1">
      <c r="A2737" s="11" t="str">
        <f>HYPERLINK("https://www.tenforums.com/tutorials/151383-how-add-printer-send-context-menu-windows-10-a.html","Printer - Add to Send To Context Menu in Windows 10")</f>
        <v>Printer - Add to Send To Context Menu in Windows 10</v>
      </c>
      <c r="B2737" s="10" t="s">
        <v>2402</v>
      </c>
      <c r="C2737" s="3"/>
      <c r="D2737" s="3"/>
      <c r="E2737" s="3"/>
      <c r="F2737" s="3"/>
      <c r="G2737" s="3"/>
      <c r="H2737" s="3"/>
      <c r="I2737" s="3"/>
      <c r="J2737" s="3"/>
      <c r="K2737" s="3"/>
      <c r="L2737" s="3"/>
      <c r="M2737" s="3"/>
      <c r="N2737" s="3"/>
      <c r="O2737" s="3"/>
      <c r="P2737" s="3"/>
      <c r="Q2737" s="3"/>
      <c r="R2737" s="3"/>
      <c r="S2737" s="3"/>
      <c r="T2737" s="3"/>
      <c r="U2737" s="3"/>
      <c r="V2737" s="3"/>
    </row>
    <row r="2738" ht="27.0" customHeight="1">
      <c r="A2738" s="8" t="str">
        <f>HYPERLINK("https://www.tenforums.com/tutorials/101274-uninstall-printer-driver-windows-10-a.html","Printer Driver - Uninstall in Windows 10")</f>
        <v>Printer Driver - Uninstall in Windows 10</v>
      </c>
      <c r="B2738" s="9" t="s">
        <v>2403</v>
      </c>
      <c r="C2738" s="3"/>
      <c r="D2738" s="3"/>
      <c r="E2738" s="3"/>
      <c r="F2738" s="3"/>
      <c r="G2738" s="3"/>
      <c r="H2738" s="3"/>
      <c r="I2738" s="3"/>
      <c r="J2738" s="3"/>
      <c r="K2738" s="3"/>
      <c r="L2738" s="3"/>
      <c r="M2738" s="3"/>
      <c r="N2738" s="3"/>
      <c r="O2738" s="3"/>
      <c r="P2738" s="3"/>
      <c r="Q2738" s="3"/>
      <c r="R2738" s="3"/>
      <c r="S2738" s="3"/>
      <c r="T2738" s="3"/>
      <c r="U2738" s="3"/>
      <c r="V2738" s="3"/>
    </row>
    <row r="2739" ht="27.0" customHeight="1">
      <c r="A2739" s="8" t="str">
        <f>HYPERLINK("https://www.tenforums.com/tutorials/72277-create-printer-queue-shortcut-windows-10-a.html","Printer Queue Shortcut  - Create in Windows 10")</f>
        <v>Printer Queue Shortcut  - Create in Windows 10</v>
      </c>
      <c r="B2739" s="9" t="s">
        <v>2404</v>
      </c>
      <c r="C2739" s="3"/>
      <c r="D2739" s="3"/>
      <c r="E2739" s="3"/>
      <c r="F2739" s="3"/>
      <c r="G2739" s="3"/>
      <c r="H2739" s="3"/>
      <c r="I2739" s="3"/>
      <c r="J2739" s="3"/>
      <c r="K2739" s="3"/>
      <c r="L2739" s="3"/>
      <c r="M2739" s="3"/>
      <c r="N2739" s="3"/>
      <c r="O2739" s="3"/>
      <c r="P2739" s="3"/>
      <c r="Q2739" s="3"/>
      <c r="R2739" s="3"/>
      <c r="S2739" s="3"/>
      <c r="T2739" s="3"/>
      <c r="U2739" s="3"/>
      <c r="V2739" s="3"/>
    </row>
    <row r="2740" ht="27.0" customHeight="1">
      <c r="A2740" s="8" t="str">
        <f>HYPERLINK("https://www.tenforums.com/tutorials/101089-rename-printer-windows-10-a.html","Printer - Rename in Windows 10")</f>
        <v>Printer - Rename in Windows 10</v>
      </c>
      <c r="B2740" s="9" t="s">
        <v>2405</v>
      </c>
      <c r="C2740" s="3"/>
      <c r="D2740" s="3"/>
      <c r="E2740" s="3"/>
      <c r="F2740" s="3"/>
      <c r="G2740" s="3"/>
      <c r="H2740" s="3"/>
      <c r="I2740" s="3"/>
      <c r="J2740" s="3"/>
      <c r="K2740" s="3"/>
      <c r="L2740" s="3"/>
      <c r="M2740" s="3"/>
      <c r="N2740" s="3"/>
      <c r="O2740" s="3"/>
      <c r="P2740" s="3"/>
      <c r="Q2740" s="3"/>
      <c r="R2740" s="3"/>
      <c r="S2740" s="3"/>
      <c r="T2740" s="3"/>
      <c r="U2740" s="3"/>
      <c r="V2740" s="3"/>
    </row>
    <row r="2741" ht="27.0" customHeight="1">
      <c r="A2741" s="8" t="str">
        <f>HYPERLINK("https://www.tenforums.com/tutorials/101201-remove-printer-windows-10-a.html","Printer - Remove in Windows 10")</f>
        <v>Printer - Remove in Windows 10</v>
      </c>
      <c r="B2741" s="30" t="s">
        <v>2406</v>
      </c>
      <c r="C2741" s="3"/>
      <c r="D2741" s="3"/>
      <c r="E2741" s="3"/>
      <c r="F2741" s="3"/>
      <c r="G2741" s="3"/>
      <c r="H2741" s="3"/>
      <c r="I2741" s="3"/>
      <c r="J2741" s="3"/>
      <c r="K2741" s="3"/>
      <c r="L2741" s="3"/>
      <c r="M2741" s="3"/>
      <c r="N2741" s="3"/>
      <c r="O2741" s="3"/>
      <c r="P2741" s="3"/>
      <c r="Q2741" s="3"/>
      <c r="R2741" s="3"/>
      <c r="S2741" s="3"/>
      <c r="T2741" s="3"/>
      <c r="U2741" s="3"/>
      <c r="V2741" s="3"/>
    </row>
    <row r="2742" ht="27.0" customHeight="1">
      <c r="A2742" s="8" t="str">
        <f>HYPERLINK("https://www.tenforums.com/tutorials/101069-set-default-printer-windows-10-a.html","Printer - Set Default in Windows 10")</f>
        <v>Printer - Set Default in Windows 10</v>
      </c>
      <c r="B2742" s="31" t="s">
        <v>2407</v>
      </c>
      <c r="C2742" s="3"/>
      <c r="D2742" s="3"/>
      <c r="E2742" s="3"/>
      <c r="F2742" s="3"/>
      <c r="G2742" s="3"/>
      <c r="H2742" s="3"/>
      <c r="I2742" s="3"/>
      <c r="J2742" s="3"/>
      <c r="K2742" s="3"/>
      <c r="L2742" s="3"/>
      <c r="M2742" s="3"/>
      <c r="N2742" s="3"/>
      <c r="O2742" s="3"/>
      <c r="P2742" s="3"/>
      <c r="Q2742" s="3"/>
      <c r="R2742" s="3"/>
      <c r="S2742" s="3"/>
      <c r="T2742" s="3"/>
      <c r="U2742" s="3"/>
      <c r="V2742" s="3"/>
    </row>
    <row r="2743" ht="27.0" customHeight="1">
      <c r="A2743" s="8" t="str">
        <f>HYPERLINK("https://www.tenforums.com/tutorials/101147-share-printer-windows-10-a.html","Printer - Share in Windows 10")</f>
        <v>Printer - Share in Windows 10</v>
      </c>
      <c r="B2743" s="9" t="s">
        <v>2408</v>
      </c>
      <c r="C2743" s="3"/>
      <c r="D2743" s="3"/>
      <c r="E2743" s="3"/>
      <c r="F2743" s="3"/>
      <c r="G2743" s="3"/>
      <c r="H2743" s="3"/>
      <c r="I2743" s="3"/>
      <c r="J2743" s="3"/>
      <c r="K2743" s="3"/>
      <c r="L2743" s="3"/>
      <c r="M2743" s="3"/>
      <c r="N2743" s="3"/>
      <c r="O2743" s="3"/>
      <c r="P2743" s="3"/>
      <c r="Q2743" s="3"/>
      <c r="R2743" s="3"/>
      <c r="S2743" s="3"/>
      <c r="T2743" s="3"/>
      <c r="U2743" s="3"/>
      <c r="V2743" s="3"/>
    </row>
    <row r="2744" ht="27.0" customHeight="1">
      <c r="A2744" s="8" t="str">
        <f>HYPERLINK("https://www.tenforums.com/tutorials/26138-printer-turn-off-let-windows-10-manage-default-printer.html","Printer - Turn On or Off Let Windows 10 Manage Default Printer")</f>
        <v>Printer - Turn On or Off Let Windows 10 Manage Default Printer</v>
      </c>
      <c r="B2744" s="9" t="s">
        <v>2409</v>
      </c>
      <c r="C2744" s="3"/>
      <c r="D2744" s="3"/>
      <c r="E2744" s="3"/>
      <c r="F2744" s="3"/>
      <c r="G2744" s="3"/>
      <c r="H2744" s="3"/>
      <c r="I2744" s="3"/>
      <c r="J2744" s="3"/>
      <c r="K2744" s="3"/>
      <c r="L2744" s="3"/>
      <c r="M2744" s="3"/>
      <c r="N2744" s="3"/>
      <c r="O2744" s="3"/>
      <c r="P2744" s="3"/>
      <c r="Q2744" s="3"/>
      <c r="R2744" s="3"/>
      <c r="S2744" s="3"/>
      <c r="T2744" s="3"/>
      <c r="U2744" s="3"/>
      <c r="V2744" s="3"/>
    </row>
    <row r="2745" ht="27.0" customHeight="1">
      <c r="A2745" s="8" t="str">
        <f>HYPERLINK("https://www.tenforums.com/tutorials/101051-backup-restore-printers-windows.html","Printers - Backup and Restore in Windows")</f>
        <v>Printers - Backup and Restore in Windows</v>
      </c>
      <c r="B2745" s="9" t="s">
        <v>2410</v>
      </c>
      <c r="C2745" s="3"/>
      <c r="D2745" s="3"/>
      <c r="E2745" s="3"/>
      <c r="F2745" s="3"/>
      <c r="G2745" s="3"/>
      <c r="H2745" s="3"/>
      <c r="I2745" s="3"/>
      <c r="J2745" s="3"/>
      <c r="K2745" s="3"/>
      <c r="L2745" s="3"/>
      <c r="M2745" s="3"/>
      <c r="N2745" s="3"/>
      <c r="O2745" s="3"/>
      <c r="P2745" s="3"/>
      <c r="Q2745" s="3"/>
      <c r="R2745" s="3"/>
      <c r="S2745" s="3"/>
      <c r="T2745" s="3"/>
      <c r="U2745" s="3"/>
      <c r="V2745" s="3"/>
    </row>
    <row r="2746" ht="27.0" customHeight="1">
      <c r="A2746" s="8" t="str">
        <f>HYPERLINK("https://www.tenforums.com/tutorials/101072-create-printers-folder-shortcut-windows.html","Printers Folder Shortcut - Create in Windows")</f>
        <v>Printers Folder Shortcut - Create in Windows</v>
      </c>
      <c r="B2746" s="9" t="s">
        <v>2411</v>
      </c>
      <c r="C2746" s="3"/>
      <c r="D2746" s="3"/>
      <c r="E2746" s="3"/>
      <c r="F2746" s="3"/>
      <c r="G2746" s="3"/>
      <c r="H2746" s="3"/>
      <c r="I2746" s="3"/>
      <c r="J2746" s="3"/>
      <c r="K2746" s="3"/>
      <c r="L2746" s="3"/>
      <c r="M2746" s="3"/>
      <c r="N2746" s="3"/>
      <c r="O2746" s="3"/>
      <c r="P2746" s="3"/>
      <c r="Q2746" s="3"/>
      <c r="R2746" s="3"/>
      <c r="S2746" s="3"/>
      <c r="T2746" s="3"/>
      <c r="U2746" s="3"/>
      <c r="V2746" s="3"/>
    </row>
    <row r="2747" ht="27.0" customHeight="1">
      <c r="A2747" s="8" t="str">
        <f>HYPERLINK("https://www.tenforums.com/tutorials/129465-list-all-installed-printers-windows-10-a.html","Printers - List All Installed Printers in Windows 10")</f>
        <v>Printers - List All Installed Printers in Windows 10</v>
      </c>
      <c r="B2747" s="9" t="s">
        <v>2412</v>
      </c>
      <c r="C2747" s="3"/>
      <c r="D2747" s="3"/>
      <c r="E2747" s="3"/>
      <c r="F2747" s="3"/>
      <c r="G2747" s="3"/>
      <c r="H2747" s="3"/>
      <c r="I2747" s="3"/>
      <c r="J2747" s="3"/>
      <c r="K2747" s="3"/>
      <c r="L2747" s="3"/>
      <c r="M2747" s="3"/>
      <c r="N2747" s="3"/>
      <c r="O2747" s="3"/>
      <c r="P2747" s="3"/>
      <c r="Q2747" s="3"/>
      <c r="R2747" s="3"/>
      <c r="S2747" s="3"/>
      <c r="T2747" s="3"/>
      <c r="U2747" s="3"/>
      <c r="V2747" s="3"/>
    </row>
    <row r="2748" ht="27.0" customHeight="1">
      <c r="A2748" s="8" t="str">
        <f>HYPERLINK("https://www.tenforums.com/tutorials/38022-snapshot-sound-printscreen-key-add-remove-windows.html","PrintScreen Key SnapShot Sound  - Add or Remove in Windows")</f>
        <v>PrintScreen Key SnapShot Sound  - Add or Remove in Windows</v>
      </c>
      <c r="B2748" s="9" t="s">
        <v>2413</v>
      </c>
      <c r="C2748" s="3"/>
      <c r="D2748" s="3"/>
      <c r="E2748" s="3"/>
      <c r="F2748" s="3"/>
      <c r="G2748" s="3"/>
      <c r="H2748" s="3"/>
      <c r="I2748" s="3"/>
      <c r="J2748" s="3"/>
      <c r="K2748" s="3"/>
      <c r="L2748" s="3"/>
      <c r="M2748" s="3"/>
      <c r="N2748" s="3"/>
      <c r="O2748" s="3"/>
      <c r="P2748" s="3"/>
      <c r="Q2748" s="3"/>
      <c r="R2748" s="3"/>
      <c r="S2748" s="3"/>
      <c r="T2748" s="3"/>
      <c r="U2748" s="3"/>
      <c r="V2748" s="3"/>
    </row>
    <row r="2749" ht="27.0" customHeight="1">
      <c r="A2749" s="8" t="str">
        <f>HYPERLINK("https://www.tenforums.com/tutorials/76495-use-microsoft-privacy-dashboard-manage-your-privacy-windows-10-a.html","Privacy Dashboard to Manage Your Privacy on the Cloud in Windows 10")</f>
        <v>Privacy Dashboard to Manage Your Privacy on the Cloud in Windows 10</v>
      </c>
      <c r="B2749" s="10" t="s">
        <v>1543</v>
      </c>
      <c r="C2749" s="3"/>
      <c r="D2749" s="3"/>
      <c r="E2749" s="3"/>
      <c r="F2749" s="3"/>
      <c r="G2749" s="3"/>
      <c r="H2749" s="3"/>
      <c r="I2749" s="3"/>
      <c r="J2749" s="3"/>
      <c r="K2749" s="3"/>
      <c r="L2749" s="3"/>
      <c r="M2749" s="3"/>
      <c r="N2749" s="3"/>
      <c r="O2749" s="3"/>
      <c r="P2749" s="3"/>
      <c r="Q2749" s="3"/>
      <c r="R2749" s="3"/>
      <c r="S2749" s="3"/>
      <c r="T2749" s="3"/>
      <c r="U2749" s="3"/>
      <c r="V2749" s="3"/>
    </row>
    <row r="2750" ht="27.0" customHeight="1">
      <c r="A2750" s="8" t="str">
        <f>HYPERLINK("https://www.tenforums.com/tutorials/118840-enable-disable-privacy-settings-experience-sign-windows-10-a.html","Privacy Settings Experience - Enable or Disable at Sign-in in Windows 10")</f>
        <v>Privacy Settings Experience - Enable or Disable at Sign-in in Windows 10</v>
      </c>
      <c r="B2750" s="9" t="s">
        <v>2414</v>
      </c>
      <c r="C2750" s="3"/>
      <c r="D2750" s="3"/>
      <c r="E2750" s="3"/>
      <c r="F2750" s="3"/>
      <c r="G2750" s="3"/>
      <c r="H2750" s="3"/>
      <c r="I2750" s="3"/>
      <c r="J2750" s="3"/>
      <c r="K2750" s="3"/>
      <c r="L2750" s="3"/>
      <c r="M2750" s="3"/>
      <c r="N2750" s="3"/>
      <c r="O2750" s="3"/>
      <c r="P2750" s="3"/>
      <c r="Q2750" s="3"/>
      <c r="R2750" s="3"/>
      <c r="S2750" s="3"/>
      <c r="T2750" s="3"/>
      <c r="U2750" s="3"/>
      <c r="V2750" s="3"/>
    </row>
    <row r="2751" ht="27.0" customHeight="1">
      <c r="A2751" s="8" t="str">
        <f>HYPERLINK("https://www.tenforums.com/tutorials/82624-read-privacy-statement-windows-10-microsoft-services.html","Read Privacy Statement - Read for Windows 10 and Microsoft Services")</f>
        <v>Read Privacy Statement - Read for Windows 10 and Microsoft Services</v>
      </c>
      <c r="B2751" s="10" t="s">
        <v>2415</v>
      </c>
      <c r="C2751" s="3"/>
      <c r="D2751" s="3"/>
      <c r="E2751" s="3"/>
      <c r="F2751" s="3"/>
      <c r="G2751" s="3"/>
      <c r="H2751" s="3"/>
      <c r="I2751" s="3"/>
      <c r="J2751" s="3"/>
      <c r="K2751" s="3"/>
      <c r="L2751" s="3"/>
      <c r="M2751" s="3"/>
      <c r="N2751" s="3"/>
      <c r="O2751" s="3"/>
      <c r="P2751" s="3"/>
      <c r="Q2751" s="3"/>
      <c r="R2751" s="3"/>
      <c r="S2751" s="3"/>
      <c r="T2751" s="3"/>
      <c r="U2751" s="3"/>
      <c r="V2751" s="3"/>
    </row>
    <row r="2752" ht="27.0" customHeight="1">
      <c r="A2752" s="8" t="str">
        <f>HYPERLINK("https://www.tenforums.com/tutorials/107232-enable-disable-windows-error-reporting-windows-10-a.html","Problem Reporting - Enable or Disable in Windows 10")</f>
        <v>Problem Reporting - Enable or Disable in Windows 10</v>
      </c>
      <c r="B2752" s="9" t="s">
        <v>944</v>
      </c>
      <c r="C2752" s="3"/>
      <c r="D2752" s="3"/>
      <c r="E2752" s="3"/>
      <c r="F2752" s="3"/>
      <c r="G2752" s="3"/>
      <c r="H2752" s="3"/>
      <c r="I2752" s="3"/>
      <c r="J2752" s="3"/>
      <c r="K2752" s="3"/>
      <c r="L2752" s="3"/>
      <c r="M2752" s="3"/>
      <c r="N2752" s="3"/>
      <c r="O2752" s="3"/>
      <c r="P2752" s="3"/>
      <c r="Q2752" s="3"/>
      <c r="R2752" s="3"/>
      <c r="S2752" s="3"/>
      <c r="T2752" s="3"/>
      <c r="U2752" s="3"/>
      <c r="V2752" s="3"/>
    </row>
    <row r="2753" ht="27.0" customHeight="1">
      <c r="A2753" s="8" t="str">
        <f>HYPERLINK("https://www.tenforums.com/tutorials/108795-change-windows-error-problem-reporting-settings-windows-10-a.html","Problem Reporting Settings - Change in Windows 10")</f>
        <v>Problem Reporting Settings - Change in Windows 10</v>
      </c>
      <c r="B2753" s="9" t="s">
        <v>2416</v>
      </c>
      <c r="C2753" s="3"/>
      <c r="D2753" s="3"/>
      <c r="E2753" s="3"/>
      <c r="F2753" s="3"/>
      <c r="G2753" s="3"/>
      <c r="H2753" s="3"/>
      <c r="I2753" s="3"/>
      <c r="J2753" s="3"/>
      <c r="K2753" s="3"/>
      <c r="L2753" s="3"/>
      <c r="M2753" s="3"/>
      <c r="N2753" s="3"/>
      <c r="O2753" s="3"/>
      <c r="P2753" s="3"/>
      <c r="Q2753" s="3"/>
      <c r="R2753" s="3"/>
      <c r="S2753" s="3"/>
      <c r="T2753" s="3"/>
      <c r="U2753" s="3"/>
      <c r="V2753" s="3"/>
    </row>
    <row r="2754" ht="27.0" customHeight="1">
      <c r="A2754" s="8" t="str">
        <f>HYPERLINK("https://www.tenforums.com/tutorials/125919-enable-disable-launch-folder-windows-separate-process-windows.html","Process - Enable or Disable Launch Folder Windows in Separate Process in Windows")</f>
        <v>Process - Enable or Disable Launch Folder Windows in Separate Process in Windows</v>
      </c>
      <c r="B2754" s="9" t="s">
        <v>958</v>
      </c>
      <c r="C2754" s="3"/>
      <c r="D2754" s="3"/>
      <c r="E2754" s="3"/>
      <c r="F2754" s="3"/>
      <c r="G2754" s="3"/>
      <c r="H2754" s="3"/>
      <c r="I2754" s="3"/>
      <c r="J2754" s="3"/>
      <c r="K2754" s="3"/>
      <c r="L2754" s="3"/>
      <c r="M2754" s="3"/>
      <c r="N2754" s="3"/>
      <c r="O2754" s="3"/>
      <c r="P2754" s="3"/>
      <c r="Q2754" s="3"/>
      <c r="R2754" s="3"/>
      <c r="S2754" s="3"/>
      <c r="T2754" s="3"/>
      <c r="U2754" s="3"/>
      <c r="V2754" s="3"/>
    </row>
    <row r="2755" ht="27.0" customHeight="1">
      <c r="A2755" s="8" t="str">
        <f>HYPERLINK("https://www.tenforums.com/tutorials/101472-kill-process-windows-10-a.html","Process - Kill in Windows 10")</f>
        <v>Process - Kill in Windows 10</v>
      </c>
      <c r="B2755" s="9" t="s">
        <v>2417</v>
      </c>
      <c r="C2755" s="3"/>
      <c r="D2755" s="3"/>
      <c r="E2755" s="3"/>
      <c r="F2755" s="3"/>
      <c r="G2755" s="3"/>
      <c r="H2755" s="3"/>
      <c r="I2755" s="3"/>
      <c r="J2755" s="3"/>
      <c r="K2755" s="3"/>
      <c r="L2755" s="3"/>
      <c r="M2755" s="3"/>
      <c r="N2755" s="3"/>
      <c r="O2755" s="3"/>
      <c r="P2755" s="3"/>
      <c r="Q2755" s="3"/>
      <c r="R2755" s="3"/>
      <c r="S2755" s="3"/>
      <c r="T2755" s="3"/>
      <c r="U2755" s="3"/>
      <c r="V2755" s="3"/>
    </row>
    <row r="2756" ht="27.0" customHeight="1">
      <c r="A2756" s="8" t="str">
        <f>HYPERLINK("https://www.tenforums.com/tutorials/89548-set-cpu-process-priority-applications-windows-10-a.html","Process Priority - Set for Applications in Windows 10")</f>
        <v>Process Priority - Set for Applications in Windows 10</v>
      </c>
      <c r="B2756" s="9" t="s">
        <v>679</v>
      </c>
      <c r="C2756" s="3"/>
      <c r="D2756" s="3"/>
      <c r="E2756" s="3"/>
      <c r="F2756" s="3"/>
      <c r="G2756" s="3"/>
      <c r="H2756" s="3"/>
      <c r="I2756" s="3"/>
      <c r="J2756" s="3"/>
      <c r="K2756" s="3"/>
      <c r="L2756" s="3"/>
      <c r="M2756" s="3"/>
      <c r="N2756" s="3"/>
      <c r="O2756" s="3"/>
      <c r="P2756" s="3"/>
      <c r="Q2756" s="3"/>
      <c r="R2756" s="3"/>
      <c r="S2756" s="3"/>
      <c r="T2756" s="3"/>
      <c r="U2756" s="3"/>
      <c r="V2756" s="3"/>
    </row>
    <row r="2757" ht="27.0" customHeight="1">
      <c r="A2757" s="8" t="str">
        <f>HYPERLINK("https://www.tenforums.com/tutorials/60878-process-see-if-32-bit-64-bit-windows-10-a.html","Process - See if 32-bit or 64-bit in Windows 10 ")</f>
        <v>Process - See if 32-bit or 64-bit in Windows 10 </v>
      </c>
      <c r="B2757" s="9" t="s">
        <v>2418</v>
      </c>
      <c r="C2757" s="3"/>
      <c r="D2757" s="3"/>
      <c r="E2757" s="3"/>
      <c r="F2757" s="3"/>
      <c r="G2757" s="3"/>
      <c r="H2757" s="3"/>
      <c r="I2757" s="3"/>
      <c r="J2757" s="3"/>
      <c r="K2757" s="3"/>
      <c r="L2757" s="3"/>
      <c r="M2757" s="3"/>
      <c r="N2757" s="3"/>
      <c r="O2757" s="3"/>
      <c r="P2757" s="3"/>
      <c r="Q2757" s="3"/>
      <c r="R2757" s="3"/>
      <c r="S2757" s="3"/>
      <c r="T2757" s="3"/>
      <c r="U2757" s="3"/>
      <c r="V2757" s="3"/>
    </row>
    <row r="2758" ht="27.0" customHeight="1">
      <c r="A2758" s="8" t="str">
        <f>HYPERLINK("https://www.tenforums.com/tutorials/26850-process-see-if-running-administrator-elevated.html","Process - See if Running as Administrator (elevated)")</f>
        <v>Process - See if Running as Administrator (elevated)</v>
      </c>
      <c r="B2758" s="9" t="s">
        <v>164</v>
      </c>
      <c r="C2758" s="3"/>
      <c r="D2758" s="3"/>
      <c r="E2758" s="3"/>
      <c r="F2758" s="3"/>
      <c r="G2758" s="3"/>
      <c r="H2758" s="3"/>
      <c r="I2758" s="3"/>
      <c r="J2758" s="3"/>
      <c r="K2758" s="3"/>
      <c r="L2758" s="3"/>
      <c r="M2758" s="3"/>
      <c r="N2758" s="3"/>
      <c r="O2758" s="3"/>
      <c r="P2758" s="3"/>
      <c r="Q2758" s="3"/>
      <c r="R2758" s="3"/>
      <c r="S2758" s="3"/>
      <c r="T2758" s="3"/>
      <c r="U2758" s="3"/>
      <c r="V2758" s="3"/>
    </row>
    <row r="2759" ht="27.0" customHeight="1">
      <c r="A2759" s="8" t="str">
        <f>HYPERLINK("https://www.tenforums.com/tutorials/63945-process-see-user-running-windows-10-a.html","Process - See User Running As in Windows 10 ")</f>
        <v>Process - See User Running As in Windows 10 </v>
      </c>
      <c r="B2759" s="9" t="s">
        <v>2419</v>
      </c>
      <c r="C2759" s="3"/>
      <c r="D2759" s="3"/>
      <c r="E2759" s="3"/>
      <c r="F2759" s="3"/>
      <c r="G2759" s="3"/>
      <c r="H2759" s="3"/>
      <c r="I2759" s="3"/>
      <c r="J2759" s="3"/>
      <c r="K2759" s="3"/>
      <c r="L2759" s="3"/>
      <c r="M2759" s="3"/>
      <c r="N2759" s="3"/>
      <c r="O2759" s="3"/>
      <c r="P2759" s="3"/>
      <c r="Q2759" s="3"/>
      <c r="R2759" s="3"/>
      <c r="S2759" s="3"/>
      <c r="T2759" s="3"/>
      <c r="U2759" s="3"/>
      <c r="V2759" s="3"/>
    </row>
    <row r="2760" ht="27.0" customHeight="1">
      <c r="A2760" s="8" t="str">
        <f>HYPERLINK("https://www.tenforums.com/tutorials/118795-save-list-running-processes-file-windows.html","Processes - Save List of Running to File in Windows")</f>
        <v>Processes - Save List of Running to File in Windows</v>
      </c>
      <c r="B2760" s="9" t="s">
        <v>2420</v>
      </c>
      <c r="C2760" s="3"/>
      <c r="D2760" s="3"/>
      <c r="E2760" s="3"/>
      <c r="F2760" s="3"/>
      <c r="G2760" s="3"/>
      <c r="H2760" s="3"/>
      <c r="I2760" s="3"/>
      <c r="J2760" s="3"/>
      <c r="K2760" s="3"/>
      <c r="L2760" s="3"/>
      <c r="M2760" s="3"/>
      <c r="N2760" s="3"/>
      <c r="O2760" s="3"/>
      <c r="P2760" s="3"/>
      <c r="Q2760" s="3"/>
      <c r="R2760" s="3"/>
      <c r="S2760" s="3"/>
      <c r="T2760" s="3"/>
      <c r="U2760" s="3"/>
      <c r="V2760" s="3"/>
    </row>
    <row r="2761" ht="27.0" customHeight="1">
      <c r="A2761" s="8" t="str">
        <f>HYPERLINK("https://www.tenforums.com/tutorials/95574-change-maximum-processor-frequency-windows-10-a.html","Processor - Change Maximum Frequency in Windows 10")</f>
        <v>Processor - Change Maximum Frequency in Windows 10</v>
      </c>
      <c r="B2761" s="9" t="s">
        <v>677</v>
      </c>
      <c r="C2761" s="3"/>
      <c r="D2761" s="3"/>
      <c r="E2761" s="3"/>
      <c r="F2761" s="3"/>
      <c r="G2761" s="3"/>
      <c r="H2761" s="3"/>
      <c r="I2761" s="3"/>
      <c r="J2761" s="3"/>
      <c r="K2761" s="3"/>
      <c r="L2761" s="3"/>
      <c r="M2761" s="3"/>
      <c r="N2761" s="3"/>
      <c r="O2761" s="3"/>
      <c r="P2761" s="3"/>
      <c r="Q2761" s="3"/>
      <c r="R2761" s="3"/>
      <c r="S2761" s="3"/>
      <c r="T2761" s="3"/>
      <c r="U2761" s="3"/>
      <c r="V2761" s="3"/>
    </row>
    <row r="2762" ht="27.0" customHeight="1">
      <c r="A2762" s="8" t="str">
        <f>HYPERLINK("https://www.tenforums.com/tutorials/132836-check-what-processor-cpu-windows-pc.html","Processor or CPU - Check What is in Windows PC")</f>
        <v>Processor or CPU - Check What is in Windows PC</v>
      </c>
      <c r="B2762" s="9" t="s">
        <v>678</v>
      </c>
      <c r="C2762" s="3"/>
      <c r="D2762" s="3"/>
      <c r="E2762" s="3"/>
      <c r="F2762" s="3"/>
      <c r="G2762" s="3"/>
      <c r="H2762" s="3"/>
      <c r="I2762" s="3"/>
      <c r="J2762" s="3"/>
      <c r="K2762" s="3"/>
      <c r="L2762" s="3"/>
      <c r="M2762" s="3"/>
      <c r="N2762" s="3"/>
      <c r="O2762" s="3"/>
      <c r="P2762" s="3"/>
      <c r="Q2762" s="3"/>
      <c r="R2762" s="3"/>
      <c r="S2762" s="3"/>
      <c r="T2762" s="3"/>
      <c r="U2762" s="3"/>
      <c r="V2762" s="3"/>
    </row>
    <row r="2763" ht="27.0" customHeight="1">
      <c r="A2763" s="8" t="str">
        <f>HYPERLINK("https://www.tenforums.com/tutorials/89429-adjust-processor-resources-best-performance-windows-10-a.html","Processor Scheduling - Adjust for Best Performance of Programs or Background Services in Windows 10")</f>
        <v>Processor Scheduling - Adjust for Best Performance of Programs or Background Services in Windows 10</v>
      </c>
      <c r="B2763" s="9" t="s">
        <v>2421</v>
      </c>
      <c r="C2763" s="3"/>
      <c r="D2763" s="3"/>
      <c r="E2763" s="3"/>
      <c r="F2763" s="3"/>
      <c r="G2763" s="3"/>
      <c r="H2763" s="3"/>
      <c r="I2763" s="3"/>
      <c r="J2763" s="3"/>
      <c r="K2763" s="3"/>
      <c r="L2763" s="3"/>
      <c r="M2763" s="3"/>
      <c r="N2763" s="3"/>
      <c r="O2763" s="3"/>
      <c r="P2763" s="3"/>
      <c r="Q2763" s="3"/>
      <c r="R2763" s="3"/>
      <c r="S2763" s="3"/>
      <c r="T2763" s="3"/>
      <c r="U2763" s="3"/>
      <c r="V2763" s="3"/>
    </row>
    <row r="2764" ht="27.0" customHeight="1">
      <c r="A2764" s="8" t="str">
        <f>HYPERLINK("https://www.tenforums.com/tutorials/7209-product-key-change-windows-10-a.html","Product Key - Change in Windows 10")</f>
        <v>Product Key - Change in Windows 10</v>
      </c>
      <c r="B2764" s="9" t="s">
        <v>2422</v>
      </c>
      <c r="C2764" s="3"/>
      <c r="D2764" s="3"/>
      <c r="E2764" s="3"/>
      <c r="F2764" s="3"/>
      <c r="G2764" s="3"/>
      <c r="H2764" s="3"/>
      <c r="I2764" s="3"/>
      <c r="J2764" s="3"/>
      <c r="K2764" s="3"/>
      <c r="L2764" s="3"/>
      <c r="M2764" s="3"/>
      <c r="N2764" s="3"/>
      <c r="O2764" s="3"/>
      <c r="P2764" s="3"/>
      <c r="Q2764" s="3"/>
      <c r="R2764" s="3"/>
      <c r="S2764" s="3"/>
      <c r="T2764" s="3"/>
      <c r="U2764" s="3"/>
      <c r="V2764" s="3"/>
    </row>
    <row r="2765" ht="27.0" customHeight="1">
      <c r="A2765" s="8" t="str">
        <f>HYPERLINK("https://www.tenforums.com/tutorials/36271-product-key-clear-registry-windows.html","Product Key - Clear from Registry in Windows ")</f>
        <v>Product Key - Clear from Registry in Windows </v>
      </c>
      <c r="B2765" s="9" t="s">
        <v>2423</v>
      </c>
      <c r="C2765" s="3"/>
      <c r="D2765" s="3"/>
      <c r="E2765" s="3"/>
      <c r="F2765" s="3"/>
      <c r="G2765" s="3"/>
      <c r="H2765" s="3"/>
      <c r="I2765" s="3"/>
      <c r="J2765" s="3"/>
      <c r="K2765" s="3"/>
      <c r="L2765" s="3"/>
      <c r="M2765" s="3"/>
      <c r="N2765" s="3"/>
      <c r="O2765" s="3"/>
      <c r="P2765" s="3"/>
      <c r="Q2765" s="3"/>
      <c r="R2765" s="3"/>
      <c r="S2765" s="3"/>
      <c r="T2765" s="3"/>
      <c r="U2765" s="3"/>
      <c r="V2765" s="3"/>
    </row>
    <row r="2766" ht="27.0" customHeight="1">
      <c r="A2766" s="8" t="str">
        <f>HYPERLINK("https://www.tenforums.com/tutorials/49586-windows-license-type-determine-if-oem-retail-volume.html","Product Key - Determine if OEM, Retail, or Volume")</f>
        <v>Product Key - Determine if OEM, Retail, or Volume</v>
      </c>
      <c r="B2766" s="10" t="s">
        <v>1401</v>
      </c>
      <c r="C2766" s="3"/>
      <c r="D2766" s="3"/>
      <c r="E2766" s="3"/>
      <c r="F2766" s="3"/>
      <c r="G2766" s="3"/>
      <c r="H2766" s="3"/>
      <c r="I2766" s="3"/>
      <c r="J2766" s="3"/>
      <c r="K2766" s="3"/>
      <c r="L2766" s="3"/>
      <c r="M2766" s="3"/>
      <c r="N2766" s="3"/>
      <c r="O2766" s="3"/>
      <c r="P2766" s="3"/>
      <c r="Q2766" s="3"/>
      <c r="R2766" s="3"/>
      <c r="S2766" s="3"/>
      <c r="T2766" s="3"/>
      <c r="U2766" s="3"/>
      <c r="V2766" s="3"/>
    </row>
    <row r="2767" ht="27.0" customHeight="1">
      <c r="A2767" s="8" t="str">
        <f>HYPERLINK("https://www.tenforums.com/tutorials/55398-microsoft-account-link-digital-license-windows-10-pc.html","Product Key - Link to Microsoft Account on Windows 10 PC")</f>
        <v>Product Key - Link to Microsoft Account on Windows 10 PC</v>
      </c>
      <c r="B2767" s="9" t="s">
        <v>74</v>
      </c>
      <c r="C2767" s="3"/>
      <c r="D2767" s="3"/>
      <c r="E2767" s="3"/>
      <c r="F2767" s="3"/>
      <c r="G2767" s="3"/>
      <c r="H2767" s="3"/>
      <c r="I2767" s="3"/>
      <c r="J2767" s="3"/>
      <c r="K2767" s="3"/>
      <c r="L2767" s="3"/>
      <c r="M2767" s="3"/>
      <c r="N2767" s="3"/>
      <c r="O2767" s="3"/>
      <c r="P2767" s="3"/>
      <c r="Q2767" s="3"/>
      <c r="R2767" s="3"/>
      <c r="S2767" s="3"/>
      <c r="T2767" s="3"/>
      <c r="U2767" s="3"/>
      <c r="V2767" s="3"/>
    </row>
    <row r="2768" ht="27.0" customHeight="1">
      <c r="A2768" s="8" t="str">
        <f>HYPERLINK("https://www.tenforums.com/tutorials/35979-product-key-uninstall-deactivate-windows-10-a.html","Product Key - Uninstall to Deactivate Windows 10")</f>
        <v>Product Key - Uninstall to Deactivate Windows 10</v>
      </c>
      <c r="B2768" s="9" t="s">
        <v>2424</v>
      </c>
      <c r="C2768" s="3"/>
      <c r="D2768" s="3"/>
      <c r="E2768" s="3"/>
      <c r="F2768" s="3"/>
      <c r="G2768" s="3"/>
      <c r="H2768" s="3"/>
      <c r="I2768" s="3"/>
      <c r="J2768" s="3"/>
      <c r="K2768" s="3"/>
      <c r="L2768" s="3"/>
      <c r="M2768" s="3"/>
      <c r="N2768" s="3"/>
      <c r="O2768" s="3"/>
      <c r="P2768" s="3"/>
      <c r="Q2768" s="3"/>
      <c r="R2768" s="3"/>
      <c r="S2768" s="3"/>
      <c r="T2768" s="3"/>
      <c r="U2768" s="3"/>
      <c r="V2768" s="3"/>
    </row>
    <row r="2769" ht="27.0" customHeight="1">
      <c r="A2769" s="8" t="str">
        <f>HYPERLINK("https://www.tenforums.com/tutorials/7745-product-key-view-windows-10-a.html","Product Key - View in Windows 10")</f>
        <v>Product Key - View in Windows 10</v>
      </c>
      <c r="B2769" s="9" t="s">
        <v>2425</v>
      </c>
      <c r="C2769" s="3"/>
      <c r="D2769" s="3"/>
      <c r="E2769" s="3"/>
      <c r="F2769" s="3"/>
      <c r="G2769" s="3"/>
      <c r="H2769" s="3"/>
      <c r="I2769" s="3"/>
      <c r="J2769" s="3"/>
      <c r="K2769" s="3"/>
      <c r="L2769" s="3"/>
      <c r="M2769" s="3"/>
      <c r="N2769" s="3"/>
      <c r="O2769" s="3"/>
      <c r="P2769" s="3"/>
      <c r="Q2769" s="3"/>
      <c r="R2769" s="3"/>
      <c r="S2769" s="3"/>
      <c r="T2769" s="3"/>
      <c r="U2769" s="3"/>
      <c r="V2769" s="3"/>
    </row>
    <row r="2770" ht="27.0" customHeight="1">
      <c r="A2770" s="8" t="str">
        <f>HYPERLINK("https://www.tenforums.com/tutorials/95922-generic-product-keys-install-windows-10-editions.html","Product Keys (Generic) to Install Windows 10 Editions")</f>
        <v>Product Keys (Generic) to Install Windows 10 Editions</v>
      </c>
      <c r="B2770" s="9" t="s">
        <v>708</v>
      </c>
      <c r="C2770" s="3"/>
      <c r="D2770" s="3"/>
      <c r="E2770" s="3"/>
      <c r="F2770" s="3"/>
      <c r="G2770" s="3"/>
      <c r="H2770" s="3"/>
      <c r="I2770" s="3"/>
      <c r="J2770" s="3"/>
      <c r="K2770" s="3"/>
      <c r="L2770" s="3"/>
      <c r="M2770" s="3"/>
      <c r="N2770" s="3"/>
      <c r="O2770" s="3"/>
      <c r="P2770" s="3"/>
      <c r="Q2770" s="3"/>
      <c r="R2770" s="3"/>
      <c r="S2770" s="3"/>
      <c r="T2770" s="3"/>
      <c r="U2770" s="3"/>
      <c r="V2770" s="3"/>
    </row>
    <row r="2771" ht="27.0" customHeight="1">
      <c r="A2771" s="8" t="str">
        <f>HYPERLINK("https://www.tenforums.com/tutorials/89060-change-name-user-profile-folder-windows-10-a.html","Profile Folder - Change Name in Windows 10")</f>
        <v>Profile Folder - Change Name in Windows 10</v>
      </c>
      <c r="B2771" s="9" t="s">
        <v>43</v>
      </c>
      <c r="C2771" s="3"/>
      <c r="D2771" s="3"/>
      <c r="E2771" s="3"/>
      <c r="F2771" s="3"/>
      <c r="G2771" s="3"/>
      <c r="H2771" s="3"/>
      <c r="I2771" s="3"/>
      <c r="J2771" s="3"/>
      <c r="K2771" s="3"/>
      <c r="L2771" s="3"/>
      <c r="M2771" s="3"/>
      <c r="N2771" s="3"/>
      <c r="O2771" s="3"/>
      <c r="P2771" s="3"/>
      <c r="Q2771" s="3"/>
      <c r="R2771" s="3"/>
      <c r="S2771" s="3"/>
      <c r="T2771" s="3"/>
      <c r="U2771" s="3"/>
      <c r="V2771" s="3"/>
    </row>
    <row r="2772" ht="27.0" customHeight="1">
      <c r="A2772" s="8" t="str">
        <f>HYPERLINK("https://www.tenforums.com/tutorials/1964-users-folder-move-location-windows-10-a.html","Profile Folder of Users - Move Location in Windows 10")</f>
        <v>Profile Folder of Users - Move Location in Windows 10</v>
      </c>
      <c r="B2772" s="9" t="s">
        <v>2426</v>
      </c>
      <c r="C2772" s="3"/>
      <c r="D2772" s="3"/>
      <c r="E2772" s="3"/>
      <c r="F2772" s="3"/>
      <c r="G2772" s="3"/>
      <c r="H2772" s="3"/>
      <c r="I2772" s="3"/>
      <c r="J2772" s="3"/>
      <c r="K2772" s="3"/>
      <c r="L2772" s="3"/>
      <c r="M2772" s="3"/>
      <c r="N2772" s="3"/>
      <c r="O2772" s="3"/>
      <c r="P2772" s="3"/>
      <c r="Q2772" s="3"/>
      <c r="R2772" s="3"/>
      <c r="S2772" s="3"/>
      <c r="T2772" s="3"/>
      <c r="U2772" s="3"/>
      <c r="V2772" s="3"/>
    </row>
    <row r="2773" ht="27.0" customHeight="1">
      <c r="A2773" s="8" t="str">
        <f>HYPERLINK("https://www.tenforums.com/tutorials/69127-delete-user-profile-windows-10-a.html","Profile of User Account - Delete in Windows 10")</f>
        <v>Profile of User Account - Delete in Windows 10</v>
      </c>
      <c r="B2773" s="9" t="s">
        <v>2427</v>
      </c>
      <c r="C2773" s="3"/>
      <c r="D2773" s="3"/>
      <c r="E2773" s="3"/>
      <c r="F2773" s="3"/>
      <c r="G2773" s="3"/>
      <c r="H2773" s="3"/>
      <c r="I2773" s="3"/>
      <c r="J2773" s="3"/>
      <c r="K2773" s="3"/>
      <c r="L2773" s="3"/>
      <c r="M2773" s="3"/>
      <c r="N2773" s="3"/>
      <c r="O2773" s="3"/>
      <c r="P2773" s="3"/>
      <c r="Q2773" s="3"/>
      <c r="R2773" s="3"/>
      <c r="S2773" s="3"/>
      <c r="T2773" s="3"/>
      <c r="U2773" s="3"/>
      <c r="V2773" s="3"/>
    </row>
    <row r="2774" ht="27.0" customHeight="1">
      <c r="A2774" s="8" t="str">
        <f>HYPERLINK("https://www.tenforums.com/tutorials/86975-program-install-uninstall-troubleshooter-windows.html","Program Install and Uninstall Troubleshooter - Use in Windows")</f>
        <v>Program Install and Uninstall Troubleshooter - Use in Windows</v>
      </c>
      <c r="B2774" s="9" t="s">
        <v>2428</v>
      </c>
      <c r="C2774" s="3"/>
      <c r="D2774" s="3"/>
      <c r="E2774" s="3"/>
      <c r="F2774" s="3"/>
      <c r="G2774" s="3"/>
      <c r="H2774" s="3"/>
      <c r="I2774" s="3"/>
      <c r="J2774" s="3"/>
      <c r="K2774" s="3"/>
      <c r="L2774" s="3"/>
      <c r="M2774" s="3"/>
      <c r="N2774" s="3"/>
      <c r="O2774" s="3"/>
      <c r="P2774" s="3"/>
      <c r="Q2774" s="3"/>
      <c r="R2774" s="3"/>
      <c r="S2774" s="3"/>
      <c r="T2774" s="3"/>
      <c r="U2774" s="3"/>
      <c r="V2774" s="3"/>
    </row>
    <row r="2775" ht="27.0" customHeight="1">
      <c r="A2775" s="8" t="str">
        <f>HYPERLINK("https://www.tenforums.com/tutorials/67058-win-x-programs-features-control-panel-settings-windows-10-a.html","Programs and Features in Win+X Menu - Control Panel or Settings in Windows 10 ")</f>
        <v>Programs and Features in Win+X Menu - Control Panel or Settings in Windows 10 </v>
      </c>
      <c r="B2775" s="9" t="s">
        <v>2429</v>
      </c>
      <c r="C2775" s="3"/>
      <c r="D2775" s="3"/>
      <c r="E2775" s="3"/>
      <c r="F2775" s="3"/>
      <c r="G2775" s="3"/>
      <c r="H2775" s="3"/>
      <c r="I2775" s="3"/>
      <c r="J2775" s="3"/>
      <c r="K2775" s="3"/>
      <c r="L2775" s="3"/>
      <c r="M2775" s="3"/>
      <c r="N2775" s="3"/>
      <c r="O2775" s="3"/>
      <c r="P2775" s="3"/>
      <c r="Q2775" s="3"/>
      <c r="R2775" s="3"/>
      <c r="S2775" s="3"/>
      <c r="T2775" s="3"/>
      <c r="U2775" s="3"/>
      <c r="V2775" s="3"/>
    </row>
    <row r="2776" ht="27.0" customHeight="1">
      <c r="A2776" s="11" t="str">
        <f>HYPERLINK("https://www.tenforums.com/tutorials/143263-how-install-uninstall-programs-safe-mode-windows-10-a.html","Programs - Install and Uninstall in Safe Mode")</f>
        <v>Programs - Install and Uninstall in Safe Mode</v>
      </c>
      <c r="B2776" s="10" t="s">
        <v>2430</v>
      </c>
      <c r="C2776" s="3"/>
      <c r="D2776" s="3"/>
      <c r="E2776" s="3"/>
      <c r="F2776" s="3"/>
      <c r="G2776" s="3"/>
      <c r="H2776" s="3"/>
      <c r="I2776" s="3"/>
      <c r="J2776" s="3"/>
      <c r="K2776" s="3"/>
      <c r="L2776" s="3"/>
      <c r="M2776" s="3"/>
      <c r="N2776" s="3"/>
      <c r="O2776" s="3"/>
      <c r="P2776" s="3"/>
      <c r="Q2776" s="3"/>
      <c r="R2776" s="3"/>
      <c r="S2776" s="3"/>
      <c r="T2776" s="3"/>
      <c r="U2776" s="3"/>
      <c r="V2776" s="3"/>
    </row>
    <row r="2777" ht="27.0" customHeight="1">
      <c r="A2777" s="8" t="str">
        <f>HYPERLINK("https://www.tenforums.com/tutorials/4689-apps-uninstall-windows-10-a.html","Programs - Uninstall in Windows 10")</f>
        <v>Programs - Uninstall in Windows 10</v>
      </c>
      <c r="B2777" s="9" t="s">
        <v>2431</v>
      </c>
      <c r="C2777" s="3"/>
      <c r="D2777" s="3"/>
      <c r="E2777" s="3"/>
      <c r="F2777" s="3"/>
      <c r="G2777" s="3"/>
      <c r="H2777" s="3"/>
      <c r="I2777" s="3"/>
      <c r="J2777" s="3"/>
      <c r="K2777" s="3"/>
      <c r="L2777" s="3"/>
      <c r="M2777" s="3"/>
      <c r="N2777" s="3"/>
      <c r="O2777" s="3"/>
      <c r="P2777" s="3"/>
      <c r="Q2777" s="3"/>
      <c r="R2777" s="3"/>
      <c r="S2777" s="3"/>
      <c r="T2777" s="3"/>
      <c r="U2777" s="3"/>
      <c r="V2777" s="3"/>
    </row>
    <row r="2778" ht="27.0" customHeight="1">
      <c r="A2778" s="8" t="str">
        <f>HYPERLINK("https://www.tenforums.com/tutorials/124509-project-android-phone-screen-windows-10-pc.html","Project Android Phone to Screen on Windows 10 PC")</f>
        <v>Project Android Phone to Screen on Windows 10 PC</v>
      </c>
      <c r="B2778" s="9" t="s">
        <v>140</v>
      </c>
      <c r="C2778" s="3"/>
      <c r="D2778" s="3"/>
      <c r="E2778" s="3"/>
      <c r="F2778" s="3"/>
      <c r="G2778" s="3"/>
      <c r="H2778" s="3"/>
      <c r="I2778" s="3"/>
      <c r="J2778" s="3"/>
      <c r="K2778" s="3"/>
      <c r="L2778" s="3"/>
      <c r="M2778" s="3"/>
      <c r="N2778" s="3"/>
      <c r="O2778" s="3"/>
      <c r="P2778" s="3"/>
      <c r="Q2778" s="3"/>
      <c r="R2778" s="3"/>
      <c r="S2778" s="3"/>
      <c r="T2778" s="3"/>
      <c r="U2778" s="3"/>
      <c r="V2778" s="3"/>
    </row>
    <row r="2779" ht="27.0" customHeight="1">
      <c r="A2779" s="8" t="str">
        <f>HYPERLINK("https://www.tenforums.com/tutorials/53922-display-switch-change-presentation-mode-project-windows-10-a.html","Project Display - Change Presentation Mode in Windows 10 ")</f>
        <v>Project Display - Change Presentation Mode in Windows 10 </v>
      </c>
      <c r="B2779" s="9" t="s">
        <v>826</v>
      </c>
      <c r="C2779" s="3"/>
      <c r="D2779" s="3"/>
      <c r="E2779" s="3"/>
      <c r="F2779" s="3"/>
      <c r="G2779" s="3"/>
      <c r="H2779" s="3"/>
      <c r="I2779" s="3"/>
      <c r="J2779" s="3"/>
      <c r="K2779" s="3"/>
      <c r="L2779" s="3"/>
      <c r="M2779" s="3"/>
      <c r="N2779" s="3"/>
      <c r="O2779" s="3"/>
      <c r="P2779" s="3"/>
      <c r="Q2779" s="3"/>
      <c r="R2779" s="3"/>
      <c r="S2779" s="3"/>
      <c r="T2779" s="3"/>
      <c r="U2779" s="3"/>
      <c r="V2779" s="3"/>
    </row>
    <row r="2780" ht="27.0" customHeight="1">
      <c r="A2780" s="11" t="str">
        <f>HYPERLINK("https://www.tenforums.com/tutorials/137721-add-project-display-context-menu-windows-10-a.html","Project Display context menu - Add in Windows 10")</f>
        <v>Project Display context menu - Add in Windows 10</v>
      </c>
      <c r="B2780" s="10" t="s">
        <v>2432</v>
      </c>
      <c r="C2780" s="3"/>
      <c r="D2780" s="3"/>
      <c r="E2780" s="3"/>
      <c r="F2780" s="3"/>
      <c r="G2780" s="3"/>
      <c r="H2780" s="3"/>
      <c r="I2780" s="3"/>
      <c r="J2780" s="3"/>
      <c r="K2780" s="3"/>
      <c r="L2780" s="3"/>
      <c r="M2780" s="3"/>
      <c r="N2780" s="3"/>
      <c r="O2780" s="3"/>
      <c r="P2780" s="3"/>
      <c r="Q2780" s="3"/>
      <c r="R2780" s="3"/>
      <c r="S2780" s="3"/>
      <c r="T2780" s="3"/>
      <c r="U2780" s="3"/>
      <c r="V2780" s="3"/>
    </row>
    <row r="2781" ht="27.0" customHeight="1">
      <c r="A2781" s="8" t="str">
        <f>HYPERLINK("https://www.tenforums.com/tutorials/4608-display-switch-shortcut-create-windows-10-a.html","Project Display Switch shortcut - Create in Windows 10")</f>
        <v>Project Display Switch shortcut - Create in Windows 10</v>
      </c>
      <c r="B2781" s="9" t="s">
        <v>827</v>
      </c>
      <c r="C2781" s="3"/>
      <c r="D2781" s="3"/>
      <c r="E2781" s="3"/>
      <c r="F2781" s="3"/>
      <c r="G2781" s="3"/>
      <c r="H2781" s="3"/>
      <c r="I2781" s="3"/>
      <c r="J2781" s="3"/>
      <c r="K2781" s="3"/>
      <c r="L2781" s="3"/>
      <c r="M2781" s="3"/>
      <c r="N2781" s="3"/>
      <c r="O2781" s="3"/>
      <c r="P2781" s="3"/>
      <c r="Q2781" s="3"/>
      <c r="R2781" s="3"/>
      <c r="S2781" s="3"/>
      <c r="T2781" s="3"/>
      <c r="U2781" s="3"/>
      <c r="V2781" s="3"/>
    </row>
    <row r="2782" ht="27.0" customHeight="1">
      <c r="A2782" s="8" t="str">
        <f>HYPERLINK("https://www.tenforums.com/tutorials/53814-connect-wireless-display-miracast-windows-10-a.html","Project to Wireless Display with Miracast in Windows 10 ")</f>
        <v>Project to Wireless Display with Miracast in Windows 10 </v>
      </c>
      <c r="B2782" s="9" t="s">
        <v>568</v>
      </c>
      <c r="C2782" s="3"/>
      <c r="D2782" s="3"/>
      <c r="E2782" s="3"/>
      <c r="F2782" s="3"/>
      <c r="G2782" s="3"/>
      <c r="H2782" s="3"/>
      <c r="I2782" s="3"/>
      <c r="J2782" s="3"/>
      <c r="K2782" s="3"/>
      <c r="L2782" s="3"/>
      <c r="M2782" s="3"/>
      <c r="N2782" s="3"/>
      <c r="O2782" s="3"/>
      <c r="P2782" s="3"/>
      <c r="Q2782" s="3"/>
      <c r="R2782" s="3"/>
      <c r="S2782" s="3"/>
      <c r="T2782" s="3"/>
      <c r="U2782" s="3"/>
      <c r="V2782" s="3"/>
    </row>
    <row r="2783" ht="27.0" customHeight="1">
      <c r="A2783" s="8" t="str">
        <f>HYPERLINK("https://www.tenforums.com/tutorials/53895-connect-wireless-display-miracast-windows-10-mobile-phone.html","Project to Wireless Display with Miracast on Windows 10 Mobile Phone ")</f>
        <v>Project to Wireless Display with Miracast on Windows 10 Mobile Phone </v>
      </c>
      <c r="B2783" s="9" t="s">
        <v>569</v>
      </c>
      <c r="C2783" s="3"/>
      <c r="D2783" s="3"/>
      <c r="E2783" s="3"/>
      <c r="F2783" s="3"/>
      <c r="G2783" s="3"/>
      <c r="H2783" s="3"/>
      <c r="I2783" s="3"/>
      <c r="J2783" s="3"/>
      <c r="K2783" s="3"/>
      <c r="L2783" s="3"/>
      <c r="M2783" s="3"/>
      <c r="N2783" s="3"/>
      <c r="O2783" s="3"/>
      <c r="P2783" s="3"/>
      <c r="Q2783" s="3"/>
      <c r="R2783" s="3"/>
      <c r="S2783" s="3"/>
      <c r="T2783" s="3"/>
      <c r="U2783" s="3"/>
      <c r="V2783" s="3"/>
    </row>
    <row r="2784" ht="27.0" customHeight="1">
      <c r="A2784" s="8" t="str">
        <f>HYPERLINK("https://www.tenforums.com/tutorials/49088-projecting-pc-change-when-ask-windows-10-a.html","Projecting to this PC - Change when to Ask in Windows 10")</f>
        <v>Projecting to this PC - Change when to Ask in Windows 10</v>
      </c>
      <c r="B2784" s="9" t="s">
        <v>2433</v>
      </c>
      <c r="C2784" s="3"/>
      <c r="D2784" s="3"/>
      <c r="E2784" s="3"/>
      <c r="F2784" s="3"/>
      <c r="G2784" s="3"/>
      <c r="H2784" s="3"/>
      <c r="I2784" s="3"/>
      <c r="J2784" s="3"/>
      <c r="K2784" s="3"/>
      <c r="L2784" s="3"/>
      <c r="M2784" s="3"/>
      <c r="N2784" s="3"/>
      <c r="O2784" s="3"/>
      <c r="P2784" s="3"/>
      <c r="Q2784" s="3"/>
      <c r="R2784" s="3"/>
      <c r="S2784" s="3"/>
      <c r="T2784" s="3"/>
      <c r="U2784" s="3"/>
      <c r="V2784" s="3"/>
    </row>
    <row r="2785" ht="27.0" customHeight="1">
      <c r="A2785" s="8" t="str">
        <f>HYPERLINK("https://www.tenforums.com/tutorials/49466-projecting-pc-enable-disable-windows-10-a.html","Projecting to this PC - Enable or Disable in Windows 10")</f>
        <v>Projecting to this PC - Enable or Disable in Windows 10</v>
      </c>
      <c r="B2785" s="9" t="s">
        <v>2434</v>
      </c>
      <c r="C2785" s="3"/>
      <c r="D2785" s="3"/>
      <c r="E2785" s="3"/>
      <c r="F2785" s="3"/>
      <c r="G2785" s="3"/>
      <c r="H2785" s="3"/>
      <c r="I2785" s="3"/>
      <c r="J2785" s="3"/>
      <c r="K2785" s="3"/>
      <c r="L2785" s="3"/>
      <c r="M2785" s="3"/>
      <c r="N2785" s="3"/>
      <c r="O2785" s="3"/>
      <c r="P2785" s="3"/>
      <c r="Q2785" s="3"/>
      <c r="R2785" s="3"/>
      <c r="S2785" s="3"/>
      <c r="T2785" s="3"/>
      <c r="U2785" s="3"/>
      <c r="V2785" s="3"/>
    </row>
    <row r="2786" ht="27.0" customHeight="1">
      <c r="A2786" s="8" t="str">
        <f>HYPERLINK("https://www.tenforums.com/tutorials/49148-projecting-pc-windows-10-mobile-phone.html","Projecting to this PC from Windows 10 Mobile Phone")</f>
        <v>Projecting to this PC from Windows 10 Mobile Phone</v>
      </c>
      <c r="B2786" s="9" t="s">
        <v>2435</v>
      </c>
      <c r="C2786" s="3"/>
      <c r="D2786" s="3"/>
      <c r="E2786" s="3"/>
      <c r="F2786" s="3"/>
      <c r="G2786" s="3"/>
      <c r="H2786" s="3"/>
      <c r="I2786" s="3"/>
      <c r="J2786" s="3"/>
      <c r="K2786" s="3"/>
      <c r="L2786" s="3"/>
      <c r="M2786" s="3"/>
      <c r="N2786" s="3"/>
      <c r="O2786" s="3"/>
      <c r="P2786" s="3"/>
      <c r="Q2786" s="3"/>
      <c r="R2786" s="3"/>
      <c r="S2786" s="3"/>
      <c r="T2786" s="3"/>
      <c r="U2786" s="3"/>
      <c r="V2786" s="3"/>
    </row>
    <row r="2787" ht="27.0" customHeight="1">
      <c r="A2787" s="11" t="s">
        <v>2436</v>
      </c>
      <c r="B2787" s="10" t="s">
        <v>1912</v>
      </c>
      <c r="C2787" s="3"/>
      <c r="D2787" s="3"/>
      <c r="E2787" s="3"/>
      <c r="F2787" s="3"/>
      <c r="G2787" s="3"/>
      <c r="H2787" s="3"/>
      <c r="I2787" s="3"/>
      <c r="J2787" s="3"/>
      <c r="K2787" s="3"/>
      <c r="L2787" s="3"/>
      <c r="M2787" s="3"/>
      <c r="N2787" s="3"/>
      <c r="O2787" s="3"/>
      <c r="P2787" s="3"/>
      <c r="Q2787" s="3"/>
      <c r="R2787" s="3"/>
      <c r="S2787" s="3"/>
      <c r="T2787" s="3"/>
      <c r="U2787" s="3"/>
      <c r="V2787" s="3"/>
    </row>
    <row r="2788" ht="27.0" customHeight="1">
      <c r="A2788" s="8" t="str">
        <f>HYPERLINK("https://www.tenforums.com/tutorials/55823-projecting-pc-only-when-plugged-turn-off-windows-10-a.html","Projecting to this PC Only when Plugged In - Turn On/Off in Windows 10")</f>
        <v>Projecting to this PC Only when Plugged In - Turn On/Off in Windows 10</v>
      </c>
      <c r="B2788" s="9" t="s">
        <v>2437</v>
      </c>
      <c r="C2788" s="3"/>
      <c r="D2788" s="3"/>
      <c r="E2788" s="3"/>
      <c r="F2788" s="3"/>
      <c r="G2788" s="3"/>
      <c r="H2788" s="3"/>
      <c r="I2788" s="3"/>
      <c r="J2788" s="3"/>
      <c r="K2788" s="3"/>
      <c r="L2788" s="3"/>
      <c r="M2788" s="3"/>
      <c r="N2788" s="3"/>
      <c r="O2788" s="3"/>
      <c r="P2788" s="3"/>
      <c r="Q2788" s="3"/>
      <c r="R2788" s="3"/>
      <c r="S2788" s="3"/>
      <c r="T2788" s="3"/>
      <c r="U2788" s="3"/>
      <c r="V2788" s="3"/>
    </row>
    <row r="2789" ht="27.0" customHeight="1">
      <c r="A2789" s="8" t="str">
        <f>HYPERLINK("https://www.tenforums.com/tutorials/49091-projecting-pc-require-pin-turn-off-windows-10-a.html","Projecting to this PC Require PIN - Turn On or Off in Windows 10")</f>
        <v>Projecting to this PC Require PIN - Turn On or Off in Windows 10</v>
      </c>
      <c r="B2789" s="9" t="s">
        <v>2438</v>
      </c>
      <c r="C2789" s="3"/>
      <c r="D2789" s="3"/>
      <c r="E2789" s="3"/>
      <c r="F2789" s="3"/>
      <c r="G2789" s="3"/>
      <c r="H2789" s="3"/>
      <c r="I2789" s="3"/>
      <c r="J2789" s="3"/>
      <c r="K2789" s="3"/>
      <c r="L2789" s="3"/>
      <c r="M2789" s="3"/>
      <c r="N2789" s="3"/>
      <c r="O2789" s="3"/>
      <c r="P2789" s="3"/>
      <c r="Q2789" s="3"/>
      <c r="R2789" s="3"/>
      <c r="S2789" s="3"/>
      <c r="T2789" s="3"/>
      <c r="U2789" s="3"/>
      <c r="V2789" s="3"/>
    </row>
    <row r="2790" ht="27.0" customHeight="1">
      <c r="A2790" s="8" t="str">
        <f>HYPERLINK("https://www.tenforums.com/tutorials/49083-projecting-pc-turn-off-windows-10-a.html","Projecting to this PC - Turn On or Off in Windows 10")</f>
        <v>Projecting to this PC - Turn On or Off in Windows 10</v>
      </c>
      <c r="B2790" s="9" t="s">
        <v>2439</v>
      </c>
      <c r="C2790" s="3"/>
      <c r="D2790" s="3"/>
      <c r="E2790" s="3"/>
      <c r="F2790" s="3"/>
      <c r="G2790" s="3"/>
      <c r="H2790" s="3"/>
      <c r="I2790" s="3"/>
      <c r="J2790" s="3"/>
      <c r="K2790" s="3"/>
      <c r="L2790" s="3"/>
      <c r="M2790" s="3"/>
      <c r="N2790" s="3"/>
      <c r="O2790" s="3"/>
      <c r="P2790" s="3"/>
      <c r="Q2790" s="3"/>
      <c r="R2790" s="3"/>
      <c r="S2790" s="3"/>
      <c r="T2790" s="3"/>
      <c r="U2790" s="3"/>
      <c r="V2790" s="3"/>
    </row>
    <row r="2791" ht="27.0" customHeight="1">
      <c r="A2791" s="11" t="s">
        <v>2440</v>
      </c>
      <c r="B2791" s="10" t="s">
        <v>2441</v>
      </c>
      <c r="C2791" s="3"/>
      <c r="D2791" s="3"/>
      <c r="E2791" s="3"/>
      <c r="F2791" s="3"/>
      <c r="G2791" s="3"/>
      <c r="H2791" s="3"/>
      <c r="I2791" s="3"/>
      <c r="J2791" s="3"/>
      <c r="K2791" s="3"/>
      <c r="L2791" s="3"/>
      <c r="M2791" s="3"/>
      <c r="N2791" s="3"/>
      <c r="O2791" s="3"/>
      <c r="P2791" s="3"/>
      <c r="Q2791" s="3"/>
      <c r="R2791" s="3"/>
      <c r="S2791" s="3"/>
      <c r="T2791" s="3"/>
      <c r="U2791" s="3"/>
      <c r="V2791" s="3"/>
    </row>
    <row r="2792" ht="27.0" customHeight="1">
      <c r="A2792" s="11" t="s">
        <v>2442</v>
      </c>
      <c r="B2792" s="10" t="s">
        <v>2443</v>
      </c>
      <c r="C2792" s="3"/>
      <c r="D2792" s="3"/>
      <c r="E2792" s="3"/>
      <c r="F2792" s="3"/>
      <c r="G2792" s="3"/>
      <c r="H2792" s="3"/>
      <c r="I2792" s="3"/>
      <c r="J2792" s="3"/>
      <c r="K2792" s="3"/>
      <c r="L2792" s="3"/>
      <c r="M2792" s="3"/>
      <c r="N2792" s="3"/>
      <c r="O2792" s="3"/>
      <c r="P2792" s="3"/>
      <c r="Q2792" s="3"/>
      <c r="R2792" s="3"/>
      <c r="S2792" s="3"/>
      <c r="T2792" s="3"/>
      <c r="U2792" s="3"/>
      <c r="V2792" s="3"/>
    </row>
    <row r="2793" ht="27.0" customHeight="1">
      <c r="A2793" s="11" t="s">
        <v>2444</v>
      </c>
      <c r="B2793" s="10" t="s">
        <v>2445</v>
      </c>
      <c r="C2793" s="3"/>
      <c r="D2793" s="3"/>
      <c r="E2793" s="3"/>
      <c r="F2793" s="3"/>
      <c r="G2793" s="3"/>
      <c r="H2793" s="3"/>
      <c r="I2793" s="3"/>
      <c r="J2793" s="3"/>
      <c r="K2793" s="3"/>
      <c r="L2793" s="3"/>
      <c r="M2793" s="3"/>
      <c r="N2793" s="3"/>
      <c r="O2793" s="3"/>
      <c r="P2793" s="3"/>
      <c r="Q2793" s="3"/>
      <c r="R2793" s="3"/>
      <c r="S2793" s="3"/>
      <c r="T2793" s="3"/>
      <c r="U2793" s="3"/>
      <c r="V2793" s="3"/>
    </row>
    <row r="2794" ht="27.0" customHeight="1">
      <c r="A2794" s="11" t="s">
        <v>2446</v>
      </c>
      <c r="B2794" s="10" t="s">
        <v>1159</v>
      </c>
      <c r="C2794" s="3"/>
      <c r="D2794" s="3"/>
      <c r="E2794" s="3"/>
      <c r="F2794" s="3"/>
      <c r="G2794" s="3"/>
      <c r="H2794" s="3"/>
      <c r="I2794" s="3"/>
      <c r="J2794" s="3"/>
      <c r="K2794" s="3"/>
      <c r="L2794" s="3"/>
      <c r="M2794" s="3"/>
      <c r="N2794" s="3"/>
      <c r="O2794" s="3"/>
      <c r="P2794" s="3"/>
      <c r="Q2794" s="3"/>
      <c r="R2794" s="3"/>
      <c r="S2794" s="3"/>
      <c r="T2794" s="3"/>
      <c r="U2794" s="3"/>
      <c r="V2794" s="3"/>
    </row>
    <row r="2795" ht="27.0" customHeight="1">
      <c r="A2795" s="11" t="s">
        <v>2447</v>
      </c>
      <c r="B2795" s="10" t="s">
        <v>1427</v>
      </c>
      <c r="C2795" s="3"/>
      <c r="D2795" s="3"/>
      <c r="E2795" s="3"/>
      <c r="F2795" s="3"/>
      <c r="G2795" s="3"/>
      <c r="H2795" s="3"/>
      <c r="I2795" s="3"/>
      <c r="J2795" s="3"/>
      <c r="K2795" s="3"/>
      <c r="L2795" s="3"/>
      <c r="M2795" s="3"/>
      <c r="N2795" s="3"/>
      <c r="O2795" s="3"/>
      <c r="P2795" s="3"/>
      <c r="Q2795" s="3"/>
      <c r="R2795" s="3"/>
      <c r="S2795" s="3"/>
      <c r="T2795" s="3"/>
      <c r="U2795" s="3"/>
      <c r="V2795" s="3"/>
    </row>
    <row r="2796" ht="27.0" customHeight="1">
      <c r="A2796" s="11" t="s">
        <v>2448</v>
      </c>
      <c r="B2796" s="10" t="s">
        <v>2449</v>
      </c>
      <c r="C2796" s="3"/>
      <c r="D2796" s="3"/>
      <c r="E2796" s="3"/>
      <c r="F2796" s="3"/>
      <c r="G2796" s="3"/>
      <c r="H2796" s="3"/>
      <c r="I2796" s="3"/>
      <c r="J2796" s="3"/>
      <c r="K2796" s="3"/>
      <c r="L2796" s="3"/>
      <c r="M2796" s="3"/>
      <c r="N2796" s="3"/>
      <c r="O2796" s="3"/>
      <c r="P2796" s="3"/>
      <c r="Q2796" s="3"/>
      <c r="R2796" s="3"/>
      <c r="S2796" s="3"/>
      <c r="T2796" s="3"/>
      <c r="U2796" s="3"/>
      <c r="V2796" s="3"/>
    </row>
    <row r="2797" ht="27.0" customHeight="1">
      <c r="A2797" s="11" t="s">
        <v>2450</v>
      </c>
      <c r="B2797" s="10" t="s">
        <v>2451</v>
      </c>
      <c r="C2797" s="3"/>
      <c r="D2797" s="3"/>
      <c r="E2797" s="3"/>
      <c r="F2797" s="3"/>
      <c r="G2797" s="3"/>
      <c r="H2797" s="3"/>
      <c r="I2797" s="3"/>
      <c r="J2797" s="3"/>
      <c r="K2797" s="3"/>
      <c r="L2797" s="3"/>
      <c r="M2797" s="3"/>
      <c r="N2797" s="3"/>
      <c r="O2797" s="3"/>
      <c r="P2797" s="3"/>
      <c r="Q2797" s="3"/>
      <c r="R2797" s="3"/>
      <c r="S2797" s="3"/>
      <c r="T2797" s="3"/>
      <c r="U2797" s="3"/>
      <c r="V2797" s="3"/>
    </row>
    <row r="2798" ht="27.0" customHeight="1">
      <c r="A2798" s="11" t="s">
        <v>2452</v>
      </c>
      <c r="B2798" s="10" t="s">
        <v>2453</v>
      </c>
      <c r="C2798" s="3"/>
      <c r="D2798" s="3"/>
      <c r="E2798" s="3"/>
      <c r="F2798" s="3"/>
      <c r="G2798" s="3"/>
      <c r="H2798" s="3"/>
      <c r="I2798" s="3"/>
      <c r="J2798" s="3"/>
      <c r="K2798" s="3"/>
      <c r="L2798" s="3"/>
      <c r="M2798" s="3"/>
      <c r="N2798" s="3"/>
      <c r="O2798" s="3"/>
      <c r="P2798" s="3"/>
      <c r="Q2798" s="3"/>
      <c r="R2798" s="3"/>
      <c r="S2798" s="3"/>
      <c r="T2798" s="3"/>
      <c r="U2798" s="3"/>
      <c r="V2798" s="3"/>
    </row>
    <row r="2799" ht="27.0" customHeight="1">
      <c r="A2799" s="11" t="s">
        <v>2454</v>
      </c>
      <c r="B2799" s="10" t="s">
        <v>2455</v>
      </c>
      <c r="C2799" s="3"/>
      <c r="D2799" s="3"/>
      <c r="E2799" s="3"/>
      <c r="F2799" s="3"/>
      <c r="G2799" s="3"/>
      <c r="H2799" s="3"/>
      <c r="I2799" s="3"/>
      <c r="J2799" s="3"/>
      <c r="K2799" s="3"/>
      <c r="L2799" s="3"/>
      <c r="M2799" s="3"/>
      <c r="N2799" s="3"/>
      <c r="O2799" s="3"/>
      <c r="P2799" s="3"/>
      <c r="Q2799" s="3"/>
      <c r="R2799" s="3"/>
      <c r="S2799" s="3"/>
      <c r="T2799" s="3"/>
      <c r="U2799" s="3"/>
      <c r="V2799" s="3"/>
    </row>
    <row r="2800" ht="27.0" customHeight="1">
      <c r="A2800" s="11" t="s">
        <v>2456</v>
      </c>
      <c r="B2800" s="10" t="s">
        <v>2457</v>
      </c>
      <c r="C2800" s="3"/>
      <c r="D2800" s="3"/>
      <c r="E2800" s="3"/>
      <c r="F2800" s="3"/>
      <c r="G2800" s="3"/>
      <c r="H2800" s="3"/>
      <c r="I2800" s="3"/>
      <c r="J2800" s="3"/>
      <c r="K2800" s="3"/>
      <c r="L2800" s="3"/>
      <c r="M2800" s="3"/>
      <c r="N2800" s="3"/>
      <c r="O2800" s="3"/>
      <c r="P2800" s="3"/>
      <c r="Q2800" s="3"/>
      <c r="R2800" s="3"/>
      <c r="S2800" s="3"/>
      <c r="T2800" s="3"/>
      <c r="U2800" s="3"/>
      <c r="V2800" s="3"/>
    </row>
    <row r="2801" ht="27.0" customHeight="1">
      <c r="A2801" s="8" t="str">
        <f>HYPERLINK("https://www.tenforums.com/tutorials/11769-provisioning-package-create-windows-10-a.html","Provisioning Package - Create in Windows 10")</f>
        <v>Provisioning Package - Create in Windows 10</v>
      </c>
      <c r="B2801" s="9" t="s">
        <v>2458</v>
      </c>
      <c r="C2801" s="3"/>
      <c r="D2801" s="3"/>
      <c r="E2801" s="3"/>
      <c r="F2801" s="3"/>
      <c r="G2801" s="3"/>
      <c r="H2801" s="3"/>
      <c r="I2801" s="3"/>
      <c r="J2801" s="3"/>
      <c r="K2801" s="3"/>
      <c r="L2801" s="3"/>
      <c r="M2801" s="3"/>
      <c r="N2801" s="3"/>
      <c r="O2801" s="3"/>
      <c r="P2801" s="3"/>
      <c r="Q2801" s="3"/>
      <c r="R2801" s="3"/>
      <c r="S2801" s="3"/>
      <c r="T2801" s="3"/>
      <c r="U2801" s="3"/>
      <c r="V2801" s="3"/>
    </row>
    <row r="2802" ht="27.0" customHeight="1">
      <c r="A2802" s="8" t="str">
        <f>HYPERLINK("https://www.tenforums.com/tutorials/64349-run-administrator-add-ps1-file-context-menu-windows-10-a.html","PS1 File - Add Run as administrator to Context Menu in Windows 10 ")</f>
        <v>PS1 File - Add Run as administrator to Context Menu in Windows 10 </v>
      </c>
      <c r="B2802" s="9" t="s">
        <v>2459</v>
      </c>
      <c r="C2802" s="3"/>
      <c r="D2802" s="3"/>
      <c r="E2802" s="3"/>
      <c r="F2802" s="3"/>
      <c r="G2802" s="3"/>
      <c r="H2802" s="3"/>
      <c r="I2802" s="3"/>
      <c r="J2802" s="3"/>
      <c r="K2802" s="3"/>
      <c r="L2802" s="3"/>
      <c r="M2802" s="3"/>
      <c r="N2802" s="3"/>
      <c r="O2802" s="3"/>
      <c r="P2802" s="3"/>
      <c r="Q2802" s="3"/>
      <c r="R2802" s="3"/>
      <c r="S2802" s="3"/>
      <c r="T2802" s="3"/>
      <c r="U2802" s="3"/>
      <c r="V2802" s="3"/>
    </row>
    <row r="2803" ht="27.0" customHeight="1">
      <c r="A2803" s="8" t="str">
        <f>HYPERLINK("https://www.tenforums.com/tutorials/50179-public-folder-sharing-turn-off-windows-10-a.html","Public Folder Sharing - Turn On or Off in Windows 10 ")</f>
        <v>Public Folder Sharing - Turn On or Off in Windows 10 </v>
      </c>
      <c r="B2803" s="9" t="s">
        <v>2460</v>
      </c>
      <c r="C2803" s="3"/>
      <c r="D2803" s="3"/>
      <c r="E2803" s="3"/>
      <c r="F2803" s="3"/>
      <c r="G2803" s="3"/>
      <c r="H2803" s="3"/>
      <c r="I2803" s="3"/>
      <c r="J2803" s="3"/>
      <c r="K2803" s="3"/>
      <c r="L2803" s="3"/>
      <c r="M2803" s="3"/>
      <c r="N2803" s="3"/>
      <c r="O2803" s="3"/>
      <c r="P2803" s="3"/>
      <c r="Q2803" s="3"/>
      <c r="R2803" s="3"/>
      <c r="S2803" s="3"/>
      <c r="T2803" s="3"/>
      <c r="U2803" s="3"/>
      <c r="V2803" s="3"/>
    </row>
    <row r="2804" ht="27.0" customHeight="1">
      <c r="A2804" s="6" t="s">
        <v>2461</v>
      </c>
      <c r="B2804" s="6" t="s">
        <v>2461</v>
      </c>
      <c r="C2804" s="15"/>
      <c r="D2804" s="15"/>
      <c r="E2804" s="15"/>
      <c r="F2804" s="15"/>
      <c r="G2804" s="15"/>
      <c r="H2804" s="15"/>
      <c r="I2804" s="15"/>
      <c r="J2804" s="15"/>
      <c r="K2804" s="15"/>
      <c r="L2804" s="15"/>
      <c r="M2804" s="15"/>
      <c r="N2804" s="15"/>
      <c r="O2804" s="15"/>
      <c r="P2804" s="15"/>
      <c r="Q2804" s="15"/>
      <c r="R2804" s="15"/>
      <c r="S2804" s="15"/>
      <c r="T2804" s="15"/>
      <c r="U2804" s="15"/>
      <c r="V2804" s="15"/>
    </row>
    <row r="2805" ht="27.0" customHeight="1">
      <c r="A2805" s="8" t="str">
        <f>HYPERLINK("https://www.tenforums.com/tutorials/2714-quick-access-add-remove-favorites-windows-10-a.html","Quick Access - Add or Remove Favorites in Windows 10")</f>
        <v>Quick Access - Add or Remove Favorites in Windows 10</v>
      </c>
      <c r="B2805" s="9" t="s">
        <v>988</v>
      </c>
      <c r="C2805" s="3"/>
      <c r="D2805" s="3"/>
      <c r="E2805" s="3"/>
      <c r="F2805" s="3"/>
      <c r="G2805" s="3"/>
      <c r="H2805" s="3"/>
      <c r="I2805" s="3"/>
      <c r="J2805" s="3"/>
      <c r="K2805" s="3"/>
      <c r="L2805" s="3"/>
      <c r="M2805" s="3"/>
      <c r="N2805" s="3"/>
      <c r="O2805" s="3"/>
      <c r="P2805" s="3"/>
      <c r="Q2805" s="3"/>
      <c r="R2805" s="3"/>
      <c r="S2805" s="3"/>
      <c r="T2805" s="3"/>
      <c r="U2805" s="3"/>
      <c r="V2805" s="3"/>
    </row>
    <row r="2806" ht="27.0" customHeight="1">
      <c r="A2806" s="8" t="str">
        <f>HYPERLINK("https://www.tenforums.com/tutorials/2712-quick-access-add-remove-frequent-folders-windows-10-a.html","Quick access - Add or Remove Frequent folders Windows 10")</f>
        <v>Quick access - Add or Remove Frequent folders Windows 10</v>
      </c>
      <c r="B2806" s="9" t="s">
        <v>2462</v>
      </c>
      <c r="C2806" s="3"/>
      <c r="D2806" s="3"/>
      <c r="E2806" s="3"/>
      <c r="F2806" s="3"/>
      <c r="G2806" s="3"/>
      <c r="H2806" s="3"/>
      <c r="I2806" s="3"/>
      <c r="J2806" s="3"/>
      <c r="K2806" s="3"/>
      <c r="L2806" s="3"/>
      <c r="M2806" s="3"/>
      <c r="N2806" s="3"/>
      <c r="O2806" s="3"/>
      <c r="P2806" s="3"/>
      <c r="Q2806" s="3"/>
      <c r="R2806" s="3"/>
      <c r="S2806" s="3"/>
      <c r="T2806" s="3"/>
      <c r="U2806" s="3"/>
      <c r="V2806" s="3"/>
    </row>
    <row r="2807" ht="27.0" customHeight="1">
      <c r="A2807" s="8" t="str">
        <f>HYPERLINK("https://www.tenforums.com/tutorials/2933-pin-quick-access-context-menu-remove-windows-10-a.html","Quick access - Add or Remove 'Pin to Quick access' Context Menu in Windows 10")</f>
        <v>Quick access - Add or Remove 'Pin to Quick access' Context Menu in Windows 10</v>
      </c>
      <c r="B2807" s="9" t="s">
        <v>2288</v>
      </c>
      <c r="C2807" s="3"/>
      <c r="D2807" s="3"/>
      <c r="E2807" s="3"/>
      <c r="F2807" s="3"/>
      <c r="G2807" s="3"/>
      <c r="H2807" s="3"/>
      <c r="I2807" s="3"/>
      <c r="J2807" s="3"/>
      <c r="K2807" s="3"/>
      <c r="L2807" s="3"/>
      <c r="M2807" s="3"/>
      <c r="N2807" s="3"/>
      <c r="O2807" s="3"/>
      <c r="P2807" s="3"/>
      <c r="Q2807" s="3"/>
      <c r="R2807" s="3"/>
      <c r="S2807" s="3"/>
      <c r="T2807" s="3"/>
      <c r="U2807" s="3"/>
      <c r="V2807" s="3"/>
    </row>
    <row r="2808" ht="27.0" customHeight="1">
      <c r="A2808" s="8" t="str">
        <f>HYPERLINK("https://www.tenforums.com/tutorials/2713-quick-access-add-remove-recent-files-windows-10-a.html","Quick access - Add or Remove Recent files in Windows 10")</f>
        <v>Quick access - Add or Remove Recent files in Windows 10</v>
      </c>
      <c r="B2808" s="9" t="s">
        <v>2463</v>
      </c>
      <c r="C2808" s="3"/>
      <c r="D2808" s="3"/>
      <c r="E2808" s="3"/>
      <c r="F2808" s="3"/>
      <c r="G2808" s="3"/>
      <c r="H2808" s="3"/>
      <c r="I2808" s="3"/>
      <c r="J2808" s="3"/>
      <c r="K2808" s="3"/>
      <c r="L2808" s="3"/>
      <c r="M2808" s="3"/>
      <c r="N2808" s="3"/>
      <c r="O2808" s="3"/>
      <c r="P2808" s="3"/>
      <c r="Q2808" s="3"/>
      <c r="R2808" s="3"/>
      <c r="S2808" s="3"/>
      <c r="T2808" s="3"/>
      <c r="U2808" s="3"/>
      <c r="V2808" s="3"/>
    </row>
    <row r="2809" ht="27.0" customHeight="1">
      <c r="A2809" s="8" t="str">
        <f>HYPERLINK("https://www.tenforums.com/tutorials/4448-quick-access-hide-specific-file-folder-windows-10-a.html","Quick Access - Hide Specific File or Folder in Windows 10")</f>
        <v>Quick Access - Hide Specific File or Folder in Windows 10</v>
      </c>
      <c r="B2809" s="9" t="s">
        <v>2464</v>
      </c>
      <c r="C2809" s="3"/>
      <c r="D2809" s="3"/>
      <c r="E2809" s="3"/>
      <c r="F2809" s="3"/>
      <c r="G2809" s="3"/>
      <c r="H2809" s="3"/>
      <c r="I2809" s="3"/>
      <c r="J2809" s="3"/>
      <c r="K2809" s="3"/>
      <c r="L2809" s="3"/>
      <c r="M2809" s="3"/>
      <c r="N2809" s="3"/>
      <c r="O2809" s="3"/>
      <c r="P2809" s="3"/>
      <c r="Q2809" s="3"/>
      <c r="R2809" s="3"/>
      <c r="S2809" s="3"/>
      <c r="T2809" s="3"/>
      <c r="U2809" s="3"/>
      <c r="V2809" s="3"/>
    </row>
    <row r="2810" ht="27.0" customHeight="1">
      <c r="A2810" s="8" t="str">
        <f>HYPERLINK("https://www.tenforums.com/tutorials/115807-change-quick-access-icon-file-explorer-windows-10-a.html","Quick Access Icon - Change in File Explorer in Windows 10")</f>
        <v>Quick Access Icon - Change in File Explorer in Windows 10</v>
      </c>
      <c r="B2810" s="9" t="s">
        <v>2465</v>
      </c>
      <c r="C2810" s="3"/>
      <c r="D2810" s="3"/>
      <c r="E2810" s="3"/>
      <c r="F2810" s="3"/>
      <c r="G2810" s="3"/>
      <c r="H2810" s="3"/>
      <c r="I2810" s="3"/>
      <c r="J2810" s="3"/>
      <c r="K2810" s="3"/>
      <c r="L2810" s="3"/>
      <c r="M2810" s="3"/>
      <c r="N2810" s="3"/>
      <c r="O2810" s="3"/>
      <c r="P2810" s="3"/>
      <c r="Q2810" s="3"/>
      <c r="R2810" s="3"/>
      <c r="S2810" s="3"/>
      <c r="T2810" s="3"/>
      <c r="U2810" s="3"/>
      <c r="V2810" s="3"/>
    </row>
    <row r="2811" ht="27.0" customHeight="1">
      <c r="A2811" s="8" t="str">
        <f>HYPERLINK("https://www.tenforums.com/tutorials/4844-quick-access-navigation-pane-add-remove-windows-10-a.html","Quick access in Navigation Pane - Add or Remove in Windows 10")</f>
        <v>Quick access in Navigation Pane - Add or Remove in Windows 10</v>
      </c>
      <c r="B2811" s="9" t="s">
        <v>2025</v>
      </c>
      <c r="C2811" s="3"/>
      <c r="D2811" s="3"/>
      <c r="E2811" s="3"/>
      <c r="F2811" s="3"/>
      <c r="G2811" s="3"/>
      <c r="H2811" s="3"/>
      <c r="I2811" s="3"/>
      <c r="J2811" s="3"/>
      <c r="K2811" s="3"/>
      <c r="L2811" s="3"/>
      <c r="M2811" s="3"/>
      <c r="N2811" s="3"/>
      <c r="O2811" s="3"/>
      <c r="P2811" s="3"/>
      <c r="Q2811" s="3"/>
      <c r="R2811" s="3"/>
      <c r="S2811" s="3"/>
      <c r="T2811" s="3"/>
      <c r="U2811" s="3"/>
      <c r="V2811" s="3"/>
    </row>
    <row r="2812" ht="27.0" customHeight="1">
      <c r="A2812" s="8" t="str">
        <f>HYPERLINK("https://www.tenforums.com/tutorials/3734-file-explorer-open-pc-quick-access.html","Quick access - Open to in File Explorer")</f>
        <v>Quick access - Open to in File Explorer</v>
      </c>
      <c r="B2812" s="9" t="s">
        <v>1005</v>
      </c>
      <c r="C2812" s="3"/>
      <c r="D2812" s="3"/>
      <c r="E2812" s="3"/>
      <c r="F2812" s="3"/>
      <c r="G2812" s="3"/>
      <c r="H2812" s="3"/>
      <c r="I2812" s="3"/>
      <c r="J2812" s="3"/>
      <c r="K2812" s="3"/>
      <c r="L2812" s="3"/>
      <c r="M2812" s="3"/>
      <c r="N2812" s="3"/>
      <c r="O2812" s="3"/>
      <c r="P2812" s="3"/>
      <c r="Q2812" s="3"/>
      <c r="R2812" s="3"/>
      <c r="S2812" s="3"/>
      <c r="T2812" s="3"/>
      <c r="U2812" s="3"/>
      <c r="V2812" s="3"/>
    </row>
    <row r="2813" ht="27.0" customHeight="1">
      <c r="A2813" s="8" t="str">
        <f>HYPERLINK("https://www.tenforums.com/tutorials/2893-quick-access-pin-unpin-locations-windows-10-a.html","Quick access - Pin or Unpin Locations in Windows 10")</f>
        <v>Quick access - Pin or Unpin Locations in Windows 10</v>
      </c>
      <c r="B2813" s="9" t="s">
        <v>2287</v>
      </c>
      <c r="C2813" s="3"/>
      <c r="D2813" s="3"/>
      <c r="E2813" s="3"/>
      <c r="F2813" s="3"/>
      <c r="G2813" s="3"/>
      <c r="H2813" s="3"/>
      <c r="I2813" s="3"/>
      <c r="J2813" s="3"/>
      <c r="K2813" s="3"/>
      <c r="L2813" s="3"/>
      <c r="M2813" s="3"/>
      <c r="N2813" s="3"/>
      <c r="O2813" s="3"/>
      <c r="P2813" s="3"/>
      <c r="Q2813" s="3"/>
      <c r="R2813" s="3"/>
      <c r="S2813" s="3"/>
      <c r="T2813" s="3"/>
      <c r="U2813" s="3"/>
      <c r="V2813" s="3"/>
    </row>
    <row r="2814" ht="27.0" customHeight="1">
      <c r="A2814" s="11" t="str">
        <f>HYPERLINK("https://www.tenforums.com/tutorials/153669-how-pin-recent-folders-quick-access-windows-10-a.html","Quick Access - Pin Recent Folders to in Windows 10")</f>
        <v>Quick Access - Pin Recent Folders to in Windows 10</v>
      </c>
      <c r="B2814" s="10" t="s">
        <v>2466</v>
      </c>
      <c r="C2814" s="3"/>
      <c r="D2814" s="3"/>
      <c r="E2814" s="3"/>
      <c r="F2814" s="3"/>
      <c r="G2814" s="3"/>
      <c r="H2814" s="3"/>
      <c r="I2814" s="3"/>
      <c r="J2814" s="3"/>
      <c r="K2814" s="3"/>
      <c r="L2814" s="3"/>
      <c r="M2814" s="3"/>
      <c r="N2814" s="3"/>
      <c r="O2814" s="3"/>
      <c r="P2814" s="3"/>
      <c r="Q2814" s="3"/>
      <c r="R2814" s="3"/>
      <c r="S2814" s="3"/>
      <c r="T2814" s="3"/>
      <c r="U2814" s="3"/>
      <c r="V2814" s="3"/>
    </row>
    <row r="2815" ht="27.0" customHeight="1">
      <c r="A2815" s="11" t="str">
        <f>HYPERLINK("https://www.tenforums.com/tutorials/153674-how-pin-recent-items-quick-access-windows-10-a.html","Quick Access - Pin Recent Items to in Windows 10")</f>
        <v>Quick Access - Pin Recent Items to in Windows 10</v>
      </c>
      <c r="B2815" s="10" t="s">
        <v>2467</v>
      </c>
      <c r="C2815" s="3"/>
      <c r="D2815" s="3"/>
      <c r="E2815" s="3"/>
      <c r="F2815" s="3"/>
      <c r="G2815" s="3"/>
      <c r="H2815" s="3"/>
      <c r="I2815" s="3"/>
      <c r="J2815" s="3"/>
      <c r="K2815" s="3"/>
      <c r="L2815" s="3"/>
      <c r="M2815" s="3"/>
      <c r="N2815" s="3"/>
      <c r="O2815" s="3"/>
      <c r="P2815" s="3"/>
      <c r="Q2815" s="3"/>
      <c r="R2815" s="3"/>
      <c r="S2815" s="3"/>
      <c r="T2815" s="3"/>
      <c r="U2815" s="3"/>
      <c r="V2815" s="3"/>
    </row>
    <row r="2816" ht="27.0" customHeight="1">
      <c r="A2816" s="8" t="str">
        <f>HYPERLINK("https://www.tenforums.com/tutorials/2565-quick-access-toolbar-add-empty-recycle-bin-windows-10-a.html","Quick Access Toolbar - Add Empty Recycle Bin in Windows 10")</f>
        <v>Quick Access Toolbar - Add Empty Recycle Bin in Windows 10</v>
      </c>
      <c r="B2816" s="9" t="s">
        <v>2468</v>
      </c>
      <c r="C2816" s="3"/>
      <c r="D2816" s="3"/>
      <c r="E2816" s="3"/>
      <c r="F2816" s="3"/>
      <c r="G2816" s="3"/>
      <c r="H2816" s="3"/>
      <c r="I2816" s="3"/>
      <c r="J2816" s="3"/>
      <c r="K2816" s="3"/>
      <c r="L2816" s="3"/>
      <c r="M2816" s="3"/>
      <c r="N2816" s="3"/>
      <c r="O2816" s="3"/>
      <c r="P2816" s="3"/>
      <c r="Q2816" s="3"/>
      <c r="R2816" s="3"/>
      <c r="S2816" s="3"/>
      <c r="T2816" s="3"/>
      <c r="U2816" s="3"/>
      <c r="V2816" s="3"/>
    </row>
    <row r="2817" ht="27.0" customHeight="1">
      <c r="A2817" s="8" t="str">
        <f>HYPERLINK("https://www.tenforums.com/tutorials/42808-file-explorer-quick-access-toolbar-add-remove-items-windows-10-a.html","Quick Access Toolbar in File Explorer - Add or Remove Items in Windows 10 ")</f>
        <v>Quick Access Toolbar in File Explorer - Add or Remove Items in Windows 10 </v>
      </c>
      <c r="B2817" s="9" t="s">
        <v>1009</v>
      </c>
      <c r="C2817" s="3"/>
      <c r="D2817" s="3"/>
      <c r="E2817" s="3"/>
      <c r="F2817" s="3"/>
      <c r="G2817" s="3"/>
      <c r="H2817" s="3"/>
      <c r="I2817" s="3"/>
      <c r="J2817" s="3"/>
      <c r="K2817" s="3"/>
      <c r="L2817" s="3"/>
      <c r="M2817" s="3"/>
      <c r="N2817" s="3"/>
      <c r="O2817" s="3"/>
      <c r="P2817" s="3"/>
      <c r="Q2817" s="3"/>
      <c r="R2817" s="3"/>
      <c r="S2817" s="3"/>
      <c r="T2817" s="3"/>
      <c r="U2817" s="3"/>
      <c r="V2817" s="3"/>
    </row>
    <row r="2818" ht="27.0" customHeight="1">
      <c r="A2818" s="8" t="str">
        <f>HYPERLINK("https://www.tenforums.com/tutorials/42864-file-explorer-quick-access-toolbar-backup-restore-windows-10-a.html","Quick Access Toolbar in File Explorer - Backup and Restore in Windows 10 ")</f>
        <v>Quick Access Toolbar in File Explorer - Backup and Restore in Windows 10 </v>
      </c>
      <c r="B2818" s="9" t="s">
        <v>1010</v>
      </c>
      <c r="C2818" s="3"/>
      <c r="D2818" s="3"/>
      <c r="E2818" s="3"/>
      <c r="F2818" s="3"/>
      <c r="G2818" s="3"/>
      <c r="H2818" s="3"/>
      <c r="I2818" s="3"/>
      <c r="J2818" s="3"/>
      <c r="K2818" s="3"/>
      <c r="L2818" s="3"/>
      <c r="M2818" s="3"/>
      <c r="N2818" s="3"/>
      <c r="O2818" s="3"/>
      <c r="P2818" s="3"/>
      <c r="Q2818" s="3"/>
      <c r="R2818" s="3"/>
      <c r="S2818" s="3"/>
      <c r="T2818" s="3"/>
      <c r="U2818" s="3"/>
      <c r="V2818" s="3"/>
    </row>
    <row r="2819" ht="27.0" customHeight="1">
      <c r="A2819" s="8" t="str">
        <f>HYPERLINK("https://www.tenforums.com/tutorials/42858-file-explorer-quick-access-toolbar-reset-default-windows-10-a.html","Quick Access Toolbar in File Explorer - Reset to Default in Windows 10 ")</f>
        <v>Quick Access Toolbar in File Explorer - Reset to Default in Windows 10 </v>
      </c>
      <c r="B2819" s="9" t="s">
        <v>1011</v>
      </c>
      <c r="C2819" s="3"/>
      <c r="D2819" s="3"/>
      <c r="E2819" s="3"/>
      <c r="F2819" s="3"/>
      <c r="G2819" s="3"/>
      <c r="H2819" s="3"/>
      <c r="I2819" s="3"/>
      <c r="J2819" s="3"/>
      <c r="K2819" s="3"/>
      <c r="L2819" s="3"/>
      <c r="M2819" s="3"/>
      <c r="N2819" s="3"/>
      <c r="O2819" s="3"/>
      <c r="P2819" s="3"/>
      <c r="Q2819" s="3"/>
      <c r="R2819" s="3"/>
      <c r="S2819" s="3"/>
      <c r="T2819" s="3"/>
      <c r="U2819" s="3"/>
      <c r="V2819" s="3"/>
    </row>
    <row r="2820" ht="27.0" customHeight="1">
      <c r="A2820" s="8" t="str">
        <f>HYPERLINK("https://www.tenforums.com/tutorials/42839-file-explorer-quick-access-toolbar-show-above-below-ribbon.html","Quick Access Toolbar in File Explorer - Show Above or Below Ribbon ")</f>
        <v>Quick Access Toolbar in File Explorer - Show Above or Below Ribbon </v>
      </c>
      <c r="B2820" s="9" t="s">
        <v>1012</v>
      </c>
      <c r="C2820" s="3"/>
      <c r="D2820" s="3"/>
      <c r="E2820" s="3"/>
      <c r="F2820" s="3"/>
      <c r="G2820" s="3"/>
      <c r="H2820" s="3"/>
      <c r="I2820" s="3"/>
      <c r="J2820" s="3"/>
      <c r="K2820" s="3"/>
      <c r="L2820" s="3"/>
      <c r="M2820" s="3"/>
      <c r="N2820" s="3"/>
      <c r="O2820" s="3"/>
      <c r="P2820" s="3"/>
      <c r="Q2820" s="3"/>
      <c r="R2820" s="3"/>
      <c r="S2820" s="3"/>
      <c r="T2820" s="3"/>
      <c r="U2820" s="3"/>
      <c r="V2820" s="3"/>
    </row>
    <row r="2821" ht="27.0" customHeight="1">
      <c r="A2821" s="8" t="str">
        <f>HYPERLINK("https://www.tenforums.com/tutorials/45158-action-center-quick-actions-backup-restore-windows-10-a.html","Quick Actions - Backup and Restore in Windows 10 ")</f>
        <v>Quick Actions - Backup and Restore in Windows 10 </v>
      </c>
      <c r="B2821" s="9" t="s">
        <v>61</v>
      </c>
      <c r="C2821" s="3"/>
      <c r="D2821" s="3"/>
      <c r="E2821" s="3"/>
      <c r="F2821" s="3"/>
      <c r="G2821" s="3"/>
      <c r="H2821" s="3"/>
      <c r="I2821" s="3"/>
      <c r="J2821" s="3"/>
      <c r="K2821" s="3"/>
      <c r="L2821" s="3"/>
      <c r="M2821" s="3"/>
      <c r="N2821" s="3"/>
      <c r="O2821" s="3"/>
      <c r="P2821" s="3"/>
      <c r="Q2821" s="3"/>
      <c r="R2821" s="3"/>
      <c r="S2821" s="3"/>
      <c r="T2821" s="3"/>
      <c r="U2821" s="3"/>
      <c r="V2821" s="3"/>
    </row>
    <row r="2822" ht="27.0" customHeight="1">
      <c r="A2822" s="8" t="str">
        <f>HYPERLINK("https://www.tenforums.com/tutorials/3956-action-center-quick-actions-add-remove-windows-10-a.html","Quick Actions in Action Center - Add or Remove in Windows 10 ")</f>
        <v>Quick Actions in Action Center - Add or Remove in Windows 10 </v>
      </c>
      <c r="B2822" s="9" t="s">
        <v>59</v>
      </c>
      <c r="C2822" s="3"/>
      <c r="D2822" s="3"/>
      <c r="E2822" s="3"/>
      <c r="F2822" s="3"/>
      <c r="G2822" s="3"/>
      <c r="H2822" s="3"/>
      <c r="I2822" s="3"/>
      <c r="J2822" s="3"/>
      <c r="K2822" s="3"/>
      <c r="L2822" s="3"/>
      <c r="M2822" s="3"/>
      <c r="N2822" s="3"/>
      <c r="O2822" s="3"/>
      <c r="P2822" s="3"/>
      <c r="Q2822" s="3"/>
      <c r="R2822" s="3"/>
      <c r="S2822" s="3"/>
      <c r="T2822" s="3"/>
      <c r="U2822" s="3"/>
      <c r="V2822" s="3"/>
    </row>
    <row r="2823" ht="27.0" customHeight="1">
      <c r="A2823" s="8" t="str">
        <f>HYPERLINK("https://www.tenforums.com/tutorials/45074-action-center-quick-actions-change-number-show-windows-10-a.html","Quick Actions in Action Center - Change Number to Show in Windows 10 ")</f>
        <v>Quick Actions in Action Center - Change Number to Show in Windows 10 </v>
      </c>
      <c r="B2823" s="9" t="s">
        <v>62</v>
      </c>
      <c r="C2823" s="3"/>
      <c r="D2823" s="3"/>
      <c r="E2823" s="3"/>
      <c r="F2823" s="3"/>
      <c r="G2823" s="3"/>
      <c r="H2823" s="3"/>
      <c r="I2823" s="3"/>
      <c r="J2823" s="3"/>
      <c r="K2823" s="3"/>
      <c r="L2823" s="3"/>
      <c r="M2823" s="3"/>
      <c r="N2823" s="3"/>
      <c r="O2823" s="3"/>
      <c r="P2823" s="3"/>
      <c r="Q2823" s="3"/>
      <c r="R2823" s="3"/>
      <c r="S2823" s="3"/>
      <c r="T2823" s="3"/>
      <c r="U2823" s="3"/>
      <c r="V2823" s="3"/>
    </row>
    <row r="2824" ht="27.0" customHeight="1">
      <c r="A2824" s="8" t="str">
        <f>HYPERLINK("https://www.tenforums.com/tutorials/48122-action-center-quick-actions-rearrange-windows-10-a.html","Quick Actions in Action Center - Rearrange in Windows 10 ")</f>
        <v>Quick Actions in Action Center - Rearrange in Windows 10 </v>
      </c>
      <c r="B2824" s="9" t="s">
        <v>63</v>
      </c>
      <c r="C2824" s="3"/>
      <c r="D2824" s="3"/>
      <c r="E2824" s="3"/>
      <c r="F2824" s="3"/>
      <c r="G2824" s="3"/>
      <c r="H2824" s="3"/>
      <c r="I2824" s="3"/>
      <c r="J2824" s="3"/>
      <c r="K2824" s="3"/>
      <c r="L2824" s="3"/>
      <c r="M2824" s="3"/>
      <c r="N2824" s="3"/>
      <c r="O2824" s="3"/>
      <c r="P2824" s="3"/>
      <c r="Q2824" s="3"/>
      <c r="R2824" s="3"/>
      <c r="S2824" s="3"/>
      <c r="T2824" s="3"/>
      <c r="U2824" s="3"/>
      <c r="V2824" s="3"/>
    </row>
    <row r="2825" ht="27.0" customHeight="1">
      <c r="A2825" s="8" t="str">
        <f>HYPERLINK("https://www.tenforums.com/tutorials/45143-action-center-quick-actions-reset-default-windows-10-a.html","Quick Actions in Action Center - Reset to Default in Windows 10")</f>
        <v>Quick Actions in Action Center - Reset to Default in Windows 10</v>
      </c>
      <c r="B2825" s="9" t="s">
        <v>65</v>
      </c>
      <c r="C2825" s="3"/>
      <c r="D2825" s="3"/>
      <c r="E2825" s="3"/>
      <c r="F2825" s="3"/>
      <c r="G2825" s="3"/>
      <c r="H2825" s="3"/>
      <c r="I2825" s="3"/>
      <c r="J2825" s="3"/>
      <c r="K2825" s="3"/>
      <c r="L2825" s="3"/>
      <c r="M2825" s="3"/>
      <c r="N2825" s="3"/>
      <c r="O2825" s="3"/>
      <c r="P2825" s="3"/>
      <c r="Q2825" s="3"/>
      <c r="R2825" s="3"/>
      <c r="S2825" s="3"/>
      <c r="T2825" s="3"/>
      <c r="U2825" s="3"/>
      <c r="V2825" s="3"/>
    </row>
    <row r="2826" ht="27.0" customHeight="1">
      <c r="A2826" s="8" t="str">
        <f>HYPERLINK("https://www.tenforums.com/tutorials/56123-quick-assist-get-give-remote-assistance-windows-10-a.html","Quick Assist - Get and Give Remote Assistance in Windows 10 ")</f>
        <v>Quick Assist - Get and Give Remote Assistance in Windows 10 </v>
      </c>
      <c r="B2826" s="9" t="s">
        <v>2469</v>
      </c>
      <c r="C2826" s="3"/>
      <c r="D2826" s="3"/>
      <c r="E2826" s="3"/>
      <c r="F2826" s="3"/>
      <c r="G2826" s="3"/>
      <c r="H2826" s="3"/>
      <c r="I2826" s="3"/>
      <c r="J2826" s="3"/>
      <c r="K2826" s="3"/>
      <c r="L2826" s="3"/>
      <c r="M2826" s="3"/>
      <c r="N2826" s="3"/>
      <c r="O2826" s="3"/>
      <c r="P2826" s="3"/>
      <c r="Q2826" s="3"/>
      <c r="R2826" s="3"/>
      <c r="S2826" s="3"/>
      <c r="T2826" s="3"/>
      <c r="U2826" s="3"/>
      <c r="V2826" s="3"/>
    </row>
    <row r="2827" ht="27.0" customHeight="1">
      <c r="A2827" s="8" t="str">
        <f>HYPERLINK("https://www.tenforums.com/tutorials/22914-quick-launch-add-remove-send-context-menu-windows-10-a.html","Quick Launch - Add or Remove from Send to Context Menu in Windows 10")</f>
        <v>Quick Launch - Add or Remove from Send to Context Menu in Windows 10</v>
      </c>
      <c r="B2827" s="9" t="s">
        <v>2470</v>
      </c>
      <c r="C2827" s="3"/>
      <c r="D2827" s="3"/>
      <c r="E2827" s="3"/>
      <c r="F2827" s="3"/>
      <c r="G2827" s="3"/>
      <c r="H2827" s="3"/>
      <c r="I2827" s="3"/>
      <c r="J2827" s="3"/>
      <c r="K2827" s="3"/>
      <c r="L2827" s="3"/>
      <c r="M2827" s="3"/>
      <c r="N2827" s="3"/>
      <c r="O2827" s="3"/>
      <c r="P2827" s="3"/>
      <c r="Q2827" s="3"/>
      <c r="R2827" s="3"/>
      <c r="S2827" s="3"/>
      <c r="T2827" s="3"/>
      <c r="U2827" s="3"/>
      <c r="V2827" s="3"/>
    </row>
    <row r="2828" ht="27.0" customHeight="1">
      <c r="A2828" s="8" t="str">
        <f>HYPERLINK("https://www.tenforums.com/tutorials/4624-quick-launch-toolbar-add-remove-windows-10-a.html","Quick Launch toolbar - Add or Remove in Windows 10")</f>
        <v>Quick Launch toolbar - Add or Remove in Windows 10</v>
      </c>
      <c r="B2828" s="9" t="s">
        <v>2471</v>
      </c>
      <c r="C2828" s="3"/>
      <c r="D2828" s="3"/>
      <c r="E2828" s="3"/>
      <c r="F2828" s="3"/>
      <c r="G2828" s="3"/>
      <c r="H2828" s="3"/>
      <c r="I2828" s="3"/>
      <c r="J2828" s="3"/>
      <c r="K2828" s="3"/>
      <c r="L2828" s="3"/>
      <c r="M2828" s="3"/>
      <c r="N2828" s="3"/>
      <c r="O2828" s="3"/>
      <c r="P2828" s="3"/>
      <c r="Q2828" s="3"/>
      <c r="R2828" s="3"/>
      <c r="S2828" s="3"/>
      <c r="T2828" s="3"/>
      <c r="U2828" s="3"/>
      <c r="V2828" s="3"/>
    </row>
    <row r="2829" ht="27.0" customHeight="1">
      <c r="A2829" s="8" t="str">
        <f>HYPERLINK("https://www.tenforums.com/tutorials/126918-add-custom-shortcuts-win-x-quick-link-menu-windows-10-a.html","Quick Link (Win+X) Menu - Add Custom Shortcuts in Windows 10")</f>
        <v>Quick Link (Win+X) Menu - Add Custom Shortcuts in Windows 10</v>
      </c>
      <c r="B2829" s="9" t="s">
        <v>2472</v>
      </c>
      <c r="C2829" s="3"/>
      <c r="D2829" s="3"/>
      <c r="E2829" s="3"/>
      <c r="F2829" s="3"/>
      <c r="G2829" s="3"/>
      <c r="H2829" s="3"/>
      <c r="I2829" s="3"/>
      <c r="J2829" s="3"/>
      <c r="K2829" s="3"/>
      <c r="L2829" s="3"/>
      <c r="M2829" s="3"/>
      <c r="N2829" s="3"/>
      <c r="O2829" s="3"/>
      <c r="P2829" s="3"/>
      <c r="Q2829" s="3"/>
      <c r="R2829" s="3"/>
      <c r="S2829" s="3"/>
      <c r="T2829" s="3"/>
      <c r="U2829" s="3"/>
      <c r="V2829" s="3"/>
    </row>
    <row r="2830" ht="27.0" customHeight="1">
      <c r="A2830" s="11" t="str">
        <f>HYPERLINK("https://www.tenforums.com/tutorials/66491-how-add-remove-control-panel-win-x-menu-windows-10-a.html","Quick Link (Win+X) Menu - Add or Remove Control Panel in Windows 10")</f>
        <v>Quick Link (Win+X) Menu - Add or Remove Control Panel in Windows 10</v>
      </c>
      <c r="B2830" s="10" t="s">
        <v>2473</v>
      </c>
      <c r="C2830" s="3"/>
      <c r="D2830" s="3"/>
      <c r="E2830" s="3"/>
      <c r="F2830" s="3"/>
      <c r="G2830" s="3"/>
      <c r="H2830" s="3"/>
      <c r="I2830" s="3"/>
      <c r="J2830" s="3"/>
      <c r="K2830" s="3"/>
      <c r="L2830" s="3"/>
      <c r="M2830" s="3"/>
      <c r="N2830" s="3"/>
      <c r="O2830" s="3"/>
      <c r="P2830" s="3"/>
      <c r="Q2830" s="3"/>
      <c r="R2830" s="3"/>
      <c r="S2830" s="3"/>
      <c r="T2830" s="3"/>
      <c r="U2830" s="3"/>
      <c r="V2830" s="3"/>
    </row>
    <row r="2831" ht="27.0" customHeight="1">
      <c r="A2831" s="8" t="str">
        <f>HYPERLINK("https://www.tenforums.com/tutorials/124210-add-remove-default-items-win-x-quick-link-menu-windows-10-a.html","Quick Link (Win+X) Menu - Add or Remove Default Items in Windows 10")</f>
        <v>Quick Link (Win+X) Menu - Add or Remove Default Items in Windows 10</v>
      </c>
      <c r="B2831" s="9" t="s">
        <v>2474</v>
      </c>
      <c r="C2831" s="3"/>
      <c r="D2831" s="3"/>
      <c r="E2831" s="3"/>
      <c r="F2831" s="3"/>
      <c r="G2831" s="3"/>
      <c r="H2831" s="3"/>
      <c r="I2831" s="3"/>
      <c r="J2831" s="3"/>
      <c r="K2831" s="3"/>
      <c r="L2831" s="3"/>
      <c r="M2831" s="3"/>
      <c r="N2831" s="3"/>
      <c r="O2831" s="3"/>
      <c r="P2831" s="3"/>
      <c r="Q2831" s="3"/>
      <c r="R2831" s="3"/>
      <c r="S2831" s="3"/>
      <c r="T2831" s="3"/>
      <c r="U2831" s="3"/>
      <c r="V2831" s="3"/>
    </row>
    <row r="2832" ht="27.0" customHeight="1">
      <c r="A2832" s="11" t="str">
        <f>HYPERLINK("https://www.tenforums.com/tutorials/154066-how-add-remove-settings-win-x-menu-windows-10-a.html","Quick Link (Win+X) Menu - Add or Remove Settings in Windows 10")</f>
        <v>Quick Link (Win+X) Menu - Add or Remove Settings in Windows 10</v>
      </c>
      <c r="B2832" s="10" t="s">
        <v>2475</v>
      </c>
      <c r="C2832" s="3"/>
      <c r="D2832" s="3"/>
      <c r="E2832" s="3"/>
      <c r="F2832" s="3"/>
      <c r="G2832" s="3"/>
      <c r="H2832" s="3"/>
      <c r="I2832" s="3"/>
      <c r="J2832" s="3"/>
      <c r="K2832" s="3"/>
      <c r="L2832" s="3"/>
      <c r="M2832" s="3"/>
      <c r="N2832" s="3"/>
      <c r="O2832" s="3"/>
      <c r="P2832" s="3"/>
      <c r="Q2832" s="3"/>
      <c r="R2832" s="3"/>
      <c r="S2832" s="3"/>
      <c r="T2832" s="3"/>
      <c r="U2832" s="3"/>
      <c r="V2832" s="3"/>
    </row>
    <row r="2833" ht="27.0" customHeight="1">
      <c r="A2833" s="8" t="str">
        <f>HYPERLINK("https://www.tenforums.com/tutorials/1984-win-x-quick-link-menu-open-windows-10-a.html","Quick Link (Win+X) menu - Open in Windows 10")</f>
        <v>Quick Link (Win+X) menu - Open in Windows 10</v>
      </c>
      <c r="B2833" s="9" t="s">
        <v>2476</v>
      </c>
      <c r="C2833" s="3"/>
      <c r="D2833" s="3"/>
      <c r="E2833" s="3"/>
      <c r="F2833" s="3"/>
      <c r="G2833" s="3"/>
      <c r="H2833" s="3"/>
      <c r="I2833" s="3"/>
      <c r="J2833" s="3"/>
      <c r="K2833" s="3"/>
      <c r="L2833" s="3"/>
      <c r="M2833" s="3"/>
      <c r="N2833" s="3"/>
      <c r="O2833" s="3"/>
      <c r="P2833" s="3"/>
      <c r="Q2833" s="3"/>
      <c r="R2833" s="3"/>
      <c r="S2833" s="3"/>
      <c r="T2833" s="3"/>
      <c r="U2833" s="3"/>
      <c r="V2833" s="3"/>
    </row>
    <row r="2834" ht="27.0" customHeight="1">
      <c r="A2834" s="8" t="str">
        <f>HYPERLINK("https://www.tenforums.com/tutorials/128500-rename-shortcuts-win-x-quick-link-menu-windows-10-a.html","Quick Link (Win+X) Menu Shortcuts - Rename in Windows 10")</f>
        <v>Quick Link (Win+X) Menu Shortcuts - Rename in Windows 10</v>
      </c>
      <c r="B2834" s="9" t="s">
        <v>2477</v>
      </c>
      <c r="C2834" s="3"/>
      <c r="D2834" s="3"/>
      <c r="E2834" s="3"/>
      <c r="F2834" s="3"/>
      <c r="G2834" s="3"/>
      <c r="H2834" s="3"/>
      <c r="I2834" s="3"/>
      <c r="J2834" s="3"/>
      <c r="K2834" s="3"/>
      <c r="L2834" s="3"/>
      <c r="M2834" s="3"/>
      <c r="N2834" s="3"/>
      <c r="O2834" s="3"/>
      <c r="P2834" s="3"/>
      <c r="Q2834" s="3"/>
      <c r="R2834" s="3"/>
      <c r="S2834" s="3"/>
      <c r="T2834" s="3"/>
      <c r="U2834" s="3"/>
      <c r="V2834" s="3"/>
    </row>
    <row r="2835" ht="27.0" customHeight="1">
      <c r="A2835" s="8" t="str">
        <f>HYPERLINK("https://www.tenforums.com/tutorials/102201-change-quiet-hours-automatic-rules-windows-10-a.html","Quiet Hours Automatic Rules - Change in Windows 10")</f>
        <v>Quiet Hours Automatic Rules - Change in Windows 10</v>
      </c>
      <c r="B2835" s="9" t="s">
        <v>2478</v>
      </c>
      <c r="C2835" s="3"/>
      <c r="D2835" s="3"/>
      <c r="E2835" s="3"/>
      <c r="F2835" s="3"/>
      <c r="G2835" s="3"/>
      <c r="H2835" s="3"/>
      <c r="I2835" s="3"/>
      <c r="J2835" s="3"/>
      <c r="K2835" s="3"/>
      <c r="L2835" s="3"/>
      <c r="M2835" s="3"/>
      <c r="N2835" s="3"/>
      <c r="O2835" s="3"/>
      <c r="P2835" s="3"/>
      <c r="Q2835" s="3"/>
      <c r="R2835" s="3"/>
      <c r="S2835" s="3"/>
      <c r="T2835" s="3"/>
      <c r="U2835" s="3"/>
      <c r="V2835" s="3"/>
    </row>
    <row r="2836" ht="27.0" customHeight="1">
      <c r="A2836" s="8" t="str">
        <f>HYPERLINK("https://www.tenforums.com/tutorials/102205-customize-quiet-hours-priority-list-windows-10-a.html","Quiet Hours Priority List - Customize in Windows 10")</f>
        <v>Quiet Hours Priority List - Customize in Windows 10</v>
      </c>
      <c r="B2836" s="9" t="s">
        <v>2479</v>
      </c>
      <c r="C2836" s="3"/>
      <c r="D2836" s="3"/>
      <c r="E2836" s="3"/>
      <c r="F2836" s="3"/>
      <c r="G2836" s="3"/>
      <c r="H2836" s="3"/>
      <c r="I2836" s="3"/>
      <c r="J2836" s="3"/>
      <c r="K2836" s="3"/>
      <c r="L2836" s="3"/>
      <c r="M2836" s="3"/>
      <c r="N2836" s="3"/>
      <c r="O2836" s="3"/>
      <c r="P2836" s="3"/>
      <c r="Q2836" s="3"/>
      <c r="R2836" s="3"/>
      <c r="S2836" s="3"/>
      <c r="T2836" s="3"/>
      <c r="U2836" s="3"/>
      <c r="V2836" s="3"/>
    </row>
    <row r="2837" ht="27.0" customHeight="1">
      <c r="A2837" s="8" t="str">
        <f>HYPERLINK("https://www.tenforums.com/tutorials/18273-turn-off-quiet-hours-windows-10-a.html","Quiet Hours - Turn On or Off in Windows 10")</f>
        <v>Quiet Hours - Turn On or Off in Windows 10</v>
      </c>
      <c r="B2837" s="9" t="s">
        <v>2480</v>
      </c>
      <c r="C2837" s="3"/>
      <c r="D2837" s="3"/>
      <c r="E2837" s="3"/>
      <c r="F2837" s="3"/>
      <c r="G2837" s="3"/>
      <c r="H2837" s="3"/>
      <c r="I2837" s="3"/>
      <c r="J2837" s="3"/>
      <c r="K2837" s="3"/>
      <c r="L2837" s="3"/>
      <c r="M2837" s="3"/>
      <c r="N2837" s="3"/>
      <c r="O2837" s="3"/>
      <c r="P2837" s="3"/>
      <c r="Q2837" s="3"/>
      <c r="R2837" s="3"/>
      <c r="S2837" s="3"/>
      <c r="T2837" s="3"/>
      <c r="U2837" s="3"/>
      <c r="V2837" s="3"/>
    </row>
    <row r="2838" ht="27.0" customHeight="1">
      <c r="A2838" s="11" t="s">
        <v>2481</v>
      </c>
      <c r="B2838" s="10" t="s">
        <v>2453</v>
      </c>
      <c r="C2838" s="3"/>
      <c r="D2838" s="3"/>
      <c r="E2838" s="3"/>
      <c r="F2838" s="3"/>
      <c r="G2838" s="3"/>
      <c r="H2838" s="3"/>
      <c r="I2838" s="3"/>
      <c r="J2838" s="3"/>
      <c r="K2838" s="3"/>
      <c r="L2838" s="3"/>
      <c r="M2838" s="3"/>
      <c r="N2838" s="3"/>
      <c r="O2838" s="3"/>
      <c r="P2838" s="3"/>
      <c r="Q2838" s="3"/>
      <c r="R2838" s="3"/>
      <c r="S2838" s="3"/>
      <c r="T2838" s="3"/>
      <c r="U2838" s="3"/>
      <c r="V2838" s="3"/>
    </row>
    <row r="2839" ht="27.0" customHeight="1">
      <c r="A2839" s="6" t="s">
        <v>2482</v>
      </c>
      <c r="B2839" s="6" t="s">
        <v>2482</v>
      </c>
      <c r="C2839" s="15"/>
      <c r="D2839" s="15"/>
      <c r="E2839" s="15"/>
      <c r="F2839" s="15"/>
      <c r="G2839" s="15"/>
      <c r="H2839" s="15"/>
      <c r="I2839" s="15"/>
      <c r="J2839" s="15"/>
      <c r="K2839" s="15"/>
      <c r="L2839" s="15"/>
      <c r="M2839" s="15"/>
      <c r="N2839" s="15"/>
      <c r="O2839" s="15"/>
      <c r="P2839" s="15"/>
      <c r="Q2839" s="15"/>
      <c r="R2839" s="15"/>
      <c r="S2839" s="15"/>
      <c r="T2839" s="15"/>
      <c r="U2839" s="15"/>
      <c r="V2839" s="15"/>
    </row>
    <row r="2840" ht="27.0" customHeight="1">
      <c r="A2840" s="8" t="str">
        <f>HYPERLINK("https://www.tenforums.com/tutorials/66809-memory-size-speed-type-determine-windows-10-a.html","RAM Size, Speed, and Type - Determine in Windows 10 ")</f>
        <v>RAM Size, Speed, and Type - Determine in Windows 10 </v>
      </c>
      <c r="B2840" s="9" t="s">
        <v>1518</v>
      </c>
      <c r="C2840" s="3"/>
      <c r="D2840" s="3"/>
      <c r="E2840" s="3"/>
      <c r="F2840" s="3"/>
      <c r="G2840" s="3"/>
      <c r="H2840" s="3"/>
      <c r="I2840" s="3"/>
      <c r="J2840" s="3"/>
      <c r="K2840" s="3"/>
      <c r="L2840" s="3"/>
      <c r="M2840" s="3"/>
      <c r="N2840" s="3"/>
      <c r="O2840" s="3"/>
      <c r="P2840" s="3"/>
      <c r="Q2840" s="3"/>
      <c r="R2840" s="3"/>
      <c r="S2840" s="3"/>
      <c r="T2840" s="3"/>
      <c r="U2840" s="3"/>
      <c r="V2840" s="3"/>
    </row>
    <row r="2841" ht="27.0" customHeight="1">
      <c r="A2841" s="8" t="str">
        <f>HYPERLINK("https://www.tenforums.com/tutorials/39022-wi-fi-random-hardware-mac-addresses-turn-off-windows-10-a.html","Random Hardware MAC Addresses for Wi-Fi - Turn On or Off in Windows 10")</f>
        <v>Random Hardware MAC Addresses for Wi-Fi - Turn On or Off in Windows 10</v>
      </c>
      <c r="B2841" s="9" t="s">
        <v>1459</v>
      </c>
      <c r="C2841" s="3"/>
      <c r="D2841" s="3"/>
      <c r="E2841" s="3"/>
      <c r="F2841" s="3"/>
      <c r="G2841" s="3"/>
      <c r="H2841" s="3"/>
      <c r="I2841" s="3"/>
      <c r="J2841" s="3"/>
      <c r="K2841" s="3"/>
      <c r="L2841" s="3"/>
      <c r="M2841" s="3"/>
      <c r="N2841" s="3"/>
      <c r="O2841" s="3"/>
      <c r="P2841" s="3"/>
      <c r="Q2841" s="3"/>
      <c r="R2841" s="3"/>
      <c r="S2841" s="3"/>
      <c r="T2841" s="3"/>
      <c r="U2841" s="3"/>
      <c r="V2841" s="3"/>
    </row>
    <row r="2842" ht="27.0" customHeight="1">
      <c r="A2842" s="8" t="str">
        <f>HYPERLINK("https://www.tenforums.com/tutorials/39050-wi-fi-random-hardware-addresses-turn-off-windows-10-mobile.html","Random Hardware Addresses for Wi-Fi - Turn On or Off in Windows 10 Mobile")</f>
        <v>Random Hardware Addresses for Wi-Fi - Turn On or Off in Windows 10 Mobile</v>
      </c>
      <c r="B2842" s="9" t="s">
        <v>1460</v>
      </c>
      <c r="C2842" s="3"/>
      <c r="D2842" s="3"/>
      <c r="E2842" s="3"/>
      <c r="F2842" s="3"/>
      <c r="G2842" s="3"/>
      <c r="H2842" s="3"/>
      <c r="I2842" s="3"/>
      <c r="J2842" s="3"/>
      <c r="K2842" s="3"/>
      <c r="L2842" s="3"/>
      <c r="M2842" s="3"/>
      <c r="N2842" s="3"/>
      <c r="O2842" s="3"/>
      <c r="P2842" s="3"/>
      <c r="Q2842" s="3"/>
      <c r="R2842" s="3"/>
      <c r="S2842" s="3"/>
      <c r="T2842" s="3"/>
      <c r="U2842" s="3"/>
      <c r="V2842" s="3"/>
    </row>
    <row r="2843" ht="27.0" customHeight="1">
      <c r="A2843" s="8" t="str">
        <f>HYPERLINK("https://www.tenforums.com/tutorials/125972-add-native-raw-image-format-support-windows-10-a.html","RAW Image Format Support - Add to Windows 10")</f>
        <v>RAW Image Format Support - Add to Windows 10</v>
      </c>
      <c r="B2843" s="9" t="s">
        <v>2483</v>
      </c>
      <c r="C2843" s="3"/>
      <c r="D2843" s="3"/>
      <c r="E2843" s="3"/>
      <c r="F2843" s="3"/>
      <c r="G2843" s="3"/>
      <c r="H2843" s="3"/>
      <c r="I2843" s="3"/>
      <c r="J2843" s="3"/>
      <c r="K2843" s="3"/>
      <c r="L2843" s="3"/>
      <c r="M2843" s="3"/>
      <c r="N2843" s="3"/>
      <c r="O2843" s="3"/>
      <c r="P2843" s="3"/>
      <c r="Q2843" s="3"/>
      <c r="R2843" s="3"/>
      <c r="S2843" s="3"/>
      <c r="T2843" s="3"/>
      <c r="U2843" s="3"/>
      <c r="V2843" s="3"/>
    </row>
    <row r="2844" ht="27.0" customHeight="1">
      <c r="A2844" s="8" t="str">
        <f>HYPERLINK("https://www.tenforums.com/tutorials/3982-rdc-connect-remotely-your-windows-10-pc.html","RDC - Connect Remotely to your Windows 10 PC ")</f>
        <v>RDC - Connect Remotely to your Windows 10 PC </v>
      </c>
      <c r="B2844" s="9" t="s">
        <v>2484</v>
      </c>
      <c r="C2844" s="3"/>
      <c r="D2844" s="3"/>
      <c r="E2844" s="3"/>
      <c r="F2844" s="3"/>
      <c r="G2844" s="3"/>
      <c r="H2844" s="3"/>
      <c r="I2844" s="3"/>
      <c r="J2844" s="3"/>
      <c r="K2844" s="3"/>
      <c r="L2844" s="3"/>
      <c r="M2844" s="3"/>
      <c r="N2844" s="3"/>
      <c r="O2844" s="3"/>
      <c r="P2844" s="3"/>
      <c r="Q2844" s="3"/>
      <c r="R2844" s="3"/>
      <c r="S2844" s="3"/>
      <c r="T2844" s="3"/>
      <c r="U2844" s="3"/>
      <c r="V2844" s="3"/>
    </row>
    <row r="2845" ht="27.0" customHeight="1">
      <c r="A2845" s="8" t="str">
        <f>HYPERLINK("https://www.tenforums.com/tutorials/118782-add-rdp-capablity-windows-10-home.html","RDP capablity - Add to Windows 10 Home")</f>
        <v>RDP capablity - Add to Windows 10 Home</v>
      </c>
      <c r="B2845" s="9" t="s">
        <v>2485</v>
      </c>
      <c r="C2845" s="3"/>
      <c r="D2845" s="3"/>
      <c r="E2845" s="3"/>
      <c r="F2845" s="3"/>
      <c r="G2845" s="3"/>
      <c r="H2845" s="3"/>
      <c r="I2845" s="3"/>
      <c r="J2845" s="3"/>
      <c r="K2845" s="3"/>
      <c r="L2845" s="3"/>
      <c r="M2845" s="3"/>
      <c r="N2845" s="3"/>
      <c r="O2845" s="3"/>
      <c r="P2845" s="3"/>
      <c r="Q2845" s="3"/>
      <c r="R2845" s="3"/>
      <c r="S2845" s="3"/>
      <c r="T2845" s="3"/>
      <c r="U2845" s="3"/>
      <c r="V2845" s="3"/>
    </row>
    <row r="2846" ht="27.0" customHeight="1">
      <c r="A2846" s="8" t="str">
        <f>HYPERLINK("https://www.tenforums.com/tutorials/85640-set-unset-read-only-attribute-files-folders-windows-10-a.html","Read-only Attribute of Files and Folders - Set or Unset in Windows 10")</f>
        <v>Read-only Attribute of Files and Folders - Set or Unset in Windows 10</v>
      </c>
      <c r="B2846" s="9" t="s">
        <v>1049</v>
      </c>
      <c r="C2846" s="3"/>
      <c r="D2846" s="3"/>
      <c r="E2846" s="3"/>
      <c r="F2846" s="3"/>
      <c r="G2846" s="3"/>
      <c r="H2846" s="3"/>
      <c r="I2846" s="3"/>
      <c r="J2846" s="3"/>
      <c r="K2846" s="3"/>
      <c r="L2846" s="3"/>
      <c r="M2846" s="3"/>
      <c r="N2846" s="3"/>
      <c r="O2846" s="3"/>
      <c r="P2846" s="3"/>
      <c r="Q2846" s="3"/>
      <c r="R2846" s="3"/>
      <c r="S2846" s="3"/>
      <c r="T2846" s="3"/>
      <c r="U2846" s="3"/>
      <c r="V2846" s="3"/>
    </row>
    <row r="2847" ht="27.0" customHeight="1">
      <c r="A2847" s="8" t="str">
        <f>HYPERLINK("https://www.tenforums.com/tutorials/3548-disk-write-protection-enable-disable-windows.html","Read-only for Disk - Enable or Disable in Windows")</f>
        <v>Read-only for Disk - Enable or Disable in Windows</v>
      </c>
      <c r="B2847" s="9" t="s">
        <v>806</v>
      </c>
      <c r="C2847" s="3"/>
      <c r="D2847" s="3"/>
      <c r="E2847" s="3"/>
      <c r="F2847" s="3"/>
      <c r="G2847" s="3"/>
      <c r="H2847" s="3"/>
      <c r="I2847" s="3"/>
      <c r="J2847" s="3"/>
      <c r="K2847" s="3"/>
      <c r="L2847" s="3"/>
      <c r="M2847" s="3"/>
      <c r="N2847" s="3"/>
      <c r="O2847" s="3"/>
      <c r="P2847" s="3"/>
      <c r="Q2847" s="3"/>
      <c r="R2847" s="3"/>
      <c r="S2847" s="3"/>
      <c r="T2847" s="3"/>
      <c r="U2847" s="3"/>
      <c r="V2847" s="3"/>
    </row>
    <row r="2848" ht="27.0" customHeight="1">
      <c r="A2848" s="8" t="str">
        <f>HYPERLINK("https://www.tenforums.com/tutorials/31840-keyboard-shortcuts-apps-windows-10-a.html","Reader app Keyboard Shortcuts in Windows 10")</f>
        <v>Reader app Keyboard Shortcuts in Windows 10</v>
      </c>
      <c r="B2848" s="9" t="s">
        <v>190</v>
      </c>
      <c r="C2848" s="3"/>
      <c r="D2848" s="3"/>
      <c r="E2848" s="3"/>
      <c r="F2848" s="3"/>
      <c r="G2848" s="3"/>
      <c r="H2848" s="3"/>
      <c r="I2848" s="3"/>
      <c r="J2848" s="3"/>
      <c r="K2848" s="3"/>
      <c r="L2848" s="3"/>
      <c r="M2848" s="3"/>
      <c r="N2848" s="3"/>
      <c r="O2848" s="3"/>
      <c r="P2848" s="3"/>
      <c r="Q2848" s="3"/>
      <c r="R2848" s="3"/>
      <c r="S2848" s="3"/>
      <c r="T2848" s="3"/>
      <c r="U2848" s="3"/>
      <c r="V2848" s="3"/>
    </row>
    <row r="2849" ht="27.0" customHeight="1">
      <c r="A2849" s="11" t="s">
        <v>2486</v>
      </c>
      <c r="B2849" s="10" t="s">
        <v>2455</v>
      </c>
      <c r="C2849" s="3"/>
      <c r="D2849" s="3"/>
      <c r="E2849" s="3"/>
      <c r="F2849" s="3"/>
      <c r="G2849" s="3"/>
      <c r="H2849" s="3"/>
      <c r="I2849" s="3"/>
      <c r="J2849" s="3"/>
      <c r="K2849" s="3"/>
      <c r="L2849" s="3"/>
      <c r="M2849" s="3"/>
      <c r="N2849" s="3"/>
      <c r="O2849" s="3"/>
      <c r="P2849" s="3"/>
      <c r="Q2849" s="3"/>
      <c r="R2849" s="3"/>
      <c r="S2849" s="3"/>
      <c r="T2849" s="3"/>
      <c r="U2849" s="3"/>
      <c r="V2849" s="3"/>
    </row>
    <row r="2850" ht="27.0" customHeight="1">
      <c r="A2850" s="8" t="str">
        <f>HYPERLINK("https://www.tenforums.com/tutorials/95462-clear-recent-colors-history-windows-10-a.html","Recent Colors History - Clear in Windows 10")</f>
        <v>Recent Colors History - Clear in Windows 10</v>
      </c>
      <c r="B2850" s="9" t="s">
        <v>6</v>
      </c>
      <c r="C2850" s="3"/>
      <c r="D2850" s="3"/>
      <c r="E2850" s="3"/>
      <c r="F2850" s="3"/>
      <c r="G2850" s="3"/>
      <c r="H2850" s="3"/>
      <c r="I2850" s="3"/>
      <c r="J2850" s="3"/>
      <c r="K2850" s="3"/>
      <c r="L2850" s="3"/>
      <c r="M2850" s="3"/>
      <c r="N2850" s="3"/>
      <c r="O2850" s="3"/>
      <c r="P2850" s="3"/>
      <c r="Q2850" s="3"/>
      <c r="R2850" s="3"/>
      <c r="S2850" s="3"/>
      <c r="T2850" s="3"/>
      <c r="U2850" s="3"/>
      <c r="V2850" s="3"/>
    </row>
    <row r="2851" ht="27.0" customHeight="1">
      <c r="A2851" s="11" t="str">
        <f>HYPERLINK("https://www.tenforums.com/tutorials/153669-how-pin-recent-folders-quick-access-windows-10-a.html","Recent Folders - Pin to Quick Access in Windows 10")</f>
        <v>Recent Folders - Pin to Quick Access in Windows 10</v>
      </c>
      <c r="B2851" s="10" t="s">
        <v>2466</v>
      </c>
      <c r="C2851" s="3"/>
      <c r="D2851" s="3"/>
      <c r="E2851" s="3"/>
      <c r="F2851" s="3"/>
      <c r="G2851" s="3"/>
      <c r="H2851" s="3"/>
      <c r="I2851" s="3"/>
      <c r="J2851" s="3"/>
      <c r="K2851" s="3"/>
      <c r="L2851" s="3"/>
      <c r="M2851" s="3"/>
      <c r="N2851" s="3"/>
      <c r="O2851" s="3"/>
      <c r="P2851" s="3"/>
      <c r="Q2851" s="3"/>
      <c r="R2851" s="3"/>
      <c r="S2851" s="3"/>
      <c r="T2851" s="3"/>
      <c r="U2851" s="3"/>
      <c r="V2851" s="3"/>
    </row>
    <row r="2852" ht="27.0" customHeight="1">
      <c r="A2852" s="8" t="str">
        <f>HYPERLINK("https://www.tenforums.com/tutorials/17486-recent-folders-shortcut-create-windows-10-a.html","Recent Folders Shortcut - Create in Windows 10")</f>
        <v>Recent Folders Shortcut - Create in Windows 10</v>
      </c>
      <c r="B2852" s="9" t="s">
        <v>2487</v>
      </c>
      <c r="C2852" s="3"/>
      <c r="D2852" s="3"/>
      <c r="E2852" s="3"/>
      <c r="F2852" s="3"/>
      <c r="G2852" s="3"/>
      <c r="H2852" s="3"/>
      <c r="I2852" s="3"/>
      <c r="J2852" s="3"/>
      <c r="K2852" s="3"/>
      <c r="L2852" s="3"/>
      <c r="M2852" s="3"/>
      <c r="N2852" s="3"/>
      <c r="O2852" s="3"/>
      <c r="P2852" s="3"/>
      <c r="Q2852" s="3"/>
      <c r="R2852" s="3"/>
      <c r="S2852" s="3"/>
      <c r="T2852" s="3"/>
      <c r="U2852" s="3"/>
      <c r="V2852" s="3"/>
    </row>
    <row r="2853" ht="27.0" customHeight="1">
      <c r="A2853" s="8" t="str">
        <f>HYPERLINK("https://www.tenforums.com/tutorials/3476-recent-items-frequent-places-reset-clear.html","Recent Items and Frequent Places - Reset and Clear")</f>
        <v>Recent Items and Frequent Places - Reset and Clear</v>
      </c>
      <c r="B2853" s="9" t="s">
        <v>1133</v>
      </c>
      <c r="C2853" s="3"/>
      <c r="D2853" s="3"/>
      <c r="E2853" s="3"/>
      <c r="F2853" s="3"/>
      <c r="G2853" s="3"/>
      <c r="H2853" s="3"/>
      <c r="I2853" s="3"/>
      <c r="J2853" s="3"/>
      <c r="K2853" s="3"/>
      <c r="L2853" s="3"/>
      <c r="M2853" s="3"/>
      <c r="N2853" s="3"/>
      <c r="O2853" s="3"/>
      <c r="P2853" s="3"/>
      <c r="Q2853" s="3"/>
      <c r="R2853" s="3"/>
      <c r="S2853" s="3"/>
      <c r="T2853" s="3"/>
      <c r="U2853" s="3"/>
      <c r="V2853" s="3"/>
    </row>
    <row r="2854" ht="27.0" customHeight="1">
      <c r="A2854" s="8" t="str">
        <f>HYPERLINK("https://www.tenforums.com/tutorials/3469-recent-items-frequent-places-turn-off.html","Recent Items and Frequent Places - Turn On or Off")</f>
        <v>Recent Items and Frequent Places - Turn On or Off</v>
      </c>
      <c r="B2854" s="9" t="s">
        <v>1134</v>
      </c>
      <c r="C2854" s="3"/>
      <c r="D2854" s="3"/>
      <c r="E2854" s="3"/>
      <c r="F2854" s="3"/>
      <c r="G2854" s="3"/>
      <c r="H2854" s="3"/>
      <c r="I2854" s="3"/>
      <c r="J2854" s="3"/>
      <c r="K2854" s="3"/>
      <c r="L2854" s="3"/>
      <c r="M2854" s="3"/>
      <c r="N2854" s="3"/>
      <c r="O2854" s="3"/>
      <c r="P2854" s="3"/>
      <c r="Q2854" s="3"/>
      <c r="R2854" s="3"/>
      <c r="S2854" s="3"/>
      <c r="T2854" s="3"/>
      <c r="U2854" s="3"/>
      <c r="V2854" s="3"/>
    </row>
    <row r="2855" ht="27.0" customHeight="1">
      <c r="A2855" s="11" t="str">
        <f>HYPERLINK("https://www.tenforums.com/tutorials/153674-how-pin-recent-items-quick-access-windows-10-a.html","Recent Items - Pin to Quick Access in Windows 10")</f>
        <v>Recent Items - Pin to Quick Access in Windows 10</v>
      </c>
      <c r="B2855" s="10" t="s">
        <v>2467</v>
      </c>
      <c r="C2855" s="3"/>
      <c r="D2855" s="3"/>
      <c r="E2855" s="3"/>
      <c r="F2855" s="3"/>
      <c r="G2855" s="3"/>
      <c r="H2855" s="3"/>
      <c r="I2855" s="3"/>
      <c r="J2855" s="3"/>
      <c r="K2855" s="3"/>
      <c r="L2855" s="3"/>
      <c r="M2855" s="3"/>
      <c r="N2855" s="3"/>
      <c r="O2855" s="3"/>
      <c r="P2855" s="3"/>
      <c r="Q2855" s="3"/>
      <c r="R2855" s="3"/>
      <c r="S2855" s="3"/>
      <c r="T2855" s="3"/>
      <c r="U2855" s="3"/>
      <c r="V2855" s="3"/>
    </row>
    <row r="2856" ht="27.0" customHeight="1">
      <c r="A2856" s="8" t="str">
        <f>HYPERLINK("https://www.tenforums.com/tutorials/17456-recent-items-shortcut-create-windows-10-a.html","Recent Items Shortcut - Create in Windows 10")</f>
        <v>Recent Items Shortcut - Create in Windows 10</v>
      </c>
      <c r="B2856" s="9" t="s">
        <v>2488</v>
      </c>
      <c r="C2856" s="3"/>
      <c r="D2856" s="3"/>
      <c r="E2856" s="3"/>
      <c r="F2856" s="3"/>
      <c r="G2856" s="3"/>
      <c r="H2856" s="3"/>
      <c r="I2856" s="3"/>
      <c r="J2856" s="3"/>
      <c r="K2856" s="3"/>
      <c r="L2856" s="3"/>
      <c r="M2856" s="3"/>
      <c r="N2856" s="3"/>
      <c r="O2856" s="3"/>
      <c r="P2856" s="3"/>
      <c r="Q2856" s="3"/>
      <c r="R2856" s="3"/>
      <c r="S2856" s="3"/>
      <c r="T2856" s="3"/>
      <c r="U2856" s="3"/>
      <c r="V2856" s="3"/>
    </row>
    <row r="2857" ht="27.0" customHeight="1">
      <c r="A2857" s="8" t="str">
        <f>HYPERLINK("https://www.tenforums.com/tutorials/113557-view-recommended-troubleshooting-history-windows-10-a.html","Recommended Troubleshooting History - View in Windows 10")</f>
        <v>Recommended Troubleshooting History - View in Windows 10</v>
      </c>
      <c r="B2857" s="9" t="s">
        <v>2489</v>
      </c>
      <c r="C2857" s="3"/>
      <c r="D2857" s="3"/>
      <c r="E2857" s="3"/>
      <c r="F2857" s="3"/>
      <c r="G2857" s="3"/>
      <c r="H2857" s="3"/>
      <c r="I2857" s="3"/>
      <c r="J2857" s="3"/>
      <c r="K2857" s="3"/>
      <c r="L2857" s="3"/>
      <c r="M2857" s="3"/>
      <c r="N2857" s="3"/>
      <c r="O2857" s="3"/>
      <c r="P2857" s="3"/>
      <c r="Q2857" s="3"/>
      <c r="R2857" s="3"/>
      <c r="S2857" s="3"/>
      <c r="T2857" s="3"/>
      <c r="U2857" s="3"/>
      <c r="V2857" s="3"/>
    </row>
    <row r="2858" ht="27.0" customHeight="1">
      <c r="A2858" s="8" t="str">
        <f>HYPERLINK("https://www.tenforums.com/tutorials/113553-turn-off-automatic-recommended-troubleshooting-windows-10-a.html","Recommended Troubleshooting - Turn On or Off in Windows 10")</f>
        <v>Recommended Troubleshooting - Turn On or Off in Windows 10</v>
      </c>
      <c r="B2858" s="9" t="s">
        <v>2490</v>
      </c>
      <c r="C2858" s="3"/>
      <c r="D2858" s="3"/>
      <c r="E2858" s="3"/>
      <c r="F2858" s="3"/>
      <c r="G2858" s="3"/>
      <c r="H2858" s="3"/>
      <c r="I2858" s="3"/>
      <c r="J2858" s="3"/>
      <c r="K2858" s="3"/>
      <c r="L2858" s="3"/>
      <c r="M2858" s="3"/>
      <c r="N2858" s="3"/>
      <c r="O2858" s="3"/>
      <c r="P2858" s="3"/>
      <c r="Q2858" s="3"/>
      <c r="R2858" s="3"/>
      <c r="S2858" s="3"/>
      <c r="T2858" s="3"/>
      <c r="U2858" s="3"/>
      <c r="V2858" s="3"/>
    </row>
    <row r="2859" ht="27.0" customHeight="1">
      <c r="A2859" s="8" t="str">
        <f>HYPERLINK("https://www.tenforums.com/tutorials/8630-game-bar-record-take-screenshots-windows-10-a.html","Record Video with Game bar in Windows 10")</f>
        <v>Record Video with Game bar in Windows 10</v>
      </c>
      <c r="B2859" s="9" t="s">
        <v>1146</v>
      </c>
      <c r="C2859" s="3"/>
      <c r="D2859" s="3"/>
      <c r="E2859" s="3"/>
      <c r="F2859" s="3"/>
      <c r="G2859" s="3"/>
      <c r="H2859" s="3"/>
      <c r="I2859" s="3"/>
      <c r="J2859" s="3"/>
      <c r="K2859" s="3"/>
      <c r="L2859" s="3"/>
      <c r="M2859" s="3"/>
      <c r="N2859" s="3"/>
      <c r="O2859" s="3"/>
      <c r="P2859" s="3"/>
      <c r="Q2859" s="3"/>
      <c r="R2859" s="3"/>
      <c r="S2859" s="3"/>
      <c r="T2859" s="3"/>
      <c r="U2859" s="3"/>
      <c r="V2859" s="3"/>
    </row>
    <row r="2860" ht="27.0" customHeight="1">
      <c r="A2860" s="8" t="str">
        <f>HYPERLINK("https://www.tenforums.com/tutorials/111310-change-default-sound-input-device-windows-10-a.html","Recording Input Device - Change Default in Windows 10")</f>
        <v>Recording Input Device - Change Default in Windows 10</v>
      </c>
      <c r="B2860" s="9" t="s">
        <v>216</v>
      </c>
      <c r="C2860" s="3"/>
      <c r="D2860" s="3"/>
      <c r="E2860" s="3"/>
      <c r="F2860" s="3"/>
      <c r="G2860" s="3"/>
      <c r="H2860" s="3"/>
      <c r="I2860" s="3"/>
      <c r="J2860" s="3"/>
      <c r="K2860" s="3"/>
      <c r="L2860" s="3"/>
      <c r="M2860" s="3"/>
      <c r="N2860" s="3"/>
      <c r="O2860" s="3"/>
      <c r="P2860" s="3"/>
      <c r="Q2860" s="3"/>
      <c r="R2860" s="3"/>
      <c r="S2860" s="3"/>
      <c r="T2860" s="3"/>
      <c r="U2860" s="3"/>
      <c r="V2860" s="3"/>
    </row>
    <row r="2861" ht="27.0" customHeight="1">
      <c r="A2861" s="8" t="str">
        <f>HYPERLINK("https://www.tenforums.com/tutorials/38595-recover-windows-10-recovery-drive.html","Recover Windows 10 from a Recovery Drive")</f>
        <v>Recover Windows 10 from a Recovery Drive</v>
      </c>
      <c r="B2861" s="9" t="s">
        <v>2491</v>
      </c>
      <c r="C2861" s="3"/>
      <c r="D2861" s="3"/>
      <c r="E2861" s="3"/>
      <c r="F2861" s="3"/>
      <c r="G2861" s="3"/>
      <c r="H2861" s="3"/>
      <c r="I2861" s="3"/>
      <c r="J2861" s="3"/>
      <c r="K2861" s="3"/>
      <c r="L2861" s="3"/>
      <c r="M2861" s="3"/>
      <c r="N2861" s="3"/>
      <c r="O2861" s="3"/>
      <c r="P2861" s="3"/>
      <c r="Q2861" s="3"/>
      <c r="R2861" s="3"/>
      <c r="S2861" s="3"/>
      <c r="T2861" s="3"/>
      <c r="U2861" s="3"/>
      <c r="V2861" s="3"/>
    </row>
    <row r="2862" ht="27.0" customHeight="1">
      <c r="A2862" s="8" t="str">
        <f>HYPERLINK("https://www.tenforums.com/tutorials/5487-recovery-environment-use-troubleshoot-windows-10-failure-boot.html","Recovery Environment - Use to Troubleshoot Windows 10 Failure to Boot")</f>
        <v>Recovery Environment - Use to Troubleshoot Windows 10 Failure to Boot</v>
      </c>
      <c r="B2862" s="9" t="s">
        <v>2492</v>
      </c>
      <c r="C2862" s="3"/>
      <c r="D2862" s="3"/>
      <c r="E2862" s="3"/>
      <c r="F2862" s="3"/>
      <c r="G2862" s="3"/>
      <c r="H2862" s="3"/>
      <c r="I2862" s="3"/>
      <c r="J2862" s="3"/>
      <c r="K2862" s="3"/>
      <c r="L2862" s="3"/>
      <c r="M2862" s="3"/>
      <c r="N2862" s="3"/>
      <c r="O2862" s="3"/>
      <c r="P2862" s="3"/>
      <c r="Q2862" s="3"/>
      <c r="R2862" s="3"/>
      <c r="S2862" s="3"/>
      <c r="T2862" s="3"/>
      <c r="U2862" s="3"/>
      <c r="V2862" s="3"/>
    </row>
    <row r="2863" ht="27.0" customHeight="1">
      <c r="A2863" s="8" t="str">
        <f>HYPERLINK("https://www.tenforums.com/tutorials/4200-create-recovery-drive-windows-10-a.html","Recovery Drive - Create in Windows 10")</f>
        <v>Recovery Drive - Create in Windows 10</v>
      </c>
      <c r="B2863" s="9" t="s">
        <v>2493</v>
      </c>
      <c r="C2863" s="3"/>
      <c r="D2863" s="3"/>
      <c r="E2863" s="3"/>
      <c r="F2863" s="3"/>
      <c r="G2863" s="3"/>
      <c r="H2863" s="3"/>
      <c r="I2863" s="3"/>
      <c r="J2863" s="3"/>
      <c r="K2863" s="3"/>
      <c r="L2863" s="3"/>
      <c r="M2863" s="3"/>
      <c r="N2863" s="3"/>
      <c r="O2863" s="3"/>
      <c r="P2863" s="3"/>
      <c r="Q2863" s="3"/>
      <c r="R2863" s="3"/>
      <c r="S2863" s="3"/>
      <c r="T2863" s="3"/>
      <c r="U2863" s="3"/>
      <c r="V2863" s="3"/>
    </row>
    <row r="2864" ht="27.0" customHeight="1">
      <c r="A2864" s="11" t="s">
        <v>2494</v>
      </c>
      <c r="B2864" s="10" t="s">
        <v>2495</v>
      </c>
      <c r="C2864" s="3"/>
      <c r="D2864" s="3"/>
      <c r="E2864" s="3"/>
      <c r="F2864" s="3"/>
      <c r="G2864" s="3"/>
      <c r="H2864" s="3"/>
      <c r="I2864" s="3"/>
      <c r="J2864" s="3"/>
      <c r="K2864" s="3"/>
      <c r="L2864" s="3"/>
      <c r="M2864" s="3"/>
      <c r="N2864" s="3"/>
      <c r="O2864" s="3"/>
      <c r="P2864" s="3"/>
      <c r="Q2864" s="3"/>
      <c r="R2864" s="3"/>
      <c r="S2864" s="3"/>
      <c r="T2864" s="3"/>
      <c r="U2864" s="3"/>
      <c r="V2864" s="3"/>
    </row>
    <row r="2865" ht="27.0" customHeight="1">
      <c r="A2865" s="11" t="s">
        <v>2496</v>
      </c>
      <c r="B2865" s="9" t="s">
        <v>2497</v>
      </c>
      <c r="C2865" s="3"/>
      <c r="D2865" s="3"/>
      <c r="E2865" s="3"/>
      <c r="F2865" s="3"/>
      <c r="G2865" s="3"/>
      <c r="H2865" s="3"/>
      <c r="I2865" s="3"/>
      <c r="J2865" s="3"/>
      <c r="K2865" s="3"/>
      <c r="L2865" s="3"/>
      <c r="M2865" s="3"/>
      <c r="N2865" s="3"/>
      <c r="O2865" s="3"/>
      <c r="P2865" s="3"/>
      <c r="Q2865" s="3"/>
      <c r="R2865" s="3"/>
      <c r="S2865" s="3"/>
      <c r="T2865" s="3"/>
      <c r="U2865" s="3"/>
      <c r="V2865" s="3"/>
    </row>
    <row r="2866" ht="27.0" customHeight="1">
      <c r="A2866" s="11" t="s">
        <v>2498</v>
      </c>
      <c r="B2866" s="10" t="s">
        <v>2499</v>
      </c>
      <c r="C2866" s="3"/>
      <c r="D2866" s="3"/>
      <c r="E2866" s="3"/>
      <c r="F2866" s="3"/>
      <c r="G2866" s="3"/>
      <c r="H2866" s="3"/>
      <c r="I2866" s="3"/>
      <c r="J2866" s="3"/>
      <c r="K2866" s="3"/>
      <c r="L2866" s="3"/>
      <c r="M2866" s="3"/>
      <c r="N2866" s="3"/>
      <c r="O2866" s="3"/>
      <c r="P2866" s="3"/>
      <c r="Q2866" s="3"/>
      <c r="R2866" s="3"/>
      <c r="S2866" s="3"/>
      <c r="T2866" s="3"/>
      <c r="U2866" s="3"/>
      <c r="V2866" s="3"/>
    </row>
    <row r="2867" ht="27.0" customHeight="1">
      <c r="A2867" s="8" t="str">
        <f>HYPERLINK("https://www.tenforums.com/tutorials/105689-remove-empty-recycle-bin-context-menu-recycle-bin-windows.html","Recycle Bin - Add or Remove Empty Recycle Bin from Context Menu in Windows")</f>
        <v>Recycle Bin - Add or Remove Empty Recycle Bin from Context Menu in Windows</v>
      </c>
      <c r="B2867" s="9" t="s">
        <v>924</v>
      </c>
      <c r="C2867" s="3"/>
      <c r="D2867" s="3"/>
      <c r="E2867" s="3"/>
      <c r="F2867" s="3"/>
      <c r="G2867" s="3"/>
      <c r="H2867" s="3"/>
      <c r="I2867" s="3"/>
      <c r="J2867" s="3"/>
      <c r="K2867" s="3"/>
      <c r="L2867" s="3"/>
      <c r="M2867" s="3"/>
      <c r="N2867" s="3"/>
      <c r="O2867" s="3"/>
      <c r="P2867" s="3"/>
      <c r="Q2867" s="3"/>
      <c r="R2867" s="3"/>
      <c r="S2867" s="3"/>
      <c r="T2867" s="3"/>
      <c r="U2867" s="3"/>
      <c r="V2867" s="3"/>
    </row>
    <row r="2868" ht="27.0" customHeight="1">
      <c r="A2868" s="8" t="str">
        <f>HYPERLINK("https://www.tenforums.com/tutorials/99269-add-remove-properties-recycle-bin-context-menu-windows.html","Recycle Bin Context Menu - Add or Remove Properties in Windows")</f>
        <v>Recycle Bin Context Menu - Add or Remove Properties in Windows</v>
      </c>
      <c r="B2868" s="9" t="s">
        <v>2500</v>
      </c>
      <c r="C2868" s="3"/>
      <c r="D2868" s="3"/>
      <c r="E2868" s="3"/>
      <c r="F2868" s="3"/>
      <c r="G2868" s="3"/>
      <c r="H2868" s="3"/>
      <c r="I2868" s="3"/>
      <c r="J2868" s="3"/>
      <c r="K2868" s="3"/>
      <c r="L2868" s="3"/>
      <c r="M2868" s="3"/>
      <c r="N2868" s="3"/>
      <c r="O2868" s="3"/>
      <c r="P2868" s="3"/>
      <c r="Q2868" s="3"/>
      <c r="R2868" s="3"/>
      <c r="S2868" s="3"/>
      <c r="T2868" s="3"/>
      <c r="U2868" s="3"/>
      <c r="V2868" s="3"/>
    </row>
    <row r="2869" ht="27.0" customHeight="1">
      <c r="A2869" s="8" t="str">
        <f>HYPERLINK("https://www.tenforums.com/tutorials/124353-add-secure-delete-recycle-bin-context-menu-windows-10-a.html","Recycle Bin Context Menu - Add Secure Delete in Windows 10")</f>
        <v>Recycle Bin Context Menu - Add Secure Delete in Windows 10</v>
      </c>
      <c r="B2869" s="9" t="s">
        <v>2501</v>
      </c>
      <c r="C2869" s="3"/>
      <c r="D2869" s="3"/>
      <c r="E2869" s="3"/>
      <c r="F2869" s="3"/>
      <c r="G2869" s="3"/>
      <c r="H2869" s="3"/>
      <c r="I2869" s="3"/>
      <c r="J2869" s="3"/>
      <c r="K2869" s="3"/>
      <c r="L2869" s="3"/>
      <c r="M2869" s="3"/>
      <c r="N2869" s="3"/>
      <c r="O2869" s="3"/>
      <c r="P2869" s="3"/>
      <c r="Q2869" s="3"/>
      <c r="R2869" s="3"/>
      <c r="S2869" s="3"/>
      <c r="T2869" s="3"/>
      <c r="U2869" s="3"/>
      <c r="V2869" s="3"/>
    </row>
    <row r="2870" ht="27.0" customHeight="1">
      <c r="A2870" s="11" t="str">
        <f>HYPERLINK("https://www.tenforums.com/tutorials/152466-add-show-recycle-confirmation-windows-10-recycle-bin-context-menu.html","Recycle Bin Context Menu - Add Show Recycle Confirmation in Windows 10")</f>
        <v>Recycle Bin Context Menu - Add Show Recycle Confirmation in Windows 10</v>
      </c>
      <c r="B2870" s="10" t="s">
        <v>2502</v>
      </c>
      <c r="C2870" s="3"/>
      <c r="D2870" s="3"/>
      <c r="E2870" s="3"/>
      <c r="F2870" s="3"/>
      <c r="G2870" s="3"/>
      <c r="H2870" s="3"/>
      <c r="I2870" s="3"/>
      <c r="J2870" s="3"/>
      <c r="K2870" s="3"/>
      <c r="L2870" s="3"/>
      <c r="M2870" s="3"/>
      <c r="N2870" s="3"/>
      <c r="O2870" s="3"/>
      <c r="P2870" s="3"/>
      <c r="Q2870" s="3"/>
      <c r="R2870" s="3"/>
      <c r="S2870" s="3"/>
      <c r="T2870" s="3"/>
      <c r="U2870" s="3"/>
      <c r="V2870" s="3"/>
    </row>
    <row r="2871" ht="27.0" customHeight="1">
      <c r="A2871" s="8" t="str">
        <f>HYPERLINK("https://www.tenforums.com/tutorials/94946-fix-corrupted-recycle-bin-windows.html","Recycle Bin Corrupted - Fix in Windows")</f>
        <v>Recycle Bin Corrupted - Fix in Windows</v>
      </c>
      <c r="B2871" s="9" t="s">
        <v>2503</v>
      </c>
      <c r="C2871" s="3"/>
      <c r="D2871" s="3"/>
      <c r="E2871" s="3"/>
      <c r="F2871" s="3"/>
      <c r="G2871" s="3"/>
      <c r="H2871" s="3"/>
      <c r="I2871" s="3"/>
      <c r="J2871" s="3"/>
      <c r="K2871" s="3"/>
      <c r="L2871" s="3"/>
      <c r="M2871" s="3"/>
      <c r="N2871" s="3"/>
      <c r="O2871" s="3"/>
      <c r="P2871" s="3"/>
      <c r="Q2871" s="3"/>
      <c r="R2871" s="3"/>
      <c r="S2871" s="3"/>
      <c r="T2871" s="3"/>
      <c r="U2871" s="3"/>
      <c r="V2871" s="3"/>
    </row>
    <row r="2872" ht="27.0" customHeight="1">
      <c r="A2872" s="8" t="str">
        <f>HYPERLINK("https://www.tenforums.com/tutorials/36358-delete-confirmation-dialog-prompt-details-customize-windows.html","Recycle Bin Delete Confirmation Dialog Prompt Details - Customize in Windows")</f>
        <v>Recycle Bin Delete Confirmation Dialog Prompt Details - Customize in Windows</v>
      </c>
      <c r="B2872" s="9" t="s">
        <v>714</v>
      </c>
      <c r="C2872" s="3"/>
      <c r="D2872" s="3"/>
      <c r="E2872" s="3"/>
      <c r="F2872" s="3"/>
      <c r="G2872" s="3"/>
      <c r="H2872" s="3"/>
      <c r="I2872" s="3"/>
      <c r="J2872" s="3"/>
      <c r="K2872" s="3"/>
      <c r="L2872" s="3"/>
      <c r="M2872" s="3"/>
      <c r="N2872" s="3"/>
      <c r="O2872" s="3"/>
      <c r="P2872" s="3"/>
      <c r="Q2872" s="3"/>
      <c r="R2872" s="3"/>
      <c r="S2872" s="3"/>
      <c r="T2872" s="3"/>
      <c r="U2872" s="3"/>
      <c r="V2872" s="3"/>
    </row>
    <row r="2873" ht="27.0" customHeight="1">
      <c r="A2873" s="8" t="str">
        <f>HYPERLINK("https://www.tenforums.com/tutorials/32772-recycle-bin-delete-confirmation-turn-off-windows-10-a.html","Recycle Bin Delete Confirmation - Turn On or Off in Windows 10")</f>
        <v>Recycle Bin Delete Confirmation - Turn On or Off in Windows 10</v>
      </c>
      <c r="B2873" s="9" t="s">
        <v>2504</v>
      </c>
      <c r="C2873" s="3"/>
      <c r="D2873" s="3"/>
      <c r="E2873" s="3"/>
      <c r="F2873" s="3"/>
      <c r="G2873" s="3"/>
      <c r="H2873" s="3"/>
      <c r="I2873" s="3"/>
      <c r="J2873" s="3"/>
      <c r="K2873" s="3"/>
      <c r="L2873" s="3"/>
      <c r="M2873" s="3"/>
      <c r="N2873" s="3"/>
      <c r="O2873" s="3"/>
      <c r="P2873" s="3"/>
      <c r="Q2873" s="3"/>
      <c r="R2873" s="3"/>
      <c r="S2873" s="3"/>
      <c r="T2873" s="3"/>
      <c r="U2873" s="3"/>
      <c r="V2873" s="3"/>
    </row>
    <row r="2874" ht="27.0" customHeight="1">
      <c r="A2874" s="8" t="str">
        <f>HYPERLINK("https://www.tenforums.com/tutorials/67471-recycle-bin-empty-windows-10-a.html","Recycle Bin - Empty in Windows 10 ")</f>
        <v>Recycle Bin - Empty in Windows 10 </v>
      </c>
      <c r="B2874" s="9" t="s">
        <v>2505</v>
      </c>
      <c r="C2874" s="3"/>
      <c r="D2874" s="3"/>
      <c r="E2874" s="3"/>
      <c r="F2874" s="3"/>
      <c r="G2874" s="3"/>
      <c r="H2874" s="3"/>
      <c r="I2874" s="3"/>
      <c r="J2874" s="3"/>
      <c r="K2874" s="3"/>
      <c r="L2874" s="3"/>
      <c r="M2874" s="3"/>
      <c r="N2874" s="3"/>
      <c r="O2874" s="3"/>
      <c r="P2874" s="3"/>
      <c r="Q2874" s="3"/>
      <c r="R2874" s="3"/>
      <c r="S2874" s="3"/>
      <c r="T2874" s="3"/>
      <c r="U2874" s="3"/>
      <c r="V2874" s="3"/>
    </row>
    <row r="2875" ht="27.0" customHeight="1">
      <c r="A2875" s="8" t="str">
        <f>HYPERLINK("https://www.tenforums.com/tutorials/12479-recycle-bin-icon-change-windows-10-a.html","Recycle Bin Icon - Change in Windows 10")</f>
        <v>Recycle Bin Icon - Change in Windows 10</v>
      </c>
      <c r="B2875" s="9" t="s">
        <v>2506</v>
      </c>
      <c r="C2875" s="3"/>
      <c r="D2875" s="3"/>
      <c r="E2875" s="3"/>
      <c r="F2875" s="3"/>
      <c r="G2875" s="3"/>
      <c r="H2875" s="3"/>
      <c r="I2875" s="3"/>
      <c r="J2875" s="3"/>
      <c r="K2875" s="3"/>
      <c r="L2875" s="3"/>
      <c r="M2875" s="3"/>
      <c r="N2875" s="3"/>
      <c r="O2875" s="3"/>
      <c r="P2875" s="3"/>
      <c r="Q2875" s="3"/>
      <c r="R2875" s="3"/>
      <c r="S2875" s="3"/>
      <c r="T2875" s="3"/>
      <c r="U2875" s="3"/>
      <c r="V2875" s="3"/>
    </row>
    <row r="2876" ht="27.0" customHeight="1">
      <c r="A2876" s="8" t="str">
        <f>HYPERLINK("https://www.tenforums.com/tutorials/7299-recycle-bin-navigation-pane-add-remove-windows-10-a.html","Recycle Bin in Navigation Pane - Add or Remove in Windows 10")</f>
        <v>Recycle Bin in Navigation Pane - Add or Remove in Windows 10</v>
      </c>
      <c r="B2876" s="9" t="s">
        <v>2026</v>
      </c>
      <c r="C2876" s="3"/>
      <c r="D2876" s="3"/>
      <c r="E2876" s="3"/>
      <c r="F2876" s="3"/>
      <c r="G2876" s="3"/>
      <c r="H2876" s="3"/>
      <c r="I2876" s="3"/>
      <c r="J2876" s="3"/>
      <c r="K2876" s="3"/>
      <c r="L2876" s="3"/>
      <c r="M2876" s="3"/>
      <c r="N2876" s="3"/>
      <c r="O2876" s="3"/>
      <c r="P2876" s="3"/>
      <c r="Q2876" s="3"/>
      <c r="R2876" s="3"/>
      <c r="S2876" s="3"/>
      <c r="T2876" s="3"/>
      <c r="U2876" s="3"/>
      <c r="V2876" s="3"/>
    </row>
    <row r="2877" ht="27.0" customHeight="1">
      <c r="A2877" s="8" t="str">
        <f>HYPERLINK("https://www.tenforums.com/tutorials/32948-recycle-bin-maximum-storage-size-change-windows-10-a.html","Recycle Bin Maximum Storage Size - Change in Windows 10")</f>
        <v>Recycle Bin Maximum Storage Size - Change in Windows 10</v>
      </c>
      <c r="B2877" s="9" t="s">
        <v>2507</v>
      </c>
      <c r="C2877" s="3"/>
      <c r="D2877" s="3"/>
      <c r="E2877" s="3"/>
      <c r="F2877" s="3"/>
      <c r="G2877" s="3"/>
      <c r="H2877" s="3"/>
      <c r="I2877" s="3"/>
      <c r="J2877" s="3"/>
      <c r="K2877" s="3"/>
      <c r="L2877" s="3"/>
      <c r="M2877" s="3"/>
      <c r="N2877" s="3"/>
      <c r="O2877" s="3"/>
      <c r="P2877" s="3"/>
      <c r="Q2877" s="3"/>
      <c r="R2877" s="3"/>
      <c r="S2877" s="3"/>
      <c r="T2877" s="3"/>
      <c r="U2877" s="3"/>
      <c r="V2877" s="3"/>
    </row>
    <row r="2878" ht="27.0" customHeight="1">
      <c r="A2878" s="8" t="str">
        <f>HYPERLINK("https://www.tenforums.com/tutorials/32831-recycle-bin-permanently-delete-files-windows-10-a.html","Recycle Bin - Permanently Delete Files in Windows 10")</f>
        <v>Recycle Bin - Permanently Delete Files in Windows 10</v>
      </c>
      <c r="B2878" s="9" t="s">
        <v>2508</v>
      </c>
      <c r="C2878" s="3"/>
      <c r="D2878" s="3"/>
      <c r="E2878" s="3"/>
      <c r="F2878" s="3"/>
      <c r="G2878" s="3"/>
      <c r="H2878" s="3"/>
      <c r="I2878" s="3"/>
      <c r="J2878" s="3"/>
      <c r="K2878" s="3"/>
      <c r="L2878" s="3"/>
      <c r="M2878" s="3"/>
      <c r="N2878" s="3"/>
      <c r="O2878" s="3"/>
      <c r="P2878" s="3"/>
      <c r="Q2878" s="3"/>
      <c r="R2878" s="3"/>
      <c r="S2878" s="3"/>
      <c r="T2878" s="3"/>
      <c r="U2878" s="3"/>
      <c r="V2878" s="3"/>
    </row>
    <row r="2879" ht="27.0" customHeight="1">
      <c r="A2879" s="8" t="str">
        <f>HYPERLINK("https://www.tenforums.com/tutorials/29497-recycle-bin-pin-taskbar-windows-10-a.html","Recycle Bin - Pin to Taskbar in Windows 10")</f>
        <v>Recycle Bin - Pin to Taskbar in Windows 10</v>
      </c>
      <c r="B2879" s="9" t="s">
        <v>2509</v>
      </c>
      <c r="C2879" s="3"/>
      <c r="D2879" s="3"/>
      <c r="E2879" s="3"/>
      <c r="F2879" s="3"/>
      <c r="G2879" s="3"/>
      <c r="H2879" s="3"/>
      <c r="I2879" s="3"/>
      <c r="J2879" s="3"/>
      <c r="K2879" s="3"/>
      <c r="L2879" s="3"/>
      <c r="M2879" s="3"/>
      <c r="N2879" s="3"/>
      <c r="O2879" s="3"/>
      <c r="P2879" s="3"/>
      <c r="Q2879" s="3"/>
      <c r="R2879" s="3"/>
      <c r="S2879" s="3"/>
      <c r="T2879" s="3"/>
      <c r="U2879" s="3"/>
      <c r="V2879" s="3"/>
    </row>
    <row r="2880" ht="27.0" customHeight="1">
      <c r="A2880" s="8" t="str">
        <f>HYPERLINK("https://www.tenforums.com/tutorials/4254-create-custom-recovery-image-windows-10-a.html","Refresh Custom Recovery Image - Create in Windows 10")</f>
        <v>Refresh Custom Recovery Image - Create in Windows 10</v>
      </c>
      <c r="B2880" s="10" t="s">
        <v>2510</v>
      </c>
      <c r="C2880" s="3"/>
      <c r="D2880" s="3"/>
      <c r="E2880" s="3"/>
      <c r="F2880" s="3"/>
      <c r="G2880" s="3"/>
      <c r="H2880" s="3"/>
      <c r="I2880" s="3"/>
      <c r="J2880" s="3"/>
      <c r="K2880" s="3"/>
      <c r="L2880" s="3"/>
      <c r="M2880" s="3"/>
      <c r="N2880" s="3"/>
      <c r="O2880" s="3"/>
      <c r="P2880" s="3"/>
      <c r="Q2880" s="3"/>
      <c r="R2880" s="3"/>
      <c r="S2880" s="3"/>
      <c r="T2880" s="3"/>
      <c r="U2880" s="3"/>
      <c r="V2880" s="3"/>
    </row>
    <row r="2881" ht="27.0" customHeight="1">
      <c r="A2881" s="8" t="str">
        <f>HYPERLINK("https://www.tenforums.com/tutorials/4268-deregister-refresh-custom-recovery-image-windows-10-a.html","Refresh Custom Recovery Image - Deregister in Windows 10")</f>
        <v>Refresh Custom Recovery Image - Deregister in Windows 10</v>
      </c>
      <c r="B2881" s="10" t="s">
        <v>2511</v>
      </c>
      <c r="C2881" s="3"/>
      <c r="D2881" s="3"/>
      <c r="E2881" s="3"/>
      <c r="F2881" s="3"/>
      <c r="G2881" s="3"/>
      <c r="H2881" s="3"/>
      <c r="I2881" s="3"/>
      <c r="J2881" s="3"/>
      <c r="K2881" s="3"/>
      <c r="L2881" s="3"/>
      <c r="M2881" s="3"/>
      <c r="N2881" s="3"/>
      <c r="O2881" s="3"/>
      <c r="P2881" s="3"/>
      <c r="Q2881" s="3"/>
      <c r="R2881" s="3"/>
      <c r="S2881" s="3"/>
      <c r="T2881" s="3"/>
      <c r="U2881" s="3"/>
      <c r="V2881" s="3"/>
    </row>
    <row r="2882" ht="27.0" customHeight="1">
      <c r="A2882" s="8" t="str">
        <f>HYPERLINK("https://www.tenforums.com/tutorials/4266-set-refresh-custom-recovery-image-active-windows-10-a.html","Refresh Custom Recovery Image - Set as Active in Windows 10")</f>
        <v>Refresh Custom Recovery Image - Set as Active in Windows 10</v>
      </c>
      <c r="B2882" s="10" t="s">
        <v>2512</v>
      </c>
      <c r="C2882" s="3"/>
      <c r="D2882" s="3"/>
      <c r="E2882" s="3"/>
      <c r="F2882" s="3"/>
      <c r="G2882" s="3"/>
      <c r="H2882" s="3"/>
      <c r="I2882" s="3"/>
      <c r="J2882" s="3"/>
      <c r="K2882" s="3"/>
      <c r="L2882" s="3"/>
      <c r="M2882" s="3"/>
      <c r="N2882" s="3"/>
      <c r="O2882" s="3"/>
      <c r="P2882" s="3"/>
      <c r="Q2882" s="3"/>
      <c r="R2882" s="3"/>
      <c r="S2882" s="3"/>
      <c r="T2882" s="3"/>
      <c r="U2882" s="3"/>
      <c r="V2882" s="3"/>
    </row>
    <row r="2883" ht="27.0" customHeight="1">
      <c r="A2883" s="8" t="str">
        <f>HYPERLINK("https://www.tenforums.com/tutorials/4271-show-current-refresh-custom-recovery-image-windows-10-a.html","Refresh Custom Recovery Image - Show Current in Windows 10")</f>
        <v>Refresh Custom Recovery Image - Show Current in Windows 10</v>
      </c>
      <c r="B2883" s="9" t="s">
        <v>2513</v>
      </c>
      <c r="C2883" s="3"/>
      <c r="D2883" s="3"/>
      <c r="E2883" s="3"/>
      <c r="F2883" s="3"/>
      <c r="G2883" s="3"/>
      <c r="H2883" s="3"/>
      <c r="I2883" s="3"/>
      <c r="J2883" s="3"/>
      <c r="K2883" s="3"/>
      <c r="L2883" s="3"/>
      <c r="M2883" s="3"/>
      <c r="N2883" s="3"/>
      <c r="O2883" s="3"/>
      <c r="P2883" s="3"/>
      <c r="Q2883" s="3"/>
      <c r="R2883" s="3"/>
      <c r="S2883" s="3"/>
      <c r="T2883" s="3"/>
      <c r="U2883" s="3"/>
      <c r="V2883" s="3"/>
    </row>
    <row r="2884" ht="27.0" customHeight="1">
      <c r="A2884" s="8" t="str">
        <f>HYPERLINK("https://www.tenforums.com/tutorials/4090-refresh-windows-10-a.html","Refresh Windows 10")</f>
        <v>Refresh Windows 10</v>
      </c>
      <c r="B2884" s="9" t="s">
        <v>2514</v>
      </c>
      <c r="C2884" s="3"/>
      <c r="D2884" s="3"/>
      <c r="E2884" s="3"/>
      <c r="F2884" s="3"/>
      <c r="G2884" s="3"/>
      <c r="H2884" s="3"/>
      <c r="I2884" s="3"/>
      <c r="J2884" s="3"/>
      <c r="K2884" s="3"/>
      <c r="L2884" s="3"/>
      <c r="M2884" s="3"/>
      <c r="N2884" s="3"/>
      <c r="O2884" s="3"/>
      <c r="P2884" s="3"/>
      <c r="Q2884" s="3"/>
      <c r="R2884" s="3"/>
      <c r="S2884" s="3"/>
      <c r="T2884" s="3"/>
      <c r="U2884" s="3"/>
      <c r="V2884" s="3"/>
    </row>
    <row r="2885" ht="27.0" customHeight="1">
      <c r="A2885" s="8" t="str">
        <f>HYPERLINK("https://www.tenforums.com/tutorials/72541-clean-up-update-pc-windows-10-a.html","Refresh Windows 10 On-demand to Clean Up and Update PC")</f>
        <v>Refresh Windows 10 On-demand to Clean Up and Update PC</v>
      </c>
      <c r="B2885" s="9" t="s">
        <v>2515</v>
      </c>
      <c r="C2885" s="3"/>
      <c r="D2885" s="3"/>
      <c r="E2885" s="3"/>
      <c r="F2885" s="3"/>
      <c r="G2885" s="3"/>
      <c r="H2885" s="3"/>
      <c r="I2885" s="3"/>
      <c r="J2885" s="3"/>
      <c r="K2885" s="3"/>
      <c r="L2885" s="3"/>
      <c r="M2885" s="3"/>
      <c r="N2885" s="3"/>
      <c r="O2885" s="3"/>
      <c r="P2885" s="3"/>
      <c r="Q2885" s="3"/>
      <c r="R2885" s="3"/>
      <c r="S2885" s="3"/>
      <c r="T2885" s="3"/>
      <c r="U2885" s="3"/>
      <c r="V2885" s="3"/>
    </row>
    <row r="2886" ht="27.0" customHeight="1">
      <c r="A2886" s="8" t="str">
        <f>HYPERLINK("https://www.tenforums.com/tutorials/53637-refresh-windows-tool-how-use-windows-10-a.html","Refresh Windows Tool - How to Use in Windows 10 ")</f>
        <v>Refresh Windows Tool - How to Use in Windows 10 </v>
      </c>
      <c r="B2886" s="9" t="s">
        <v>2516</v>
      </c>
      <c r="C2886" s="3"/>
      <c r="D2886" s="3"/>
      <c r="E2886" s="3"/>
      <c r="F2886" s="3"/>
      <c r="G2886" s="3"/>
      <c r="H2886" s="3"/>
      <c r="I2886" s="3"/>
      <c r="J2886" s="3"/>
      <c r="K2886" s="3"/>
      <c r="L2886" s="3"/>
      <c r="M2886" s="3"/>
      <c r="N2886" s="3"/>
      <c r="O2886" s="3"/>
      <c r="P2886" s="3"/>
      <c r="Q2886" s="3"/>
      <c r="R2886" s="3"/>
      <c r="S2886" s="3"/>
      <c r="T2886" s="3"/>
      <c r="U2886" s="3"/>
      <c r="V2886" s="3"/>
    </row>
    <row r="2887" ht="27.0" customHeight="1">
      <c r="A2887" s="8" t="str">
        <f>HYPERLINK("https://www.tenforums.com/tutorials/29897-refs-file-system-enable-disable-windows-8-1-windows-10-a.html","ReFS File System - Enable or Disable in Windows 8.1 and Windows 10")</f>
        <v>ReFS File System - Enable or Disable in Windows 8.1 and Windows 10</v>
      </c>
      <c r="B2887" s="9" t="s">
        <v>2517</v>
      </c>
      <c r="C2887" s="3"/>
      <c r="D2887" s="3"/>
      <c r="E2887" s="3"/>
      <c r="F2887" s="3"/>
      <c r="G2887" s="3"/>
      <c r="H2887" s="3"/>
      <c r="I2887" s="3"/>
      <c r="J2887" s="3"/>
      <c r="K2887" s="3"/>
      <c r="L2887" s="3"/>
      <c r="M2887" s="3"/>
      <c r="N2887" s="3"/>
      <c r="O2887" s="3"/>
      <c r="P2887" s="3"/>
      <c r="Q2887" s="3"/>
      <c r="R2887" s="3"/>
      <c r="S2887" s="3"/>
      <c r="T2887" s="3"/>
      <c r="U2887" s="3"/>
      <c r="V2887" s="3"/>
    </row>
    <row r="2888" ht="27.0" customHeight="1">
      <c r="A2888" s="8" t="str">
        <f>HYPERLINK("https://www.tenforums.com/tutorials/3815-region-language-settings-copy-windows-10-a.html","Region and Language Settings - Copy in Windows 10")</f>
        <v>Region and Language Settings - Copy in Windows 10</v>
      </c>
      <c r="B2888" s="9" t="s">
        <v>2518</v>
      </c>
      <c r="C2888" s="3"/>
      <c r="D2888" s="3"/>
      <c r="E2888" s="3"/>
      <c r="F2888" s="3"/>
      <c r="G2888" s="3"/>
      <c r="H2888" s="3"/>
      <c r="I2888" s="3"/>
      <c r="J2888" s="3"/>
      <c r="K2888" s="3"/>
      <c r="L2888" s="3"/>
      <c r="M2888" s="3"/>
      <c r="N2888" s="3"/>
      <c r="O2888" s="3"/>
      <c r="P2888" s="3"/>
      <c r="Q2888" s="3"/>
      <c r="R2888" s="3"/>
      <c r="S2888" s="3"/>
      <c r="T2888" s="3"/>
      <c r="U2888" s="3"/>
      <c r="V2888" s="3"/>
    </row>
    <row r="2889" ht="27.0" customHeight="1">
      <c r="A2889" s="8" t="str">
        <f>HYPERLINK("https://www.tenforums.com/tutorials/68106-country-region-home-location-change-windows-10-a.html","Region or Country Home Location - Change in Windows 10 ")</f>
        <v>Region or Country Home Location - Change in Windows 10 </v>
      </c>
      <c r="B2889" s="9" t="s">
        <v>676</v>
      </c>
      <c r="C2889" s="3"/>
      <c r="D2889" s="3"/>
      <c r="E2889" s="3"/>
      <c r="F2889" s="3"/>
      <c r="G2889" s="3"/>
      <c r="H2889" s="3"/>
      <c r="I2889" s="3"/>
      <c r="J2889" s="3"/>
      <c r="K2889" s="3"/>
      <c r="L2889" s="3"/>
      <c r="M2889" s="3"/>
      <c r="N2889" s="3"/>
      <c r="O2889" s="3"/>
      <c r="P2889" s="3"/>
      <c r="Q2889" s="3"/>
      <c r="R2889" s="3"/>
      <c r="S2889" s="3"/>
      <c r="T2889" s="3"/>
      <c r="U2889" s="3"/>
      <c r="V2889" s="3"/>
    </row>
    <row r="2890" ht="27.0" customHeight="1">
      <c r="A2890" s="8" t="str">
        <f>HYPERLINK("https://www.tenforums.com/tutorials/68752-registered-owner-organization-change-windows-10-pc.html","Registered Owner and Organization - Change for Windows 10 PC ")</f>
        <v>Registered Owner and Organization - Change for Windows 10 PC </v>
      </c>
      <c r="B2890" s="9" t="s">
        <v>2202</v>
      </c>
      <c r="C2890" s="3"/>
      <c r="D2890" s="3"/>
      <c r="E2890" s="3"/>
      <c r="F2890" s="3"/>
      <c r="G2890" s="3"/>
      <c r="H2890" s="3"/>
      <c r="I2890" s="3"/>
      <c r="J2890" s="3"/>
      <c r="K2890" s="3"/>
      <c r="L2890" s="3"/>
      <c r="M2890" s="3"/>
      <c r="N2890" s="3"/>
      <c r="O2890" s="3"/>
      <c r="P2890" s="3"/>
      <c r="Q2890" s="3"/>
      <c r="R2890" s="3"/>
      <c r="S2890" s="3"/>
      <c r="T2890" s="3"/>
      <c r="U2890" s="3"/>
      <c r="V2890" s="3"/>
    </row>
    <row r="2891" ht="27.0" customHeight="1">
      <c r="A2891" s="11" t="str">
        <f>HYPERLINK("https://www.tenforums.com/tutorials/154454-how-add-registry-editor-control-panel-windows.html","Registry Editor - Add to Control Panel in Windows")</f>
        <v>Registry Editor - Add to Control Panel in Windows</v>
      </c>
      <c r="B2891" s="10" t="s">
        <v>602</v>
      </c>
      <c r="C2891" s="3"/>
      <c r="D2891" s="3"/>
      <c r="E2891" s="3"/>
      <c r="F2891" s="3"/>
      <c r="G2891" s="3"/>
      <c r="H2891" s="3"/>
      <c r="I2891" s="3"/>
      <c r="J2891" s="3"/>
      <c r="K2891" s="3"/>
      <c r="L2891" s="3"/>
      <c r="M2891" s="3"/>
      <c r="N2891" s="3"/>
      <c r="O2891" s="3"/>
      <c r="P2891" s="3"/>
      <c r="Q2891" s="3"/>
      <c r="R2891" s="3"/>
      <c r="S2891" s="3"/>
      <c r="T2891" s="3"/>
      <c r="U2891" s="3"/>
      <c r="V2891" s="3"/>
    </row>
    <row r="2892" ht="27.0" customHeight="1">
      <c r="A2892" s="8" t="str">
        <f>HYPERLINK("https://www.tenforums.com/tutorials/66329-registry-editor-address-bar-turn-off-windows-10-a.html","Registry Editor Address Bar - Turn On or Off in Windows 10 ")</f>
        <v>Registry Editor Address Bar - Turn On or Off in Windows 10 </v>
      </c>
      <c r="B2892" s="9" t="s">
        <v>2519</v>
      </c>
      <c r="C2892" s="3"/>
      <c r="D2892" s="3"/>
      <c r="E2892" s="3"/>
      <c r="F2892" s="3"/>
      <c r="G2892" s="3"/>
      <c r="H2892" s="3"/>
      <c r="I2892" s="3"/>
      <c r="J2892" s="3"/>
      <c r="K2892" s="3"/>
      <c r="L2892" s="3"/>
      <c r="M2892" s="3"/>
      <c r="N2892" s="3"/>
      <c r="O2892" s="3"/>
      <c r="P2892" s="3"/>
      <c r="Q2892" s="3"/>
      <c r="R2892" s="3"/>
      <c r="S2892" s="3"/>
      <c r="T2892" s="3"/>
      <c r="U2892" s="3"/>
      <c r="V2892" s="3"/>
    </row>
    <row r="2893" ht="27.0" customHeight="1">
      <c r="A2893" s="8" t="str">
        <f>HYPERLINK("https://www.tenforums.com/tutorials/66696-registry-editor-font-change-windows-10-a.html","Registry Editor Font - Change in Windows 10 ")</f>
        <v>Registry Editor Font - Change in Windows 10 </v>
      </c>
      <c r="B2893" s="9" t="s">
        <v>2520</v>
      </c>
      <c r="C2893" s="3"/>
      <c r="D2893" s="3"/>
      <c r="E2893" s="3"/>
      <c r="F2893" s="3"/>
      <c r="G2893" s="3"/>
      <c r="H2893" s="3"/>
      <c r="I2893" s="3"/>
      <c r="J2893" s="3"/>
      <c r="K2893" s="3"/>
      <c r="L2893" s="3"/>
      <c r="M2893" s="3"/>
      <c r="N2893" s="3"/>
      <c r="O2893" s="3"/>
      <c r="P2893" s="3"/>
      <c r="Q2893" s="3"/>
      <c r="R2893" s="3"/>
      <c r="S2893" s="3"/>
      <c r="T2893" s="3"/>
      <c r="U2893" s="3"/>
      <c r="V2893" s="3"/>
    </row>
    <row r="2894" ht="27.0" customHeight="1">
      <c r="A2894" s="11" t="str">
        <f>HYPERLINK("https://www.tenforums.com/tutorials/155881-reset-registry-editor-default-position-size-layout-windows-10-a.html","Registry Editor - Reset Default Position, Size, and Layout in Windows 10")</f>
        <v>Registry Editor - Reset Default Position, Size, and Layout in Windows 10</v>
      </c>
      <c r="B2894" s="10" t="s">
        <v>2521</v>
      </c>
      <c r="C2894" s="3"/>
      <c r="D2894" s="3"/>
      <c r="E2894" s="3"/>
      <c r="F2894" s="3"/>
      <c r="G2894" s="3"/>
      <c r="H2894" s="3"/>
      <c r="I2894" s="3"/>
      <c r="J2894" s="3"/>
      <c r="K2894" s="3"/>
      <c r="L2894" s="3"/>
      <c r="M2894" s="3"/>
      <c r="N2894" s="3"/>
      <c r="O2894" s="3"/>
      <c r="P2894" s="3"/>
      <c r="Q2894" s="3"/>
      <c r="R2894" s="3"/>
      <c r="S2894" s="3"/>
      <c r="T2894" s="3"/>
      <c r="U2894" s="3"/>
      <c r="V2894" s="3"/>
    </row>
    <row r="2895" ht="27.0" customHeight="1">
      <c r="A2895" s="8" t="str">
        <f>HYPERLINK("https://www.tenforums.com/tutorials/72867-switch-between-hkcu-hklm-keys-registry-editor-windows-10-a.html","Registry Editor - Switch Between HKCU and HKLM Keys in Windows 10")</f>
        <v>Registry Editor - Switch Between HKCU and HKLM Keys in Windows 10</v>
      </c>
      <c r="B2895" s="9" t="s">
        <v>2522</v>
      </c>
      <c r="C2895" s="3"/>
      <c r="D2895" s="3"/>
      <c r="E2895" s="3"/>
      <c r="F2895" s="3"/>
      <c r="G2895" s="3"/>
      <c r="H2895" s="3"/>
      <c r="I2895" s="3"/>
      <c r="J2895" s="3"/>
      <c r="K2895" s="3"/>
      <c r="L2895" s="3"/>
      <c r="M2895" s="3"/>
      <c r="N2895" s="3"/>
      <c r="O2895" s="3"/>
      <c r="P2895" s="3"/>
      <c r="Q2895" s="3"/>
      <c r="R2895" s="3"/>
      <c r="S2895" s="3"/>
      <c r="T2895" s="3"/>
      <c r="U2895" s="3"/>
      <c r="V2895" s="3"/>
    </row>
    <row r="2896" ht="27.0" customHeight="1">
      <c r="A2896" s="11" t="str">
        <f>HYPERLINK("https://www.tenforums.com/tutorials/137565-enable-automatic-backup-system-registry-when-restart-windows-10-a.html","Registry - Enable Automatic Backup when Restart in Windows 10")</f>
        <v>Registry - Enable Automatic Backup when Restart in Windows 10</v>
      </c>
      <c r="B2896" s="10" t="s">
        <v>2523</v>
      </c>
      <c r="C2896" s="3"/>
      <c r="D2896" s="3"/>
      <c r="E2896" s="3"/>
      <c r="F2896" s="3"/>
      <c r="G2896" s="3"/>
      <c r="H2896" s="3"/>
      <c r="I2896" s="3"/>
      <c r="J2896" s="3"/>
      <c r="K2896" s="3"/>
      <c r="L2896" s="3"/>
      <c r="M2896" s="3"/>
      <c r="N2896" s="3"/>
      <c r="O2896" s="3"/>
      <c r="P2896" s="3"/>
      <c r="Q2896" s="3"/>
      <c r="R2896" s="3"/>
      <c r="S2896" s="3"/>
      <c r="T2896" s="3"/>
      <c r="U2896" s="3"/>
      <c r="V2896" s="3"/>
    </row>
    <row r="2897" ht="27.0" customHeight="1">
      <c r="A2897" s="8" t="str">
        <f>HYPERLINK("https://www.tenforums.com/tutorials/6961-registry-favorites-add-remove-windows.html","Registry Favorites - Add or Remove in Windows")</f>
        <v>Registry Favorites - Add or Remove in Windows</v>
      </c>
      <c r="B2897" s="9" t="s">
        <v>2524</v>
      </c>
      <c r="C2897" s="3"/>
      <c r="D2897" s="3"/>
      <c r="E2897" s="3"/>
      <c r="F2897" s="3"/>
      <c r="G2897" s="3"/>
      <c r="H2897" s="3"/>
      <c r="I2897" s="3"/>
      <c r="J2897" s="3"/>
      <c r="K2897" s="3"/>
      <c r="L2897" s="3"/>
      <c r="M2897" s="3"/>
      <c r="N2897" s="3"/>
      <c r="O2897" s="3"/>
      <c r="P2897" s="3"/>
      <c r="Q2897" s="3"/>
      <c r="R2897" s="3"/>
      <c r="S2897" s="3"/>
      <c r="T2897" s="3"/>
      <c r="U2897" s="3"/>
      <c r="V2897" s="3"/>
    </row>
    <row r="2898" ht="27.0" customHeight="1">
      <c r="A2898" s="8" t="str">
        <f>HYPERLINK("https://www.tenforums.com/tutorials/7981-registry-file-add-new-context-menu-windows-10-a.html","Registry File - Add to New Context Menu in Windows 10")</f>
        <v>Registry File - Add to New Context Menu in Windows 10</v>
      </c>
      <c r="B2898" s="9" t="s">
        <v>2065</v>
      </c>
      <c r="C2898" s="3"/>
      <c r="D2898" s="3"/>
      <c r="E2898" s="3"/>
      <c r="F2898" s="3"/>
      <c r="G2898" s="3"/>
      <c r="H2898" s="3"/>
      <c r="I2898" s="3"/>
      <c r="J2898" s="3"/>
      <c r="K2898" s="3"/>
      <c r="L2898" s="3"/>
      <c r="M2898" s="3"/>
      <c r="N2898" s="3"/>
      <c r="O2898" s="3"/>
      <c r="P2898" s="3"/>
      <c r="Q2898" s="3"/>
      <c r="R2898" s="3"/>
      <c r="S2898" s="3"/>
      <c r="T2898" s="3"/>
      <c r="U2898" s="3"/>
      <c r="V2898" s="3"/>
    </row>
    <row r="2899" ht="27.0" customHeight="1">
      <c r="A2899" s="8" t="str">
        <f>HYPERLINK("https://www.tenforums.com/tutorials/125696-export-import-registry-keys-windows.html","Registry Keys - Export and Import in Windows")</f>
        <v>Registry Keys - Export and Import in Windows</v>
      </c>
      <c r="B2899" s="9" t="s">
        <v>2525</v>
      </c>
      <c r="C2899" s="3"/>
      <c r="D2899" s="3"/>
      <c r="E2899" s="3"/>
      <c r="F2899" s="3"/>
      <c r="G2899" s="3"/>
      <c r="H2899" s="3"/>
      <c r="I2899" s="3"/>
      <c r="J2899" s="3"/>
      <c r="K2899" s="3"/>
      <c r="L2899" s="3"/>
      <c r="M2899" s="3"/>
      <c r="N2899" s="3"/>
      <c r="O2899" s="3"/>
      <c r="P2899" s="3"/>
      <c r="Q2899" s="3"/>
      <c r="R2899" s="3"/>
      <c r="S2899" s="3"/>
      <c r="T2899" s="3"/>
      <c r="U2899" s="3"/>
      <c r="V2899" s="3"/>
    </row>
    <row r="2900" ht="27.0" customHeight="1">
      <c r="A2900" s="12" t="str">
        <f>HYPERLINK("https://www.tenforums.com/tutorials/3175-reinstall-re-register-apps-windows-10-a.html","Reinstall and Re-register Apps in Windows 10")</f>
        <v>Reinstall and Re-register Apps in Windows 10</v>
      </c>
      <c r="B2900" s="10" t="s">
        <v>194</v>
      </c>
      <c r="C2900" s="3"/>
      <c r="D2900" s="3"/>
      <c r="E2900" s="3"/>
      <c r="F2900" s="3"/>
      <c r="G2900" s="3"/>
      <c r="H2900" s="3"/>
      <c r="I2900" s="3"/>
      <c r="J2900" s="3"/>
      <c r="K2900" s="3"/>
      <c r="L2900" s="3"/>
      <c r="M2900" s="3"/>
      <c r="N2900" s="3"/>
      <c r="O2900" s="3"/>
      <c r="P2900" s="3"/>
      <c r="Q2900" s="3"/>
      <c r="R2900" s="3"/>
      <c r="S2900" s="3"/>
      <c r="T2900" s="3"/>
      <c r="U2900" s="3"/>
      <c r="V2900" s="3"/>
    </row>
    <row r="2901" ht="27.0" customHeight="1">
      <c r="A2901" s="8" t="str">
        <f>HYPERLINK("https://www.tenforums.com/tutorials/2342-reinstall-windows-10-media.html","Reinstall Windows 10 with this media")</f>
        <v>Reinstall Windows 10 with this media</v>
      </c>
      <c r="B2901" s="9" t="s">
        <v>2526</v>
      </c>
      <c r="C2901" s="3"/>
      <c r="D2901" s="3"/>
      <c r="E2901" s="3"/>
      <c r="F2901" s="3"/>
      <c r="G2901" s="3"/>
      <c r="H2901" s="3"/>
      <c r="I2901" s="3"/>
      <c r="J2901" s="3"/>
      <c r="K2901" s="3"/>
      <c r="L2901" s="3"/>
      <c r="M2901" s="3"/>
      <c r="N2901" s="3"/>
      <c r="O2901" s="3"/>
      <c r="P2901" s="3"/>
      <c r="Q2901" s="3"/>
      <c r="R2901" s="3"/>
      <c r="S2901" s="3"/>
      <c r="T2901" s="3"/>
      <c r="U2901" s="3"/>
      <c r="V2901" s="3"/>
    </row>
    <row r="2902" ht="27.0" customHeight="1">
      <c r="A2902" s="8" t="str">
        <f>HYPERLINK("https://www.tenforums.com/tutorials/76453-advertising-id-relevant-ads-enable-disable-windows-10-a.html","Relevant Ads - Enable or Disable in Windows 10")</f>
        <v>Relevant Ads - Enable or Disable in Windows 10</v>
      </c>
      <c r="B2902" s="10" t="s">
        <v>106</v>
      </c>
      <c r="C2902" s="3"/>
      <c r="D2902" s="3"/>
      <c r="E2902" s="3"/>
      <c r="F2902" s="3"/>
      <c r="G2902" s="3"/>
      <c r="H2902" s="3"/>
      <c r="I2902" s="3"/>
      <c r="J2902" s="3"/>
      <c r="K2902" s="3"/>
      <c r="L2902" s="3"/>
      <c r="M2902" s="3"/>
      <c r="N2902" s="3"/>
      <c r="O2902" s="3"/>
      <c r="P2902" s="3"/>
      <c r="Q2902" s="3"/>
      <c r="R2902" s="3"/>
      <c r="S2902" s="3"/>
      <c r="T2902" s="3"/>
      <c r="U2902" s="3"/>
      <c r="V2902" s="3"/>
    </row>
    <row r="2903" ht="27.0" customHeight="1">
      <c r="A2903" s="8" t="str">
        <f>HYPERLINK("https://www.tenforums.com/tutorials/75832-reliability-history-clear-windows-10-a.html","Reliability History - Clear in Windows 10")</f>
        <v>Reliability History - Clear in Windows 10</v>
      </c>
      <c r="B2903" s="9" t="s">
        <v>2527</v>
      </c>
      <c r="C2903" s="3"/>
      <c r="D2903" s="3"/>
      <c r="E2903" s="3"/>
      <c r="F2903" s="3"/>
      <c r="G2903" s="3"/>
      <c r="H2903" s="3"/>
      <c r="I2903" s="3"/>
      <c r="J2903" s="3"/>
      <c r="K2903" s="3"/>
      <c r="L2903" s="3"/>
      <c r="M2903" s="3"/>
      <c r="N2903" s="3"/>
      <c r="O2903" s="3"/>
      <c r="P2903" s="3"/>
      <c r="Q2903" s="3"/>
      <c r="R2903" s="3"/>
      <c r="S2903" s="3"/>
      <c r="T2903" s="3"/>
      <c r="U2903" s="3"/>
      <c r="V2903" s="3"/>
    </row>
    <row r="2904" ht="27.0" customHeight="1">
      <c r="A2904" s="8" t="str">
        <f>HYPERLINK("https://www.tenforums.com/tutorials/75294-reliability-history-view-windows-10-a.html","Reliability History - View in Windows 10")</f>
        <v>Reliability History - View in Windows 10</v>
      </c>
      <c r="B2904" s="10" t="s">
        <v>2528</v>
      </c>
      <c r="C2904" s="3"/>
      <c r="D2904" s="3"/>
      <c r="E2904" s="3"/>
      <c r="F2904" s="3"/>
      <c r="G2904" s="3"/>
      <c r="H2904" s="3"/>
      <c r="I2904" s="3"/>
      <c r="J2904" s="3"/>
      <c r="K2904" s="3"/>
      <c r="L2904" s="3"/>
      <c r="M2904" s="3"/>
      <c r="N2904" s="3"/>
      <c r="O2904" s="3"/>
      <c r="P2904" s="3"/>
      <c r="Q2904" s="3"/>
      <c r="R2904" s="3"/>
      <c r="S2904" s="3"/>
      <c r="T2904" s="3"/>
      <c r="U2904" s="3"/>
      <c r="V2904" s="3"/>
    </row>
    <row r="2905" ht="27.0" customHeight="1">
      <c r="A2905" s="8" t="str">
        <f>HYPERLINK("https://www.tenforums.com/tutorials/75768-reliability-monitor-shortcut-create-windows-10-a.html","Reliability Monitor Shortcut - Create in Windows 10")</f>
        <v>Reliability Monitor Shortcut - Create in Windows 10</v>
      </c>
      <c r="B2905" s="10" t="s">
        <v>2529</v>
      </c>
      <c r="C2905" s="3"/>
      <c r="D2905" s="3"/>
      <c r="E2905" s="3"/>
      <c r="F2905" s="3"/>
      <c r="G2905" s="3"/>
      <c r="H2905" s="3"/>
      <c r="I2905" s="3"/>
      <c r="J2905" s="3"/>
      <c r="K2905" s="3"/>
      <c r="L2905" s="3"/>
      <c r="M2905" s="3"/>
      <c r="N2905" s="3"/>
      <c r="O2905" s="3"/>
      <c r="P2905" s="3"/>
      <c r="Q2905" s="3"/>
      <c r="R2905" s="3"/>
      <c r="S2905" s="3"/>
      <c r="T2905" s="3"/>
      <c r="U2905" s="3"/>
      <c r="V2905" s="3"/>
    </row>
    <row r="2906" ht="27.0" customHeight="1">
      <c r="A2906" s="8" t="str">
        <f>HYPERLINK("https://www.tenforums.com/tutorials/116749-enable-disable-remote-assistance-connections-windows.html","Remote Assistance Connections - Enable or Disable in Windows")</f>
        <v>Remote Assistance Connections - Enable or Disable in Windows</v>
      </c>
      <c r="B2906" s="9" t="s">
        <v>2530</v>
      </c>
      <c r="C2906" s="3"/>
      <c r="D2906" s="3"/>
      <c r="E2906" s="3"/>
      <c r="F2906" s="3"/>
      <c r="G2906" s="3"/>
      <c r="H2906" s="3"/>
      <c r="I2906" s="3"/>
      <c r="J2906" s="3"/>
      <c r="K2906" s="3"/>
      <c r="L2906" s="3"/>
      <c r="M2906" s="3"/>
      <c r="N2906" s="3"/>
      <c r="O2906" s="3"/>
      <c r="P2906" s="3"/>
      <c r="Q2906" s="3"/>
      <c r="R2906" s="3"/>
      <c r="S2906" s="3"/>
      <c r="T2906" s="3"/>
      <c r="U2906" s="3"/>
      <c r="V2906" s="3"/>
    </row>
    <row r="2907" ht="27.0" customHeight="1">
      <c r="A2907" s="8" t="str">
        <f>HYPERLINK("https://www.tenforums.com/tutorials/56123-quick-assist-get-give-remote-assistance-windows-10-a.html","Remote Assistance with Quick Assist in Windows 10 ")</f>
        <v>Remote Assistance with Quick Assist in Windows 10 </v>
      </c>
      <c r="B2907" s="9" t="s">
        <v>2469</v>
      </c>
      <c r="C2907" s="3"/>
      <c r="D2907" s="3"/>
      <c r="E2907" s="3"/>
      <c r="F2907" s="3"/>
      <c r="G2907" s="3"/>
      <c r="H2907" s="3"/>
      <c r="I2907" s="3"/>
      <c r="J2907" s="3"/>
      <c r="K2907" s="3"/>
      <c r="L2907" s="3"/>
      <c r="M2907" s="3"/>
      <c r="N2907" s="3"/>
      <c r="O2907" s="3"/>
      <c r="P2907" s="3"/>
      <c r="Q2907" s="3"/>
      <c r="R2907" s="3"/>
      <c r="S2907" s="3"/>
      <c r="T2907" s="3"/>
      <c r="U2907" s="3"/>
      <c r="V2907" s="3"/>
    </row>
    <row r="2908" ht="27.0" customHeight="1">
      <c r="A2908" s="8" t="str">
        <f>HYPERLINK("https://www.tenforums.com/tutorials/110540-add-remote-desktop-connection-remote-desktop-app-windows-10-pc.html","Remote Desktop app - Add Remote Desktop Connection on Windows 10 PC")</f>
        <v>Remote Desktop app - Add Remote Desktop Connection on Windows 10 PC</v>
      </c>
      <c r="B2908" s="9" t="s">
        <v>2531</v>
      </c>
      <c r="C2908" s="3"/>
      <c r="D2908" s="3"/>
      <c r="E2908" s="3"/>
      <c r="F2908" s="3"/>
      <c r="G2908" s="3"/>
      <c r="H2908" s="3"/>
      <c r="I2908" s="3"/>
      <c r="J2908" s="3"/>
      <c r="K2908" s="3"/>
      <c r="L2908" s="3"/>
      <c r="M2908" s="3"/>
      <c r="N2908" s="3"/>
      <c r="O2908" s="3"/>
      <c r="P2908" s="3"/>
      <c r="Q2908" s="3"/>
      <c r="R2908" s="3"/>
      <c r="S2908" s="3"/>
      <c r="T2908" s="3"/>
      <c r="U2908" s="3"/>
      <c r="V2908" s="3"/>
    </row>
    <row r="2909" ht="27.0" customHeight="1">
      <c r="A2909" s="8" t="str">
        <f>HYPERLINK("https://www.tenforums.com/tutorials/110662-backup-restore-remote-desktop-app-windows-10-a.html","Remote Desktop app - Backup and Restore in Windows 10")</f>
        <v>Remote Desktop app - Backup and Restore in Windows 10</v>
      </c>
      <c r="B2909" s="9" t="s">
        <v>2532</v>
      </c>
      <c r="C2909" s="3"/>
      <c r="D2909" s="3"/>
      <c r="E2909" s="3"/>
      <c r="F2909" s="3"/>
      <c r="G2909" s="3"/>
      <c r="H2909" s="3"/>
      <c r="I2909" s="3"/>
      <c r="J2909" s="3"/>
      <c r="K2909" s="3"/>
      <c r="L2909" s="3"/>
      <c r="M2909" s="3"/>
      <c r="N2909" s="3"/>
      <c r="O2909" s="3"/>
      <c r="P2909" s="3"/>
      <c r="Q2909" s="3"/>
      <c r="R2909" s="3"/>
      <c r="S2909" s="3"/>
      <c r="T2909" s="3"/>
      <c r="U2909" s="3"/>
      <c r="V2909" s="3"/>
    </row>
    <row r="2910" ht="27.0" customHeight="1">
      <c r="A2910" s="8" t="str">
        <f>HYPERLINK("https://www.tenforums.com/tutorials/110554-change-global-settings-remote-desktop-app-windows-10-pc.html","Remote Desktop app Global Settings - Change on Windows 10 PC")</f>
        <v>Remote Desktop app Global Settings - Change on Windows 10 PC</v>
      </c>
      <c r="B2910" s="9" t="s">
        <v>2533</v>
      </c>
      <c r="C2910" s="3"/>
      <c r="D2910" s="3"/>
      <c r="E2910" s="3"/>
      <c r="F2910" s="3"/>
      <c r="G2910" s="3"/>
      <c r="H2910" s="3"/>
      <c r="I2910" s="3"/>
      <c r="J2910" s="3"/>
      <c r="K2910" s="3"/>
      <c r="L2910" s="3"/>
      <c r="M2910" s="3"/>
      <c r="N2910" s="3"/>
      <c r="O2910" s="3"/>
      <c r="P2910" s="3"/>
      <c r="Q2910" s="3"/>
      <c r="R2910" s="3"/>
      <c r="S2910" s="3"/>
      <c r="T2910" s="3"/>
      <c r="U2910" s="3"/>
      <c r="V2910" s="3"/>
    </row>
    <row r="2911" ht="27.0" customHeight="1">
      <c r="A2911" s="8" t="str">
        <f>HYPERLINK("https://www.tenforums.com/tutorials/110615-manage-groups-remote-desktop-app-windows-10-pc.html","Remote Desktop app - Manage Groups on Windows 10 PC")</f>
        <v>Remote Desktop app - Manage Groups on Windows 10 PC</v>
      </c>
      <c r="B2911" s="9" t="s">
        <v>2534</v>
      </c>
      <c r="C2911" s="3"/>
      <c r="D2911" s="3"/>
      <c r="E2911" s="3"/>
      <c r="F2911" s="3"/>
      <c r="G2911" s="3"/>
      <c r="H2911" s="3"/>
      <c r="I2911" s="3"/>
      <c r="J2911" s="3"/>
      <c r="K2911" s="3"/>
      <c r="L2911" s="3"/>
      <c r="M2911" s="3"/>
      <c r="N2911" s="3"/>
      <c r="O2911" s="3"/>
      <c r="P2911" s="3"/>
      <c r="Q2911" s="3"/>
      <c r="R2911" s="3"/>
      <c r="S2911" s="3"/>
      <c r="T2911" s="3"/>
      <c r="U2911" s="3"/>
      <c r="V2911" s="3"/>
    </row>
    <row r="2912" ht="27.0" customHeight="1">
      <c r="A2912" s="8" t="str">
        <f>HYPERLINK("https://www.tenforums.com/tutorials/110546-remove-remote-desktop-connection-remote-desktop-app-windows-10-a.html","Remote Desktop app - Remove Remote Desktop Connection on Windows 10")</f>
        <v>Remote Desktop app - Remove Remote Desktop Connection on Windows 10</v>
      </c>
      <c r="B2912" s="9" t="s">
        <v>2535</v>
      </c>
      <c r="C2912" s="3"/>
      <c r="D2912" s="3"/>
      <c r="E2912" s="3"/>
      <c r="F2912" s="3"/>
      <c r="G2912" s="3"/>
      <c r="H2912" s="3"/>
      <c r="I2912" s="3"/>
      <c r="J2912" s="3"/>
      <c r="K2912" s="3"/>
      <c r="L2912" s="3"/>
      <c r="M2912" s="3"/>
      <c r="N2912" s="3"/>
      <c r="O2912" s="3"/>
      <c r="P2912" s="3"/>
      <c r="Q2912" s="3"/>
      <c r="R2912" s="3"/>
      <c r="S2912" s="3"/>
      <c r="T2912" s="3"/>
      <c r="U2912" s="3"/>
      <c r="V2912" s="3"/>
    </row>
    <row r="2913" ht="27.0" customHeight="1">
      <c r="A2913" s="8" t="str">
        <f>HYPERLINK("https://www.tenforums.com/tutorials/129826-allow-prevent-users-groups-log-remote-desktop.html","Remote Desktop Connection - Allow or Prevent Users and Groups to Log on in Windows 10")</f>
        <v>Remote Desktop Connection - Allow or Prevent Users and Groups to Log on in Windows 10</v>
      </c>
      <c r="B2913" s="9" t="s">
        <v>2536</v>
      </c>
      <c r="C2913" s="3"/>
      <c r="D2913" s="3"/>
      <c r="E2913" s="3"/>
      <c r="F2913" s="3"/>
      <c r="G2913" s="3"/>
      <c r="H2913" s="3"/>
      <c r="I2913" s="3"/>
      <c r="J2913" s="3"/>
      <c r="K2913" s="3"/>
      <c r="L2913" s="3"/>
      <c r="M2913" s="3"/>
      <c r="N2913" s="3"/>
      <c r="O2913" s="3"/>
      <c r="P2913" s="3"/>
      <c r="Q2913" s="3"/>
      <c r="R2913" s="3"/>
      <c r="S2913" s="3"/>
      <c r="T2913" s="3"/>
      <c r="U2913" s="3"/>
      <c r="V2913" s="3"/>
    </row>
    <row r="2914" ht="27.0" customHeight="1">
      <c r="A2914" s="8" t="str">
        <f>HYPERLINK("https://www.tenforums.com/tutorials/3982-rdc-connect-remotely-your-windows-10-pc.html","Remote Desktop Connection - Connect Remotely to your Windows 10 PC ")</f>
        <v>Remote Desktop Connection - Connect Remotely to your Windows 10 PC </v>
      </c>
      <c r="B2914" s="9" t="s">
        <v>2484</v>
      </c>
      <c r="C2914" s="3"/>
      <c r="D2914" s="3"/>
      <c r="E2914" s="3"/>
      <c r="F2914" s="3"/>
      <c r="G2914" s="3"/>
      <c r="H2914" s="3"/>
      <c r="I2914" s="3"/>
      <c r="J2914" s="3"/>
      <c r="K2914" s="3"/>
      <c r="L2914" s="3"/>
      <c r="M2914" s="3"/>
      <c r="N2914" s="3"/>
      <c r="O2914" s="3"/>
      <c r="P2914" s="3"/>
      <c r="Q2914" s="3"/>
      <c r="R2914" s="3"/>
      <c r="S2914" s="3"/>
      <c r="T2914" s="3"/>
      <c r="U2914" s="3"/>
      <c r="V2914" s="3"/>
    </row>
    <row r="2915" ht="27.0" customHeight="1">
      <c r="A2915" s="8" t="str">
        <f>HYPERLINK("https://www.tenforums.com/tutorials/129893-deny-users-groups-log-remote-desktop-windows-10-a.html","Remote Desktop Connection - Deny Users and Groups to Log on in Windows 10")</f>
        <v>Remote Desktop Connection - Deny Users and Groups to Log on in Windows 10</v>
      </c>
      <c r="B2915" s="9" t="s">
        <v>2537</v>
      </c>
      <c r="C2915" s="3"/>
      <c r="D2915" s="3"/>
      <c r="E2915" s="3"/>
      <c r="F2915" s="3"/>
      <c r="G2915" s="3"/>
      <c r="H2915" s="3"/>
      <c r="I2915" s="3"/>
      <c r="J2915" s="3"/>
      <c r="K2915" s="3"/>
      <c r="L2915" s="3"/>
      <c r="M2915" s="3"/>
      <c r="N2915" s="3"/>
      <c r="O2915" s="3"/>
      <c r="P2915" s="3"/>
      <c r="Q2915" s="3"/>
      <c r="R2915" s="3"/>
      <c r="S2915" s="3"/>
      <c r="T2915" s="3"/>
      <c r="U2915" s="3"/>
      <c r="V2915" s="3"/>
    </row>
    <row r="2916" ht="27.0" customHeight="1">
      <c r="A2916" s="8" t="str">
        <f>HYPERLINK("https://www.tenforums.com/tutorials/92824-enable-always-prompt-password-upon-remote-desktop-connection.html","Remore Desktop Connection - Enable Always Prompt for Password upon Connection")</f>
        <v>Remore Desktop Connection - Enable Always Prompt for Password upon Connection</v>
      </c>
      <c r="B2916" s="9" t="s">
        <v>2538</v>
      </c>
      <c r="C2916" s="3"/>
      <c r="D2916" s="3"/>
      <c r="E2916" s="3"/>
      <c r="F2916" s="3"/>
      <c r="G2916" s="3"/>
      <c r="H2916" s="3"/>
      <c r="I2916" s="3"/>
      <c r="J2916" s="3"/>
      <c r="K2916" s="3"/>
      <c r="L2916" s="3"/>
      <c r="M2916" s="3"/>
      <c r="N2916" s="3"/>
      <c r="O2916" s="3"/>
      <c r="P2916" s="3"/>
      <c r="Q2916" s="3"/>
      <c r="R2916" s="3"/>
      <c r="S2916" s="3"/>
      <c r="T2916" s="3"/>
      <c r="U2916" s="3"/>
      <c r="V2916" s="3"/>
    </row>
    <row r="2917" ht="27.0" customHeight="1">
      <c r="A2917" s="29" t="s">
        <v>2539</v>
      </c>
      <c r="B2917" s="10" t="s">
        <v>2540</v>
      </c>
      <c r="C2917" s="3"/>
      <c r="D2917" s="3"/>
      <c r="E2917" s="3"/>
      <c r="F2917" s="3"/>
      <c r="G2917" s="3"/>
      <c r="H2917" s="3"/>
      <c r="I2917" s="3"/>
      <c r="J2917" s="3"/>
      <c r="K2917" s="3"/>
      <c r="L2917" s="3"/>
      <c r="M2917" s="3"/>
      <c r="N2917" s="3"/>
      <c r="O2917" s="3"/>
      <c r="P2917" s="3"/>
      <c r="Q2917" s="3"/>
      <c r="R2917" s="3"/>
      <c r="S2917" s="3"/>
      <c r="T2917" s="3"/>
      <c r="U2917" s="3"/>
      <c r="V2917" s="3"/>
    </row>
    <row r="2918" ht="27.0" customHeight="1">
      <c r="A2918" s="8" t="str">
        <f>HYPERLINK("https://www.tenforums.com/tutorials/92715-remove-computer-entries-remote-desktop-connection-windows-10-a.html","Remote Desktop Connection - Remove Computer Entries in Windows 10")</f>
        <v>Remote Desktop Connection - Remove Computer Entries in Windows 10</v>
      </c>
      <c r="B2918" s="9" t="s">
        <v>2541</v>
      </c>
      <c r="C2918" s="3"/>
      <c r="D2918" s="3"/>
      <c r="E2918" s="3"/>
      <c r="F2918" s="3"/>
      <c r="G2918" s="3"/>
      <c r="H2918" s="3"/>
      <c r="I2918" s="3"/>
      <c r="J2918" s="3"/>
      <c r="K2918" s="3"/>
      <c r="L2918" s="3"/>
      <c r="M2918" s="3"/>
      <c r="N2918" s="3"/>
      <c r="O2918" s="3"/>
      <c r="P2918" s="3"/>
      <c r="Q2918" s="3"/>
      <c r="R2918" s="3"/>
      <c r="S2918" s="3"/>
      <c r="T2918" s="3"/>
      <c r="U2918" s="3"/>
      <c r="V2918" s="3"/>
    </row>
    <row r="2919" ht="27.0" customHeight="1">
      <c r="A2919" s="8" t="str">
        <f>HYPERLINK("https://www.tenforums.com/tutorials/92653-delete-saved-credentials-remote-desktop-connection-windows.html","Remote Desktop Connection Saved Credentials - Delete in Windows")</f>
        <v>Remote Desktop Connection Saved Credentials - Delete in Windows</v>
      </c>
      <c r="B2919" s="9" t="s">
        <v>2542</v>
      </c>
      <c r="C2919" s="3"/>
      <c r="D2919" s="3"/>
      <c r="E2919" s="3"/>
      <c r="F2919" s="3"/>
      <c r="G2919" s="3"/>
      <c r="H2919" s="3"/>
      <c r="I2919" s="3"/>
      <c r="J2919" s="3"/>
      <c r="K2919" s="3"/>
      <c r="L2919" s="3"/>
      <c r="M2919" s="3"/>
      <c r="N2919" s="3"/>
      <c r="O2919" s="3"/>
      <c r="P2919" s="3"/>
      <c r="Q2919" s="3"/>
      <c r="R2919" s="3"/>
      <c r="S2919" s="3"/>
      <c r="T2919" s="3"/>
      <c r="U2919" s="3"/>
      <c r="V2919" s="3"/>
    </row>
    <row r="2920" ht="27.0" customHeight="1">
      <c r="A2920" s="8" t="str">
        <f>HYPERLINK("https://www.tenforums.com/tutorials/92781-save-remote-desktop-connection-settings-rdp-file-windows.html","Remote Desktop Connection Settings - Save to RDP File in Windows")</f>
        <v>Remote Desktop Connection Settings - Save to RDP File in Windows</v>
      </c>
      <c r="B2920" s="9" t="s">
        <v>2543</v>
      </c>
      <c r="C2920" s="3"/>
      <c r="D2920" s="3"/>
      <c r="E2920" s="3"/>
      <c r="F2920" s="3"/>
      <c r="G2920" s="3"/>
      <c r="H2920" s="3"/>
      <c r="I2920" s="3"/>
      <c r="J2920" s="3"/>
      <c r="K2920" s="3"/>
      <c r="L2920" s="3"/>
      <c r="M2920" s="3"/>
      <c r="N2920" s="3"/>
      <c r="O2920" s="3"/>
      <c r="P2920" s="3"/>
      <c r="Q2920" s="3"/>
      <c r="R2920" s="3"/>
      <c r="S2920" s="3"/>
      <c r="T2920" s="3"/>
      <c r="U2920" s="3"/>
      <c r="V2920" s="3"/>
    </row>
    <row r="2921" ht="27.0" customHeight="1">
      <c r="A2921" s="8" t="str">
        <f>HYPERLINK("https://www.tenforums.com/tutorials/92579-create-remote-desktop-connection-shortcut-specific-pc-windows.html","Remote Desktop Connection Shortcut - Create for Specific PC in Windows")</f>
        <v>Remote Desktop Connection Shortcut - Create for Specific PC in Windows</v>
      </c>
      <c r="B2921" s="9" t="s">
        <v>2544</v>
      </c>
      <c r="C2921" s="3"/>
      <c r="D2921" s="3"/>
      <c r="E2921" s="3"/>
      <c r="F2921" s="3"/>
      <c r="G2921" s="3"/>
      <c r="H2921" s="3"/>
      <c r="I2921" s="3"/>
      <c r="J2921" s="3"/>
      <c r="K2921" s="3"/>
      <c r="L2921" s="3"/>
      <c r="M2921" s="3"/>
      <c r="N2921" s="3"/>
      <c r="O2921" s="3"/>
      <c r="P2921" s="3"/>
      <c r="Q2921" s="3"/>
      <c r="R2921" s="3"/>
      <c r="S2921" s="3"/>
      <c r="T2921" s="3"/>
      <c r="U2921" s="3"/>
      <c r="V2921" s="3"/>
    </row>
    <row r="2922" ht="27.0" customHeight="1">
      <c r="A2922" s="8" t="str">
        <f>HYPERLINK("https://www.tenforums.com/tutorials/92491-turn-off-your-remote-session-will-disconnected-windows.html","Remote Desktop Connection - Turn On or Off 'Your remote session will be disconnected' in Windows")</f>
        <v>Remote Desktop Connection - Turn On or Off 'Your remote session will be disconnected' in Windows</v>
      </c>
      <c r="B2922" s="9" t="s">
        <v>2545</v>
      </c>
      <c r="C2922" s="3"/>
      <c r="D2922" s="3"/>
      <c r="E2922" s="3"/>
      <c r="F2922" s="3"/>
      <c r="G2922" s="3"/>
      <c r="H2922" s="3"/>
      <c r="I2922" s="3"/>
      <c r="J2922" s="3"/>
      <c r="K2922" s="3"/>
      <c r="L2922" s="3"/>
      <c r="M2922" s="3"/>
      <c r="N2922" s="3"/>
      <c r="O2922" s="3"/>
      <c r="P2922" s="3"/>
      <c r="Q2922" s="3"/>
      <c r="R2922" s="3"/>
      <c r="S2922" s="3"/>
      <c r="T2922" s="3"/>
      <c r="U2922" s="3"/>
      <c r="V2922" s="3"/>
    </row>
    <row r="2923" ht="27.0" customHeight="1">
      <c r="A2923" s="8" t="str">
        <f>HYPERLINK("https://www.tenforums.com/tutorials/92433-enable-disable-remote-desktop-connections-windows-10-pc.html","Remote Desktop Connections - Enable or Disable on Windows 10 PC")</f>
        <v>Remote Desktop Connections - Enable or Disable on Windows 10 PC</v>
      </c>
      <c r="B2923" s="9" t="s">
        <v>2546</v>
      </c>
      <c r="C2923" s="3"/>
      <c r="D2923" s="3"/>
      <c r="E2923" s="3"/>
      <c r="F2923" s="3"/>
      <c r="G2923" s="3"/>
      <c r="H2923" s="3"/>
      <c r="I2923" s="3"/>
      <c r="J2923" s="3"/>
      <c r="K2923" s="3"/>
      <c r="L2923" s="3"/>
      <c r="M2923" s="3"/>
      <c r="N2923" s="3"/>
      <c r="O2923" s="3"/>
      <c r="P2923" s="3"/>
      <c r="Q2923" s="3"/>
      <c r="R2923" s="3"/>
      <c r="S2923" s="3"/>
      <c r="T2923" s="3"/>
      <c r="U2923" s="3"/>
      <c r="V2923" s="3"/>
    </row>
    <row r="2924" ht="27.0" customHeight="1">
      <c r="A2924" s="8" t="str">
        <f>HYPERLINK("https://www.tenforums.com/tutorials/31840-keyboard-shortcuts-apps-windows-10-a.html","Remote Desktop Keyboard Shortcuts in Windows 10")</f>
        <v>Remote Desktop Keyboard Shortcuts in Windows 10</v>
      </c>
      <c r="B2924" s="9" t="s">
        <v>190</v>
      </c>
      <c r="C2924" s="3"/>
      <c r="D2924" s="3"/>
      <c r="E2924" s="3"/>
      <c r="F2924" s="3"/>
      <c r="G2924" s="3"/>
      <c r="H2924" s="3"/>
      <c r="I2924" s="3"/>
      <c r="J2924" s="3"/>
      <c r="K2924" s="3"/>
      <c r="L2924" s="3"/>
      <c r="M2924" s="3"/>
      <c r="N2924" s="3"/>
      <c r="O2924" s="3"/>
      <c r="P2924" s="3"/>
      <c r="Q2924" s="3"/>
      <c r="R2924" s="3"/>
      <c r="S2924" s="3"/>
      <c r="T2924" s="3"/>
      <c r="U2924" s="3"/>
      <c r="V2924" s="3"/>
    </row>
    <row r="2925" ht="27.0" customHeight="1">
      <c r="A2925" s="8" t="str">
        <f>HYPERLINK("https://www.tenforums.com/tutorials/92762-add-remove-remote-desktop-users-windows.html","Remote Desktop Users - Add or Remove in Windows")</f>
        <v>Remote Desktop Users - Add or Remove in Windows</v>
      </c>
      <c r="B2925" s="9" t="s">
        <v>2547</v>
      </c>
      <c r="C2925" s="3"/>
      <c r="D2925" s="3"/>
      <c r="E2925" s="3"/>
      <c r="F2925" s="3"/>
      <c r="G2925" s="3"/>
      <c r="H2925" s="3"/>
      <c r="I2925" s="3"/>
      <c r="J2925" s="3"/>
      <c r="K2925" s="3"/>
      <c r="L2925" s="3"/>
      <c r="M2925" s="3"/>
      <c r="N2925" s="3"/>
      <c r="O2925" s="3"/>
      <c r="P2925" s="3"/>
      <c r="Q2925" s="3"/>
      <c r="R2925" s="3"/>
      <c r="S2925" s="3"/>
      <c r="T2925" s="3"/>
      <c r="U2925" s="3"/>
      <c r="V2925" s="3"/>
    </row>
    <row r="2926" ht="27.0" customHeight="1">
      <c r="A2926" s="8" t="str">
        <f>HYPERLINK("https://www.tenforums.com/tutorials/124308-remotely-lock-windows-10-device-find-my-device.html","Remotely Lock Windows 10 Device with Find My Device")</f>
        <v>Remotely Lock Windows 10 Device with Find My Device</v>
      </c>
      <c r="B2926" s="9" t="s">
        <v>1449</v>
      </c>
      <c r="C2926" s="3"/>
      <c r="D2926" s="3"/>
      <c r="E2926" s="3"/>
      <c r="F2926" s="3"/>
      <c r="G2926" s="3"/>
      <c r="H2926" s="3"/>
      <c r="I2926" s="3"/>
      <c r="J2926" s="3"/>
      <c r="K2926" s="3"/>
      <c r="L2926" s="3"/>
      <c r="M2926" s="3"/>
      <c r="N2926" s="3"/>
      <c r="O2926" s="3"/>
      <c r="P2926" s="3"/>
      <c r="Q2926" s="3"/>
      <c r="R2926" s="3"/>
      <c r="S2926" s="3"/>
      <c r="T2926" s="3"/>
      <c r="U2926" s="3"/>
      <c r="V2926" s="3"/>
    </row>
    <row r="2927" ht="27.0" customHeight="1">
      <c r="A2927" s="8" t="str">
        <f>HYPERLINK("https://www.tenforums.com/tutorials/122303-enable-disable-installation-removable-devices-windows.html","Removable Devices - Enable or Disable Installation of in Windows")</f>
        <v>Removable Devices - Enable or Disable Installation of in Windows</v>
      </c>
      <c r="B2927" s="9" t="s">
        <v>2548</v>
      </c>
      <c r="C2927" s="3"/>
      <c r="D2927" s="3"/>
      <c r="E2927" s="3"/>
      <c r="F2927" s="3"/>
      <c r="G2927" s="3"/>
      <c r="H2927" s="3"/>
      <c r="I2927" s="3"/>
      <c r="J2927" s="3"/>
      <c r="K2927" s="3"/>
      <c r="L2927" s="3"/>
      <c r="M2927" s="3"/>
      <c r="N2927" s="3"/>
      <c r="O2927" s="3"/>
      <c r="P2927" s="3"/>
      <c r="Q2927" s="3"/>
      <c r="R2927" s="3"/>
      <c r="S2927" s="3"/>
      <c r="T2927" s="3"/>
      <c r="U2927" s="3"/>
      <c r="V2927" s="3"/>
    </row>
    <row r="2928" ht="27.0" customHeight="1">
      <c r="A2928" s="11" t="str">
        <f>HYPERLINK("https://www.tenforums.com/tutorials/150715-how-enable-disable-write-access-removable-disks-windows.html","Removable Disks - Enable or Disable Write Access to in Windows")</f>
        <v>Removable Disks - Enable or Disable Write Access to in Windows</v>
      </c>
      <c r="B2928" s="10" t="s">
        <v>2549</v>
      </c>
      <c r="C2928" s="3"/>
      <c r="D2928" s="3"/>
      <c r="E2928" s="3"/>
      <c r="F2928" s="3"/>
      <c r="G2928" s="3"/>
      <c r="H2928" s="3"/>
      <c r="I2928" s="3"/>
      <c r="J2928" s="3"/>
      <c r="K2928" s="3"/>
      <c r="L2928" s="3"/>
      <c r="M2928" s="3"/>
      <c r="N2928" s="3"/>
      <c r="O2928" s="3"/>
      <c r="P2928" s="3"/>
      <c r="Q2928" s="3"/>
      <c r="R2928" s="3"/>
      <c r="S2928" s="3"/>
      <c r="T2928" s="3"/>
      <c r="U2928" s="3"/>
      <c r="V2928" s="3"/>
    </row>
    <row r="2929" ht="27.0" customHeight="1">
      <c r="A2929" s="8" t="str">
        <f>HYPERLINK("https://www.tenforums.com/tutorials/96998-deny-write-access-removable-drives-not-protected-bitlocker.html","Removable Drives - Deny Write Access if not Protected by BitLocker")</f>
        <v>Removable Drives - Deny Write Access if not Protected by BitLocker</v>
      </c>
      <c r="B2929" s="9" t="s">
        <v>299</v>
      </c>
      <c r="C2929" s="3"/>
      <c r="D2929" s="3"/>
      <c r="E2929" s="3"/>
      <c r="F2929" s="3"/>
      <c r="G2929" s="3"/>
      <c r="H2929" s="3"/>
      <c r="I2929" s="3"/>
      <c r="J2929" s="3"/>
      <c r="K2929" s="3"/>
      <c r="L2929" s="3"/>
      <c r="M2929" s="3"/>
      <c r="N2929" s="3"/>
      <c r="O2929" s="3"/>
      <c r="P2929" s="3"/>
      <c r="Q2929" s="3"/>
      <c r="R2929" s="3"/>
      <c r="S2929" s="3"/>
      <c r="T2929" s="3"/>
      <c r="U2929" s="3"/>
      <c r="V2929" s="3"/>
    </row>
    <row r="2930" ht="27.0" customHeight="1">
      <c r="A2930" s="8" t="str">
        <f>HYPERLINK("https://www.tenforums.com/tutorials/93784-disable-adding-removable-drives-index-libraries-windows-10-a.html","Removable Drives - Disable Adding to Index and Libraries in Windows 10")</f>
        <v>Removable Drives - Disable Adding to Index and Libraries in Windows 10</v>
      </c>
      <c r="B2930" s="9" t="s">
        <v>1278</v>
      </c>
      <c r="C2930" s="3"/>
      <c r="D2930" s="3"/>
      <c r="E2930" s="3"/>
      <c r="F2930" s="3"/>
      <c r="G2930" s="3"/>
      <c r="H2930" s="3"/>
      <c r="I2930" s="3"/>
      <c r="J2930" s="3"/>
      <c r="K2930" s="3"/>
      <c r="L2930" s="3"/>
      <c r="M2930" s="3"/>
      <c r="N2930" s="3"/>
      <c r="O2930" s="3"/>
      <c r="P2930" s="3"/>
      <c r="Q2930" s="3"/>
      <c r="R2930" s="3"/>
      <c r="S2930" s="3"/>
      <c r="T2930" s="3"/>
      <c r="U2930" s="3"/>
      <c r="V2930" s="3"/>
    </row>
    <row r="2931" ht="27.0" customHeight="1">
      <c r="A2931" s="8" t="str">
        <f>HYPERLINK("https://www.tenforums.com/tutorials/75446-removable-drives-write-protection-turn-off-windows-10-a.html","Removable Drives Write Protection - Turn On or Off in Windows 10")</f>
        <v>Removable Drives Write Protection - Turn On or Off in Windows 10</v>
      </c>
      <c r="B2931" s="10" t="s">
        <v>2550</v>
      </c>
      <c r="C2931" s="3"/>
      <c r="D2931" s="3"/>
      <c r="E2931" s="3"/>
      <c r="F2931" s="3"/>
      <c r="G2931" s="3"/>
      <c r="H2931" s="3"/>
      <c r="I2931" s="3"/>
      <c r="J2931" s="3"/>
      <c r="K2931" s="3"/>
      <c r="L2931" s="3"/>
      <c r="M2931" s="3"/>
      <c r="N2931" s="3"/>
      <c r="O2931" s="3"/>
      <c r="P2931" s="3"/>
      <c r="Q2931" s="3"/>
      <c r="R2931" s="3"/>
      <c r="S2931" s="3"/>
      <c r="T2931" s="3"/>
      <c r="U2931" s="3"/>
      <c r="V2931" s="3"/>
    </row>
    <row r="2932" ht="27.0" customHeight="1">
      <c r="A2932" s="8" t="str">
        <f>HYPERLINK("https://www.tenforums.com/tutorials/124842-enable-disable-access-all-removable-storage-devices-windows.html","Removable Storage Devices - Enable or Disable Access to All in Windows")</f>
        <v>Removable Storage Devices - Enable or Disable Access to All in Windows</v>
      </c>
      <c r="B2932" s="9" t="s">
        <v>2551</v>
      </c>
      <c r="C2932" s="3"/>
      <c r="D2932" s="3"/>
      <c r="E2932" s="3"/>
      <c r="F2932" s="3"/>
      <c r="G2932" s="3"/>
      <c r="H2932" s="3"/>
      <c r="I2932" s="3"/>
      <c r="J2932" s="3"/>
      <c r="K2932" s="3"/>
      <c r="L2932" s="3"/>
      <c r="M2932" s="3"/>
      <c r="N2932" s="3"/>
      <c r="O2932" s="3"/>
      <c r="P2932" s="3"/>
      <c r="Q2932" s="3"/>
      <c r="R2932" s="3"/>
      <c r="S2932" s="3"/>
      <c r="T2932" s="3"/>
      <c r="U2932" s="3"/>
      <c r="V2932" s="3"/>
    </row>
    <row r="2933" ht="27.0" customHeight="1">
      <c r="A2933" s="29" t="s">
        <v>2552</v>
      </c>
      <c r="B2933" s="10" t="s">
        <v>2540</v>
      </c>
      <c r="C2933" s="3"/>
      <c r="D2933" s="3"/>
      <c r="E2933" s="3"/>
      <c r="F2933" s="3"/>
      <c r="G2933" s="3"/>
      <c r="H2933" s="3"/>
      <c r="I2933" s="3"/>
      <c r="J2933" s="3"/>
      <c r="K2933" s="3"/>
      <c r="L2933" s="3"/>
      <c r="M2933" s="3"/>
      <c r="N2933" s="3"/>
      <c r="O2933" s="3"/>
      <c r="P2933" s="3"/>
      <c r="Q2933" s="3"/>
      <c r="R2933" s="3"/>
      <c r="S2933" s="3"/>
      <c r="T2933" s="3"/>
      <c r="U2933" s="3"/>
      <c r="V2933" s="3"/>
    </row>
    <row r="2934" ht="27.0" customHeight="1">
      <c r="A2934" s="11" t="str">
        <f>HYPERLINK("https://www.tenforums.com/tutorials/148810-how-remove-uninstall-windows-7-8-10-dual-boot-pc.html","Remove Windows 7, Windows 8, or Windows 10 from Dual Boot PC")</f>
        <v>Remove Windows 7, Windows 8, or Windows 10 from Dual Boot PC</v>
      </c>
      <c r="B2934" s="10" t="s">
        <v>896</v>
      </c>
      <c r="C2934" s="3"/>
      <c r="D2934" s="3"/>
      <c r="E2934" s="3"/>
      <c r="F2934" s="3"/>
      <c r="G2934" s="3"/>
      <c r="H2934" s="3"/>
      <c r="I2934" s="3"/>
      <c r="J2934" s="3"/>
      <c r="K2934" s="3"/>
      <c r="L2934" s="3"/>
      <c r="M2934" s="3"/>
      <c r="N2934" s="3"/>
      <c r="O2934" s="3"/>
      <c r="P2934" s="3"/>
      <c r="Q2934" s="3"/>
      <c r="R2934" s="3"/>
      <c r="S2934" s="3"/>
      <c r="T2934" s="3"/>
      <c r="U2934" s="3"/>
      <c r="V2934" s="3"/>
    </row>
    <row r="2935" ht="27.0" customHeight="1">
      <c r="A2935" s="8" t="str">
        <f>HYPERLINK("https://www.tenforums.com/tutorials/53156-drive-label-rename-windows-10-a.html","Rename Drive in Windows 10 ")</f>
        <v>Rename Drive in Windows 10 </v>
      </c>
      <c r="B2935" s="9" t="s">
        <v>867</v>
      </c>
      <c r="C2935" s="3"/>
      <c r="D2935" s="3"/>
      <c r="E2935" s="3"/>
      <c r="F2935" s="3"/>
      <c r="G2935" s="3"/>
      <c r="H2935" s="3"/>
      <c r="I2935" s="3"/>
      <c r="J2935" s="3"/>
      <c r="K2935" s="3"/>
      <c r="L2935" s="3"/>
      <c r="M2935" s="3"/>
      <c r="N2935" s="3"/>
      <c r="O2935" s="3"/>
      <c r="P2935" s="3"/>
      <c r="Q2935" s="3"/>
      <c r="R2935" s="3"/>
      <c r="S2935" s="3"/>
      <c r="T2935" s="3"/>
      <c r="U2935" s="3"/>
      <c r="V2935" s="3"/>
    </row>
    <row r="2936" ht="27.0" customHeight="1">
      <c r="A2936" s="26" t="str">
        <f>HYPERLINK("https://www.tenforums.com/tutorials/125119-rename-file-windows-10-a.html","Rename File in Windows 10")</f>
        <v>Rename File in Windows 10</v>
      </c>
      <c r="B2936" s="32" t="s">
        <v>1041</v>
      </c>
      <c r="C2936" s="16"/>
      <c r="D2936" s="16"/>
      <c r="E2936" s="16"/>
      <c r="F2936" s="16"/>
      <c r="G2936" s="16"/>
      <c r="H2936" s="16"/>
      <c r="I2936" s="16"/>
      <c r="J2936" s="16"/>
      <c r="K2936" s="16"/>
      <c r="L2936" s="16"/>
      <c r="M2936" s="16"/>
      <c r="N2936" s="16"/>
      <c r="O2936" s="16"/>
      <c r="P2936" s="16"/>
      <c r="Q2936" s="16"/>
      <c r="R2936" s="16"/>
      <c r="S2936" s="16"/>
      <c r="T2936" s="16"/>
      <c r="U2936" s="16"/>
      <c r="V2936" s="16"/>
    </row>
    <row r="2937" ht="27.0" customHeight="1">
      <c r="A2937" s="8" t="str">
        <f>HYPERLINK("https://www.tenforums.com/tutorials/125107-rename-folder-windows-10-a.html","Rename Folder in Windows 10")</f>
        <v>Rename Folder in Windows 10</v>
      </c>
      <c r="B2937" s="9" t="s">
        <v>1110</v>
      </c>
      <c r="C2937" s="3"/>
      <c r="D2937" s="3"/>
      <c r="E2937" s="3"/>
      <c r="F2937" s="3"/>
      <c r="G2937" s="3"/>
      <c r="H2937" s="3"/>
      <c r="I2937" s="3"/>
      <c r="J2937" s="3"/>
      <c r="K2937" s="3"/>
      <c r="L2937" s="3"/>
      <c r="M2937" s="3"/>
      <c r="N2937" s="3"/>
      <c r="O2937" s="3"/>
      <c r="P2937" s="3"/>
      <c r="Q2937" s="3"/>
      <c r="R2937" s="3"/>
      <c r="S2937" s="3"/>
      <c r="T2937" s="3"/>
      <c r="U2937" s="3"/>
      <c r="V2937" s="3"/>
    </row>
    <row r="2938" ht="27.0" customHeight="1">
      <c r="A2938" s="8" t="str">
        <f>HYPERLINK("https://www.tenforums.com/tutorials/16397-repair-install-windows-10-place-upgrade.html","Repair Install Windows 10 with an In-place Upgrade")</f>
        <v>Repair Install Windows 10 with an In-place Upgrade</v>
      </c>
      <c r="B2938" s="9" t="s">
        <v>1297</v>
      </c>
      <c r="C2938" s="3"/>
      <c r="D2938" s="3"/>
      <c r="E2938" s="3"/>
      <c r="F2938" s="3"/>
      <c r="G2938" s="3"/>
      <c r="H2938" s="3"/>
      <c r="I2938" s="3"/>
      <c r="J2938" s="3"/>
      <c r="K2938" s="3"/>
      <c r="L2938" s="3"/>
      <c r="M2938" s="3"/>
      <c r="N2938" s="3"/>
      <c r="O2938" s="3"/>
      <c r="P2938" s="3"/>
      <c r="Q2938" s="3"/>
      <c r="R2938" s="3"/>
      <c r="S2938" s="3"/>
      <c r="T2938" s="3"/>
      <c r="U2938" s="3"/>
      <c r="V2938" s="3"/>
    </row>
    <row r="2939" ht="27.0" customHeight="1">
      <c r="A2939" s="11" t="str">
        <f>HYPERLINK("https://www.tenforums.com/tutorials/152238-how-add-repair-windows-image-context-menu-windows-10-a.html","Repair Windows Image Context Menu - Add in Windows 10")</f>
        <v>Repair Windows Image Context Menu - Add in Windows 10</v>
      </c>
      <c r="B2939" s="10" t="s">
        <v>2553</v>
      </c>
      <c r="C2939" s="3"/>
      <c r="D2939" s="3"/>
      <c r="E2939" s="3"/>
      <c r="F2939" s="3"/>
      <c r="G2939" s="3"/>
      <c r="H2939" s="3"/>
      <c r="I2939" s="3"/>
      <c r="J2939" s="3"/>
      <c r="K2939" s="3"/>
      <c r="L2939" s="3"/>
      <c r="M2939" s="3"/>
      <c r="N2939" s="3"/>
      <c r="O2939" s="3"/>
      <c r="P2939" s="3"/>
      <c r="Q2939" s="3"/>
      <c r="R2939" s="3"/>
      <c r="S2939" s="3"/>
      <c r="T2939" s="3"/>
      <c r="U2939" s="3"/>
      <c r="V2939" s="3"/>
    </row>
    <row r="2940" ht="27.0" customHeight="1">
      <c r="A2940" s="8" t="str">
        <f>HYPERLINK("https://www.tenforums.com/tutorials/65628-power-options-add-require-password-wakeup-windows-10-a.html","Require a password on wakeup - Add to Power Options in Windows 10 ")</f>
        <v>Require a password on wakeup - Add to Power Options in Windows 10 </v>
      </c>
      <c r="B2940" s="9" t="s">
        <v>2341</v>
      </c>
      <c r="C2940" s="3"/>
      <c r="D2940" s="3"/>
      <c r="E2940" s="3"/>
      <c r="F2940" s="3"/>
      <c r="G2940" s="3"/>
      <c r="H2940" s="3"/>
      <c r="I2940" s="3"/>
      <c r="J2940" s="3"/>
      <c r="K2940" s="3"/>
      <c r="L2940" s="3"/>
      <c r="M2940" s="3"/>
      <c r="N2940" s="3"/>
      <c r="O2940" s="3"/>
      <c r="P2940" s="3"/>
      <c r="Q2940" s="3"/>
      <c r="R2940" s="3"/>
      <c r="S2940" s="3"/>
      <c r="T2940" s="3"/>
      <c r="U2940" s="3"/>
      <c r="V2940" s="3"/>
    </row>
    <row r="2941" ht="27.0" customHeight="1">
      <c r="A2941" s="8" t="str">
        <f>HYPERLINK("https://www.tenforums.com/tutorials/11129-require-sign-wakeup-turn-off-windows-10-a.html","Require Sign-in on Wakeup - Turn On or Off in Windows 10")</f>
        <v>Require Sign-in on Wakeup - Turn On or Off in Windows 10</v>
      </c>
      <c r="B2941" s="9" t="s">
        <v>2223</v>
      </c>
      <c r="C2941" s="3"/>
      <c r="D2941" s="3"/>
      <c r="E2941" s="3"/>
      <c r="F2941" s="3"/>
      <c r="G2941" s="3"/>
      <c r="H2941" s="3"/>
      <c r="I2941" s="3"/>
      <c r="J2941" s="3"/>
      <c r="K2941" s="3"/>
      <c r="L2941" s="3"/>
      <c r="M2941" s="3"/>
      <c r="N2941" s="3"/>
      <c r="O2941" s="3"/>
      <c r="P2941" s="3"/>
      <c r="Q2941" s="3"/>
      <c r="R2941" s="3"/>
      <c r="S2941" s="3"/>
      <c r="T2941" s="3"/>
      <c r="U2941" s="3"/>
      <c r="V2941" s="3"/>
    </row>
    <row r="2942" ht="27.0" customHeight="1">
      <c r="A2942" s="12" t="str">
        <f>HYPERLINK("https://www.tenforums.com/tutorials/124858-enable-disable-reserved-storage-windows-10-a.html","Reserved Storage - Enable or Disable in Windows 10")</f>
        <v>Reserved Storage - Enable or Disable in Windows 10</v>
      </c>
      <c r="B2942" s="10" t="s">
        <v>2554</v>
      </c>
      <c r="C2942" s="3"/>
      <c r="D2942" s="3"/>
      <c r="E2942" s="3"/>
      <c r="F2942" s="3"/>
      <c r="G2942" s="3"/>
      <c r="H2942" s="3"/>
      <c r="I2942" s="3"/>
      <c r="J2942" s="3"/>
      <c r="K2942" s="3"/>
      <c r="L2942" s="3"/>
      <c r="M2942" s="3"/>
      <c r="N2942" s="3"/>
      <c r="O2942" s="3"/>
      <c r="P2942" s="3"/>
      <c r="Q2942" s="3"/>
      <c r="R2942" s="3"/>
      <c r="S2942" s="3"/>
      <c r="T2942" s="3"/>
      <c r="U2942" s="3"/>
      <c r="V2942" s="3"/>
    </row>
    <row r="2943" ht="27.0" customHeight="1">
      <c r="A2943" s="8" t="str">
        <f>HYPERLINK("https://www.tenforums.com/tutorials/124859-check-reserved-storage-size-windows-update-windows-10-a.html","Reserved Storage Size - Check in Windows 10")</f>
        <v>Reserved Storage Size - Check in Windows 10</v>
      </c>
      <c r="B2943" s="10" t="s">
        <v>2555</v>
      </c>
      <c r="C2943" s="3"/>
      <c r="D2943" s="3"/>
      <c r="E2943" s="3"/>
      <c r="F2943" s="3"/>
      <c r="G2943" s="3"/>
      <c r="H2943" s="3"/>
      <c r="I2943" s="3"/>
      <c r="J2943" s="3"/>
      <c r="K2943" s="3"/>
      <c r="L2943" s="3"/>
      <c r="M2943" s="3"/>
      <c r="N2943" s="3"/>
      <c r="O2943" s="3"/>
      <c r="P2943" s="3"/>
      <c r="Q2943" s="3"/>
      <c r="R2943" s="3"/>
      <c r="S2943" s="3"/>
      <c r="T2943" s="3"/>
      <c r="U2943" s="3"/>
      <c r="V2943" s="3"/>
    </row>
    <row r="2944" ht="27.0" customHeight="1">
      <c r="A2944" s="8" t="str">
        <f>HYPERLINK("https://www.tenforums.com/tutorials/48107-reset-app-windows-10-a.html","Reset App in Windows 10")</f>
        <v>Reset App in Windows 10</v>
      </c>
      <c r="B2944" s="9" t="s">
        <v>162</v>
      </c>
      <c r="C2944" s="3"/>
      <c r="D2944" s="3"/>
      <c r="E2944" s="3"/>
      <c r="F2944" s="3"/>
      <c r="G2944" s="3"/>
      <c r="H2944" s="3"/>
      <c r="I2944" s="3"/>
      <c r="J2944" s="3"/>
      <c r="K2944" s="3"/>
      <c r="L2944" s="3"/>
      <c r="M2944" s="3"/>
      <c r="N2944" s="3"/>
      <c r="O2944" s="3"/>
      <c r="P2944" s="3"/>
      <c r="Q2944" s="3"/>
      <c r="R2944" s="3"/>
      <c r="S2944" s="3"/>
      <c r="T2944" s="3"/>
      <c r="U2944" s="3"/>
      <c r="V2944" s="3"/>
    </row>
    <row r="2945" ht="27.0" customHeight="1">
      <c r="A2945" s="8" t="str">
        <f>HYPERLINK("https://www.tenforums.com/tutorials/88246-add-reset-permissions-context-menu-windows.html","Reset Permissions Context Menu - Add in Windows")</f>
        <v>Reset Permissions Context Menu - Add in Windows</v>
      </c>
      <c r="B2945" s="9" t="s">
        <v>2238</v>
      </c>
      <c r="C2945" s="3"/>
      <c r="D2945" s="3"/>
      <c r="E2945" s="3"/>
      <c r="F2945" s="3"/>
      <c r="G2945" s="3"/>
      <c r="H2945" s="3"/>
      <c r="I2945" s="3"/>
      <c r="J2945" s="3"/>
      <c r="K2945" s="3"/>
      <c r="L2945" s="3"/>
      <c r="M2945" s="3"/>
      <c r="N2945" s="3"/>
      <c r="O2945" s="3"/>
      <c r="P2945" s="3"/>
      <c r="Q2945" s="3"/>
      <c r="R2945" s="3"/>
      <c r="S2945" s="3"/>
      <c r="T2945" s="3"/>
      <c r="U2945" s="3"/>
      <c r="V2945" s="3"/>
    </row>
    <row r="2946" ht="27.0" customHeight="1">
      <c r="A2946" s="11" t="s">
        <v>2556</v>
      </c>
      <c r="B2946" s="9" t="s">
        <v>2497</v>
      </c>
      <c r="C2946" s="3"/>
      <c r="D2946" s="3"/>
      <c r="E2946" s="3"/>
      <c r="F2946" s="3"/>
      <c r="G2946" s="3"/>
      <c r="H2946" s="3"/>
      <c r="I2946" s="3"/>
      <c r="J2946" s="3"/>
      <c r="K2946" s="3"/>
      <c r="L2946" s="3"/>
      <c r="M2946" s="3"/>
      <c r="N2946" s="3"/>
      <c r="O2946" s="3"/>
      <c r="P2946" s="3"/>
      <c r="Q2946" s="3"/>
      <c r="R2946" s="3"/>
      <c r="S2946" s="3"/>
      <c r="T2946" s="3"/>
      <c r="U2946" s="3"/>
      <c r="V2946" s="3"/>
    </row>
    <row r="2947" ht="27.0" customHeight="1">
      <c r="A2947" s="8" t="str">
        <f>HYPERLINK("https://www.tenforums.com/tutorials/4301-reset-recovery-image-show-location-windows-10-a.html","Reset Recovery Image - Show Location in Windows 10")</f>
        <v>Reset Recovery Image - Show Location in Windows 10</v>
      </c>
      <c r="B2947" s="9" t="s">
        <v>2557</v>
      </c>
      <c r="C2947" s="3"/>
      <c r="D2947" s="3"/>
      <c r="E2947" s="3"/>
      <c r="F2947" s="3"/>
      <c r="G2947" s="3"/>
      <c r="H2947" s="3"/>
      <c r="I2947" s="3"/>
      <c r="J2947" s="3"/>
      <c r="K2947" s="3"/>
      <c r="L2947" s="3"/>
      <c r="M2947" s="3"/>
      <c r="N2947" s="3"/>
      <c r="O2947" s="3"/>
      <c r="P2947" s="3"/>
      <c r="Q2947" s="3"/>
      <c r="R2947" s="3"/>
      <c r="S2947" s="3"/>
      <c r="T2947" s="3"/>
      <c r="U2947" s="3"/>
      <c r="V2947" s="3"/>
    </row>
    <row r="2948" ht="27.0" customHeight="1">
      <c r="A2948" s="8" t="str">
        <f>HYPERLINK("https://www.tenforums.com/tutorials/55072-reset-pc-shortcut-create-windows-10-a.html","Reset this PC shortcut - Create in Windows 10 ")</f>
        <v>Reset this PC shortcut - Create in Windows 10 </v>
      </c>
      <c r="B2948" s="9" t="s">
        <v>2558</v>
      </c>
      <c r="C2948" s="3"/>
      <c r="D2948" s="3"/>
      <c r="E2948" s="3"/>
      <c r="F2948" s="3"/>
      <c r="G2948" s="3"/>
      <c r="H2948" s="3"/>
      <c r="I2948" s="3"/>
      <c r="J2948" s="3"/>
      <c r="K2948" s="3"/>
      <c r="L2948" s="3"/>
      <c r="M2948" s="3"/>
      <c r="N2948" s="3"/>
      <c r="O2948" s="3"/>
      <c r="P2948" s="3"/>
      <c r="Q2948" s="3"/>
      <c r="R2948" s="3"/>
      <c r="S2948" s="3"/>
      <c r="T2948" s="3"/>
      <c r="U2948" s="3"/>
      <c r="V2948" s="3"/>
    </row>
    <row r="2949" ht="27.0" customHeight="1">
      <c r="A2949" s="8" t="str">
        <f>HYPERLINK("https://www.tenforums.com/tutorials/4130-reset-windows-10-a.html","Reset Windows 10")</f>
        <v>Reset Windows 10</v>
      </c>
      <c r="B2949" s="9" t="s">
        <v>2559</v>
      </c>
      <c r="C2949" s="3"/>
      <c r="D2949" s="3"/>
      <c r="E2949" s="3"/>
      <c r="F2949" s="3"/>
      <c r="G2949" s="3"/>
      <c r="H2949" s="3"/>
      <c r="I2949" s="3"/>
      <c r="J2949" s="3"/>
      <c r="K2949" s="3"/>
      <c r="L2949" s="3"/>
      <c r="M2949" s="3"/>
      <c r="N2949" s="3"/>
      <c r="O2949" s="3"/>
      <c r="P2949" s="3"/>
      <c r="Q2949" s="3"/>
      <c r="R2949" s="3"/>
      <c r="S2949" s="3"/>
      <c r="T2949" s="3"/>
      <c r="U2949" s="3"/>
      <c r="V2949" s="3"/>
    </row>
    <row r="2950" ht="27.0" customHeight="1">
      <c r="A2950" s="8" t="str">
        <f>HYPERLINK("https://www.tenforums.com/tutorials/27259-reset-windows-10-mobile-phone.html","Reset Windows 10 Mobile Phone")</f>
        <v>Reset Windows 10 Mobile Phone</v>
      </c>
      <c r="B2950" s="9" t="s">
        <v>2560</v>
      </c>
      <c r="C2950" s="3"/>
      <c r="D2950" s="3"/>
      <c r="E2950" s="3"/>
      <c r="F2950" s="3"/>
      <c r="G2950" s="3"/>
      <c r="H2950" s="3"/>
      <c r="I2950" s="3"/>
      <c r="J2950" s="3"/>
      <c r="K2950" s="3"/>
      <c r="L2950" s="3"/>
      <c r="M2950" s="3"/>
      <c r="N2950" s="3"/>
      <c r="O2950" s="3"/>
      <c r="P2950" s="3"/>
      <c r="Q2950" s="3"/>
      <c r="R2950" s="3"/>
      <c r="S2950" s="3"/>
      <c r="T2950" s="3"/>
      <c r="U2950" s="3"/>
      <c r="V2950" s="3"/>
    </row>
    <row r="2951" ht="27.0" customHeight="1">
      <c r="A2951" s="11" t="str">
        <f>HYPERLINK("https://www.tenforums.com/tutorials/138685-turn-off-automatically-restart-apps-after-sign-windows-10-a.html","Restart Apps Automatically after Sign In - Turn On or Off in Windows 10")</f>
        <v>Restart Apps Automatically after Sign In - Turn On or Off in Windows 10</v>
      </c>
      <c r="B2951" s="10" t="s">
        <v>2561</v>
      </c>
      <c r="C2951" s="3"/>
      <c r="D2951" s="3"/>
      <c r="E2951" s="3"/>
      <c r="F2951" s="3"/>
      <c r="G2951" s="3"/>
      <c r="H2951" s="3"/>
      <c r="I2951" s="3"/>
      <c r="J2951" s="3"/>
      <c r="K2951" s="3"/>
      <c r="L2951" s="3"/>
      <c r="M2951" s="3"/>
      <c r="N2951" s="3"/>
      <c r="O2951" s="3"/>
      <c r="P2951" s="3"/>
      <c r="Q2951" s="3"/>
      <c r="R2951" s="3"/>
      <c r="S2951" s="3"/>
      <c r="T2951" s="3"/>
      <c r="U2951" s="3"/>
      <c r="V2951" s="3"/>
    </row>
    <row r="2952" ht="27.0" customHeight="1">
      <c r="A2952" s="12" t="str">
        <f>HYPERLINK("https://www.tenforums.com/tutorials/7370-restart-computer-windows-10-a.html","Restart Computer in Windows 10")</f>
        <v>Restart Computer in Windows 10</v>
      </c>
      <c r="B2952" s="9" t="s">
        <v>2562</v>
      </c>
      <c r="C2952" s="3"/>
      <c r="D2952" s="3"/>
      <c r="E2952" s="3"/>
      <c r="F2952" s="3"/>
      <c r="G2952" s="3"/>
      <c r="H2952" s="3"/>
      <c r="I2952" s="3"/>
      <c r="J2952" s="3"/>
      <c r="K2952" s="3"/>
      <c r="L2952" s="3"/>
      <c r="M2952" s="3"/>
      <c r="N2952" s="3"/>
      <c r="O2952" s="3"/>
      <c r="P2952" s="3"/>
      <c r="Q2952" s="3"/>
      <c r="R2952" s="3"/>
      <c r="S2952" s="3"/>
      <c r="T2952" s="3"/>
      <c r="U2952" s="3"/>
      <c r="V2952" s="3"/>
    </row>
    <row r="2953" ht="27.0" customHeight="1">
      <c r="A2953" s="8" t="str">
        <f>HYPERLINK("https://www.tenforums.com/tutorials/96668-add-restart-context-menu-windows-10-a.html","Restart Context Menu - Add in Windows 10")</f>
        <v>Restart Context Menu - Add in Windows 10</v>
      </c>
      <c r="B2953" s="9" t="s">
        <v>2563</v>
      </c>
      <c r="C2953" s="3"/>
      <c r="D2953" s="3"/>
      <c r="E2953" s="3"/>
      <c r="F2953" s="3"/>
      <c r="G2953" s="3"/>
      <c r="H2953" s="3"/>
      <c r="I2953" s="3"/>
      <c r="J2953" s="3"/>
      <c r="K2953" s="3"/>
      <c r="L2953" s="3"/>
      <c r="M2953" s="3"/>
      <c r="N2953" s="3"/>
      <c r="O2953" s="3"/>
      <c r="P2953" s="3"/>
      <c r="Q2953" s="3"/>
      <c r="R2953" s="3"/>
      <c r="S2953" s="3"/>
      <c r="T2953" s="3"/>
      <c r="U2953" s="3"/>
      <c r="V2953" s="3"/>
    </row>
    <row r="2954" ht="27.0" customHeight="1">
      <c r="A2954" s="8" t="str">
        <f>HYPERLINK("https://www.tenforums.com/tutorials/5976-restart-explorer-context-menu-add-windows-10-a.html","Restart Explorer Context Menu - Add in Windows 10")</f>
        <v>Restart Explorer Context Menu - Add in Windows 10</v>
      </c>
      <c r="B2954" s="9" t="s">
        <v>960</v>
      </c>
      <c r="C2954" s="3"/>
      <c r="D2954" s="3"/>
      <c r="E2954" s="3"/>
      <c r="F2954" s="3"/>
      <c r="G2954" s="3"/>
      <c r="H2954" s="3"/>
      <c r="I2954" s="3"/>
      <c r="J2954" s="3"/>
      <c r="K2954" s="3"/>
      <c r="L2954" s="3"/>
      <c r="M2954" s="3"/>
      <c r="N2954" s="3"/>
      <c r="O2954" s="3"/>
      <c r="P2954" s="3"/>
      <c r="Q2954" s="3"/>
      <c r="R2954" s="3"/>
      <c r="S2954" s="3"/>
      <c r="T2954" s="3"/>
      <c r="U2954" s="3"/>
      <c r="V2954" s="3"/>
    </row>
    <row r="2955" ht="27.0" customHeight="1">
      <c r="A2955" s="8" t="str">
        <f>HYPERLINK("https://www.tenforums.com/tutorials/5970-explorer-exe-process-restart-windows-10-a.html","Restart explorer.exe Process in Windows 10")</f>
        <v>Restart explorer.exe Process in Windows 10</v>
      </c>
      <c r="B2955" s="9" t="s">
        <v>959</v>
      </c>
      <c r="C2955" s="3"/>
      <c r="D2955" s="3"/>
      <c r="E2955" s="3"/>
      <c r="F2955" s="3"/>
      <c r="G2955" s="3"/>
      <c r="H2955" s="3"/>
      <c r="I2955" s="3"/>
      <c r="J2955" s="3"/>
      <c r="K2955" s="3"/>
      <c r="L2955" s="3"/>
      <c r="M2955" s="3"/>
      <c r="N2955" s="3"/>
      <c r="O2955" s="3"/>
      <c r="P2955" s="3"/>
      <c r="Q2955" s="3"/>
      <c r="R2955" s="3"/>
      <c r="S2955" s="3"/>
      <c r="T2955" s="3"/>
      <c r="U2955" s="3"/>
      <c r="V2955" s="3"/>
    </row>
    <row r="2956" ht="27.0" customHeight="1">
      <c r="A2956" s="8" t="str">
        <f>HYPERLINK("https://www.tenforums.com/tutorials/76305-windows-update-restart-notifications-turn-off-windows-10-a.html","Restart Notifications for Updates - Turn On or Off in Windows 10")</f>
        <v>Restart Notifications for Updates - Turn On or Off in Windows 10</v>
      </c>
      <c r="B2956" s="10" t="s">
        <v>2092</v>
      </c>
      <c r="C2956" s="3"/>
      <c r="D2956" s="3"/>
      <c r="E2956" s="3"/>
      <c r="F2956" s="3"/>
      <c r="G2956" s="3"/>
      <c r="H2956" s="3"/>
      <c r="I2956" s="3"/>
      <c r="J2956" s="3"/>
      <c r="K2956" s="3"/>
      <c r="L2956" s="3"/>
      <c r="M2956" s="3"/>
      <c r="N2956" s="3"/>
      <c r="O2956" s="3"/>
      <c r="P2956" s="3"/>
      <c r="Q2956" s="3"/>
      <c r="R2956" s="3"/>
      <c r="S2956" s="3"/>
      <c r="T2956" s="3"/>
      <c r="U2956" s="3"/>
      <c r="V2956" s="3"/>
    </row>
    <row r="2957" ht="27.0" customHeight="1">
      <c r="A2957" s="8" t="str">
        <f>HYPERLINK("https://www.tenforums.com/tutorials/104886-disable-shut-down-restart-sleep-hibernate-windows-10-a.html","Restart, Shut Down, Sleep, and Hibernate in Power Menu - Enable or Disable in Windows 10")</f>
        <v>Restart, Shut Down, Sleep, and Hibernate in Power Menu - Enable or Disable in Windows 10</v>
      </c>
      <c r="B2957" s="9" t="s">
        <v>1224</v>
      </c>
      <c r="C2957" s="3"/>
      <c r="D2957" s="3"/>
      <c r="E2957" s="3"/>
      <c r="F2957" s="3"/>
      <c r="G2957" s="3"/>
      <c r="H2957" s="3"/>
      <c r="I2957" s="3"/>
      <c r="J2957" s="3"/>
      <c r="K2957" s="3"/>
      <c r="L2957" s="3"/>
      <c r="M2957" s="3"/>
      <c r="N2957" s="3"/>
      <c r="O2957" s="3"/>
      <c r="P2957" s="3"/>
      <c r="Q2957" s="3"/>
      <c r="R2957" s="3"/>
      <c r="S2957" s="3"/>
      <c r="T2957" s="3"/>
      <c r="U2957" s="3"/>
      <c r="V2957" s="3"/>
    </row>
    <row r="2958" ht="27.0" customHeight="1">
      <c r="A2958" s="8" t="str">
        <f>HYPERLINK("https://www.tenforums.com/tutorials/133178-restart-start-menu-windows-10-a.html","Restart Start Menu in Windows 10")</f>
        <v>Restart Start Menu in Windows 10</v>
      </c>
      <c r="B2958" s="9" t="s">
        <v>2564</v>
      </c>
      <c r="C2958" s="3"/>
      <c r="D2958" s="3"/>
      <c r="E2958" s="3"/>
      <c r="F2958" s="3"/>
      <c r="G2958" s="3"/>
      <c r="H2958" s="3"/>
      <c r="I2958" s="3"/>
      <c r="J2958" s="3"/>
      <c r="K2958" s="3"/>
      <c r="L2958" s="3"/>
      <c r="M2958" s="3"/>
      <c r="N2958" s="3"/>
      <c r="O2958" s="3"/>
      <c r="P2958" s="3"/>
      <c r="Q2958" s="3"/>
      <c r="R2958" s="3"/>
      <c r="S2958" s="3"/>
      <c r="T2958" s="3"/>
      <c r="U2958" s="3"/>
      <c r="V2958" s="3"/>
    </row>
    <row r="2959" ht="27.0" customHeight="1">
      <c r="A2959" s="8" t="str">
        <f>HYPERLINK("https://www.tenforums.com/tutorials/133188-add-restart-start-menu-desktop-context-menu-windows-10-a.html","Restart Start Menu - Add to Desktop Context Menu in Windows 10")</f>
        <v>Restart Start Menu - Add to Desktop Context Menu in Windows 10</v>
      </c>
      <c r="B2959" s="9" t="s">
        <v>2565</v>
      </c>
      <c r="C2959" s="3"/>
      <c r="D2959" s="3"/>
      <c r="E2959" s="3"/>
      <c r="F2959" s="3"/>
      <c r="G2959" s="3"/>
      <c r="H2959" s="3"/>
      <c r="I2959" s="3"/>
      <c r="J2959" s="3"/>
      <c r="K2959" s="3"/>
      <c r="L2959" s="3"/>
      <c r="M2959" s="3"/>
      <c r="N2959" s="3"/>
      <c r="O2959" s="3"/>
      <c r="P2959" s="3"/>
      <c r="Q2959" s="3"/>
      <c r="R2959" s="3"/>
      <c r="S2959" s="3"/>
      <c r="T2959" s="3"/>
      <c r="U2959" s="3"/>
      <c r="V2959" s="3"/>
    </row>
    <row r="2960" ht="27.0" customHeight="1">
      <c r="A2960" s="8" t="str">
        <f>HYPERLINK("https://www.sevenforums.com/tutorials/720-restart-time.html","Restart Time of Windows 10")</f>
        <v>Restart Time of Windows 10</v>
      </c>
      <c r="B2960" s="10" t="s">
        <v>2566</v>
      </c>
      <c r="C2960" s="3"/>
      <c r="D2960" s="3"/>
      <c r="E2960" s="3"/>
      <c r="F2960" s="3"/>
      <c r="G2960" s="3"/>
      <c r="H2960" s="3"/>
      <c r="I2960" s="3"/>
      <c r="J2960" s="3"/>
      <c r="K2960" s="3"/>
      <c r="L2960" s="3"/>
      <c r="M2960" s="3"/>
      <c r="N2960" s="3"/>
      <c r="O2960" s="3"/>
      <c r="P2960" s="3"/>
      <c r="Q2960" s="3"/>
      <c r="R2960" s="3"/>
      <c r="S2960" s="3"/>
      <c r="T2960" s="3"/>
      <c r="U2960" s="3"/>
      <c r="V2960" s="3"/>
    </row>
    <row r="2961" ht="27.0" customHeight="1">
      <c r="A2961" s="8" t="str">
        <f>HYPERLINK("https://www.tenforums.com/tutorials/64869-restore-point-automatically-create-schedule-windows-10-a.html","Restore Point - Automatically Create on Schedule in Windows 10 ")</f>
        <v>Restore Point - Automatically Create on Schedule in Windows 10 </v>
      </c>
      <c r="B2961" s="9" t="s">
        <v>2567</v>
      </c>
      <c r="C2961" s="3"/>
      <c r="D2961" s="3"/>
      <c r="E2961" s="3"/>
      <c r="F2961" s="3"/>
      <c r="G2961" s="3"/>
      <c r="H2961" s="3"/>
      <c r="I2961" s="3"/>
      <c r="J2961" s="3"/>
      <c r="K2961" s="3"/>
      <c r="L2961" s="3"/>
      <c r="M2961" s="3"/>
      <c r="N2961" s="3"/>
      <c r="O2961" s="3"/>
      <c r="P2961" s="3"/>
      <c r="Q2961" s="3"/>
      <c r="R2961" s="3"/>
      <c r="S2961" s="3"/>
      <c r="T2961" s="3"/>
      <c r="U2961" s="3"/>
      <c r="V2961" s="3"/>
    </row>
    <row r="2962" ht="27.0" customHeight="1">
      <c r="A2962" s="8" t="str">
        <f>HYPERLINK("https://www.tenforums.com/tutorials/64791-restore-point-automatically-create-startup-windows-10-a.html","Restore Point - Automatically Create at Startup in Windows 10 ")</f>
        <v>Restore Point - Automatically Create at Startup in Windows 10 </v>
      </c>
      <c r="B2962" s="9" t="s">
        <v>2568</v>
      </c>
      <c r="C2962" s="3"/>
      <c r="D2962" s="3"/>
      <c r="E2962" s="3"/>
      <c r="F2962" s="3"/>
      <c r="G2962" s="3"/>
      <c r="H2962" s="3"/>
      <c r="I2962" s="3"/>
      <c r="J2962" s="3"/>
      <c r="K2962" s="3"/>
      <c r="L2962" s="3"/>
      <c r="M2962" s="3"/>
      <c r="N2962" s="3"/>
      <c r="O2962" s="3"/>
      <c r="P2962" s="3"/>
      <c r="Q2962" s="3"/>
      <c r="R2962" s="3"/>
      <c r="S2962" s="3"/>
      <c r="T2962" s="3"/>
      <c r="U2962" s="3"/>
      <c r="V2962" s="3"/>
    </row>
    <row r="2963" ht="27.0" customHeight="1">
      <c r="A2963" s="8" t="str">
        <f>HYPERLINK("https://www.tenforums.com/tutorials/16236-restore-point-context-menu-add-windows-10-a.html","Restore Point Context Menu - Add in Windows 10")</f>
        <v>Restore Point Context Menu - Add in Windows 10</v>
      </c>
      <c r="B2963" s="9" t="s">
        <v>2569</v>
      </c>
      <c r="C2963" s="3"/>
      <c r="D2963" s="3"/>
      <c r="E2963" s="3"/>
      <c r="F2963" s="3"/>
      <c r="G2963" s="3"/>
      <c r="H2963" s="3"/>
      <c r="I2963" s="3"/>
      <c r="J2963" s="3"/>
      <c r="K2963" s="3"/>
      <c r="L2963" s="3"/>
      <c r="M2963" s="3"/>
      <c r="N2963" s="3"/>
      <c r="O2963" s="3"/>
      <c r="P2963" s="3"/>
      <c r="Q2963" s="3"/>
      <c r="R2963" s="3"/>
      <c r="S2963" s="3"/>
      <c r="T2963" s="3"/>
      <c r="U2963" s="3"/>
      <c r="V2963" s="3"/>
    </row>
    <row r="2964" ht="27.0" customHeight="1">
      <c r="A2964" s="8" t="str">
        <f>HYPERLINK("https://www.tenforums.com/tutorials/4571-system-restore-point-create-windows-10-a.html","Restore Point - Create in Windows 10")</f>
        <v>Restore Point - Create in Windows 10</v>
      </c>
      <c r="B2964" s="9" t="s">
        <v>2570</v>
      </c>
      <c r="C2964" s="3"/>
      <c r="D2964" s="3"/>
      <c r="E2964" s="3"/>
      <c r="F2964" s="3"/>
      <c r="G2964" s="3"/>
      <c r="H2964" s="3"/>
      <c r="I2964" s="3"/>
      <c r="J2964" s="3"/>
      <c r="K2964" s="3"/>
      <c r="L2964" s="3"/>
      <c r="M2964" s="3"/>
      <c r="N2964" s="3"/>
      <c r="O2964" s="3"/>
      <c r="P2964" s="3"/>
      <c r="Q2964" s="3"/>
      <c r="R2964" s="3"/>
      <c r="S2964" s="3"/>
      <c r="T2964" s="3"/>
      <c r="U2964" s="3"/>
      <c r="V2964" s="3"/>
    </row>
    <row r="2965" ht="27.0" customHeight="1">
      <c r="A2965" s="8" t="str">
        <f>HYPERLINK("https://www.tenforums.com/tutorials/94682-change-system-restore-point-creation-frequency-windows-10-a.html","Restore Point Creation Frequency - Change in Windows 10")</f>
        <v>Restore Point Creation Frequency - Change in Windows 10</v>
      </c>
      <c r="B2965" s="9" t="s">
        <v>2571</v>
      </c>
      <c r="C2965" s="3"/>
      <c r="D2965" s="3"/>
      <c r="E2965" s="3"/>
      <c r="F2965" s="3"/>
      <c r="G2965" s="3"/>
      <c r="H2965" s="3"/>
      <c r="I2965" s="3"/>
      <c r="J2965" s="3"/>
      <c r="K2965" s="3"/>
      <c r="L2965" s="3"/>
      <c r="M2965" s="3"/>
      <c r="N2965" s="3"/>
      <c r="O2965" s="3"/>
      <c r="P2965" s="3"/>
      <c r="Q2965" s="3"/>
      <c r="R2965" s="3"/>
      <c r="S2965" s="3"/>
      <c r="T2965" s="3"/>
      <c r="U2965" s="3"/>
      <c r="V2965" s="3"/>
    </row>
    <row r="2966" ht="27.0" customHeight="1">
      <c r="A2966" s="11" t="str">
        <f>HYPERLINK("https://www.tenforums.com/tutorials/142923-delete-system-image-restore-point-system-restore-windows-10-a.html","Restore Point for System Image - Delete from System Restore in Windows 10")</f>
        <v>Restore Point for System Image - Delete from System Restore in Windows 10</v>
      </c>
      <c r="B2966" s="10" t="s">
        <v>2572</v>
      </c>
      <c r="C2966" s="3"/>
      <c r="D2966" s="3"/>
      <c r="E2966" s="3"/>
      <c r="F2966" s="3"/>
      <c r="G2966" s="3"/>
      <c r="H2966" s="3"/>
      <c r="I2966" s="3"/>
      <c r="J2966" s="3"/>
      <c r="K2966" s="3"/>
      <c r="L2966" s="3"/>
      <c r="M2966" s="3"/>
      <c r="N2966" s="3"/>
      <c r="O2966" s="3"/>
      <c r="P2966" s="3"/>
      <c r="Q2966" s="3"/>
      <c r="R2966" s="3"/>
      <c r="S2966" s="3"/>
      <c r="T2966" s="3"/>
      <c r="U2966" s="3"/>
      <c r="V2966" s="3"/>
    </row>
    <row r="2967" ht="27.0" customHeight="1">
      <c r="A2967" s="8" t="str">
        <f>HYPERLINK("https://www.tenforums.com/tutorials/4543-system-restore-point-shortcut-create-windows-10-a.html","Restore Point shortcut - Create in Windows 10")</f>
        <v>Restore Point shortcut - Create in Windows 10</v>
      </c>
      <c r="B2967" s="9" t="s">
        <v>2573</v>
      </c>
      <c r="C2967" s="3"/>
      <c r="D2967" s="3"/>
      <c r="E2967" s="3"/>
      <c r="F2967" s="3"/>
      <c r="G2967" s="3"/>
      <c r="H2967" s="3"/>
      <c r="I2967" s="3"/>
      <c r="J2967" s="3"/>
      <c r="K2967" s="3"/>
      <c r="L2967" s="3"/>
      <c r="M2967" s="3"/>
      <c r="N2967" s="3"/>
      <c r="O2967" s="3"/>
      <c r="P2967" s="3"/>
      <c r="Q2967" s="3"/>
      <c r="R2967" s="3"/>
      <c r="S2967" s="3"/>
      <c r="T2967" s="3"/>
      <c r="U2967" s="3"/>
      <c r="V2967" s="3"/>
    </row>
    <row r="2968" ht="27.0" customHeight="1">
      <c r="A2968" s="8" t="str">
        <f>HYPERLINK("https://www.tenforums.com/tutorials/33593-system-restore-points-delete-windows-10-a.html","Restore Points - Delete in Windows 10")</f>
        <v>Restore Points - Delete in Windows 10</v>
      </c>
      <c r="B2968" s="9" t="s">
        <v>2574</v>
      </c>
      <c r="C2968" s="3"/>
      <c r="D2968" s="3"/>
      <c r="E2968" s="3"/>
      <c r="F2968" s="3"/>
      <c r="G2968" s="3"/>
      <c r="H2968" s="3"/>
      <c r="I2968" s="3"/>
      <c r="J2968" s="3"/>
      <c r="K2968" s="3"/>
      <c r="L2968" s="3"/>
      <c r="M2968" s="3"/>
      <c r="N2968" s="3"/>
      <c r="O2968" s="3"/>
      <c r="P2968" s="3"/>
      <c r="Q2968" s="3"/>
      <c r="R2968" s="3"/>
      <c r="S2968" s="3"/>
      <c r="T2968" s="3"/>
      <c r="U2968" s="3"/>
      <c r="V2968" s="3"/>
    </row>
    <row r="2969" ht="27.0" customHeight="1">
      <c r="A2969" s="8" t="str">
        <f>HYPERLINK("https://www.tenforums.com/tutorials/131901-see-list-all-available-system-restore-points-windows.html","Restore Points - See List of All Available in Windows")</f>
        <v>Restore Points - See List of All Available in Windows</v>
      </c>
      <c r="B2969" s="9" t="s">
        <v>2575</v>
      </c>
      <c r="C2969" s="3"/>
      <c r="D2969" s="3"/>
      <c r="E2969" s="3"/>
      <c r="F2969" s="3"/>
      <c r="G2969" s="3"/>
      <c r="H2969" s="3"/>
      <c r="I2969" s="3"/>
      <c r="J2969" s="3"/>
      <c r="K2969" s="3"/>
      <c r="L2969" s="3"/>
      <c r="M2969" s="3"/>
      <c r="N2969" s="3"/>
      <c r="O2969" s="3"/>
      <c r="P2969" s="3"/>
      <c r="Q2969" s="3"/>
      <c r="R2969" s="3"/>
      <c r="S2969" s="3"/>
      <c r="T2969" s="3"/>
      <c r="U2969" s="3"/>
      <c r="V2969" s="3"/>
    </row>
    <row r="2970" ht="27.0" customHeight="1">
      <c r="A2970" s="8" t="str">
        <f>HYPERLINK("https://www.tenforums.com/tutorials/67701-restore-previous-folder-windows-logon-turn-windows-10-a.html","Restore previous folder windows at logon - Turn On in Windows 10 ")</f>
        <v>Restore previous folder windows at logon - Turn On in Windows 10 </v>
      </c>
      <c r="B2970" s="9" t="s">
        <v>2576</v>
      </c>
      <c r="C2970" s="3"/>
      <c r="D2970" s="3"/>
      <c r="E2970" s="3"/>
      <c r="F2970" s="3"/>
      <c r="G2970" s="3"/>
      <c r="H2970" s="3"/>
      <c r="I2970" s="3"/>
      <c r="J2970" s="3"/>
      <c r="K2970" s="3"/>
      <c r="L2970" s="3"/>
      <c r="M2970" s="3"/>
      <c r="N2970" s="3"/>
      <c r="O2970" s="3"/>
      <c r="P2970" s="3"/>
      <c r="Q2970" s="3"/>
      <c r="R2970" s="3"/>
      <c r="S2970" s="3"/>
      <c r="T2970" s="3"/>
      <c r="U2970" s="3"/>
      <c r="V2970" s="3"/>
    </row>
    <row r="2971" ht="27.0" customHeight="1">
      <c r="A2971" s="8" t="str">
        <f>HYPERLINK("https://www.tenforums.com/tutorials/79513-remove-previous-versions-context-menu-properties-windows-10-a.html","Restore Previous Versions Context Menu - Add or Remove in Windows 10")</f>
        <v>Restore Previous Versions Context Menu - Add or Remove in Windows 10</v>
      </c>
      <c r="B2971" s="10" t="s">
        <v>2396</v>
      </c>
      <c r="C2971" s="3"/>
      <c r="D2971" s="3"/>
      <c r="E2971" s="3"/>
      <c r="F2971" s="3"/>
      <c r="G2971" s="3"/>
      <c r="H2971" s="3"/>
      <c r="I2971" s="3"/>
      <c r="J2971" s="3"/>
      <c r="K2971" s="3"/>
      <c r="L2971" s="3"/>
      <c r="M2971" s="3"/>
      <c r="N2971" s="3"/>
      <c r="O2971" s="3"/>
      <c r="P2971" s="3"/>
      <c r="Q2971" s="3"/>
      <c r="R2971" s="3"/>
      <c r="S2971" s="3"/>
      <c r="T2971" s="3"/>
      <c r="U2971" s="3"/>
      <c r="V2971" s="3"/>
    </row>
    <row r="2972" ht="27.0" customHeight="1">
      <c r="A2972" s="8" t="str">
        <f>HYPERLINK("https://www.tenforums.com/tutorials/97079-add-remove-resume-bitlocker-protection-context-menu-windows-10-a.html","Resume BitLocker Protection - Add or Remove Context Menu in Windows 10")</f>
        <v>Resume BitLocker Protection - Add or Remove Context Menu in Windows 10</v>
      </c>
      <c r="B2972" s="9" t="s">
        <v>291</v>
      </c>
      <c r="C2972" s="3"/>
      <c r="D2972" s="3"/>
      <c r="E2972" s="3"/>
      <c r="F2972" s="3"/>
      <c r="G2972" s="3"/>
      <c r="H2972" s="3"/>
      <c r="I2972" s="3"/>
      <c r="J2972" s="3"/>
      <c r="K2972" s="3"/>
      <c r="L2972" s="3"/>
      <c r="M2972" s="3"/>
      <c r="N2972" s="3"/>
      <c r="O2972" s="3"/>
      <c r="P2972" s="3"/>
      <c r="Q2972" s="3"/>
      <c r="R2972" s="3"/>
      <c r="S2972" s="3"/>
      <c r="T2972" s="3"/>
      <c r="U2972" s="3"/>
      <c r="V2972" s="3"/>
    </row>
    <row r="2973" ht="27.0" customHeight="1">
      <c r="A2973" s="8" t="str">
        <f>HYPERLINK("https://www.tenforums.com/tutorials/85522-turn-off-retail-demo-experience-mode-windows-10-a.html","Retail Demo Experience Mode - Turn On or Off in Windows 10")</f>
        <v>Retail Demo Experience Mode - Turn On or Off in Windows 10</v>
      </c>
      <c r="B2973" s="9" t="s">
        <v>2577</v>
      </c>
      <c r="C2973" s="3"/>
      <c r="D2973" s="3"/>
      <c r="E2973" s="3"/>
      <c r="F2973" s="3"/>
      <c r="G2973" s="3"/>
      <c r="H2973" s="3"/>
      <c r="I2973" s="3"/>
      <c r="J2973" s="3"/>
      <c r="K2973" s="3"/>
      <c r="L2973" s="3"/>
      <c r="M2973" s="3"/>
      <c r="N2973" s="3"/>
      <c r="O2973" s="3"/>
      <c r="P2973" s="3"/>
      <c r="Q2973" s="3"/>
      <c r="R2973" s="3"/>
      <c r="S2973" s="3"/>
      <c r="T2973" s="3"/>
      <c r="U2973" s="3"/>
      <c r="V2973" s="3"/>
    </row>
    <row r="2974" ht="27.0" customHeight="1">
      <c r="A2974" s="8" t="str">
        <f>HYPERLINK("https://www.tenforums.com/tutorials/42982-file-explorer-ribbon-hide-show-windows-10-a.html","Ribbon in File Explorer - Hide or Show in Windows 10")</f>
        <v>Ribbon in File Explorer - Hide or Show in Windows 10</v>
      </c>
      <c r="B2974" s="9" t="s">
        <v>1013</v>
      </c>
      <c r="C2974" s="3"/>
      <c r="D2974" s="3"/>
      <c r="E2974" s="3"/>
      <c r="F2974" s="3"/>
      <c r="G2974" s="3"/>
      <c r="H2974" s="3"/>
      <c r="I2974" s="3"/>
      <c r="J2974" s="3"/>
      <c r="K2974" s="3"/>
      <c r="L2974" s="3"/>
      <c r="M2974" s="3"/>
      <c r="N2974" s="3"/>
      <c r="O2974" s="3"/>
      <c r="P2974" s="3"/>
      <c r="Q2974" s="3"/>
      <c r="R2974" s="3"/>
      <c r="S2974" s="3"/>
      <c r="T2974" s="3"/>
      <c r="U2974" s="3"/>
      <c r="V2974" s="3"/>
    </row>
    <row r="2975" ht="27.0" customHeight="1">
      <c r="A2975" s="11" t="str">
        <f>HYPERLINK("https://www.tenforums.com/tutorials/143627-fix-slow-freezing-right-click-context-menu-windows.html","Right Click Context Menu Slow or Freezing - Fix in Windows 7, Windows 8, and Windows 10")</f>
        <v>Right Click Context Menu Slow or Freezing - Fix in Windows 7, Windows 8, and Windows 10</v>
      </c>
      <c r="B2975" s="10" t="s">
        <v>591</v>
      </c>
      <c r="C2975" s="3"/>
      <c r="D2975" s="3"/>
      <c r="E2975" s="3"/>
      <c r="F2975" s="3"/>
      <c r="G2975" s="3"/>
      <c r="H2975" s="3"/>
      <c r="I2975" s="3"/>
      <c r="J2975" s="3"/>
      <c r="K2975" s="3"/>
      <c r="L2975" s="3"/>
      <c r="M2975" s="3"/>
      <c r="N2975" s="3"/>
      <c r="O2975" s="3"/>
      <c r="P2975" s="3"/>
      <c r="Q2975" s="3"/>
      <c r="R2975" s="3"/>
      <c r="S2975" s="3"/>
      <c r="T2975" s="3"/>
      <c r="U2975" s="3"/>
      <c r="V2975" s="3"/>
    </row>
    <row r="2976" ht="27.0" customHeight="1">
      <c r="A2976" s="8" t="str">
        <f>HYPERLINK("https://www.tenforums.com/tutorials/87204-how-right-click-touchscreen-windows-10-a.html","Right Click on a Touchscreen in Windows 10")</f>
        <v>Right Click on a Touchscreen in Windows 10</v>
      </c>
      <c r="B2976" s="9" t="s">
        <v>2578</v>
      </c>
      <c r="C2976" s="3"/>
      <c r="D2976" s="3"/>
      <c r="E2976" s="3"/>
      <c r="F2976" s="3"/>
      <c r="G2976" s="3"/>
      <c r="H2976" s="3"/>
      <c r="I2976" s="3"/>
      <c r="J2976" s="3"/>
      <c r="K2976" s="3"/>
      <c r="L2976" s="3"/>
      <c r="M2976" s="3"/>
      <c r="N2976" s="3"/>
      <c r="O2976" s="3"/>
      <c r="P2976" s="3"/>
      <c r="Q2976" s="3"/>
      <c r="R2976" s="3"/>
      <c r="S2976" s="3"/>
      <c r="T2976" s="3"/>
      <c r="U2976" s="3"/>
      <c r="V2976" s="3"/>
    </row>
    <row r="2977" ht="27.0" customHeight="1">
      <c r="A2977" s="8" t="str">
        <f>HYPERLINK("https://www.tenforums.com/tutorials/87219-how-right-click-using-keyboard-windows.html","Right Click using Keyboard in Windows")</f>
        <v>Right Click using Keyboard in Windows</v>
      </c>
      <c r="B2977" s="9" t="s">
        <v>1362</v>
      </c>
      <c r="C2977" s="3"/>
      <c r="D2977" s="3"/>
      <c r="E2977" s="3"/>
      <c r="F2977" s="3"/>
      <c r="G2977" s="3"/>
      <c r="H2977" s="3"/>
      <c r="I2977" s="3"/>
      <c r="J2977" s="3"/>
      <c r="K2977" s="3"/>
      <c r="L2977" s="3"/>
      <c r="M2977" s="3"/>
      <c r="N2977" s="3"/>
      <c r="O2977" s="3"/>
      <c r="P2977" s="3"/>
      <c r="Q2977" s="3"/>
      <c r="R2977" s="3"/>
      <c r="S2977" s="3"/>
      <c r="T2977" s="3"/>
      <c r="U2977" s="3"/>
      <c r="V2977" s="3"/>
    </row>
    <row r="2978" ht="27.0" customHeight="1">
      <c r="A2978" s="8" t="str">
        <f>HYPERLINK("https://www.tenforums.com/tutorials/27671-windows-10-mobile-phone-ring-online.html","Ring Windows 10 Mobile Phone Online")</f>
        <v>Ring Windows 10 Mobile Phone Online</v>
      </c>
      <c r="B2978" s="9" t="s">
        <v>2579</v>
      </c>
      <c r="C2978" s="3"/>
      <c r="D2978" s="3"/>
      <c r="E2978" s="3"/>
      <c r="F2978" s="3"/>
      <c r="G2978" s="3"/>
      <c r="H2978" s="3"/>
      <c r="I2978" s="3"/>
      <c r="J2978" s="3"/>
      <c r="K2978" s="3"/>
      <c r="L2978" s="3"/>
      <c r="M2978" s="3"/>
      <c r="N2978" s="3"/>
      <c r="O2978" s="3"/>
      <c r="P2978" s="3"/>
      <c r="Q2978" s="3"/>
      <c r="R2978" s="3"/>
      <c r="S2978" s="3"/>
      <c r="T2978" s="3"/>
      <c r="U2978" s="3"/>
      <c r="V2978" s="3"/>
    </row>
    <row r="2979" ht="27.0" customHeight="1">
      <c r="A2979" s="8" t="str">
        <f>HYPERLINK("https://www.tenforums.com/tutorials/60478-roll-back-driver-previous-version-windows-10-a.html","Roll Back Driver to Previous Version in Windows 10 ")</f>
        <v>Roll Back Driver to Previous Version in Windows 10 </v>
      </c>
      <c r="B2979" s="9" t="s">
        <v>879</v>
      </c>
      <c r="C2979" s="3"/>
      <c r="D2979" s="3"/>
      <c r="E2979" s="3"/>
      <c r="F2979" s="3"/>
      <c r="G2979" s="3"/>
      <c r="H2979" s="3"/>
      <c r="I2979" s="3"/>
      <c r="J2979" s="3"/>
      <c r="K2979" s="3"/>
      <c r="L2979" s="3"/>
      <c r="M2979" s="3"/>
      <c r="N2979" s="3"/>
      <c r="O2979" s="3"/>
      <c r="P2979" s="3"/>
      <c r="Q2979" s="3"/>
      <c r="R2979" s="3"/>
      <c r="S2979" s="3"/>
      <c r="T2979" s="3"/>
      <c r="U2979" s="3"/>
      <c r="V2979" s="3"/>
    </row>
    <row r="2980" ht="27.0" customHeight="1">
      <c r="A2980" s="8" t="str">
        <f>HYPERLINK("https://www.tenforums.com/tutorials/77021-rotate-image-windows-10-a.html","Rotate Image in Windows 10")</f>
        <v>Rotate Image in Windows 10</v>
      </c>
      <c r="B2980" s="10" t="s">
        <v>1276</v>
      </c>
      <c r="C2980" s="3"/>
      <c r="D2980" s="3"/>
      <c r="E2980" s="3"/>
      <c r="F2980" s="3"/>
      <c r="G2980" s="3"/>
      <c r="H2980" s="3"/>
      <c r="I2980" s="3"/>
      <c r="J2980" s="3"/>
      <c r="K2980" s="3"/>
      <c r="L2980" s="3"/>
      <c r="M2980" s="3"/>
      <c r="N2980" s="3"/>
      <c r="O2980" s="3"/>
      <c r="P2980" s="3"/>
      <c r="Q2980" s="3"/>
      <c r="R2980" s="3"/>
      <c r="S2980" s="3"/>
      <c r="T2980" s="3"/>
      <c r="U2980" s="3"/>
      <c r="V2980" s="3"/>
    </row>
    <row r="2981" ht="27.0" customHeight="1">
      <c r="A2981" s="8" t="str">
        <f>HYPERLINK("https://www.tenforums.com/tutorials/122613-add-remove-rotate-left-rotate-right-context-menu-windows-10-a.html","Rotate Left and Rotate Right Context Menu - Add or Remove in Windows 10")</f>
        <v>Rotate Left and Rotate Right Context Menu - Add or Remove in Windows 10</v>
      </c>
      <c r="B2981" s="9" t="s">
        <v>2580</v>
      </c>
      <c r="C2981" s="3"/>
      <c r="D2981" s="3"/>
      <c r="E2981" s="3"/>
      <c r="F2981" s="3"/>
      <c r="G2981" s="3"/>
      <c r="H2981" s="3"/>
      <c r="I2981" s="3"/>
      <c r="J2981" s="3"/>
      <c r="K2981" s="3"/>
      <c r="L2981" s="3"/>
      <c r="M2981" s="3"/>
      <c r="N2981" s="3"/>
      <c r="O2981" s="3"/>
      <c r="P2981" s="3"/>
      <c r="Q2981" s="3"/>
      <c r="R2981" s="3"/>
      <c r="S2981" s="3"/>
      <c r="T2981" s="3"/>
      <c r="U2981" s="3"/>
      <c r="V2981" s="3"/>
    </row>
    <row r="2982" ht="27.0" customHeight="1">
      <c r="A2982" s="12" t="str">
        <f>HYPERLINK("https://www.tenforums.com/tutorials/104641-turn-off-screen-rotation-lock-windows-10-a.html","Rotation Lock of Display - Turn On or Off in Windows 10")</f>
        <v>Rotation Lock of Display - Turn On or Off in Windows 10</v>
      </c>
      <c r="B2982" s="9" t="s">
        <v>821</v>
      </c>
      <c r="C2982" s="3"/>
      <c r="D2982" s="3"/>
      <c r="E2982" s="3"/>
      <c r="F2982" s="3"/>
      <c r="G2982" s="3"/>
      <c r="H2982" s="3"/>
      <c r="I2982" s="3"/>
      <c r="J2982" s="3"/>
      <c r="K2982" s="3"/>
      <c r="L2982" s="3"/>
      <c r="M2982" s="3"/>
      <c r="N2982" s="3"/>
      <c r="O2982" s="3"/>
      <c r="P2982" s="3"/>
      <c r="Q2982" s="3"/>
      <c r="R2982" s="3"/>
      <c r="S2982" s="3"/>
      <c r="T2982" s="3"/>
      <c r="U2982" s="3"/>
      <c r="V2982" s="3"/>
    </row>
    <row r="2983" ht="27.0" customHeight="1">
      <c r="A2983" s="8" t="str">
        <f>HYPERLINK("https://www.tenforums.com/tutorials/26739-run-administrator-add-remove-context-menu-windows-10-a.html","Run as administrator - Add or Remove Context Menu in Windows 10")</f>
        <v>Run as administrator - Add or Remove Context Menu in Windows 10</v>
      </c>
      <c r="B2983" s="9" t="s">
        <v>2581</v>
      </c>
      <c r="C2983" s="3"/>
      <c r="D2983" s="3"/>
      <c r="E2983" s="3"/>
      <c r="F2983" s="3"/>
      <c r="G2983" s="3"/>
      <c r="H2983" s="3"/>
      <c r="I2983" s="3"/>
      <c r="J2983" s="3"/>
      <c r="K2983" s="3"/>
      <c r="L2983" s="3"/>
      <c r="M2983" s="3"/>
      <c r="N2983" s="3"/>
      <c r="O2983" s="3"/>
      <c r="P2983" s="3"/>
      <c r="Q2983" s="3"/>
      <c r="R2983" s="3"/>
      <c r="S2983" s="3"/>
      <c r="T2983" s="3"/>
      <c r="U2983" s="3"/>
      <c r="V2983" s="3"/>
    </row>
    <row r="2984" ht="27.0" customHeight="1">
      <c r="A2984" s="8" t="str">
        <f>HYPERLINK("https://www.tenforums.com/tutorials/26754-run-administrator-add-msi-file-context-menu-windows-10-a.html","Run as administrator - Add to MSI File Context Menu in Windows 10")</f>
        <v>Run as administrator - Add to MSI File Context Menu in Windows 10</v>
      </c>
      <c r="B2984" s="9" t="s">
        <v>1970</v>
      </c>
      <c r="C2984" s="3"/>
      <c r="D2984" s="3"/>
      <c r="E2984" s="3"/>
      <c r="F2984" s="3"/>
      <c r="G2984" s="3"/>
      <c r="H2984" s="3"/>
      <c r="I2984" s="3"/>
      <c r="J2984" s="3"/>
      <c r="K2984" s="3"/>
      <c r="L2984" s="3"/>
      <c r="M2984" s="3"/>
      <c r="N2984" s="3"/>
      <c r="O2984" s="3"/>
      <c r="P2984" s="3"/>
      <c r="Q2984" s="3"/>
      <c r="R2984" s="3"/>
      <c r="S2984" s="3"/>
      <c r="T2984" s="3"/>
      <c r="U2984" s="3"/>
      <c r="V2984" s="3"/>
    </row>
    <row r="2985" ht="27.0" customHeight="1">
      <c r="A2985" s="8" t="str">
        <f>HYPERLINK("https://www.tenforums.com/tutorials/64349-run-administrator-add-ps1-file-context-menu-windows-10-a.html","Run as administrator - Add to PS1 File Context Menu in Windows 10 ")</f>
        <v>Run as administrator - Add to PS1 File Context Menu in Windows 10 </v>
      </c>
      <c r="B2985" s="9" t="s">
        <v>2459</v>
      </c>
      <c r="C2985" s="3"/>
      <c r="D2985" s="3"/>
      <c r="E2985" s="3"/>
      <c r="F2985" s="3"/>
      <c r="G2985" s="3"/>
      <c r="H2985" s="3"/>
      <c r="I2985" s="3"/>
      <c r="J2985" s="3"/>
      <c r="K2985" s="3"/>
      <c r="L2985" s="3"/>
      <c r="M2985" s="3"/>
      <c r="N2985" s="3"/>
      <c r="O2985" s="3"/>
      <c r="P2985" s="3"/>
      <c r="Q2985" s="3"/>
      <c r="R2985" s="3"/>
      <c r="S2985" s="3"/>
      <c r="T2985" s="3"/>
      <c r="U2985" s="3"/>
      <c r="V2985" s="3"/>
    </row>
    <row r="2986" ht="27.0" customHeight="1">
      <c r="A2986" s="8" t="str">
        <f>HYPERLINK("https://www.tenforums.com/tutorials/26747-run-administrator-add-vbs-file-context-menu.html","Run as administrator - Add to VBS File Context Menu in Windows 10")</f>
        <v>Run as administrator - Add to VBS File Context Menu in Windows 10</v>
      </c>
      <c r="B2986" s="9" t="s">
        <v>2582</v>
      </c>
      <c r="C2986" s="3"/>
      <c r="D2986" s="3"/>
      <c r="E2986" s="3"/>
      <c r="F2986" s="3"/>
      <c r="G2986" s="3"/>
      <c r="H2986" s="3"/>
      <c r="I2986" s="3"/>
      <c r="J2986" s="3"/>
      <c r="K2986" s="3"/>
      <c r="L2986" s="3"/>
      <c r="M2986" s="3"/>
      <c r="N2986" s="3"/>
      <c r="O2986" s="3"/>
      <c r="P2986" s="3"/>
      <c r="Q2986" s="3"/>
      <c r="R2986" s="3"/>
      <c r="S2986" s="3"/>
      <c r="T2986" s="3"/>
      <c r="U2986" s="3"/>
      <c r="V2986" s="3"/>
    </row>
    <row r="2987" ht="27.0" customHeight="1">
      <c r="A2987" s="8" t="str">
        <f>HYPERLINK("https://www.tenforums.com/tutorials/3436-run-administrator-windows-10-a.html","Run as Administrator in Windows 10")</f>
        <v>Run as Administrator in Windows 10</v>
      </c>
      <c r="B2987" s="9" t="s">
        <v>2583</v>
      </c>
      <c r="C2987" s="3"/>
      <c r="D2987" s="3"/>
      <c r="E2987" s="3"/>
      <c r="F2987" s="3"/>
      <c r="G2987" s="3"/>
      <c r="H2987" s="3"/>
      <c r="I2987" s="3"/>
      <c r="J2987" s="3"/>
      <c r="K2987" s="3"/>
      <c r="L2987" s="3"/>
      <c r="M2987" s="3"/>
      <c r="N2987" s="3"/>
      <c r="O2987" s="3"/>
      <c r="P2987" s="3"/>
      <c r="Q2987" s="3"/>
      <c r="R2987" s="3"/>
      <c r="S2987" s="3"/>
      <c r="T2987" s="3"/>
      <c r="U2987" s="3"/>
      <c r="V2987" s="3"/>
    </row>
    <row r="2988" ht="27.0" customHeight="1">
      <c r="A2988" s="8" t="str">
        <f>HYPERLINK("https://www.tenforums.com/tutorials/26850-process-see-if-running-administrator-elevated.html","Run as administrator - See if Process is Elevated in Windows 10")</f>
        <v>Run as administrator - See if Process is Elevated in Windows 10</v>
      </c>
      <c r="B2988" s="9" t="s">
        <v>164</v>
      </c>
      <c r="C2988" s="3"/>
      <c r="D2988" s="3"/>
      <c r="E2988" s="3"/>
      <c r="F2988" s="3"/>
      <c r="G2988" s="3"/>
      <c r="H2988" s="3"/>
      <c r="I2988" s="3"/>
      <c r="J2988" s="3"/>
      <c r="K2988" s="3"/>
      <c r="L2988" s="3"/>
      <c r="M2988" s="3"/>
      <c r="N2988" s="3"/>
      <c r="O2988" s="3"/>
      <c r="P2988" s="3"/>
      <c r="Q2988" s="3"/>
      <c r="R2988" s="3"/>
      <c r="S2988" s="3"/>
      <c r="T2988" s="3"/>
      <c r="U2988" s="3"/>
      <c r="V2988" s="3"/>
    </row>
    <row r="2989" ht="27.0" customHeight="1">
      <c r="A2989" s="8" t="str">
        <f>HYPERLINK("https://www.tenforums.com/tutorials/57690-elevated-shortcut-without-uac-create-windows-10-a.html","Run as Administrator Shortcut without UAC - Create in Windows 10 ")</f>
        <v>Run as Administrator Shortcut without UAC - Create in Windows 10 </v>
      </c>
      <c r="B2989" s="9" t="s">
        <v>912</v>
      </c>
      <c r="C2989" s="3"/>
      <c r="D2989" s="3"/>
      <c r="E2989" s="3"/>
      <c r="F2989" s="3"/>
      <c r="G2989" s="3"/>
      <c r="H2989" s="3"/>
      <c r="I2989" s="3"/>
      <c r="J2989" s="3"/>
      <c r="K2989" s="3"/>
      <c r="L2989" s="3"/>
      <c r="M2989" s="3"/>
      <c r="N2989" s="3"/>
      <c r="O2989" s="3"/>
      <c r="P2989" s="3"/>
      <c r="Q2989" s="3"/>
      <c r="R2989" s="3"/>
      <c r="S2989" s="3"/>
      <c r="T2989" s="3"/>
      <c r="U2989" s="3"/>
      <c r="V2989" s="3"/>
    </row>
    <row r="2990" ht="27.0" customHeight="1">
      <c r="A2990" s="8" t="str">
        <f>HYPERLINK("https://www.tenforums.com/tutorials/63539-run-different-user-add-remove-context-menu-windows-10-a.html","Run as different user - Add or Remove Context Menu in Windows 10 ")</f>
        <v>Run as different user - Add or Remove Context Menu in Windows 10 </v>
      </c>
      <c r="B2990" s="9" t="s">
        <v>2584</v>
      </c>
      <c r="C2990" s="3"/>
      <c r="D2990" s="3"/>
      <c r="E2990" s="3"/>
      <c r="F2990" s="3"/>
      <c r="G2990" s="3"/>
      <c r="H2990" s="3"/>
      <c r="I2990" s="3"/>
      <c r="J2990" s="3"/>
      <c r="K2990" s="3"/>
      <c r="L2990" s="3"/>
      <c r="M2990" s="3"/>
      <c r="N2990" s="3"/>
      <c r="O2990" s="3"/>
      <c r="P2990" s="3"/>
      <c r="Q2990" s="3"/>
      <c r="R2990" s="3"/>
      <c r="S2990" s="3"/>
      <c r="T2990" s="3"/>
      <c r="U2990" s="3"/>
      <c r="V2990" s="3"/>
    </row>
    <row r="2991" ht="27.0" customHeight="1">
      <c r="A2991" s="8" t="str">
        <f>HYPERLINK("https://www.tenforums.com/tutorials/63546-run-different-user-add-remove-start-windows-10-a.html","Run as different user - Add or Remove on Start in Windows 10 ")</f>
        <v>Run as different user - Add or Remove on Start in Windows 10 </v>
      </c>
      <c r="B2991" s="9" t="s">
        <v>2585</v>
      </c>
      <c r="C2991" s="3"/>
      <c r="D2991" s="3"/>
      <c r="E2991" s="3"/>
      <c r="F2991" s="3"/>
      <c r="G2991" s="3"/>
      <c r="H2991" s="3"/>
      <c r="I2991" s="3"/>
      <c r="J2991" s="3"/>
      <c r="K2991" s="3"/>
      <c r="L2991" s="3"/>
      <c r="M2991" s="3"/>
      <c r="N2991" s="3"/>
      <c r="O2991" s="3"/>
      <c r="P2991" s="3"/>
      <c r="Q2991" s="3"/>
      <c r="R2991" s="3"/>
      <c r="S2991" s="3"/>
      <c r="T2991" s="3"/>
      <c r="U2991" s="3"/>
      <c r="V2991" s="3"/>
    </row>
    <row r="2992" ht="27.0" customHeight="1">
      <c r="A2992" s="8" t="str">
        <f>HYPERLINK("https://www.tenforums.com/tutorials/63827-run-different-user-windows-10-a.html","Run as different user in Windows 10 ")</f>
        <v>Run as different user in Windows 10 </v>
      </c>
      <c r="B2992" s="9" t="s">
        <v>2586</v>
      </c>
      <c r="C2992" s="3"/>
      <c r="D2992" s="3"/>
      <c r="E2992" s="3"/>
      <c r="F2992" s="3"/>
      <c r="G2992" s="3"/>
      <c r="H2992" s="3"/>
      <c r="I2992" s="3"/>
      <c r="J2992" s="3"/>
      <c r="K2992" s="3"/>
      <c r="L2992" s="3"/>
      <c r="M2992" s="3"/>
      <c r="N2992" s="3"/>
      <c r="O2992" s="3"/>
      <c r="P2992" s="3"/>
      <c r="Q2992" s="3"/>
      <c r="R2992" s="3"/>
      <c r="S2992" s="3"/>
      <c r="T2992" s="3"/>
      <c r="U2992" s="3"/>
      <c r="V2992" s="3"/>
    </row>
    <row r="2993" ht="27.0" customHeight="1">
      <c r="A2993" s="8" t="str">
        <f>HYPERLINK("https://www.eightforums.com/tutorials/12837-run-auto-suggest-history-delete-windows.html","Run Command ""Auto Suggest"" History - Delete in Windows")</f>
        <v>Run Command "Auto Suggest" History - Delete in Windows</v>
      </c>
      <c r="B2993" s="9" t="s">
        <v>2587</v>
      </c>
      <c r="C2993" s="3"/>
      <c r="D2993" s="3"/>
      <c r="E2993" s="3"/>
      <c r="F2993" s="3"/>
      <c r="G2993" s="3"/>
      <c r="H2993" s="3"/>
      <c r="I2993" s="3"/>
      <c r="J2993" s="3"/>
      <c r="K2993" s="3"/>
      <c r="L2993" s="3"/>
      <c r="M2993" s="3"/>
      <c r="N2993" s="3"/>
      <c r="O2993" s="3"/>
      <c r="P2993" s="3"/>
      <c r="Q2993" s="3"/>
      <c r="R2993" s="3"/>
      <c r="S2993" s="3"/>
      <c r="T2993" s="3"/>
      <c r="U2993" s="3"/>
      <c r="V2993" s="3"/>
    </row>
    <row r="2994" ht="27.0" customHeight="1">
      <c r="A2994" s="8" t="str">
        <f>HYPERLINK("https://www.tenforums.com/tutorials/119367-enable-disable-autosuggest-file-explorer-run-windows.html","Run Dialog and File Explorer AutoSuggest - Enable or Disable in Windows")</f>
        <v>Run Dialog and File Explorer AutoSuggest - Enable or Disable in Windows</v>
      </c>
      <c r="B2994" s="9" t="s">
        <v>242</v>
      </c>
      <c r="C2994" s="3"/>
      <c r="D2994" s="3"/>
      <c r="E2994" s="3"/>
      <c r="F2994" s="3"/>
      <c r="G2994" s="3"/>
      <c r="H2994" s="3"/>
      <c r="I2994" s="3"/>
      <c r="J2994" s="3"/>
      <c r="K2994" s="3"/>
      <c r="L2994" s="3"/>
      <c r="M2994" s="3"/>
      <c r="N2994" s="3"/>
      <c r="O2994" s="3"/>
      <c r="P2994" s="3"/>
      <c r="Q2994" s="3"/>
      <c r="R2994" s="3"/>
      <c r="S2994" s="3"/>
      <c r="T2994" s="3"/>
      <c r="U2994" s="3"/>
      <c r="V2994" s="3"/>
    </row>
    <row r="2995" ht="27.0" customHeight="1">
      <c r="A2995" s="8" t="str">
        <f>HYPERLINK("https://www.tenforums.com/tutorials/83125-turn-off-inline-autocomplete-file-explorer-run-dialog.html","Run Dialog and File Explorer Inline AutoComplete - Turn On or Off in Windows 10")</f>
        <v>Run Dialog and File Explorer Inline AutoComplete - Turn On or Off in Windows 10</v>
      </c>
      <c r="B2995" s="10" t="s">
        <v>997</v>
      </c>
      <c r="C2995" s="3"/>
      <c r="D2995" s="3"/>
      <c r="E2995" s="3"/>
      <c r="F2995" s="3"/>
      <c r="G2995" s="3"/>
      <c r="H2995" s="3"/>
      <c r="I2995" s="3"/>
      <c r="J2995" s="3"/>
      <c r="K2995" s="3"/>
      <c r="L2995" s="3"/>
      <c r="M2995" s="3"/>
      <c r="N2995" s="3"/>
      <c r="O2995" s="3"/>
      <c r="P2995" s="3"/>
      <c r="Q2995" s="3"/>
      <c r="R2995" s="3"/>
      <c r="S2995" s="3"/>
      <c r="T2995" s="3"/>
      <c r="U2995" s="3"/>
      <c r="V2995" s="3"/>
    </row>
    <row r="2996" ht="27.0" customHeight="1">
      <c r="A2996" s="11" t="str">
        <f>HYPERLINK("https://www.tenforums.com/tutorials/143727-disable-run-dialog-box-windows-7-windows-8-windows-10-a.html","Run Dialog Box - Enable or Disable in Windows 7, Windows 8, and Windows 10")</f>
        <v>Run Dialog Box - Enable or Disable in Windows 7, Windows 8, and Windows 10</v>
      </c>
      <c r="B2996" s="10" t="s">
        <v>2588</v>
      </c>
      <c r="C2996" s="3"/>
      <c r="D2996" s="3"/>
      <c r="E2996" s="3"/>
      <c r="F2996" s="3"/>
      <c r="G2996" s="3"/>
      <c r="H2996" s="3"/>
      <c r="I2996" s="3"/>
      <c r="J2996" s="3"/>
      <c r="K2996" s="3"/>
      <c r="L2996" s="3"/>
      <c r="M2996" s="3"/>
      <c r="N2996" s="3"/>
      <c r="O2996" s="3"/>
      <c r="P2996" s="3"/>
      <c r="Q2996" s="3"/>
      <c r="R2996" s="3"/>
      <c r="S2996" s="3"/>
      <c r="T2996" s="3"/>
      <c r="U2996" s="3"/>
      <c r="V2996" s="3"/>
    </row>
    <row r="2997" ht="27.0" customHeight="1">
      <c r="A2997" s="12" t="str">
        <f>HYPERLINK("https://www.tenforums.com/tutorials/6712-clear-file-explorer-run-dialog-box-history-windows-10-a.html","Run Dialog Box History and File Explorer History - Clear in Windows 10")</f>
        <v>Run Dialog Box History and File Explorer History - Clear in Windows 10</v>
      </c>
      <c r="B2997" s="10" t="s">
        <v>1002</v>
      </c>
      <c r="C2997" s="3"/>
      <c r="D2997" s="3"/>
      <c r="E2997" s="3"/>
      <c r="F2997" s="3"/>
      <c r="G2997" s="3"/>
      <c r="H2997" s="3"/>
      <c r="I2997" s="3"/>
      <c r="J2997" s="3"/>
      <c r="K2997" s="3"/>
      <c r="L2997" s="3"/>
      <c r="M2997" s="3"/>
      <c r="N2997" s="3"/>
      <c r="O2997" s="3"/>
      <c r="P2997" s="3"/>
      <c r="Q2997" s="3"/>
      <c r="R2997" s="3"/>
      <c r="S2997" s="3"/>
      <c r="T2997" s="3"/>
      <c r="U2997" s="3"/>
      <c r="V2997" s="3"/>
    </row>
    <row r="2998" ht="27.0" customHeight="1">
      <c r="A2998" s="33" t="str">
        <f>HYPERLINK("https://www.tenforums.com/tutorials/143641-create-run-dialog-box-shortcut-windows-7-windows-8-windows-10-a.html","Run Dialog Box Shortcut - Create in Windows 7, Windows 8, and Windows 10")</f>
        <v>Run Dialog Box Shortcut - Create in Windows 7, Windows 8, and Windows 10</v>
      </c>
      <c r="B2998" s="18" t="s">
        <v>2589</v>
      </c>
      <c r="C2998" s="3"/>
      <c r="D2998" s="3"/>
      <c r="E2998" s="3"/>
      <c r="F2998" s="3"/>
      <c r="G2998" s="3"/>
      <c r="H2998" s="3"/>
      <c r="I2998" s="3"/>
      <c r="J2998" s="3"/>
      <c r="K2998" s="3"/>
      <c r="L2998" s="3"/>
      <c r="M2998" s="3"/>
      <c r="N2998" s="3"/>
      <c r="O2998" s="3"/>
      <c r="P2998" s="3"/>
      <c r="Q2998" s="3"/>
      <c r="R2998" s="3"/>
      <c r="S2998" s="3"/>
      <c r="T2998" s="3"/>
      <c r="U2998" s="3"/>
      <c r="V2998" s="3"/>
    </row>
    <row r="2999" ht="27.0" customHeight="1">
      <c r="A2999" s="34" t="str">
        <f>HYPERLINK("https://www.tenforums.com/tutorials/89582-add-run-priority-context-menu-windows-10-a.html","Run with priority Context Menu - Add in Windows 10")</f>
        <v>Run with priority Context Menu - Add in Windows 10</v>
      </c>
      <c r="B2999" s="17" t="s">
        <v>2590</v>
      </c>
      <c r="C2999" s="3"/>
      <c r="D2999" s="3"/>
      <c r="E2999" s="3"/>
      <c r="F2999" s="3"/>
      <c r="G2999" s="3"/>
      <c r="H2999" s="3"/>
      <c r="I2999" s="3"/>
      <c r="J2999" s="3"/>
      <c r="K2999" s="3"/>
      <c r="L2999" s="3"/>
      <c r="M2999" s="3"/>
      <c r="N2999" s="3"/>
      <c r="O2999" s="3"/>
      <c r="P2999" s="3"/>
      <c r="Q2999" s="3"/>
      <c r="R2999" s="3"/>
      <c r="S2999" s="3"/>
      <c r="T2999" s="3"/>
      <c r="U2999" s="3"/>
      <c r="V2999" s="3"/>
    </row>
    <row r="3000" ht="27.0" customHeight="1">
      <c r="A3000" s="8" t="str">
        <f>HYPERLINK("https://www.tenforums.com/tutorials/77458-rundll32-commands-list-windows-10-a.html","Rundll32 Commands List for Windows 10")</f>
        <v>Rundll32 Commands List for Windows 10</v>
      </c>
      <c r="B3000" s="10" t="s">
        <v>2591</v>
      </c>
      <c r="C3000" s="3"/>
      <c r="D3000" s="3"/>
      <c r="E3000" s="3"/>
      <c r="F3000" s="3"/>
      <c r="G3000" s="3"/>
      <c r="H3000" s="3"/>
      <c r="I3000" s="3"/>
      <c r="J3000" s="3"/>
      <c r="K3000" s="3"/>
      <c r="L3000" s="3"/>
      <c r="M3000" s="3"/>
      <c r="N3000" s="3"/>
      <c r="O3000" s="3"/>
      <c r="P3000" s="3"/>
      <c r="Q3000" s="3"/>
      <c r="R3000" s="3"/>
      <c r="S3000" s="3"/>
      <c r="T3000" s="3"/>
      <c r="U3000" s="3"/>
      <c r="V3000" s="3"/>
    </row>
    <row r="3001" ht="27.0" customHeight="1">
      <c r="A3001" s="6" t="s">
        <v>2592</v>
      </c>
      <c r="B3001" s="6" t="s">
        <v>2592</v>
      </c>
      <c r="C3001" s="15"/>
      <c r="D3001" s="15"/>
      <c r="E3001" s="15"/>
      <c r="F3001" s="15"/>
      <c r="G3001" s="15"/>
      <c r="H3001" s="15"/>
      <c r="I3001" s="15"/>
      <c r="J3001" s="15"/>
      <c r="K3001" s="15"/>
      <c r="L3001" s="15"/>
      <c r="M3001" s="15"/>
      <c r="N3001" s="15"/>
      <c r="O3001" s="15"/>
      <c r="P3001" s="15"/>
      <c r="Q3001" s="15"/>
      <c r="R3001" s="15"/>
      <c r="S3001" s="15"/>
      <c r="T3001" s="15"/>
      <c r="U3001" s="15"/>
      <c r="V3001" s="15"/>
    </row>
    <row r="3002" ht="27.0" customHeight="1">
      <c r="A3002" s="8" t="str">
        <f>HYPERLINK("https://www.tenforums.com/tutorials/110119-enable-s-mode-windows-10-a.html","S mode - Enable in Windows 10")</f>
        <v>S mode - Enable in Windows 10</v>
      </c>
      <c r="B3002" s="9" t="s">
        <v>2593</v>
      </c>
      <c r="C3002" s="3"/>
      <c r="D3002" s="3"/>
      <c r="E3002" s="3"/>
      <c r="F3002" s="3"/>
      <c r="G3002" s="3"/>
      <c r="H3002" s="3"/>
      <c r="I3002" s="3"/>
      <c r="J3002" s="3"/>
      <c r="K3002" s="3"/>
      <c r="L3002" s="3"/>
      <c r="M3002" s="3"/>
      <c r="N3002" s="3"/>
      <c r="O3002" s="3"/>
      <c r="P3002" s="3"/>
      <c r="Q3002" s="3"/>
      <c r="R3002" s="3"/>
      <c r="S3002" s="3"/>
      <c r="T3002" s="3"/>
      <c r="U3002" s="3"/>
      <c r="V3002" s="3"/>
    </row>
    <row r="3003" ht="27.0" customHeight="1">
      <c r="A3003" s="8" t="str">
        <f>HYPERLINK("https://www.tenforums.com/tutorials/90761-install-windows-10-s-mode-windows-10-pc.html","S Mode - Install on a Windows 10 PC")</f>
        <v>S Mode - Install on a Windows 10 PC</v>
      </c>
      <c r="B3003" s="9" t="s">
        <v>2594</v>
      </c>
      <c r="C3003" s="3"/>
      <c r="D3003" s="3"/>
      <c r="E3003" s="3"/>
      <c r="F3003" s="3"/>
      <c r="G3003" s="3"/>
      <c r="H3003" s="3"/>
      <c r="I3003" s="3"/>
      <c r="J3003" s="3"/>
      <c r="K3003" s="3"/>
      <c r="L3003" s="3"/>
      <c r="M3003" s="3"/>
      <c r="N3003" s="3"/>
      <c r="O3003" s="3"/>
      <c r="P3003" s="3"/>
      <c r="Q3003" s="3"/>
      <c r="R3003" s="3"/>
      <c r="S3003" s="3"/>
      <c r="T3003" s="3"/>
      <c r="U3003" s="3"/>
      <c r="V3003" s="3"/>
    </row>
    <row r="3004" ht="27.0" customHeight="1">
      <c r="A3004" s="8" t="str">
        <f>HYPERLINK("https://www.tenforums.com/tutorials/128622-switch-out-s-mode-windows-10-free.html","S mode - Switch out of in Windows 10 for Free")</f>
        <v>S mode - Switch out of in Windows 10 for Free</v>
      </c>
      <c r="B3004" s="9" t="s">
        <v>2595</v>
      </c>
      <c r="C3004" s="3"/>
      <c r="D3004" s="3"/>
      <c r="E3004" s="3"/>
      <c r="F3004" s="3"/>
      <c r="G3004" s="3"/>
      <c r="H3004" s="3"/>
      <c r="I3004" s="3"/>
      <c r="J3004" s="3"/>
      <c r="K3004" s="3"/>
      <c r="L3004" s="3"/>
      <c r="M3004" s="3"/>
      <c r="N3004" s="3"/>
      <c r="O3004" s="3"/>
      <c r="P3004" s="3"/>
      <c r="Q3004" s="3"/>
      <c r="R3004" s="3"/>
      <c r="S3004" s="3"/>
      <c r="T3004" s="3"/>
      <c r="U3004" s="3"/>
      <c r="V3004" s="3"/>
    </row>
    <row r="3005" ht="27.0" customHeight="1">
      <c r="A3005" s="8" t="str">
        <f>HYPERLINK("https://www.tenforums.com/tutorials/17159-safe-mode-add-boot-options-windows-10-a.html","Safe Mode - Add to Boot Options in Windows 10")</f>
        <v>Safe Mode - Add to Boot Options in Windows 10</v>
      </c>
      <c r="B3005" s="9" t="s">
        <v>339</v>
      </c>
      <c r="C3005" s="3"/>
      <c r="D3005" s="3"/>
      <c r="E3005" s="3"/>
      <c r="F3005" s="3"/>
      <c r="G3005" s="3"/>
      <c r="H3005" s="3"/>
      <c r="I3005" s="3"/>
      <c r="J3005" s="3"/>
      <c r="K3005" s="3"/>
      <c r="L3005" s="3"/>
      <c r="M3005" s="3"/>
      <c r="N3005" s="3"/>
      <c r="O3005" s="3"/>
      <c r="P3005" s="3"/>
      <c r="Q3005" s="3"/>
      <c r="R3005" s="3"/>
      <c r="S3005" s="3"/>
      <c r="T3005" s="3"/>
      <c r="U3005" s="3"/>
      <c r="V3005" s="3"/>
    </row>
    <row r="3006" ht="27.0" customHeight="1">
      <c r="A3006" s="8" t="str">
        <f>HYPERLINK("https://www.tenforums.com/tutorials/3247-safe-mode-add-desktop-context-menu-windows-10-a.html","Safe Mode - Add to Desktop Context Menu in Windows 10")</f>
        <v>Safe Mode - Add to Desktop Context Menu in Windows 10</v>
      </c>
      <c r="B3006" s="9" t="s">
        <v>2596</v>
      </c>
      <c r="C3006" s="3"/>
      <c r="D3006" s="3"/>
      <c r="E3006" s="3"/>
      <c r="F3006" s="3"/>
      <c r="G3006" s="3"/>
      <c r="H3006" s="3"/>
      <c r="I3006" s="3"/>
      <c r="J3006" s="3"/>
      <c r="K3006" s="3"/>
      <c r="L3006" s="3"/>
      <c r="M3006" s="3"/>
      <c r="N3006" s="3"/>
      <c r="O3006" s="3"/>
      <c r="P3006" s="3"/>
      <c r="Q3006" s="3"/>
      <c r="R3006" s="3"/>
      <c r="S3006" s="3"/>
      <c r="T3006" s="3"/>
      <c r="U3006" s="3"/>
      <c r="V3006" s="3"/>
    </row>
    <row r="3007" ht="27.0" customHeight="1">
      <c r="A3007" s="11" t="str">
        <f>HYPERLINK("https://www.tenforums.com/tutorials/143263-how-install-uninstall-programs-safe-mode-windows-10-a.html","Safe Mode - Install and Uninstall Programs")</f>
        <v>Safe Mode - Install and Uninstall Programs</v>
      </c>
      <c r="B3007" s="10" t="s">
        <v>2430</v>
      </c>
      <c r="C3007" s="3"/>
      <c r="D3007" s="3"/>
      <c r="E3007" s="3"/>
      <c r="F3007" s="3"/>
      <c r="G3007" s="3"/>
      <c r="H3007" s="3"/>
      <c r="I3007" s="3"/>
      <c r="J3007" s="3"/>
      <c r="K3007" s="3"/>
      <c r="L3007" s="3"/>
      <c r="M3007" s="3"/>
      <c r="N3007" s="3"/>
      <c r="O3007" s="3"/>
      <c r="P3007" s="3"/>
      <c r="Q3007" s="3"/>
      <c r="R3007" s="3"/>
      <c r="S3007" s="3"/>
      <c r="T3007" s="3"/>
      <c r="U3007" s="3"/>
      <c r="V3007" s="3"/>
    </row>
    <row r="3008" ht="27.0" customHeight="1">
      <c r="A3008" s="8" t="str">
        <f>HYPERLINK("https://www.tenforums.com/tutorials/2304-safe-mode-start-windows-10-a.html","Safe Mode - Start Windows 10 in")</f>
        <v>Safe Mode - Start Windows 10 in</v>
      </c>
      <c r="B3008" s="9" t="s">
        <v>2597</v>
      </c>
      <c r="C3008" s="3"/>
      <c r="D3008" s="3"/>
      <c r="E3008" s="3"/>
      <c r="F3008" s="3"/>
      <c r="G3008" s="3"/>
      <c r="H3008" s="3"/>
      <c r="I3008" s="3"/>
      <c r="J3008" s="3"/>
      <c r="K3008" s="3"/>
      <c r="L3008" s="3"/>
      <c r="M3008" s="3"/>
      <c r="N3008" s="3"/>
      <c r="O3008" s="3"/>
      <c r="P3008" s="3"/>
      <c r="Q3008" s="3"/>
      <c r="R3008" s="3"/>
      <c r="S3008" s="3"/>
      <c r="T3008" s="3"/>
      <c r="U3008" s="3"/>
      <c r="V3008" s="3"/>
    </row>
    <row r="3009" ht="27.0" customHeight="1">
      <c r="A3009" s="8" t="str">
        <f>HYPERLINK("https://www.tenforums.com/tutorials/59550-safely-remove-hardware-shortcut-create-windows-10-a.html","Safely Remove Hardware shortcut - Create in Windows 10 ")</f>
        <v>Safely Remove Hardware shortcut - Create in Windows 10 </v>
      </c>
      <c r="B3009" s="9" t="s">
        <v>2598</v>
      </c>
      <c r="C3009" s="3"/>
      <c r="D3009" s="3"/>
      <c r="E3009" s="3"/>
      <c r="F3009" s="3"/>
      <c r="G3009" s="3"/>
      <c r="H3009" s="3"/>
      <c r="I3009" s="3"/>
      <c r="J3009" s="3"/>
      <c r="K3009" s="3"/>
      <c r="L3009" s="3"/>
      <c r="M3009" s="3"/>
      <c r="N3009" s="3"/>
      <c r="O3009" s="3"/>
      <c r="P3009" s="3"/>
      <c r="Q3009" s="3"/>
      <c r="R3009" s="3"/>
      <c r="S3009" s="3"/>
      <c r="T3009" s="3"/>
      <c r="U3009" s="3"/>
      <c r="V3009" s="3"/>
    </row>
    <row r="3010" ht="27.0" customHeight="1">
      <c r="A3010" s="8" t="str">
        <f>HYPERLINK("https://www.tenforums.com/tutorials/82478-change-safesearch-setting-windows-10-a.html","SafeSearch Setting - Change in Windows 10")</f>
        <v>SafeSearch Setting - Change in Windows 10</v>
      </c>
      <c r="B3010" s="10" t="s">
        <v>2599</v>
      </c>
      <c r="C3010" s="3"/>
      <c r="D3010" s="3"/>
      <c r="E3010" s="3"/>
      <c r="F3010" s="3"/>
      <c r="G3010" s="3"/>
      <c r="H3010" s="3"/>
      <c r="I3010" s="3"/>
      <c r="J3010" s="3"/>
      <c r="K3010" s="3"/>
      <c r="L3010" s="3"/>
      <c r="M3010" s="3"/>
      <c r="N3010" s="3"/>
      <c r="O3010" s="3"/>
      <c r="P3010" s="3"/>
      <c r="Q3010" s="3"/>
      <c r="R3010" s="3"/>
      <c r="S3010" s="3"/>
      <c r="T3010" s="3"/>
      <c r="U3010" s="3"/>
      <c r="V3010" s="3"/>
    </row>
    <row r="3011" ht="27.0" customHeight="1">
      <c r="A3011" s="8" t="str">
        <f>HYPERLINK("https://www.tenforums.com/tutorials/81788-add-remove-samples-settings-page-windows-10-a.html","Samples Settings Page - Add or Remove in Windows 10")</f>
        <v>Samples Settings Page - Add or Remove in Windows 10</v>
      </c>
      <c r="B3011" s="10" t="s">
        <v>2600</v>
      </c>
      <c r="C3011" s="3"/>
      <c r="D3011" s="3"/>
      <c r="E3011" s="3"/>
      <c r="F3011" s="3"/>
      <c r="G3011" s="3"/>
      <c r="H3011" s="3"/>
      <c r="I3011" s="3"/>
      <c r="J3011" s="3"/>
      <c r="K3011" s="3"/>
      <c r="L3011" s="3"/>
      <c r="M3011" s="3"/>
      <c r="N3011" s="3"/>
      <c r="O3011" s="3"/>
      <c r="P3011" s="3"/>
      <c r="Q3011" s="3"/>
      <c r="R3011" s="3"/>
      <c r="S3011" s="3"/>
      <c r="T3011" s="3"/>
      <c r="U3011" s="3"/>
      <c r="V3011" s="3"/>
    </row>
    <row r="3012" ht="26.25" customHeight="1">
      <c r="A3012" s="11" t="s">
        <v>2601</v>
      </c>
      <c r="B3012" s="10" t="s">
        <v>2602</v>
      </c>
      <c r="C3012" s="35"/>
      <c r="D3012" s="35"/>
      <c r="E3012" s="35"/>
      <c r="F3012" s="35"/>
      <c r="G3012" s="35"/>
      <c r="H3012" s="35"/>
      <c r="I3012" s="35"/>
      <c r="J3012" s="35"/>
      <c r="K3012" s="35"/>
      <c r="L3012" s="35"/>
      <c r="M3012" s="35"/>
      <c r="N3012" s="35"/>
      <c r="O3012" s="35"/>
      <c r="P3012" s="35"/>
      <c r="Q3012" s="35"/>
      <c r="R3012" s="35"/>
      <c r="S3012" s="35"/>
      <c r="T3012" s="35"/>
      <c r="U3012" s="35"/>
      <c r="V3012" s="35"/>
    </row>
    <row r="3013" ht="26.25" customHeight="1">
      <c r="A3013" s="11" t="s">
        <v>2603</v>
      </c>
      <c r="B3013" s="10" t="s">
        <v>2604</v>
      </c>
      <c r="C3013" s="35"/>
      <c r="D3013" s="35"/>
      <c r="E3013" s="35"/>
      <c r="F3013" s="35"/>
      <c r="G3013" s="35"/>
      <c r="H3013" s="35"/>
      <c r="I3013" s="35"/>
      <c r="J3013" s="35"/>
      <c r="K3013" s="35"/>
      <c r="L3013" s="35"/>
      <c r="M3013" s="35"/>
      <c r="N3013" s="35"/>
      <c r="O3013" s="35"/>
      <c r="P3013" s="35"/>
      <c r="Q3013" s="35"/>
      <c r="R3013" s="35"/>
      <c r="S3013" s="35"/>
      <c r="T3013" s="35"/>
      <c r="U3013" s="35"/>
      <c r="V3013" s="35"/>
    </row>
    <row r="3014" ht="30.0" customHeight="1">
      <c r="A3014" s="8" t="str">
        <f>HYPERLINK("https://www.tenforums.com/tutorials/131437-enable-windows-sandbox-feature-windows-10-home-edition.html","Sandbox - Enable in Windows 10 Home Edition")</f>
        <v>Sandbox - Enable in Windows 10 Home Edition</v>
      </c>
      <c r="B3014" s="9" t="s">
        <v>2605</v>
      </c>
      <c r="C3014" s="35"/>
      <c r="D3014" s="35"/>
      <c r="E3014" s="35"/>
      <c r="F3014" s="35"/>
      <c r="G3014" s="35"/>
      <c r="H3014" s="35"/>
      <c r="I3014" s="35"/>
      <c r="J3014" s="35"/>
      <c r="K3014" s="35"/>
      <c r="L3014" s="35"/>
      <c r="M3014" s="35"/>
      <c r="N3014" s="35"/>
      <c r="O3014" s="35"/>
      <c r="P3014" s="35"/>
      <c r="Q3014" s="35"/>
      <c r="R3014" s="35"/>
      <c r="S3014" s="35"/>
      <c r="T3014" s="35"/>
      <c r="U3014" s="35"/>
      <c r="V3014" s="35"/>
    </row>
    <row r="3015" ht="27.0" customHeight="1">
      <c r="A3015" s="8" t="str">
        <f>HYPERLINK("https://www.tenforums.com/tutorials/123777-enable-disable-windows-sandbox-windows-10-a.html","Sandbox - Enable or Disable in Windows 10")</f>
        <v>Sandbox - Enable or Disable in Windows 10</v>
      </c>
      <c r="B3015" s="9" t="s">
        <v>2606</v>
      </c>
      <c r="C3015" s="35"/>
      <c r="D3015" s="35"/>
      <c r="E3015" s="35"/>
      <c r="F3015" s="35"/>
      <c r="G3015" s="35"/>
      <c r="H3015" s="35"/>
      <c r="I3015" s="35"/>
      <c r="J3015" s="35"/>
      <c r="K3015" s="35"/>
      <c r="L3015" s="35"/>
      <c r="M3015" s="35"/>
      <c r="N3015" s="35"/>
      <c r="O3015" s="35"/>
      <c r="P3015" s="35"/>
      <c r="Q3015" s="35"/>
      <c r="R3015" s="35"/>
      <c r="S3015" s="35"/>
      <c r="T3015" s="35"/>
      <c r="U3015" s="35"/>
      <c r="V3015" s="35"/>
    </row>
    <row r="3016" ht="27.0" customHeight="1">
      <c r="A3016" s="11" t="str">
        <f>HYPERLINK("https://www.tenforums.com/tutorials/143381-windows-sandbox-how-configure-windows-10-a.html","Sandbox - How to configure in Windows 10")</f>
        <v>Sandbox - How to configure in Windows 10</v>
      </c>
      <c r="B3016" s="36" t="s">
        <v>2607</v>
      </c>
      <c r="C3016" s="37" t="str">
        <f t="shared" ref="C3016:V3016" si="1">HYPERLINK("https://www.tenforums.com/tutorials/143381-windows-sandbox-how-configure-windows-10-a.html","Windows Sandbox - How to configure in Windows 10")</f>
        <v>Windows Sandbox - How to configure in Windows 10</v>
      </c>
      <c r="D3016" s="38" t="str">
        <f t="shared" si="1"/>
        <v>Windows Sandbox - How to configure in Windows 10</v>
      </c>
      <c r="E3016" s="38" t="str">
        <f t="shared" si="1"/>
        <v>Windows Sandbox - How to configure in Windows 10</v>
      </c>
      <c r="F3016" s="38" t="str">
        <f t="shared" si="1"/>
        <v>Windows Sandbox - How to configure in Windows 10</v>
      </c>
      <c r="G3016" s="38" t="str">
        <f t="shared" si="1"/>
        <v>Windows Sandbox - How to configure in Windows 10</v>
      </c>
      <c r="H3016" s="38" t="str">
        <f t="shared" si="1"/>
        <v>Windows Sandbox - How to configure in Windows 10</v>
      </c>
      <c r="I3016" s="38" t="str">
        <f t="shared" si="1"/>
        <v>Windows Sandbox - How to configure in Windows 10</v>
      </c>
      <c r="J3016" s="38" t="str">
        <f t="shared" si="1"/>
        <v>Windows Sandbox - How to configure in Windows 10</v>
      </c>
      <c r="K3016" s="38" t="str">
        <f t="shared" si="1"/>
        <v>Windows Sandbox - How to configure in Windows 10</v>
      </c>
      <c r="L3016" s="38" t="str">
        <f t="shared" si="1"/>
        <v>Windows Sandbox - How to configure in Windows 10</v>
      </c>
      <c r="M3016" s="38" t="str">
        <f t="shared" si="1"/>
        <v>Windows Sandbox - How to configure in Windows 10</v>
      </c>
      <c r="N3016" s="38" t="str">
        <f t="shared" si="1"/>
        <v>Windows Sandbox - How to configure in Windows 10</v>
      </c>
      <c r="O3016" s="38" t="str">
        <f t="shared" si="1"/>
        <v>Windows Sandbox - How to configure in Windows 10</v>
      </c>
      <c r="P3016" s="38" t="str">
        <f t="shared" si="1"/>
        <v>Windows Sandbox - How to configure in Windows 10</v>
      </c>
      <c r="Q3016" s="38" t="str">
        <f t="shared" si="1"/>
        <v>Windows Sandbox - How to configure in Windows 10</v>
      </c>
      <c r="R3016" s="38" t="str">
        <f t="shared" si="1"/>
        <v>Windows Sandbox - How to configure in Windows 10</v>
      </c>
      <c r="S3016" s="38" t="str">
        <f t="shared" si="1"/>
        <v>Windows Sandbox - How to configure in Windows 10</v>
      </c>
      <c r="T3016" s="38" t="str">
        <f t="shared" si="1"/>
        <v>Windows Sandbox - How to configure in Windows 10</v>
      </c>
      <c r="U3016" s="38" t="str">
        <f t="shared" si="1"/>
        <v>Windows Sandbox - How to configure in Windows 10</v>
      </c>
      <c r="V3016" s="38" t="str">
        <f t="shared" si="1"/>
        <v>Windows Sandbox - How to configure in Windows 10</v>
      </c>
    </row>
    <row r="3017" ht="29.25" customHeight="1">
      <c r="A3017" s="11" t="s">
        <v>2608</v>
      </c>
      <c r="B3017" s="10" t="s">
        <v>2609</v>
      </c>
      <c r="C3017" s="35"/>
      <c r="D3017" s="35"/>
      <c r="E3017" s="35"/>
      <c r="F3017" s="35"/>
      <c r="G3017" s="35"/>
      <c r="H3017" s="35"/>
      <c r="I3017" s="35"/>
      <c r="J3017" s="35"/>
      <c r="K3017" s="35"/>
      <c r="L3017" s="35"/>
      <c r="M3017" s="35"/>
      <c r="N3017" s="35"/>
      <c r="O3017" s="35"/>
      <c r="P3017" s="35"/>
      <c r="Q3017" s="35"/>
      <c r="R3017" s="35"/>
      <c r="S3017" s="35"/>
      <c r="T3017" s="35"/>
      <c r="U3017" s="35"/>
      <c r="V3017" s="35"/>
    </row>
    <row r="3018" ht="29.25" customHeight="1">
      <c r="A3018" s="11" t="s">
        <v>2610</v>
      </c>
      <c r="B3018" s="10" t="s">
        <v>2611</v>
      </c>
      <c r="C3018" s="35"/>
      <c r="D3018" s="35"/>
      <c r="E3018" s="35"/>
      <c r="F3018" s="35"/>
      <c r="G3018" s="35"/>
      <c r="H3018" s="35"/>
      <c r="I3018" s="35"/>
      <c r="J3018" s="35"/>
      <c r="K3018" s="35"/>
      <c r="L3018" s="35"/>
      <c r="M3018" s="35"/>
      <c r="N3018" s="35"/>
      <c r="O3018" s="35"/>
      <c r="P3018" s="35"/>
      <c r="Q3018" s="35"/>
      <c r="R3018" s="35"/>
      <c r="S3018" s="35"/>
      <c r="T3018" s="35"/>
      <c r="U3018" s="35"/>
      <c r="V3018" s="35"/>
    </row>
    <row r="3019" ht="29.25" customHeight="1">
      <c r="A3019" s="11" t="s">
        <v>2612</v>
      </c>
      <c r="B3019" s="10" t="s">
        <v>2613</v>
      </c>
      <c r="C3019" s="35"/>
      <c r="D3019" s="35"/>
      <c r="E3019" s="35"/>
      <c r="F3019" s="35"/>
      <c r="G3019" s="35"/>
      <c r="H3019" s="35"/>
      <c r="I3019" s="35"/>
      <c r="J3019" s="35"/>
      <c r="K3019" s="35"/>
      <c r="L3019" s="35"/>
      <c r="M3019" s="35"/>
      <c r="N3019" s="35"/>
      <c r="O3019" s="35"/>
      <c r="P3019" s="35"/>
      <c r="Q3019" s="35"/>
      <c r="R3019" s="35"/>
      <c r="S3019" s="35"/>
      <c r="T3019" s="35"/>
      <c r="U3019" s="35"/>
      <c r="V3019" s="35"/>
    </row>
    <row r="3020" ht="29.25" customHeight="1">
      <c r="A3020" s="11" t="s">
        <v>2614</v>
      </c>
      <c r="B3020" s="10" t="s">
        <v>2615</v>
      </c>
      <c r="C3020" s="35"/>
      <c r="D3020" s="35"/>
      <c r="E3020" s="35"/>
      <c r="F3020" s="35"/>
      <c r="G3020" s="35"/>
      <c r="H3020" s="35"/>
      <c r="I3020" s="35"/>
      <c r="J3020" s="35"/>
      <c r="K3020" s="35"/>
      <c r="L3020" s="35"/>
      <c r="M3020" s="35"/>
      <c r="N3020" s="35"/>
      <c r="O3020" s="35"/>
      <c r="P3020" s="35"/>
      <c r="Q3020" s="35"/>
      <c r="R3020" s="35"/>
      <c r="S3020" s="35"/>
      <c r="T3020" s="35"/>
      <c r="U3020" s="35"/>
      <c r="V3020" s="35"/>
    </row>
    <row r="3021" ht="27.0" customHeight="1">
      <c r="A3021" s="8" t="str">
        <f>HYPERLINK("https://www.tenforums.com/tutorials/52655-open-save-common-item-dialog-boxes-reset-windows.html","Save As and Open Common Item Dialog Boxes - Reset in Windows")</f>
        <v>Save As and Open Common Item Dialog Boxes - Reset in Windows</v>
      </c>
      <c r="B3021" s="9" t="s">
        <v>554</v>
      </c>
      <c r="C3021" s="3"/>
      <c r="D3021" s="3"/>
      <c r="E3021" s="3"/>
      <c r="F3021" s="3"/>
      <c r="G3021" s="3"/>
      <c r="H3021" s="3"/>
      <c r="I3021" s="3"/>
      <c r="J3021" s="3"/>
      <c r="K3021" s="3"/>
      <c r="L3021" s="3"/>
      <c r="M3021" s="3"/>
      <c r="N3021" s="3"/>
      <c r="O3021" s="3"/>
      <c r="P3021" s="3"/>
      <c r="Q3021" s="3"/>
      <c r="R3021" s="3"/>
      <c r="S3021" s="3"/>
      <c r="T3021" s="3"/>
      <c r="U3021" s="3"/>
      <c r="V3021" s="3"/>
    </row>
    <row r="3022" ht="27.0" customHeight="1">
      <c r="A3022" s="11" t="s">
        <v>2616</v>
      </c>
      <c r="B3022" s="10" t="s">
        <v>2617</v>
      </c>
      <c r="C3022" s="3"/>
      <c r="D3022" s="3"/>
      <c r="E3022" s="3"/>
      <c r="F3022" s="3"/>
      <c r="G3022" s="3"/>
      <c r="H3022" s="3"/>
      <c r="I3022" s="3"/>
      <c r="J3022" s="3"/>
      <c r="K3022" s="3"/>
      <c r="L3022" s="3"/>
      <c r="M3022" s="3"/>
      <c r="N3022" s="3"/>
      <c r="O3022" s="3"/>
      <c r="P3022" s="3"/>
      <c r="Q3022" s="3"/>
      <c r="R3022" s="3"/>
      <c r="S3022" s="3"/>
      <c r="T3022" s="3"/>
      <c r="U3022" s="3"/>
      <c r="V3022" s="3"/>
    </row>
    <row r="3023" ht="27.0" customHeight="1">
      <c r="A3023" s="8" t="str">
        <f>HYPERLINK("https://www.tenforums.com/tutorials/91994-add-remove-saved-pictures-library-windows-10-a.html","Saved Pictures Library - Add or Remove in Windows 10")</f>
        <v>Saved Pictures Library - Add or Remove in Windows 10</v>
      </c>
      <c r="B3023" s="9" t="s">
        <v>1385</v>
      </c>
      <c r="C3023" s="3"/>
      <c r="D3023" s="3"/>
      <c r="E3023" s="3"/>
      <c r="F3023" s="3"/>
      <c r="G3023" s="3"/>
      <c r="H3023" s="3"/>
      <c r="I3023" s="3"/>
      <c r="J3023" s="3"/>
      <c r="K3023" s="3"/>
      <c r="L3023" s="3"/>
      <c r="M3023" s="3"/>
      <c r="N3023" s="3"/>
      <c r="O3023" s="3"/>
      <c r="P3023" s="3"/>
      <c r="Q3023" s="3"/>
      <c r="R3023" s="3"/>
      <c r="S3023" s="3"/>
      <c r="T3023" s="3"/>
      <c r="U3023" s="3"/>
      <c r="V3023" s="3"/>
    </row>
    <row r="3024" ht="27.0" customHeight="1">
      <c r="A3024" s="11" t="s">
        <v>2618</v>
      </c>
      <c r="B3024" s="10" t="s">
        <v>2619</v>
      </c>
      <c r="C3024" s="3"/>
      <c r="D3024" s="3"/>
      <c r="E3024" s="3"/>
      <c r="F3024" s="3"/>
      <c r="G3024" s="3"/>
      <c r="H3024" s="3"/>
      <c r="I3024" s="3"/>
      <c r="J3024" s="3"/>
      <c r="K3024" s="3"/>
      <c r="L3024" s="3"/>
      <c r="M3024" s="3"/>
      <c r="N3024" s="3"/>
      <c r="O3024" s="3"/>
      <c r="P3024" s="3"/>
      <c r="Q3024" s="3"/>
      <c r="R3024" s="3"/>
      <c r="S3024" s="3"/>
      <c r="T3024" s="3"/>
      <c r="U3024" s="3"/>
      <c r="V3024" s="3"/>
    </row>
    <row r="3025" ht="27.0" customHeight="1">
      <c r="A3025" s="12" t="str">
        <f>HYPERLINK("https://www.tenforums.com/tutorials/94799-enable-disable-scheduled-system-maintenance-windows.html","Scheduled System Maintenance - Enable or Disable in Windows")</f>
        <v>Scheduled System Maintenance - Enable or Disable in Windows</v>
      </c>
      <c r="B3025" s="9" t="s">
        <v>2620</v>
      </c>
      <c r="C3025" s="3"/>
      <c r="D3025" s="3"/>
      <c r="E3025" s="3"/>
      <c r="F3025" s="3"/>
      <c r="G3025" s="3"/>
      <c r="H3025" s="3"/>
      <c r="I3025" s="3"/>
      <c r="J3025" s="3"/>
      <c r="K3025" s="3"/>
      <c r="L3025" s="3"/>
      <c r="M3025" s="3"/>
      <c r="N3025" s="3"/>
      <c r="O3025" s="3"/>
      <c r="P3025" s="3"/>
      <c r="Q3025" s="3"/>
      <c r="R3025" s="3"/>
      <c r="S3025" s="3"/>
      <c r="T3025" s="3"/>
      <c r="U3025" s="3"/>
      <c r="V3025" s="3"/>
    </row>
    <row r="3026" ht="27.0" customHeight="1">
      <c r="A3026" s="12" t="str">
        <f>HYPERLINK("https://www.tenforums.com/tutorials/44213-adjust-screen-brightness-windows-10-a.html","Screen Brightness - Adjust in Windows 10 ")</f>
        <v>Screen Brightness - Adjust in Windows 10 </v>
      </c>
      <c r="B3026" s="9" t="s">
        <v>346</v>
      </c>
      <c r="C3026" s="3"/>
      <c r="D3026" s="3"/>
      <c r="E3026" s="3"/>
      <c r="F3026" s="3"/>
      <c r="G3026" s="3"/>
      <c r="H3026" s="3"/>
      <c r="I3026" s="3"/>
      <c r="J3026" s="3"/>
      <c r="K3026" s="3"/>
      <c r="L3026" s="3"/>
      <c r="M3026" s="3"/>
      <c r="N3026" s="3"/>
      <c r="O3026" s="3"/>
      <c r="P3026" s="3"/>
      <c r="Q3026" s="3"/>
      <c r="R3026" s="3"/>
      <c r="S3026" s="3"/>
      <c r="T3026" s="3"/>
      <c r="U3026" s="3"/>
      <c r="V3026" s="3"/>
    </row>
    <row r="3027" ht="27.0" customHeight="1">
      <c r="A3027" s="11" t="str">
        <f>HYPERLINK("https://www.tenforums.com/tutorials/151053-how-change-display-orientation-windows-10-a.html","Screen Orientation - Change in Windows 10")</f>
        <v>Screen Orientation - Change in Windows 10</v>
      </c>
      <c r="B3027" s="10" t="s">
        <v>819</v>
      </c>
      <c r="C3027" s="3"/>
      <c r="D3027" s="3"/>
      <c r="E3027" s="3"/>
      <c r="F3027" s="3"/>
      <c r="G3027" s="3"/>
      <c r="H3027" s="3"/>
      <c r="I3027" s="3"/>
      <c r="J3027" s="3"/>
      <c r="K3027" s="3"/>
      <c r="L3027" s="3"/>
      <c r="M3027" s="3"/>
      <c r="N3027" s="3"/>
      <c r="O3027" s="3"/>
      <c r="P3027" s="3"/>
      <c r="Q3027" s="3"/>
      <c r="R3027" s="3"/>
      <c r="S3027" s="3"/>
      <c r="T3027" s="3"/>
      <c r="U3027" s="3"/>
      <c r="V3027" s="3"/>
    </row>
    <row r="3028" ht="27.0" customHeight="1">
      <c r="A3028" s="8" t="str">
        <f>HYPERLINK("https://www.tenforums.com/tutorials/104543-change-screen-refresh-rate-display-windows-10-a.html","Screen Refresh Rate of Display - Change in Windows 10")</f>
        <v>Screen Refresh Rate of Display - Change in Windows 10</v>
      </c>
      <c r="B3028" s="9" t="s">
        <v>822</v>
      </c>
      <c r="C3028" s="3"/>
      <c r="D3028" s="3"/>
      <c r="E3028" s="3"/>
      <c r="F3028" s="3"/>
      <c r="G3028" s="3"/>
      <c r="H3028" s="3"/>
      <c r="I3028" s="3"/>
      <c r="J3028" s="3"/>
      <c r="K3028" s="3"/>
      <c r="L3028" s="3"/>
      <c r="M3028" s="3"/>
      <c r="N3028" s="3"/>
      <c r="O3028" s="3"/>
      <c r="P3028" s="3"/>
      <c r="Q3028" s="3"/>
      <c r="R3028" s="3"/>
      <c r="S3028" s="3"/>
      <c r="T3028" s="3"/>
      <c r="U3028" s="3"/>
      <c r="V3028" s="3"/>
    </row>
    <row r="3029" ht="27.0" customHeight="1">
      <c r="A3029" s="8" t="str">
        <f>HYPERLINK("https://www.tenforums.com/tutorials/4910-screen-resolution-display-change-windows-10-a.html","Screen Resolution of Display - Change in Windows 10")</f>
        <v>Screen Resolution of Display - Change in Windows 10</v>
      </c>
      <c r="B3029" s="9" t="s">
        <v>823</v>
      </c>
      <c r="C3029" s="3"/>
      <c r="D3029" s="3"/>
      <c r="E3029" s="3"/>
      <c r="F3029" s="3"/>
      <c r="G3029" s="3"/>
      <c r="H3029" s="3"/>
      <c r="I3029" s="3"/>
      <c r="J3029" s="3"/>
      <c r="K3029" s="3"/>
      <c r="L3029" s="3"/>
      <c r="M3029" s="3"/>
      <c r="N3029" s="3"/>
      <c r="O3029" s="3"/>
      <c r="P3029" s="3"/>
      <c r="Q3029" s="3"/>
      <c r="R3029" s="3"/>
      <c r="S3029" s="3"/>
      <c r="T3029" s="3"/>
      <c r="U3029" s="3"/>
      <c r="V3029" s="3"/>
    </row>
    <row r="3030" ht="27.0" customHeight="1">
      <c r="A3030" s="8" t="str">
        <f>HYPERLINK("https://www.tenforums.com/tutorials/104641-turn-off-screen-rotation-lock-windows-10-a.html","Screen Rotation Lock - Turn On or Off in Windows 10")</f>
        <v>Screen Rotation Lock - Turn On or Off in Windows 10</v>
      </c>
      <c r="B3030" s="9" t="s">
        <v>821</v>
      </c>
      <c r="C3030" s="3"/>
      <c r="D3030" s="3"/>
      <c r="E3030" s="3"/>
      <c r="F3030" s="3"/>
      <c r="G3030" s="3"/>
      <c r="H3030" s="3"/>
      <c r="I3030" s="3"/>
      <c r="J3030" s="3"/>
      <c r="K3030" s="3"/>
      <c r="L3030" s="3"/>
      <c r="M3030" s="3"/>
      <c r="N3030" s="3"/>
      <c r="O3030" s="3"/>
      <c r="P3030" s="3"/>
      <c r="Q3030" s="3"/>
      <c r="R3030" s="3"/>
      <c r="S3030" s="3"/>
      <c r="T3030" s="3"/>
      <c r="U3030" s="3"/>
      <c r="V3030" s="3"/>
    </row>
    <row r="3031" ht="27.0" customHeight="1">
      <c r="A3031" s="8" t="str">
        <f>HYPERLINK("https://www.tenforums.com/tutorials/118541-enable-disable-screen-saver-windows.html","Screen Saver - Enable or Disable in Windows")</f>
        <v>Screen Saver - Enable or Disable in Windows</v>
      </c>
      <c r="B3031" s="9" t="s">
        <v>2621</v>
      </c>
      <c r="C3031" s="3"/>
      <c r="D3031" s="3"/>
      <c r="E3031" s="3"/>
      <c r="F3031" s="3"/>
      <c r="G3031" s="3"/>
      <c r="H3031" s="3"/>
      <c r="I3031" s="3"/>
      <c r="J3031" s="3"/>
      <c r="K3031" s="3"/>
      <c r="L3031" s="3"/>
      <c r="M3031" s="3"/>
      <c r="N3031" s="3"/>
      <c r="O3031" s="3"/>
      <c r="P3031" s="3"/>
      <c r="Q3031" s="3"/>
      <c r="R3031" s="3"/>
      <c r="S3031" s="3"/>
      <c r="T3031" s="3"/>
      <c r="U3031" s="3"/>
      <c r="V3031" s="3"/>
    </row>
    <row r="3032" ht="27.0" customHeight="1">
      <c r="A3032" s="8" t="str">
        <f>HYPERLINK("https://www.tenforums.com/tutorials/104603-enable-disable-changing-screen-saver-windows.html","Screen Saver - Enable or Disable Changing in Windows")</f>
        <v>Screen Saver - Enable or Disable Changing in Windows</v>
      </c>
      <c r="B3032" s="9" t="s">
        <v>2622</v>
      </c>
      <c r="C3032" s="3"/>
      <c r="D3032" s="3"/>
      <c r="E3032" s="3"/>
      <c r="F3032" s="3"/>
      <c r="G3032" s="3"/>
      <c r="H3032" s="3"/>
      <c r="I3032" s="3"/>
      <c r="J3032" s="3"/>
      <c r="K3032" s="3"/>
      <c r="L3032" s="3"/>
      <c r="M3032" s="3"/>
      <c r="N3032" s="3"/>
      <c r="O3032" s="3"/>
      <c r="P3032" s="3"/>
      <c r="Q3032" s="3"/>
      <c r="R3032" s="3"/>
      <c r="S3032" s="3"/>
      <c r="T3032" s="3"/>
      <c r="U3032" s="3"/>
      <c r="V3032" s="3"/>
    </row>
    <row r="3033" ht="27.0" customHeight="1">
      <c r="A3033" s="8" t="str">
        <f>HYPERLINK("https://www.tenforums.com/tutorials/47389-screen-saver-grace-period-bypass-password-change-windows.html","Screen Saver Grace Period to Bypass Password - Change in Windows ")</f>
        <v>Screen Saver Grace Period to Bypass Password - Change in Windows </v>
      </c>
      <c r="B3033" s="9" t="s">
        <v>2623</v>
      </c>
      <c r="C3033" s="3"/>
      <c r="D3033" s="3"/>
      <c r="E3033" s="3"/>
      <c r="F3033" s="3"/>
      <c r="G3033" s="3"/>
      <c r="H3033" s="3"/>
      <c r="I3033" s="3"/>
      <c r="J3033" s="3"/>
      <c r="K3033" s="3"/>
      <c r="L3033" s="3"/>
      <c r="M3033" s="3"/>
      <c r="N3033" s="3"/>
      <c r="O3033" s="3"/>
      <c r="P3033" s="3"/>
      <c r="Q3033" s="3"/>
      <c r="R3033" s="3"/>
      <c r="S3033" s="3"/>
      <c r="T3033" s="3"/>
      <c r="U3033" s="3"/>
      <c r="V3033" s="3"/>
    </row>
    <row r="3034" ht="27.0" customHeight="1">
      <c r="A3034" s="8" t="str">
        <f>HYPERLINK("https://www.tenforums.com/tutorials/118607-enable-disable-screen-saver-password-protection-windows.html","Screen Saver Password Protection - Enable or Disable in Windows")</f>
        <v>Screen Saver Password Protection - Enable or Disable in Windows</v>
      </c>
      <c r="B3034" s="9" t="s">
        <v>2624</v>
      </c>
      <c r="C3034" s="3"/>
      <c r="D3034" s="3"/>
      <c r="E3034" s="3"/>
      <c r="F3034" s="3"/>
      <c r="G3034" s="3"/>
      <c r="H3034" s="3"/>
      <c r="I3034" s="3"/>
      <c r="J3034" s="3"/>
      <c r="K3034" s="3"/>
      <c r="L3034" s="3"/>
      <c r="M3034" s="3"/>
      <c r="N3034" s="3"/>
      <c r="O3034" s="3"/>
      <c r="P3034" s="3"/>
      <c r="Q3034" s="3"/>
      <c r="R3034" s="3"/>
      <c r="S3034" s="3"/>
      <c r="T3034" s="3"/>
      <c r="U3034" s="3"/>
      <c r="V3034" s="3"/>
    </row>
    <row r="3035" ht="27.0" customHeight="1">
      <c r="A3035" s="8" t="str">
        <f>HYPERLINK("https://www.tenforums.com/tutorials/5737-screen-saver-settings-change-windows-10-a.html","Screen Saver Settings - Change in Windows 10")</f>
        <v>Screen Saver Settings - Change in Windows 10</v>
      </c>
      <c r="B3035" s="9" t="s">
        <v>2222</v>
      </c>
      <c r="C3035" s="3"/>
      <c r="D3035" s="3"/>
      <c r="E3035" s="3"/>
      <c r="F3035" s="3"/>
      <c r="G3035" s="3"/>
      <c r="H3035" s="3"/>
      <c r="I3035" s="3"/>
      <c r="J3035" s="3"/>
      <c r="K3035" s="3"/>
      <c r="L3035" s="3"/>
      <c r="M3035" s="3"/>
      <c r="N3035" s="3"/>
      <c r="O3035" s="3"/>
      <c r="P3035" s="3"/>
      <c r="Q3035" s="3"/>
      <c r="R3035" s="3"/>
      <c r="S3035" s="3"/>
      <c r="T3035" s="3"/>
      <c r="U3035" s="3"/>
      <c r="V3035" s="3"/>
    </row>
    <row r="3036" ht="27.0" customHeight="1">
      <c r="A3036" s="8" t="str">
        <f>HYPERLINK("https://www.tenforums.com/tutorials/103420-create-screen-saver-settings-shortcut-windows-10-a.html","Screen Saver Settings Shortcut - Create in Windows 10")</f>
        <v>Screen Saver Settings Shortcut - Create in Windows 10</v>
      </c>
      <c r="B3036" s="9" t="s">
        <v>2625</v>
      </c>
      <c r="C3036" s="3"/>
      <c r="D3036" s="3"/>
      <c r="E3036" s="3"/>
      <c r="F3036" s="3"/>
      <c r="G3036" s="3"/>
      <c r="H3036" s="3"/>
      <c r="I3036" s="3"/>
      <c r="J3036" s="3"/>
      <c r="K3036" s="3"/>
      <c r="L3036" s="3"/>
      <c r="M3036" s="3"/>
      <c r="N3036" s="3"/>
      <c r="O3036" s="3"/>
      <c r="P3036" s="3"/>
      <c r="Q3036" s="3"/>
      <c r="R3036" s="3"/>
      <c r="S3036" s="3"/>
      <c r="T3036" s="3"/>
      <c r="U3036" s="3"/>
      <c r="V3036" s="3"/>
    </row>
    <row r="3037" ht="27.0" customHeight="1">
      <c r="A3037" s="8" t="str">
        <f>HYPERLINK("https://www.tenforums.com/tutorials/118686-specify-screen-saver-windows.html","Screen Saver - Specify in Windows")</f>
        <v>Screen Saver - Specify in Windows</v>
      </c>
      <c r="B3037" s="9" t="s">
        <v>2626</v>
      </c>
      <c r="C3037" s="3"/>
      <c r="D3037" s="3"/>
      <c r="E3037" s="3"/>
      <c r="F3037" s="3"/>
      <c r="G3037" s="3"/>
      <c r="H3037" s="3"/>
      <c r="I3037" s="3"/>
      <c r="J3037" s="3"/>
      <c r="K3037" s="3"/>
      <c r="L3037" s="3"/>
      <c r="M3037" s="3"/>
      <c r="N3037" s="3"/>
      <c r="O3037" s="3"/>
      <c r="P3037" s="3"/>
      <c r="Q3037" s="3"/>
      <c r="R3037" s="3"/>
      <c r="S3037" s="3"/>
      <c r="T3037" s="3"/>
      <c r="U3037" s="3"/>
      <c r="V3037" s="3"/>
    </row>
    <row r="3038" ht="27.0" customHeight="1">
      <c r="A3038" s="8" t="str">
        <f>HYPERLINK("https://www.tenforums.com/tutorials/118662-specify-screen-saver-timeout-windows.html","Screen Saver Timeout - Specify in Windows")</f>
        <v>Screen Saver Timeout - Specify in Windows</v>
      </c>
      <c r="B3038" s="9" t="s">
        <v>2627</v>
      </c>
      <c r="C3038" s="3"/>
      <c r="D3038" s="3"/>
      <c r="E3038" s="3"/>
      <c r="F3038" s="3"/>
      <c r="G3038" s="3"/>
      <c r="H3038" s="3"/>
      <c r="I3038" s="3"/>
      <c r="J3038" s="3"/>
      <c r="K3038" s="3"/>
      <c r="L3038" s="3"/>
      <c r="M3038" s="3"/>
      <c r="N3038" s="3"/>
      <c r="O3038" s="3"/>
      <c r="P3038" s="3"/>
      <c r="Q3038" s="3"/>
      <c r="R3038" s="3"/>
      <c r="S3038" s="3"/>
      <c r="T3038" s="3"/>
      <c r="U3038" s="3"/>
      <c r="V3038" s="3"/>
    </row>
    <row r="3039" ht="27.0" customHeight="1">
      <c r="A3039" s="8" t="str">
        <f>HYPERLINK("https://www.tenforums.com/tutorials/113530-add-remove-screen-snip-context-menu-windows-10-a.html","Screen Snip Context Menu - Add or Remove in Windows 10")</f>
        <v>Screen Snip Context Menu - Add or Remove in Windows 10</v>
      </c>
      <c r="B3039" s="9" t="s">
        <v>2628</v>
      </c>
      <c r="C3039" s="3"/>
      <c r="D3039" s="3"/>
      <c r="E3039" s="3"/>
      <c r="F3039" s="3"/>
      <c r="G3039" s="3"/>
      <c r="H3039" s="3"/>
      <c r="I3039" s="3"/>
      <c r="J3039" s="3"/>
      <c r="K3039" s="3"/>
      <c r="L3039" s="3"/>
      <c r="M3039" s="3"/>
      <c r="N3039" s="3"/>
      <c r="O3039" s="3"/>
      <c r="P3039" s="3"/>
      <c r="Q3039" s="3"/>
      <c r="R3039" s="3"/>
      <c r="S3039" s="3"/>
      <c r="T3039" s="3"/>
      <c r="U3039" s="3"/>
      <c r="V3039" s="3"/>
    </row>
    <row r="3040" ht="27.0" customHeight="1">
      <c r="A3040" s="8" t="str">
        <f>HYPERLINK("https://www.tenforums.com/tutorials/113489-create-screen-snip-shortcut-windows-10-a.html","Screen Snip Shortcut - Create in Windows 10")</f>
        <v>Screen Snip Shortcut - Create in Windows 10</v>
      </c>
      <c r="B3040" s="9" t="s">
        <v>2629</v>
      </c>
      <c r="C3040" s="3"/>
      <c r="D3040" s="3"/>
      <c r="E3040" s="3"/>
      <c r="F3040" s="3"/>
      <c r="G3040" s="3"/>
      <c r="H3040" s="3"/>
      <c r="I3040" s="3"/>
      <c r="J3040" s="3"/>
      <c r="K3040" s="3"/>
      <c r="L3040" s="3"/>
      <c r="M3040" s="3"/>
      <c r="N3040" s="3"/>
      <c r="O3040" s="3"/>
      <c r="P3040" s="3"/>
      <c r="Q3040" s="3"/>
      <c r="R3040" s="3"/>
      <c r="S3040" s="3"/>
      <c r="T3040" s="3"/>
      <c r="U3040" s="3"/>
      <c r="V3040" s="3"/>
    </row>
    <row r="3041" ht="27.0" customHeight="1">
      <c r="A3041" s="12" t="str">
        <f>HYPERLINK("https://www.tenforums.com/tutorials/109297-take-screen-snip-snip-sketch-windows-10-a.html","Screen Snip - Take a Screenshot in Windows 10")</f>
        <v>Screen Snip - Take a Screenshot in Windows 10</v>
      </c>
      <c r="B3041" s="10" t="s">
        <v>2630</v>
      </c>
      <c r="C3041" s="3"/>
      <c r="D3041" s="3"/>
      <c r="E3041" s="3"/>
      <c r="F3041" s="3"/>
      <c r="G3041" s="3"/>
      <c r="H3041" s="3"/>
      <c r="I3041" s="3"/>
      <c r="J3041" s="3"/>
      <c r="K3041" s="3"/>
      <c r="L3041" s="3"/>
      <c r="M3041" s="3"/>
      <c r="N3041" s="3"/>
      <c r="O3041" s="3"/>
      <c r="P3041" s="3"/>
      <c r="Q3041" s="3"/>
      <c r="R3041" s="3"/>
      <c r="S3041" s="3"/>
      <c r="T3041" s="3"/>
      <c r="U3041" s="3"/>
      <c r="V3041" s="3"/>
    </row>
    <row r="3042" ht="27.0" customHeight="1">
      <c r="A3042" s="8" t="str">
        <f>HYPERLINK("https://www.tenforums.com/tutorials/109302-turn-use-print-screen-key-launch-screen-snipping-windows-10-a.html","Screen Snipping - Turn On or Off Use Print Screen Key to Launch in Windows 10")</f>
        <v>Screen Snipping - Turn On or Off Use Print Screen Key to Launch in Windows 10</v>
      </c>
      <c r="B3042" s="9" t="s">
        <v>2399</v>
      </c>
      <c r="C3042" s="3"/>
      <c r="D3042" s="3"/>
      <c r="E3042" s="3"/>
      <c r="F3042" s="3"/>
      <c r="G3042" s="3"/>
      <c r="H3042" s="3"/>
      <c r="I3042" s="3"/>
      <c r="J3042" s="3"/>
      <c r="K3042" s="3"/>
      <c r="L3042" s="3"/>
      <c r="M3042" s="3"/>
      <c r="N3042" s="3"/>
      <c r="O3042" s="3"/>
      <c r="P3042" s="3"/>
      <c r="Q3042" s="3"/>
      <c r="R3042" s="3"/>
      <c r="S3042" s="3"/>
      <c r="T3042" s="3"/>
      <c r="U3042" s="3"/>
      <c r="V3042" s="3"/>
    </row>
    <row r="3043" ht="27.0" customHeight="1">
      <c r="A3043" s="11" t="str">
        <f>HYPERLINK("https://www.tenforums.com/tutorials/22691-change-turn-off-display-after-time-windows-10-a.html","Screen Turn Off After Time - Change in Windows 10 ")</f>
        <v>Screen Turn Off After Time - Change in Windows 10 </v>
      </c>
      <c r="B3043" s="10" t="s">
        <v>813</v>
      </c>
      <c r="C3043" s="3"/>
      <c r="D3043" s="3"/>
      <c r="E3043" s="3"/>
      <c r="F3043" s="3"/>
      <c r="G3043" s="3"/>
      <c r="H3043" s="3"/>
      <c r="I3043" s="3"/>
      <c r="J3043" s="3"/>
      <c r="K3043" s="3"/>
      <c r="L3043" s="3"/>
      <c r="M3043" s="3"/>
      <c r="N3043" s="3"/>
      <c r="O3043" s="3"/>
      <c r="P3043" s="3"/>
      <c r="Q3043" s="3"/>
      <c r="R3043" s="3"/>
      <c r="S3043" s="3"/>
      <c r="T3043" s="3"/>
      <c r="U3043" s="3"/>
      <c r="V3043" s="3"/>
    </row>
    <row r="3044" ht="27.0" customHeight="1">
      <c r="A3044" s="8" t="str">
        <f>HYPERLINK("https://www.tenforums.com/tutorials/68512-turn-off-display-cascading-context-menu-add-windows.html","Screen - Turn Off Display cascading context menu - Add in Windows ")</f>
        <v>Screen - Turn Off Display cascading context menu - Add in Windows </v>
      </c>
      <c r="B3044" s="9" t="s">
        <v>828</v>
      </c>
      <c r="C3044" s="3"/>
      <c r="D3044" s="3"/>
      <c r="E3044" s="3"/>
      <c r="F3044" s="3"/>
      <c r="G3044" s="3"/>
      <c r="H3044" s="3"/>
      <c r="I3044" s="3"/>
      <c r="J3044" s="3"/>
      <c r="K3044" s="3"/>
      <c r="L3044" s="3"/>
      <c r="M3044" s="3"/>
      <c r="N3044" s="3"/>
      <c r="O3044" s="3"/>
      <c r="P3044" s="3"/>
      <c r="Q3044" s="3"/>
      <c r="R3044" s="3"/>
      <c r="S3044" s="3"/>
      <c r="T3044" s="3"/>
      <c r="U3044" s="3"/>
      <c r="V3044" s="3"/>
    </row>
    <row r="3045" ht="27.0" customHeight="1">
      <c r="A3045" s="8" t="str">
        <f>HYPERLINK("https://www.tenforums.com/tutorials/6108-screenshot-index-counter-reset-windows-10-a.html","Screenshot Index Counter - Reset in Windows 10")</f>
        <v>Screenshot Index Counter - Reset in Windows 10</v>
      </c>
      <c r="B3045" s="9" t="s">
        <v>2631</v>
      </c>
      <c r="C3045" s="3"/>
      <c r="D3045" s="3"/>
      <c r="E3045" s="3"/>
      <c r="F3045" s="3"/>
      <c r="G3045" s="3"/>
      <c r="H3045" s="3"/>
      <c r="I3045" s="3"/>
      <c r="J3045" s="3"/>
      <c r="K3045" s="3"/>
      <c r="L3045" s="3"/>
      <c r="M3045" s="3"/>
      <c r="N3045" s="3"/>
      <c r="O3045" s="3"/>
      <c r="P3045" s="3"/>
      <c r="Q3045" s="3"/>
      <c r="R3045" s="3"/>
      <c r="S3045" s="3"/>
      <c r="T3045" s="3"/>
      <c r="U3045" s="3"/>
      <c r="V3045" s="3"/>
    </row>
    <row r="3046" ht="27.0" customHeight="1">
      <c r="A3046" s="8" t="str">
        <f>HYPERLINK("https://www.tenforums.com/tutorials/2503-disk-management-how-post-screenshot.html","Screenshot of Disk Management - How to Post")</f>
        <v>Screenshot of Disk Management - How to Post</v>
      </c>
      <c r="B3046" s="9" t="s">
        <v>2632</v>
      </c>
      <c r="C3046" s="3"/>
      <c r="D3046" s="3"/>
      <c r="E3046" s="3"/>
      <c r="F3046" s="3"/>
      <c r="G3046" s="3"/>
      <c r="H3046" s="3"/>
      <c r="I3046" s="3"/>
      <c r="J3046" s="3"/>
      <c r="K3046" s="3"/>
      <c r="L3046" s="3"/>
      <c r="M3046" s="3"/>
      <c r="N3046" s="3"/>
      <c r="O3046" s="3"/>
      <c r="P3046" s="3"/>
      <c r="Q3046" s="3"/>
      <c r="R3046" s="3"/>
      <c r="S3046" s="3"/>
      <c r="T3046" s="3"/>
      <c r="U3046" s="3"/>
      <c r="V3046" s="3"/>
    </row>
    <row r="3047" ht="27.0" customHeight="1">
      <c r="A3047" s="8" t="str">
        <f>HYPERLINK("https://www.tenforums.com/tutorials/6102-screenshot-take-windows-10-a.html","Screenshot - Take in Windows 10")</f>
        <v>Screenshot - Take in Windows 10</v>
      </c>
      <c r="B3047" s="9" t="s">
        <v>2633</v>
      </c>
      <c r="C3047" s="3"/>
      <c r="D3047" s="3"/>
      <c r="E3047" s="3"/>
      <c r="F3047" s="3"/>
      <c r="G3047" s="3"/>
      <c r="H3047" s="3"/>
      <c r="I3047" s="3"/>
      <c r="J3047" s="3"/>
      <c r="K3047" s="3"/>
      <c r="L3047" s="3"/>
      <c r="M3047" s="3"/>
      <c r="N3047" s="3"/>
      <c r="O3047" s="3"/>
      <c r="P3047" s="3"/>
      <c r="Q3047" s="3"/>
      <c r="R3047" s="3"/>
      <c r="S3047" s="3"/>
      <c r="T3047" s="3"/>
      <c r="U3047" s="3"/>
      <c r="V3047" s="3"/>
    </row>
    <row r="3048" ht="27.0" customHeight="1">
      <c r="A3048" s="8" t="str">
        <f>HYPERLINK("https://www.tenforums.com/tutorials/8630-game-bar-record-take-screenshots-windows-10-a.html","Screenshot - Take with Game bar in Windows 10")</f>
        <v>Screenshot - Take with Game bar in Windows 10</v>
      </c>
      <c r="B3048" s="9" t="s">
        <v>1146</v>
      </c>
      <c r="C3048" s="3"/>
      <c r="D3048" s="3"/>
      <c r="E3048" s="3"/>
      <c r="F3048" s="3"/>
      <c r="G3048" s="3"/>
      <c r="H3048" s="3"/>
      <c r="I3048" s="3"/>
      <c r="J3048" s="3"/>
      <c r="K3048" s="3"/>
      <c r="L3048" s="3"/>
      <c r="M3048" s="3"/>
      <c r="N3048" s="3"/>
      <c r="O3048" s="3"/>
      <c r="P3048" s="3"/>
      <c r="Q3048" s="3"/>
      <c r="R3048" s="3"/>
      <c r="S3048" s="3"/>
      <c r="T3048" s="3"/>
      <c r="U3048" s="3"/>
      <c r="V3048" s="3"/>
    </row>
    <row r="3049" ht="27.0" customHeight="1">
      <c r="A3049" s="12" t="str">
        <f>HYPERLINK("https://www.tenforums.com/tutorials/109297-take-screen-snip-snip-sketch-windows-10-a.html","Screenshot - Take with Snip &amp; Sketch in Windows 10")</f>
        <v>Screenshot - Take with Snip &amp; Sketch in Windows 10</v>
      </c>
      <c r="B3049" s="10" t="s">
        <v>2630</v>
      </c>
      <c r="C3049" s="3"/>
      <c r="D3049" s="3"/>
      <c r="E3049" s="3"/>
      <c r="F3049" s="3"/>
      <c r="G3049" s="3"/>
      <c r="H3049" s="3"/>
      <c r="I3049" s="3"/>
      <c r="J3049" s="3"/>
      <c r="K3049" s="3"/>
      <c r="L3049" s="3"/>
      <c r="M3049" s="3"/>
      <c r="N3049" s="3"/>
      <c r="O3049" s="3"/>
      <c r="P3049" s="3"/>
      <c r="Q3049" s="3"/>
      <c r="R3049" s="3"/>
      <c r="S3049" s="3"/>
      <c r="T3049" s="3"/>
      <c r="U3049" s="3"/>
      <c r="V3049" s="3"/>
    </row>
    <row r="3050" ht="27.0" customHeight="1">
      <c r="A3050" s="8" t="str">
        <f>HYPERLINK("https://www.tenforums.com/tutorials/1731-screenshots-files-upload-post-ten-forums.html","Screenshots and Files - Upload and Post in Ten Forums")</f>
        <v>Screenshots and Files - Upload and Post in Ten Forums</v>
      </c>
      <c r="B3050" s="9" t="s">
        <v>2634</v>
      </c>
      <c r="C3050" s="3"/>
      <c r="D3050" s="3"/>
      <c r="E3050" s="3"/>
      <c r="F3050" s="3"/>
      <c r="G3050" s="3"/>
      <c r="H3050" s="3"/>
      <c r="I3050" s="3"/>
      <c r="J3050" s="3"/>
      <c r="K3050" s="3"/>
      <c r="L3050" s="3"/>
      <c r="M3050" s="3"/>
      <c r="N3050" s="3"/>
      <c r="O3050" s="3"/>
      <c r="P3050" s="3"/>
      <c r="Q3050" s="3"/>
      <c r="R3050" s="3"/>
      <c r="S3050" s="3"/>
      <c r="T3050" s="3"/>
      <c r="U3050" s="3"/>
      <c r="V3050" s="3"/>
    </row>
    <row r="3051" ht="27.0" customHeight="1">
      <c r="A3051" s="8" t="str">
        <f>HYPERLINK("https://www.tenforums.com/tutorials/24333-onedrive-auto-save-screenshots-turn-off-windows-10-a.html","Screenshots - Auto Save to OneDrive in Windows 10")</f>
        <v>Screenshots - Auto Save to OneDrive in Windows 10</v>
      </c>
      <c r="B3051" s="9" t="s">
        <v>2129</v>
      </c>
      <c r="C3051" s="3"/>
      <c r="D3051" s="3"/>
      <c r="E3051" s="3"/>
      <c r="F3051" s="3"/>
      <c r="G3051" s="3"/>
      <c r="H3051" s="3"/>
      <c r="I3051" s="3"/>
      <c r="J3051" s="3"/>
      <c r="K3051" s="3"/>
      <c r="L3051" s="3"/>
      <c r="M3051" s="3"/>
      <c r="N3051" s="3"/>
      <c r="O3051" s="3"/>
      <c r="P3051" s="3"/>
      <c r="Q3051" s="3"/>
      <c r="R3051" s="3"/>
      <c r="S3051" s="3"/>
      <c r="T3051" s="3"/>
      <c r="U3051" s="3"/>
      <c r="V3051" s="3"/>
    </row>
    <row r="3052" ht="27.0" customHeight="1">
      <c r="A3052" s="11" t="s">
        <v>2635</v>
      </c>
      <c r="B3052" s="10" t="s">
        <v>2636</v>
      </c>
      <c r="C3052" s="3"/>
      <c r="D3052" s="3"/>
      <c r="E3052" s="3"/>
      <c r="F3052" s="3"/>
      <c r="G3052" s="3"/>
      <c r="H3052" s="3"/>
      <c r="I3052" s="3"/>
      <c r="J3052" s="3"/>
      <c r="K3052" s="3"/>
      <c r="L3052" s="3"/>
      <c r="M3052" s="3"/>
      <c r="N3052" s="3"/>
      <c r="O3052" s="3"/>
      <c r="P3052" s="3"/>
      <c r="Q3052" s="3"/>
      <c r="R3052" s="3"/>
      <c r="S3052" s="3"/>
      <c r="T3052" s="3"/>
      <c r="U3052" s="3"/>
      <c r="V3052" s="3"/>
    </row>
    <row r="3053" ht="27.0" customHeight="1">
      <c r="A3053" s="8" t="str">
        <f>HYPERLINK("https://www.tenforums.com/tutorials/12816-scroll-inactive-windows-turn-off-windows-10-a.html","Scroll Inactive Windows - Turn On or Off in Windows 10")</f>
        <v>Scroll Inactive Windows - Turn On or Off in Windows 10</v>
      </c>
      <c r="B3053" s="9" t="s">
        <v>2637</v>
      </c>
      <c r="C3053" s="3"/>
      <c r="D3053" s="3"/>
      <c r="E3053" s="3"/>
      <c r="F3053" s="3"/>
      <c r="G3053" s="3"/>
      <c r="H3053" s="3"/>
      <c r="I3053" s="3"/>
      <c r="J3053" s="3"/>
      <c r="K3053" s="3"/>
      <c r="L3053" s="3"/>
      <c r="M3053" s="3"/>
      <c r="N3053" s="3"/>
      <c r="O3053" s="3"/>
      <c r="P3053" s="3"/>
      <c r="Q3053" s="3"/>
      <c r="R3053" s="3"/>
      <c r="S3053" s="3"/>
      <c r="T3053" s="3"/>
      <c r="U3053" s="3"/>
      <c r="V3053" s="3"/>
    </row>
    <row r="3054" ht="27.0" customHeight="1">
      <c r="A3054" s="8" t="str">
        <f>HYPERLINK("https://www.tenforums.com/tutorials/83213-change-mouse-scroll-speed-windows-10-a.html","Scroll Speed of Mouse - Change in Windows 10")</f>
        <v>Scroll Speed of Mouse - Change in Windows 10</v>
      </c>
      <c r="B3054" s="10" t="s">
        <v>1961</v>
      </c>
      <c r="C3054" s="3"/>
      <c r="D3054" s="3"/>
      <c r="E3054" s="3"/>
      <c r="F3054" s="3"/>
      <c r="G3054" s="3"/>
      <c r="H3054" s="3"/>
      <c r="I3054" s="3"/>
      <c r="J3054" s="3"/>
      <c r="K3054" s="3"/>
      <c r="L3054" s="3"/>
      <c r="M3054" s="3"/>
      <c r="N3054" s="3"/>
      <c r="O3054" s="3"/>
      <c r="P3054" s="3"/>
      <c r="Q3054" s="3"/>
      <c r="R3054" s="3"/>
      <c r="S3054" s="3"/>
      <c r="T3054" s="3"/>
      <c r="U3054" s="3"/>
      <c r="V3054" s="3"/>
    </row>
    <row r="3055" ht="27.0" customHeight="1">
      <c r="A3055" s="8" t="str">
        <f>HYPERLINK("https://www.tenforums.com/tutorials/98610-enable-disable-floating-immersive-search-bar-windows-10-a.html","Search Bar - Enable or Disable Floating in Windows 10")</f>
        <v>Search Bar - Enable or Disable Floating in Windows 10</v>
      </c>
      <c r="B3055" s="9" t="s">
        <v>2638</v>
      </c>
      <c r="C3055" s="19"/>
      <c r="D3055" s="19"/>
      <c r="E3055" s="19"/>
      <c r="F3055" s="19"/>
      <c r="G3055" s="19"/>
      <c r="H3055" s="19"/>
      <c r="I3055" s="19"/>
      <c r="J3055" s="19"/>
      <c r="K3055" s="19"/>
      <c r="L3055" s="19"/>
      <c r="M3055" s="19"/>
      <c r="N3055" s="19"/>
      <c r="O3055" s="19"/>
      <c r="P3055" s="19"/>
      <c r="Q3055" s="19"/>
      <c r="R3055" s="19"/>
      <c r="S3055" s="19"/>
      <c r="T3055" s="19"/>
      <c r="U3055" s="19"/>
      <c r="V3055" s="19"/>
    </row>
    <row r="3056" ht="27.0" customHeight="1">
      <c r="A3056" s="8" t="str">
        <f>HYPERLINK("https://www.tenforums.com/tutorials/79875-change-size-scrollbars-windows-10-a.html","Scroll Bars Size - Change in Windows 10")</f>
        <v>Scroll Bars Size - Change in Windows 10</v>
      </c>
      <c r="B3056" s="10" t="s">
        <v>2639</v>
      </c>
      <c r="C3056" s="3"/>
      <c r="D3056" s="3"/>
      <c r="E3056" s="3"/>
      <c r="F3056" s="3"/>
      <c r="G3056" s="3"/>
      <c r="H3056" s="3"/>
      <c r="I3056" s="3"/>
      <c r="J3056" s="3"/>
      <c r="K3056" s="3"/>
      <c r="L3056" s="3"/>
      <c r="M3056" s="3"/>
      <c r="N3056" s="3"/>
      <c r="O3056" s="3"/>
      <c r="P3056" s="3"/>
      <c r="Q3056" s="3"/>
      <c r="R3056" s="3"/>
      <c r="S3056" s="3"/>
      <c r="T3056" s="3"/>
      <c r="U3056" s="3"/>
      <c r="V3056" s="3"/>
    </row>
    <row r="3057" ht="27.0" customHeight="1">
      <c r="A3057" s="8" t="str">
        <f>HYPERLINK("https://www.tenforums.com/tutorials/103061-turn-off-automatically-hide-scroll-bars-windows-10-uwp-apps.html","Scroll Bars - Turn On or Off Automatically Hide in Windows 10 UWP Apps")</f>
        <v>Scroll Bars - Turn On or Off Automatically Hide in Windows 10 UWP Apps</v>
      </c>
      <c r="B3057" s="9" t="s">
        <v>2640</v>
      </c>
      <c r="C3057" s="3"/>
      <c r="D3057" s="3"/>
      <c r="E3057" s="3"/>
      <c r="F3057" s="3"/>
      <c r="G3057" s="3"/>
      <c r="H3057" s="3"/>
      <c r="I3057" s="3"/>
      <c r="J3057" s="3"/>
      <c r="K3057" s="3"/>
      <c r="L3057" s="3"/>
      <c r="M3057" s="3"/>
      <c r="N3057" s="3"/>
      <c r="O3057" s="3"/>
      <c r="P3057" s="3"/>
      <c r="Q3057" s="3"/>
      <c r="R3057" s="3"/>
      <c r="S3057" s="3"/>
      <c r="T3057" s="3"/>
      <c r="U3057" s="3"/>
      <c r="V3057" s="3"/>
    </row>
    <row r="3058" ht="27.0" customHeight="1">
      <c r="A3058" s="8" t="str">
        <f>HYPERLINK("https://www.tenforums.com/tutorials/75390-cortana-search-box-background-transparency-change-windows-10-a.html","Search Box Background Transparency - Change in Windows 10")</f>
        <v>Search Box Background Transparency - Change in Windows 10</v>
      </c>
      <c r="B3058" s="10" t="s">
        <v>661</v>
      </c>
      <c r="C3058" s="3"/>
      <c r="D3058" s="3"/>
      <c r="E3058" s="3"/>
      <c r="F3058" s="3"/>
      <c r="G3058" s="3"/>
      <c r="H3058" s="3"/>
      <c r="I3058" s="3"/>
      <c r="J3058" s="3"/>
      <c r="K3058" s="3"/>
      <c r="L3058" s="3"/>
      <c r="M3058" s="3"/>
      <c r="N3058" s="3"/>
      <c r="O3058" s="3"/>
      <c r="P3058" s="3"/>
      <c r="Q3058" s="3"/>
      <c r="R3058" s="3"/>
      <c r="S3058" s="3"/>
      <c r="T3058" s="3"/>
      <c r="U3058" s="3"/>
      <c r="V3058" s="3"/>
    </row>
    <row r="3059" ht="27.0" customHeight="1">
      <c r="A3059" s="8" t="str">
        <f>HYPERLINK("https://www.tenforums.com/tutorials/67109-cortana-search-box-color-change-white-windows-10-a.html","Search Box Color - Change to White in Windows 10 ")</f>
        <v>Search Box Color - Change to White in Windows 10 </v>
      </c>
      <c r="B3059" s="9" t="s">
        <v>662</v>
      </c>
      <c r="C3059" s="3"/>
      <c r="D3059" s="3"/>
      <c r="E3059" s="3"/>
      <c r="F3059" s="3"/>
      <c r="G3059" s="3"/>
      <c r="H3059" s="3"/>
      <c r="I3059" s="3"/>
      <c r="J3059" s="3"/>
      <c r="K3059" s="3"/>
      <c r="L3059" s="3"/>
      <c r="M3059" s="3"/>
      <c r="N3059" s="3"/>
      <c r="O3059" s="3"/>
      <c r="P3059" s="3"/>
      <c r="Q3059" s="3"/>
      <c r="R3059" s="3"/>
      <c r="S3059" s="3"/>
      <c r="T3059" s="3"/>
      <c r="U3059" s="3"/>
      <c r="V3059" s="3"/>
    </row>
    <row r="3060" ht="27.0" customHeight="1">
      <c r="A3060" s="8" t="str">
        <f>HYPERLINK("https://www.tenforums.com/tutorials/75400-cortana-search-box-highlight-transparency-change-windows-10-a.html","Search Box Highlight Transparency - Change in Windows 10")</f>
        <v>Search Box Highlight Transparency - Change in Windows 10</v>
      </c>
      <c r="B3060" s="10" t="s">
        <v>663</v>
      </c>
      <c r="C3060" s="3"/>
      <c r="D3060" s="3"/>
      <c r="E3060" s="3"/>
      <c r="F3060" s="3"/>
      <c r="G3060" s="3"/>
      <c r="H3060" s="3"/>
      <c r="I3060" s="3"/>
      <c r="J3060" s="3"/>
      <c r="K3060" s="3"/>
      <c r="L3060" s="3"/>
      <c r="M3060" s="3"/>
      <c r="N3060" s="3"/>
      <c r="O3060" s="3"/>
      <c r="P3060" s="3"/>
      <c r="Q3060" s="3"/>
      <c r="R3060" s="3"/>
      <c r="S3060" s="3"/>
      <c r="T3060" s="3"/>
      <c r="U3060" s="3"/>
      <c r="V3060" s="3"/>
    </row>
    <row r="3061" ht="27.0" customHeight="1">
      <c r="A3061" s="8" t="str">
        <f>HYPERLINK("https://www.tenforums.com/tutorials/135991-enable-search-box-lock-screen-windows-10-a.html","Search Box on Lock Screen - Enable in Windows 10")</f>
        <v>Search Box on Lock Screen - Enable in Windows 10</v>
      </c>
      <c r="B3061" s="9" t="s">
        <v>1443</v>
      </c>
      <c r="C3061" s="3"/>
      <c r="D3061" s="3"/>
      <c r="E3061" s="3"/>
      <c r="F3061" s="3"/>
      <c r="G3061" s="3"/>
      <c r="H3061" s="3"/>
      <c r="I3061" s="3"/>
      <c r="J3061" s="3"/>
      <c r="K3061" s="3"/>
      <c r="L3061" s="3"/>
      <c r="M3061" s="3"/>
      <c r="N3061" s="3"/>
      <c r="O3061" s="3"/>
      <c r="P3061" s="3"/>
      <c r="Q3061" s="3"/>
      <c r="R3061" s="3"/>
      <c r="S3061" s="3"/>
      <c r="T3061" s="3"/>
      <c r="U3061" s="3"/>
      <c r="V3061" s="3"/>
    </row>
    <row r="3062" ht="27.0" customHeight="1">
      <c r="A3062" s="11" t="str">
        <f>HYPERLINK("https://www.tenforums.com/tutorials/67051-add-remove-search-glyph-search-box-windows-10-a.html","Search Box Search Glyph - Add or Remove in Windows 10")</f>
        <v>Search Box Search Glyph - Add or Remove in Windows 10</v>
      </c>
      <c r="B3062" s="10" t="s">
        <v>2641</v>
      </c>
      <c r="C3062" s="3"/>
      <c r="D3062" s="3"/>
      <c r="E3062" s="3"/>
      <c r="F3062" s="3"/>
      <c r="G3062" s="3"/>
      <c r="H3062" s="3"/>
      <c r="I3062" s="3"/>
      <c r="J3062" s="3"/>
      <c r="K3062" s="3"/>
      <c r="L3062" s="3"/>
      <c r="M3062" s="3"/>
      <c r="N3062" s="3"/>
      <c r="O3062" s="3"/>
      <c r="P3062" s="3"/>
      <c r="Q3062" s="3"/>
      <c r="R3062" s="3"/>
      <c r="S3062" s="3"/>
      <c r="T3062" s="3"/>
      <c r="U3062" s="3"/>
      <c r="V3062" s="3"/>
    </row>
    <row r="3063" ht="27.0" customHeight="1">
      <c r="A3063" s="12" t="str">
        <f>HYPERLINK("https://www.tenforums.com/tutorials/67041-show-search-box-top-bottom-windows-10-a.html","Search Box - Show on Top or Bottom in Windows 10")</f>
        <v>Search Box - Show on Top or Bottom in Windows 10</v>
      </c>
      <c r="B3063" s="10" t="s">
        <v>2642</v>
      </c>
      <c r="C3063" s="3"/>
      <c r="D3063" s="3"/>
      <c r="E3063" s="3"/>
      <c r="F3063" s="3"/>
      <c r="G3063" s="3"/>
      <c r="H3063" s="3"/>
      <c r="I3063" s="3"/>
      <c r="J3063" s="3"/>
      <c r="K3063" s="3"/>
      <c r="L3063" s="3"/>
      <c r="M3063" s="3"/>
      <c r="N3063" s="3"/>
      <c r="O3063" s="3"/>
      <c r="P3063" s="3"/>
      <c r="Q3063" s="3"/>
      <c r="R3063" s="3"/>
      <c r="S3063" s="3"/>
      <c r="T3063" s="3"/>
      <c r="U3063" s="3"/>
      <c r="V3063" s="3"/>
    </row>
    <row r="3064" ht="27.0" customHeight="1">
      <c r="A3064" s="11" t="str">
        <f>HYPERLINK("https://www.tenforums.com/tutorials/67048-add-remove-submit-button-search-box-windows-10-a.html","Searcht Box Submit Button - Add or Remove in Windows 10")</f>
        <v>Searcht Box Submit Button - Add or Remove in Windows 10</v>
      </c>
      <c r="B3064" s="10" t="s">
        <v>2643</v>
      </c>
      <c r="C3064" s="3"/>
      <c r="D3064" s="3"/>
      <c r="E3064" s="3"/>
      <c r="F3064" s="3"/>
      <c r="G3064" s="3"/>
      <c r="H3064" s="3"/>
      <c r="I3064" s="3"/>
      <c r="J3064" s="3"/>
      <c r="K3064" s="3"/>
      <c r="L3064" s="3"/>
      <c r="M3064" s="3"/>
      <c r="N3064" s="3"/>
      <c r="O3064" s="3"/>
      <c r="P3064" s="3"/>
      <c r="Q3064" s="3"/>
      <c r="R3064" s="3"/>
      <c r="S3064" s="3"/>
      <c r="T3064" s="3"/>
      <c r="U3064" s="3"/>
      <c r="V3064" s="3"/>
    </row>
    <row r="3065" ht="27.0" customHeight="1">
      <c r="A3065" s="12" t="str">
        <f>HYPERLINK("https://www.tenforums.com/tutorials/67100-change-search-box-text-windows-10-a.html","Search Box Text - Change in Windows 10 ")</f>
        <v>Search Box Text - Change in Windows 10 </v>
      </c>
      <c r="B3065" s="10" t="s">
        <v>2644</v>
      </c>
      <c r="C3065" s="3"/>
      <c r="D3065" s="3"/>
      <c r="E3065" s="3"/>
      <c r="F3065" s="3"/>
      <c r="G3065" s="3"/>
      <c r="H3065" s="3"/>
      <c r="I3065" s="3"/>
      <c r="J3065" s="3"/>
      <c r="K3065" s="3"/>
      <c r="L3065" s="3"/>
      <c r="M3065" s="3"/>
      <c r="N3065" s="3"/>
      <c r="O3065" s="3"/>
      <c r="P3065" s="3"/>
      <c r="Q3065" s="3"/>
      <c r="R3065" s="3"/>
      <c r="S3065" s="3"/>
      <c r="T3065" s="3"/>
      <c r="U3065" s="3"/>
      <c r="V3065" s="3"/>
    </row>
    <row r="3066" ht="27.0" customHeight="1">
      <c r="A3066" s="8" t="str">
        <f>HYPERLINK("https://www.tenforums.com/tutorials/75385-cortana-search-box-text-color-change-windows-10-a.html","Search Box Text Color for Cortana - Change in Windows 10")</f>
        <v>Search Box Text Color for Cortana - Change in Windows 10</v>
      </c>
      <c r="B3066" s="10" t="s">
        <v>664</v>
      </c>
      <c r="C3066" s="3"/>
      <c r="D3066" s="3"/>
      <c r="E3066" s="3"/>
      <c r="F3066" s="3"/>
      <c r="G3066" s="3"/>
      <c r="H3066" s="3"/>
      <c r="I3066" s="3"/>
      <c r="J3066" s="3"/>
      <c r="K3066" s="3"/>
      <c r="L3066" s="3"/>
      <c r="M3066" s="3"/>
      <c r="N3066" s="3"/>
      <c r="O3066" s="3"/>
      <c r="P3066" s="3"/>
      <c r="Q3066" s="3"/>
      <c r="R3066" s="3"/>
      <c r="S3066" s="3"/>
      <c r="T3066" s="3"/>
      <c r="U3066" s="3"/>
      <c r="V3066" s="3"/>
    </row>
    <row r="3067" ht="27.0" customHeight="1">
      <c r="A3067" s="8" t="str">
        <f>HYPERLINK("https://www.tenforums.com/tutorials/75407-cortana-search-box-text-transparency-change-windows-10-a.html","Search Box Text Transparency - Change in Windows 10")</f>
        <v>Search Box Text Transparency - Change in Windows 10</v>
      </c>
      <c r="B3067" s="10" t="s">
        <v>665</v>
      </c>
      <c r="C3067" s="3"/>
      <c r="D3067" s="3"/>
      <c r="E3067" s="3"/>
      <c r="F3067" s="3"/>
      <c r="G3067" s="3"/>
      <c r="H3067" s="3"/>
      <c r="I3067" s="3"/>
      <c r="J3067" s="3"/>
      <c r="K3067" s="3"/>
      <c r="L3067" s="3"/>
      <c r="M3067" s="3"/>
      <c r="N3067" s="3"/>
      <c r="O3067" s="3"/>
      <c r="P3067" s="3"/>
      <c r="Q3067" s="3"/>
      <c r="R3067" s="3"/>
      <c r="S3067" s="3"/>
      <c r="T3067" s="3"/>
      <c r="U3067" s="3"/>
      <c r="V3067" s="3"/>
    </row>
    <row r="3068" ht="27.0" customHeight="1">
      <c r="A3068" s="8" t="str">
        <f>HYPERLINK("https://www.tenforums.com/tutorials/133391-clear-your-search-history-device-searches-windows-10-a.html","Search History - Clear for On-device Searches in Windows 10")</f>
        <v>Search History - Clear for On-device Searches in Windows 10</v>
      </c>
      <c r="B3068" s="9" t="s">
        <v>2645</v>
      </c>
      <c r="C3068" s="3"/>
      <c r="D3068" s="3"/>
      <c r="E3068" s="3"/>
      <c r="F3068" s="3"/>
      <c r="G3068" s="3"/>
      <c r="H3068" s="3"/>
      <c r="I3068" s="3"/>
      <c r="J3068" s="3"/>
      <c r="K3068" s="3"/>
      <c r="L3068" s="3"/>
      <c r="M3068" s="3"/>
      <c r="N3068" s="3"/>
      <c r="O3068" s="3"/>
      <c r="P3068" s="3"/>
      <c r="Q3068" s="3"/>
      <c r="R3068" s="3"/>
      <c r="S3068" s="3"/>
      <c r="T3068" s="3"/>
      <c r="U3068" s="3"/>
      <c r="V3068" s="3"/>
    </row>
    <row r="3069" ht="27.0" customHeight="1">
      <c r="A3069" s="8" t="str">
        <f>HYPERLINK("https://www.tenforums.com/tutorials/6719-search-history-file-explorer-clear-windows-10-a.html","Search History in File Explorer - Clear in Windows 10")</f>
        <v>Search History in File Explorer - Clear in Windows 10</v>
      </c>
      <c r="B3069" s="9" t="s">
        <v>1014</v>
      </c>
      <c r="C3069" s="3"/>
      <c r="D3069" s="3"/>
      <c r="E3069" s="3"/>
      <c r="F3069" s="3"/>
      <c r="G3069" s="3"/>
      <c r="H3069" s="3"/>
      <c r="I3069" s="3"/>
      <c r="J3069" s="3"/>
      <c r="K3069" s="3"/>
      <c r="L3069" s="3"/>
      <c r="M3069" s="3"/>
      <c r="N3069" s="3"/>
      <c r="O3069" s="3"/>
      <c r="P3069" s="3"/>
      <c r="Q3069" s="3"/>
      <c r="R3069" s="3"/>
      <c r="S3069" s="3"/>
      <c r="T3069" s="3"/>
      <c r="U3069" s="3"/>
      <c r="V3069" s="3"/>
    </row>
    <row r="3070" ht="27.0" customHeight="1">
      <c r="A3070" s="8" t="str">
        <f>HYPERLINK("https://www.tenforums.com/tutorials/88749-enable-disable-search-history-windows-10-file-explorer.html","Search History in File Explorer - Enable or Disable in Windows 10")</f>
        <v>Search History in File Explorer - Enable or Disable in Windows 10</v>
      </c>
      <c r="B3070" s="9" t="s">
        <v>1015</v>
      </c>
      <c r="C3070" s="3"/>
      <c r="D3070" s="3"/>
      <c r="E3070" s="3"/>
      <c r="F3070" s="3"/>
      <c r="G3070" s="3"/>
      <c r="H3070" s="3"/>
      <c r="I3070" s="3"/>
      <c r="J3070" s="3"/>
      <c r="K3070" s="3"/>
      <c r="L3070" s="3"/>
      <c r="M3070" s="3"/>
      <c r="N3070" s="3"/>
      <c r="O3070" s="3"/>
      <c r="P3070" s="3"/>
      <c r="Q3070" s="3"/>
      <c r="R3070" s="3"/>
      <c r="S3070" s="3"/>
      <c r="T3070" s="3"/>
      <c r="U3070" s="3"/>
      <c r="V3070" s="3"/>
    </row>
    <row r="3071" ht="27.0" customHeight="1">
      <c r="A3071" s="11" t="s">
        <v>2646</v>
      </c>
      <c r="B3071" s="10" t="s">
        <v>770</v>
      </c>
      <c r="C3071" s="3"/>
      <c r="D3071" s="3"/>
      <c r="E3071" s="3"/>
      <c r="F3071" s="3"/>
      <c r="G3071" s="3"/>
      <c r="H3071" s="3"/>
      <c r="I3071" s="3"/>
      <c r="J3071" s="3"/>
      <c r="K3071" s="3"/>
      <c r="L3071" s="3"/>
      <c r="M3071" s="3"/>
      <c r="N3071" s="3"/>
      <c r="O3071" s="3"/>
      <c r="P3071" s="3"/>
      <c r="Q3071" s="3"/>
      <c r="R3071" s="3"/>
      <c r="S3071" s="3"/>
      <c r="T3071" s="3"/>
      <c r="U3071" s="3"/>
      <c r="V3071" s="3"/>
    </row>
    <row r="3072" ht="27.0" customHeight="1">
      <c r="A3072" s="11" t="s">
        <v>2647</v>
      </c>
      <c r="B3072" s="10" t="s">
        <v>772</v>
      </c>
      <c r="C3072" s="3"/>
      <c r="D3072" s="3"/>
      <c r="E3072" s="3"/>
      <c r="F3072" s="3"/>
      <c r="G3072" s="3"/>
      <c r="H3072" s="3"/>
      <c r="I3072" s="3"/>
      <c r="J3072" s="3"/>
      <c r="K3072" s="3"/>
      <c r="L3072" s="3"/>
      <c r="M3072" s="3"/>
      <c r="N3072" s="3"/>
      <c r="O3072" s="3"/>
      <c r="P3072" s="3"/>
      <c r="Q3072" s="3"/>
      <c r="R3072" s="3"/>
      <c r="S3072" s="3"/>
      <c r="T3072" s="3"/>
      <c r="U3072" s="3"/>
      <c r="V3072" s="3"/>
    </row>
    <row r="3073" ht="27.0" customHeight="1">
      <c r="A3073" s="8" t="str">
        <f>HYPERLINK("https://www.tenforums.com/tutorials/2854-hide-show-search-box-search-icon-taskbar-windows-10-a.html","Search Icon or Search Box - Hide or Show on Windows 10 Taskbar")</f>
        <v>Search Icon or Search Box - Hide or Show on Windows 10 Taskbar</v>
      </c>
      <c r="B3073" s="9" t="s">
        <v>2648</v>
      </c>
      <c r="C3073" s="3"/>
      <c r="D3073" s="3"/>
      <c r="E3073" s="3"/>
      <c r="F3073" s="3"/>
      <c r="G3073" s="3"/>
      <c r="H3073" s="3"/>
      <c r="I3073" s="3"/>
      <c r="J3073" s="3"/>
      <c r="K3073" s="3"/>
      <c r="L3073" s="3"/>
      <c r="M3073" s="3"/>
      <c r="N3073" s="3"/>
      <c r="O3073" s="3"/>
      <c r="P3073" s="3"/>
      <c r="Q3073" s="3"/>
      <c r="R3073" s="3"/>
      <c r="S3073" s="3"/>
      <c r="T3073" s="3"/>
      <c r="U3073" s="3"/>
      <c r="V3073" s="3"/>
    </row>
    <row r="3074" ht="27.0" customHeight="1">
      <c r="A3074" s="11" t="str">
        <f>HYPERLINK("https://www.tenforums.com/tutorials/153002-turn-off-search-icon-without-search-box-windows-10-2in1-pc.html","Search Icon without Search Box - Turn On or Off when entering Tablet Posture in Windows 10")</f>
        <v>Search Icon without Search Box - Turn On or Off when entering Tablet Posture in Windows 10</v>
      </c>
      <c r="B3074" s="10" t="s">
        <v>2649</v>
      </c>
      <c r="C3074" s="3"/>
      <c r="D3074" s="3"/>
      <c r="E3074" s="3"/>
      <c r="F3074" s="3"/>
      <c r="G3074" s="3"/>
      <c r="H3074" s="3"/>
      <c r="I3074" s="3"/>
      <c r="J3074" s="3"/>
      <c r="K3074" s="3"/>
      <c r="L3074" s="3"/>
      <c r="M3074" s="3"/>
      <c r="N3074" s="3"/>
      <c r="O3074" s="3"/>
      <c r="P3074" s="3"/>
      <c r="Q3074" s="3"/>
      <c r="R3074" s="3"/>
      <c r="S3074" s="3"/>
      <c r="T3074" s="3"/>
      <c r="U3074" s="3"/>
      <c r="V3074" s="3"/>
    </row>
    <row r="3075" ht="27.0" customHeight="1">
      <c r="A3075" s="8" t="str">
        <f>HYPERLINK("https://www.tenforums.com/tutorials/94452-search-file-explorer-windows-10-a.html","Search in File Explorer in Windows 10")</f>
        <v>Search in File Explorer in Windows 10</v>
      </c>
      <c r="B3075" s="9" t="s">
        <v>1016</v>
      </c>
      <c r="C3075" s="3"/>
      <c r="D3075" s="3"/>
      <c r="E3075" s="3"/>
      <c r="F3075" s="3"/>
      <c r="G3075" s="3"/>
      <c r="H3075" s="3"/>
      <c r="I3075" s="3"/>
      <c r="J3075" s="3"/>
      <c r="K3075" s="3"/>
      <c r="L3075" s="3"/>
      <c r="M3075" s="3"/>
      <c r="N3075" s="3"/>
      <c r="O3075" s="3"/>
      <c r="P3075" s="3"/>
      <c r="Q3075" s="3"/>
      <c r="R3075" s="3"/>
      <c r="S3075" s="3"/>
      <c r="T3075" s="3"/>
      <c r="U3075" s="3"/>
      <c r="V3075" s="3"/>
    </row>
    <row r="3076" ht="27.0" customHeight="1">
      <c r="A3076" s="8" t="str">
        <f>HYPERLINK("https://www.tenforums.com/tutorials/58952-search-index-file-types-add-remove-windows-10-a.html","Search Index File Types - Add or Remove in Windows 10")</f>
        <v>Search Index File Types - Add or Remove in Windows 10</v>
      </c>
      <c r="B3076" s="9" t="s">
        <v>1279</v>
      </c>
      <c r="C3076" s="3"/>
      <c r="D3076" s="3"/>
      <c r="E3076" s="3"/>
      <c r="F3076" s="3"/>
      <c r="G3076" s="3"/>
      <c r="H3076" s="3"/>
      <c r="I3076" s="3"/>
      <c r="J3076" s="3"/>
      <c r="K3076" s="3"/>
      <c r="L3076" s="3"/>
      <c r="M3076" s="3"/>
      <c r="N3076" s="3"/>
      <c r="O3076" s="3"/>
      <c r="P3076" s="3"/>
      <c r="Q3076" s="3"/>
      <c r="R3076" s="3"/>
      <c r="S3076" s="3"/>
      <c r="T3076" s="3"/>
      <c r="U3076" s="3"/>
      <c r="V3076" s="3"/>
    </row>
    <row r="3077" ht="27.0" customHeight="1">
      <c r="A3077" s="8" t="str">
        <f>HYPERLINK("https://www.tenforums.com/tutorials/59016-search-index-location-change-windows-10-a.html","Search Index Location - Change in Windows 10 ")</f>
        <v>Search Index Location - Change in Windows 10 </v>
      </c>
      <c r="B3077" s="9" t="s">
        <v>1280</v>
      </c>
      <c r="C3077" s="3"/>
      <c r="D3077" s="3"/>
      <c r="E3077" s="3"/>
      <c r="F3077" s="3"/>
      <c r="G3077" s="3"/>
      <c r="H3077" s="3"/>
      <c r="I3077" s="3"/>
      <c r="J3077" s="3"/>
      <c r="K3077" s="3"/>
      <c r="L3077" s="3"/>
      <c r="M3077" s="3"/>
      <c r="N3077" s="3"/>
      <c r="O3077" s="3"/>
      <c r="P3077" s="3"/>
      <c r="Q3077" s="3"/>
      <c r="R3077" s="3"/>
      <c r="S3077" s="3"/>
      <c r="T3077" s="3"/>
      <c r="U3077" s="3"/>
      <c r="V3077" s="3"/>
    </row>
    <row r="3078" ht="27.0" customHeight="1">
      <c r="A3078" s="8" t="str">
        <f>HYPERLINK("https://www.tenforums.com/tutorials/58756-search-index-locations-add-remove-windows-10-a.html","Search Index Locations - Add or Remove in Windows 10 ")</f>
        <v>Search Index Locations - Add or Remove in Windows 10 </v>
      </c>
      <c r="B3078" s="9" t="s">
        <v>1281</v>
      </c>
      <c r="C3078" s="3"/>
      <c r="D3078" s="3"/>
      <c r="E3078" s="3"/>
      <c r="F3078" s="3"/>
      <c r="G3078" s="3"/>
      <c r="H3078" s="3"/>
      <c r="I3078" s="3"/>
      <c r="J3078" s="3"/>
      <c r="K3078" s="3"/>
      <c r="L3078" s="3"/>
      <c r="M3078" s="3"/>
      <c r="N3078" s="3"/>
      <c r="O3078" s="3"/>
      <c r="P3078" s="3"/>
      <c r="Q3078" s="3"/>
      <c r="R3078" s="3"/>
      <c r="S3078" s="3"/>
      <c r="T3078" s="3"/>
      <c r="U3078" s="3"/>
      <c r="V3078" s="3"/>
    </row>
    <row r="3079" ht="27.0" customHeight="1">
      <c r="A3079" s="8" t="str">
        <f>HYPERLINK("https://www.tenforums.com/tutorials/58569-rebuild-search-index-windows-10-a.html","Search Index - Rebuild in Windows 10 ")</f>
        <v>Search Index - Rebuild in Windows 10 </v>
      </c>
      <c r="B3079" s="9" t="s">
        <v>1283</v>
      </c>
      <c r="C3079" s="3"/>
      <c r="D3079" s="3"/>
      <c r="E3079" s="3"/>
      <c r="F3079" s="3"/>
      <c r="G3079" s="3"/>
      <c r="H3079" s="3"/>
      <c r="I3079" s="3"/>
      <c r="J3079" s="3"/>
      <c r="K3079" s="3"/>
      <c r="L3079" s="3"/>
      <c r="M3079" s="3"/>
      <c r="N3079" s="3"/>
      <c r="O3079" s="3"/>
      <c r="P3079" s="3"/>
      <c r="Q3079" s="3"/>
      <c r="R3079" s="3"/>
      <c r="S3079" s="3"/>
      <c r="T3079" s="3"/>
      <c r="U3079" s="3"/>
      <c r="V3079" s="3"/>
    </row>
    <row r="3080" ht="27.0" customHeight="1">
      <c r="A3080" s="8" t="str">
        <f>HYPERLINK("https://www.tenforums.com/tutorials/120447-turn-off-enhanced-mode-search-indexer-windows-10-a.html","Search Indexer Enhanced Mode - Turn On or Off in Windows 10")</f>
        <v>Search Indexer Enhanced Mode - Turn On or Off in Windows 10</v>
      </c>
      <c r="B3080" s="9" t="s">
        <v>2650</v>
      </c>
      <c r="C3080" s="3"/>
      <c r="D3080" s="3"/>
      <c r="E3080" s="3"/>
      <c r="F3080" s="3"/>
      <c r="G3080" s="3"/>
      <c r="H3080" s="3"/>
      <c r="I3080" s="3"/>
      <c r="J3080" s="3"/>
      <c r="K3080" s="3"/>
      <c r="L3080" s="3"/>
      <c r="M3080" s="3"/>
      <c r="N3080" s="3"/>
      <c r="O3080" s="3"/>
      <c r="P3080" s="3"/>
      <c r="Q3080" s="3"/>
      <c r="R3080" s="3"/>
      <c r="S3080" s="3"/>
      <c r="T3080" s="3"/>
      <c r="U3080" s="3"/>
      <c r="V3080" s="3"/>
    </row>
    <row r="3081" ht="27.0" customHeight="1">
      <c r="A3081" s="8" t="str">
        <f>HYPERLINK("https://www.tenforums.com/tutorials/120452-add-remove-excluded-folders-search-indexer-windows-10-a.html","Search Indexer Excluded Folders - Add or Remove in Windows 10")</f>
        <v>Search Indexer Excluded Folders - Add or Remove in Windows 10</v>
      </c>
      <c r="B3081" s="9" t="s">
        <v>2651</v>
      </c>
      <c r="C3081" s="3"/>
      <c r="D3081" s="3"/>
      <c r="E3081" s="3"/>
      <c r="F3081" s="3"/>
      <c r="G3081" s="3"/>
      <c r="H3081" s="3"/>
      <c r="I3081" s="3"/>
      <c r="J3081" s="3"/>
      <c r="K3081" s="3"/>
      <c r="L3081" s="3"/>
      <c r="M3081" s="3"/>
      <c r="N3081" s="3"/>
      <c r="O3081" s="3"/>
      <c r="P3081" s="3"/>
      <c r="Q3081" s="3"/>
      <c r="R3081" s="3"/>
      <c r="S3081" s="3"/>
      <c r="T3081" s="3"/>
      <c r="U3081" s="3"/>
      <c r="V3081" s="3"/>
    </row>
    <row r="3082" ht="27.0" customHeight="1">
      <c r="A3082" s="11" t="str">
        <f>HYPERLINK("https://www.tenforums.com/tutorials/139198-turn-off-search-indexer-respect-device-power-mode-settings.html","Search Indexer Respect Device Power Mode Settings - Turn On or Off in Windows 10")</f>
        <v>Search Indexer Respect Device Power Mode Settings - Turn On or Off in Windows 10</v>
      </c>
      <c r="B3082" s="10" t="s">
        <v>2652</v>
      </c>
      <c r="C3082" s="3"/>
      <c r="D3082" s="3"/>
      <c r="E3082" s="3"/>
      <c r="F3082" s="3"/>
      <c r="G3082" s="3"/>
      <c r="H3082" s="3"/>
      <c r="I3082" s="3"/>
      <c r="J3082" s="3"/>
      <c r="K3082" s="3"/>
      <c r="L3082" s="3"/>
      <c r="M3082" s="3"/>
      <c r="N3082" s="3"/>
      <c r="O3082" s="3"/>
      <c r="P3082" s="3"/>
      <c r="Q3082" s="3"/>
      <c r="R3082" s="3"/>
      <c r="S3082" s="3"/>
      <c r="T3082" s="3"/>
      <c r="U3082" s="3"/>
      <c r="V3082" s="3"/>
    </row>
    <row r="3083" ht="27.0" customHeight="1">
      <c r="A3083" s="8" t="str">
        <f>HYPERLINK("https://www.tenforums.com/tutorials/93666-enable-disable-search-indexing-windows.html","Search Indexing - Enable or Disable in Windows")</f>
        <v>Search Indexing - Enable or Disable in Windows</v>
      </c>
      <c r="B3083" s="9" t="s">
        <v>1287</v>
      </c>
      <c r="C3083" s="3"/>
      <c r="D3083" s="3"/>
      <c r="E3083" s="3"/>
      <c r="F3083" s="3"/>
      <c r="G3083" s="3"/>
      <c r="H3083" s="3"/>
      <c r="I3083" s="3"/>
      <c r="J3083" s="3"/>
      <c r="K3083" s="3"/>
      <c r="L3083" s="3"/>
      <c r="M3083" s="3"/>
      <c r="N3083" s="3"/>
      <c r="O3083" s="3"/>
      <c r="P3083" s="3"/>
      <c r="Q3083" s="3"/>
      <c r="R3083" s="3"/>
      <c r="S3083" s="3"/>
      <c r="T3083" s="3"/>
      <c r="U3083" s="3"/>
      <c r="V3083" s="3"/>
    </row>
    <row r="3084" ht="27.0" customHeight="1">
      <c r="A3084" s="8" t="str">
        <f>HYPERLINK("https://www.tenforums.com/tutorials/93880-enable-disable-indexing-when-battery-power-windows.html","Search Indexing - Enable or Disable when on Battery Power in Windows")</f>
        <v>Search Indexing - Enable or Disable when on Battery Power in Windows</v>
      </c>
      <c r="B3084" s="9" t="s">
        <v>1288</v>
      </c>
      <c r="C3084" s="3"/>
      <c r="D3084" s="3"/>
      <c r="E3084" s="3"/>
      <c r="F3084" s="3"/>
      <c r="G3084" s="3"/>
      <c r="H3084" s="3"/>
      <c r="I3084" s="3"/>
      <c r="J3084" s="3"/>
      <c r="K3084" s="3"/>
      <c r="L3084" s="3"/>
      <c r="M3084" s="3"/>
      <c r="N3084" s="3"/>
      <c r="O3084" s="3"/>
      <c r="P3084" s="3"/>
      <c r="Q3084" s="3"/>
      <c r="R3084" s="3"/>
      <c r="S3084" s="3"/>
      <c r="T3084" s="3"/>
      <c r="U3084" s="3"/>
      <c r="V3084" s="3"/>
    </row>
    <row r="3085" ht="27.0" customHeight="1">
      <c r="A3085" s="8" t="str">
        <f>HYPERLINK("https://www.tenforums.com/tutorials/25016-search-online-include-web-results-turn-off-windows-10-a.html","Search online and include web results - Turn On or Off in Windows 10")</f>
        <v>Search online and include web results - Turn On or Off in Windows 10</v>
      </c>
      <c r="B3085" s="9" t="s">
        <v>2653</v>
      </c>
      <c r="C3085" s="3"/>
      <c r="D3085" s="3"/>
      <c r="E3085" s="3"/>
      <c r="F3085" s="3"/>
      <c r="G3085" s="3"/>
      <c r="H3085" s="3"/>
      <c r="I3085" s="3"/>
      <c r="J3085" s="3"/>
      <c r="K3085" s="3"/>
      <c r="L3085" s="3"/>
      <c r="M3085" s="3"/>
      <c r="N3085" s="3"/>
      <c r="O3085" s="3"/>
      <c r="P3085" s="3"/>
      <c r="Q3085" s="3"/>
      <c r="R3085" s="3"/>
      <c r="S3085" s="3"/>
      <c r="T3085" s="3"/>
      <c r="U3085" s="3"/>
      <c r="V3085" s="3"/>
    </row>
    <row r="3086" ht="27.0" customHeight="1">
      <c r="A3086" s="8" t="str">
        <f>HYPERLINK("https://www.tenforums.com/tutorials/94464-change-search-options-windows-10-a.html","Search Options - Change in Windows 10")</f>
        <v>Search Options - Change in Windows 10</v>
      </c>
      <c r="B3086" s="9" t="s">
        <v>2654</v>
      </c>
      <c r="C3086" s="3"/>
      <c r="D3086" s="3"/>
      <c r="E3086" s="3"/>
      <c r="F3086" s="3"/>
      <c r="G3086" s="3"/>
      <c r="H3086" s="3"/>
      <c r="I3086" s="3"/>
      <c r="J3086" s="3"/>
      <c r="K3086" s="3"/>
      <c r="L3086" s="3"/>
      <c r="M3086" s="3"/>
      <c r="N3086" s="3"/>
      <c r="O3086" s="3"/>
      <c r="P3086" s="3"/>
      <c r="Q3086" s="3"/>
      <c r="R3086" s="3"/>
      <c r="S3086" s="3"/>
      <c r="T3086" s="3"/>
      <c r="U3086" s="3"/>
      <c r="V3086" s="3"/>
    </row>
    <row r="3087" ht="27.0" customHeight="1">
      <c r="A3087" s="8" t="str">
        <f>HYPERLINK("https://www.tenforums.com/tutorials/88731-enable-disable-show-cloud-content-search-results-windows-10-a.html","Search Results - Enable or Disable Show Cloud Content in Windows 10")</f>
        <v>Search Results - Enable or Disable Show Cloud Content in Windows 10</v>
      </c>
      <c r="B3087" s="9" t="s">
        <v>517</v>
      </c>
      <c r="C3087" s="19"/>
      <c r="D3087" s="19"/>
      <c r="E3087" s="19"/>
      <c r="F3087" s="19"/>
      <c r="G3087" s="19"/>
      <c r="H3087" s="19"/>
      <c r="I3087" s="19"/>
      <c r="J3087" s="19"/>
      <c r="K3087" s="19"/>
      <c r="L3087" s="19"/>
      <c r="M3087" s="19"/>
      <c r="N3087" s="19"/>
      <c r="O3087" s="19"/>
      <c r="P3087" s="19"/>
      <c r="Q3087" s="19"/>
      <c r="R3087" s="19"/>
      <c r="S3087" s="19"/>
      <c r="T3087" s="19"/>
      <c r="U3087" s="19"/>
      <c r="V3087" s="19"/>
    </row>
    <row r="3088" ht="27.0" customHeight="1">
      <c r="A3088" s="8" t="str">
        <f>HYPERLINK("https://www.tenforums.com/tutorials/88817-save-search-windows-10-a.html","Search - Save in Windows 10")</f>
        <v>Search - Save in Windows 10</v>
      </c>
      <c r="B3088" s="9" t="s">
        <v>2655</v>
      </c>
      <c r="C3088" s="3"/>
      <c r="D3088" s="3"/>
      <c r="E3088" s="3"/>
      <c r="F3088" s="3"/>
      <c r="G3088" s="3"/>
      <c r="H3088" s="3"/>
      <c r="I3088" s="3"/>
      <c r="J3088" s="3"/>
      <c r="K3088" s="3"/>
      <c r="L3088" s="3"/>
      <c r="M3088" s="3"/>
      <c r="N3088" s="3"/>
      <c r="O3088" s="3"/>
      <c r="P3088" s="3"/>
      <c r="Q3088" s="3"/>
      <c r="R3088" s="3"/>
      <c r="S3088" s="3"/>
      <c r="T3088" s="3"/>
      <c r="U3088" s="3"/>
      <c r="V3088" s="3"/>
    </row>
    <row r="3089" ht="27.0" customHeight="1">
      <c r="A3089" s="8" t="str">
        <f>HYPERLINK("https://www.tenforums.com/tutorials/79054-create-search-shortcut-windows-10-a.html","Search Shortcut - Create in Windows 10")</f>
        <v>Search Shortcut - Create in Windows 10</v>
      </c>
      <c r="B3089" s="10" t="s">
        <v>2656</v>
      </c>
      <c r="C3089" s="3"/>
      <c r="D3089" s="3"/>
      <c r="E3089" s="3"/>
      <c r="F3089" s="3"/>
      <c r="G3089" s="3"/>
      <c r="H3089" s="3"/>
      <c r="I3089" s="3"/>
      <c r="J3089" s="3"/>
      <c r="K3089" s="3"/>
      <c r="L3089" s="3"/>
      <c r="M3089" s="3"/>
      <c r="N3089" s="3"/>
      <c r="O3089" s="3"/>
      <c r="P3089" s="3"/>
      <c r="Q3089" s="3"/>
      <c r="R3089" s="3"/>
      <c r="S3089" s="3"/>
      <c r="T3089" s="3"/>
      <c r="U3089" s="3"/>
      <c r="V3089" s="3"/>
    </row>
    <row r="3090" ht="27.0" customHeight="1">
      <c r="A3090" s="8" t="str">
        <f>HYPERLINK("https://www.tenforums.com/tutorials/66002-cortana-web-search-results-show-ms-edge-internet-explorer.html","Search Web Results - Show in MS Edge or Internet Explorer ")</f>
        <v>Search Web Results - Show in MS Edge or Internet Explorer </v>
      </c>
      <c r="B3090" s="9" t="s">
        <v>674</v>
      </c>
      <c r="C3090" s="3"/>
      <c r="D3090" s="3"/>
      <c r="E3090" s="3"/>
      <c r="F3090" s="3"/>
      <c r="G3090" s="3"/>
      <c r="H3090" s="3"/>
      <c r="I3090" s="3"/>
      <c r="J3090" s="3"/>
      <c r="K3090" s="3"/>
      <c r="L3090" s="3"/>
      <c r="M3090" s="3"/>
      <c r="N3090" s="3"/>
      <c r="O3090" s="3"/>
      <c r="P3090" s="3"/>
      <c r="Q3090" s="3"/>
      <c r="R3090" s="3"/>
      <c r="S3090" s="3"/>
      <c r="T3090" s="3"/>
      <c r="U3090" s="3"/>
      <c r="V3090" s="3"/>
    </row>
    <row r="3091" ht="27.0" customHeight="1">
      <c r="A3091" s="8" t="str">
        <f>HYPERLINK("https://www.tenforums.com/tutorials/109878-search-bing-notepad-windows-10-a.html","Search with Bing from Notepad in Windows 10")</f>
        <v>Search with Bing from Notepad in Windows 10</v>
      </c>
      <c r="B3091" s="9" t="s">
        <v>277</v>
      </c>
      <c r="C3091" s="3"/>
      <c r="D3091" s="3"/>
      <c r="E3091" s="3"/>
      <c r="F3091" s="3"/>
      <c r="G3091" s="3"/>
      <c r="H3091" s="3"/>
      <c r="I3091" s="3"/>
      <c r="J3091" s="3"/>
      <c r="K3091" s="3"/>
      <c r="L3091" s="3"/>
      <c r="M3091" s="3"/>
      <c r="N3091" s="3"/>
      <c r="O3091" s="3"/>
      <c r="P3091" s="3"/>
      <c r="Q3091" s="3"/>
      <c r="R3091" s="3"/>
      <c r="S3091" s="3"/>
      <c r="T3091" s="3"/>
      <c r="U3091" s="3"/>
      <c r="V3091" s="3"/>
    </row>
    <row r="3092" ht="27.0" customHeight="1">
      <c r="A3092" s="8" t="str">
        <f>HYPERLINK("https://www.tenforums.com/tutorials/74985-searches-folder-move-location-windows-10-a.html","Searches Folder - Move Location in Windows 10")</f>
        <v>Searches Folder - Move Location in Windows 10</v>
      </c>
      <c r="B3092" s="10" t="s">
        <v>2657</v>
      </c>
      <c r="C3092" s="3"/>
      <c r="D3092" s="3"/>
      <c r="E3092" s="3"/>
      <c r="F3092" s="3"/>
      <c r="G3092" s="3"/>
      <c r="H3092" s="3"/>
      <c r="I3092" s="3"/>
      <c r="J3092" s="3"/>
      <c r="K3092" s="3"/>
      <c r="L3092" s="3"/>
      <c r="M3092" s="3"/>
      <c r="N3092" s="3"/>
      <c r="O3092" s="3"/>
      <c r="P3092" s="3"/>
      <c r="Q3092" s="3"/>
      <c r="R3092" s="3"/>
      <c r="S3092" s="3"/>
      <c r="T3092" s="3"/>
      <c r="U3092" s="3"/>
      <c r="V3092" s="3"/>
    </row>
    <row r="3093" ht="27.0" customHeight="1">
      <c r="A3093" s="8" t="str">
        <f>HYPERLINK("https://www.tenforums.com/tutorials/61944-seatools-dos-hard-drive-diagnostic.html","SeaTools for DOS - Hard Drive Diagnostic ")</f>
        <v>SeaTools for DOS - Hard Drive Diagnostic </v>
      </c>
      <c r="B3093" s="9" t="s">
        <v>2658</v>
      </c>
      <c r="C3093" s="3"/>
      <c r="D3093" s="3"/>
      <c r="E3093" s="3"/>
      <c r="F3093" s="3"/>
      <c r="G3093" s="3"/>
      <c r="H3093" s="3"/>
      <c r="I3093" s="3"/>
      <c r="J3093" s="3"/>
      <c r="K3093" s="3"/>
      <c r="L3093" s="3"/>
      <c r="M3093" s="3"/>
      <c r="N3093" s="3"/>
      <c r="O3093" s="3"/>
      <c r="P3093" s="3"/>
      <c r="Q3093" s="3"/>
      <c r="R3093" s="3"/>
      <c r="S3093" s="3"/>
      <c r="T3093" s="3"/>
      <c r="U3093" s="3"/>
      <c r="V3093" s="3"/>
    </row>
    <row r="3094" ht="27.0" customHeight="1">
      <c r="A3094" s="8" t="str">
        <f>HYPERLINK("https://www.tenforums.com/tutorials/73967-hide-show-seconds-taskbar-clock-windows-10-a.html","Seconds - Hide or Show on Taskbar Clock in Windows 10 ")</f>
        <v>Seconds - Hide or Show on Taskbar Clock in Windows 10 </v>
      </c>
      <c r="B3094" s="9" t="s">
        <v>512</v>
      </c>
      <c r="C3094" s="3"/>
      <c r="D3094" s="3"/>
      <c r="E3094" s="3"/>
      <c r="F3094" s="3"/>
      <c r="G3094" s="3"/>
      <c r="H3094" s="3"/>
      <c r="I3094" s="3"/>
      <c r="J3094" s="3"/>
      <c r="K3094" s="3"/>
      <c r="L3094" s="3"/>
      <c r="M3094" s="3"/>
      <c r="N3094" s="3"/>
      <c r="O3094" s="3"/>
      <c r="P3094" s="3"/>
      <c r="Q3094" s="3"/>
      <c r="R3094" s="3"/>
      <c r="S3094" s="3"/>
      <c r="T3094" s="3"/>
      <c r="U3094" s="3"/>
      <c r="V3094" s="3"/>
    </row>
    <row r="3095" ht="27.0" customHeight="1">
      <c r="A3095" s="8" t="str">
        <f>HYPERLINK("https://www.tenforums.com/tutorials/85332-check-if-secure-boot-enabled-disabled-windows-10-a.html","Secure Boot - Check if Enabled or Disabled in Windows 10")</f>
        <v>Secure Boot - Check if Enabled or Disabled in Windows 10</v>
      </c>
      <c r="B3095" s="10" t="s">
        <v>2659</v>
      </c>
      <c r="C3095" s="3"/>
      <c r="D3095" s="3"/>
      <c r="E3095" s="3"/>
      <c r="F3095" s="3"/>
      <c r="G3095" s="3"/>
      <c r="H3095" s="3"/>
      <c r="I3095" s="3"/>
      <c r="J3095" s="3"/>
      <c r="K3095" s="3"/>
      <c r="L3095" s="3"/>
      <c r="M3095" s="3"/>
      <c r="N3095" s="3"/>
      <c r="O3095" s="3"/>
      <c r="P3095" s="3"/>
      <c r="Q3095" s="3"/>
      <c r="R3095" s="3"/>
      <c r="S3095" s="3"/>
      <c r="T3095" s="3"/>
      <c r="U3095" s="3"/>
      <c r="V3095" s="3"/>
    </row>
    <row r="3096" ht="27.0" customHeight="1">
      <c r="A3096" s="8" t="str">
        <f>HYPERLINK("https://www.tenforums.com/tutorials/85279-enable-disable-secure-boot-windows-10-pc.html","Secure Boot - Enable or Disable on Windows 10 PC")</f>
        <v>Secure Boot - Enable or Disable on Windows 10 PC</v>
      </c>
      <c r="B3096" s="10" t="s">
        <v>2660</v>
      </c>
      <c r="C3096" s="3"/>
      <c r="D3096" s="3"/>
      <c r="E3096" s="3"/>
      <c r="F3096" s="3"/>
      <c r="G3096" s="3"/>
      <c r="H3096" s="3"/>
      <c r="I3096" s="3"/>
      <c r="J3096" s="3"/>
      <c r="K3096" s="3"/>
      <c r="L3096" s="3"/>
      <c r="M3096" s="3"/>
      <c r="N3096" s="3"/>
      <c r="O3096" s="3"/>
      <c r="P3096" s="3"/>
      <c r="Q3096" s="3"/>
      <c r="R3096" s="3"/>
      <c r="S3096" s="3"/>
      <c r="T3096" s="3"/>
      <c r="U3096" s="3"/>
      <c r="V3096" s="3"/>
    </row>
    <row r="3097" ht="27.0" customHeight="1">
      <c r="A3097" s="8" t="str">
        <f>HYPERLINK("https://www.tenforums.com/tutorials/124286-add-secure-delete-context-menu-windows-10-a.html","Secure Delete - Add to Context Menu in Windows 10")</f>
        <v>Secure Delete - Add to Context Menu in Windows 10</v>
      </c>
      <c r="B3097" s="9" t="s">
        <v>2661</v>
      </c>
      <c r="C3097" s="3"/>
      <c r="D3097" s="3"/>
      <c r="E3097" s="3"/>
      <c r="F3097" s="3"/>
      <c r="G3097" s="3"/>
      <c r="H3097" s="3"/>
      <c r="I3097" s="3"/>
      <c r="J3097" s="3"/>
      <c r="K3097" s="3"/>
      <c r="L3097" s="3"/>
      <c r="M3097" s="3"/>
      <c r="N3097" s="3"/>
      <c r="O3097" s="3"/>
      <c r="P3097" s="3"/>
      <c r="Q3097" s="3"/>
      <c r="R3097" s="3"/>
      <c r="S3097" s="3"/>
      <c r="T3097" s="3"/>
      <c r="U3097" s="3"/>
      <c r="V3097" s="3"/>
    </row>
    <row r="3098" ht="27.0" customHeight="1">
      <c r="A3098" s="8" t="str">
        <f>HYPERLINK("https://www.tenforums.com/tutorials/124353-add-secure-delete-recycle-bin-context-menu-windows-10-a.html","Secure Delete - Add to Recycle Bin Context Menu in Windows 10")</f>
        <v>Secure Delete - Add to Recycle Bin Context Menu in Windows 10</v>
      </c>
      <c r="B3098" s="9" t="s">
        <v>2501</v>
      </c>
      <c r="C3098" s="3"/>
      <c r="D3098" s="3"/>
      <c r="E3098" s="3"/>
      <c r="F3098" s="3"/>
      <c r="G3098" s="3"/>
      <c r="H3098" s="3"/>
      <c r="I3098" s="3"/>
      <c r="J3098" s="3"/>
      <c r="K3098" s="3"/>
      <c r="L3098" s="3"/>
      <c r="M3098" s="3"/>
      <c r="N3098" s="3"/>
      <c r="O3098" s="3"/>
      <c r="P3098" s="3"/>
      <c r="Q3098" s="3"/>
      <c r="R3098" s="3"/>
      <c r="S3098" s="3"/>
      <c r="T3098" s="3"/>
      <c r="U3098" s="3"/>
      <c r="V3098" s="3"/>
    </row>
    <row r="3099" ht="27.0" customHeight="1">
      <c r="A3099" s="8" t="str">
        <f>HYPERLINK("https://www.tenforums.com/tutorials/15697-secure-sign-ctrl-alt-delete-enable-disable-windows-10-a.html","Secure Sign-in with Ctrl+Alt+Delete - Enable or Disable in Windows 10")</f>
        <v>Secure Sign-in with Ctrl+Alt+Delete - Enable or Disable in Windows 10</v>
      </c>
      <c r="B3099" s="9" t="s">
        <v>685</v>
      </c>
      <c r="C3099" s="3"/>
      <c r="D3099" s="3"/>
      <c r="E3099" s="3"/>
      <c r="F3099" s="3"/>
      <c r="G3099" s="3"/>
      <c r="H3099" s="3"/>
      <c r="I3099" s="3"/>
      <c r="J3099" s="3"/>
      <c r="K3099" s="3"/>
      <c r="L3099" s="3"/>
      <c r="M3099" s="3"/>
      <c r="N3099" s="3"/>
      <c r="O3099" s="3"/>
      <c r="P3099" s="3"/>
      <c r="Q3099" s="3"/>
      <c r="R3099" s="3"/>
      <c r="S3099" s="3"/>
      <c r="T3099" s="3"/>
      <c r="U3099" s="3"/>
      <c r="V3099" s="3"/>
    </row>
    <row r="3100" ht="27.0" customHeight="1">
      <c r="A3100" s="8" t="str">
        <f>HYPERLINK("https://www.tenforums.com/tutorials/107171-turn-off-security-maintenance-messages-windows-10-a.html","Security and Maintenance Messages - Turn On or Off in Windows 10")</f>
        <v>Security and Maintenance Messages - Turn On or Off in Windows 10</v>
      </c>
      <c r="B3100" s="9" t="s">
        <v>2662</v>
      </c>
      <c r="C3100" s="3"/>
      <c r="D3100" s="3"/>
      <c r="E3100" s="3"/>
      <c r="F3100" s="3"/>
      <c r="G3100" s="3"/>
      <c r="H3100" s="3"/>
      <c r="I3100" s="3"/>
      <c r="J3100" s="3"/>
      <c r="K3100" s="3"/>
      <c r="L3100" s="3"/>
      <c r="M3100" s="3"/>
      <c r="N3100" s="3"/>
      <c r="O3100" s="3"/>
      <c r="P3100" s="3"/>
      <c r="Q3100" s="3"/>
      <c r="R3100" s="3"/>
      <c r="S3100" s="3"/>
      <c r="T3100" s="3"/>
      <c r="U3100" s="3"/>
      <c r="V3100" s="3"/>
    </row>
    <row r="3101" ht="27.0" customHeight="1">
      <c r="A3101" s="8" t="str">
        <f>HYPERLINK("https://www.tenforums.com/tutorials/107172-backup-restore-security-maintenance-settings-windows-10-a.html","Security and Maintenance Settings - Backup and Restore in Windows 10")</f>
        <v>Security and Maintenance Settings - Backup and Restore in Windows 10</v>
      </c>
      <c r="B3101" s="9" t="s">
        <v>2663</v>
      </c>
      <c r="C3101" s="3"/>
      <c r="D3101" s="3"/>
      <c r="E3101" s="3"/>
      <c r="F3101" s="3"/>
      <c r="G3101" s="3"/>
      <c r="H3101" s="3"/>
      <c r="I3101" s="3"/>
      <c r="J3101" s="3"/>
      <c r="K3101" s="3"/>
      <c r="L3101" s="3"/>
      <c r="M3101" s="3"/>
      <c r="N3101" s="3"/>
      <c r="O3101" s="3"/>
      <c r="P3101" s="3"/>
      <c r="Q3101" s="3"/>
      <c r="R3101" s="3"/>
      <c r="S3101" s="3"/>
      <c r="T3101" s="3"/>
      <c r="U3101" s="3"/>
      <c r="V3101" s="3"/>
    </row>
    <row r="3102" ht="27.0" customHeight="1">
      <c r="A3102" s="8" t="str">
        <f>HYPERLINK("https://www.tenforums.com/tutorials/84467-find-security-identifier-sid-user-windows.html","Security Identifier (SID) of User - Find in Windows")</f>
        <v>Security Identifier (SID) of User - Find in Windows</v>
      </c>
      <c r="B3102" s="10" t="s">
        <v>44</v>
      </c>
      <c r="C3102" s="3"/>
      <c r="D3102" s="3"/>
      <c r="E3102" s="3"/>
      <c r="F3102" s="3"/>
      <c r="G3102" s="3"/>
      <c r="H3102" s="3"/>
      <c r="I3102" s="3"/>
      <c r="J3102" s="3"/>
      <c r="K3102" s="3"/>
      <c r="L3102" s="3"/>
      <c r="M3102" s="3"/>
      <c r="N3102" s="3"/>
      <c r="O3102" s="3"/>
      <c r="P3102" s="3"/>
      <c r="Q3102" s="3"/>
      <c r="R3102" s="3"/>
      <c r="S3102" s="3"/>
      <c r="T3102" s="3"/>
      <c r="U3102" s="3"/>
      <c r="V3102" s="3"/>
    </row>
    <row r="3103" ht="27.0" customHeight="1">
      <c r="A3103" s="8" t="str">
        <f>HYPERLINK("https://www.tenforums.com/tutorials/123274-change-security-key-pin-log-into-apps-windows-10-a.html","Security Key PIN - Change to Log into Apps in Windows 10")</f>
        <v>Security Key PIN - Change to Log into Apps in Windows 10</v>
      </c>
      <c r="B3103" s="9" t="s">
        <v>2664</v>
      </c>
      <c r="C3103" s="3"/>
      <c r="D3103" s="3"/>
      <c r="E3103" s="3"/>
      <c r="F3103" s="3"/>
      <c r="G3103" s="3"/>
      <c r="H3103" s="3"/>
      <c r="I3103" s="3"/>
      <c r="J3103" s="3"/>
      <c r="K3103" s="3"/>
      <c r="L3103" s="3"/>
      <c r="M3103" s="3"/>
      <c r="N3103" s="3"/>
      <c r="O3103" s="3"/>
      <c r="P3103" s="3"/>
      <c r="Q3103" s="3"/>
      <c r="R3103" s="3"/>
      <c r="S3103" s="3"/>
      <c r="T3103" s="3"/>
      <c r="U3103" s="3"/>
      <c r="V3103" s="3"/>
    </row>
    <row r="3104" ht="27.0" customHeight="1">
      <c r="A3104" s="8" t="str">
        <f>HYPERLINK("https://www.tenforums.com/tutorials/123345-reset-security-key-factory-defaults-windows-10-a.html","Security Key - Reset to Factory Defaults in Windows 10")</f>
        <v>Security Key - Reset to Factory Defaults in Windows 10</v>
      </c>
      <c r="B3104" s="9" t="s">
        <v>2665</v>
      </c>
      <c r="C3104" s="3"/>
      <c r="D3104" s="3"/>
      <c r="E3104" s="3"/>
      <c r="F3104" s="3"/>
      <c r="G3104" s="3"/>
      <c r="H3104" s="3"/>
      <c r="I3104" s="3"/>
      <c r="J3104" s="3"/>
      <c r="K3104" s="3"/>
      <c r="L3104" s="3"/>
      <c r="M3104" s="3"/>
      <c r="N3104" s="3"/>
      <c r="O3104" s="3"/>
      <c r="P3104" s="3"/>
      <c r="Q3104" s="3"/>
      <c r="R3104" s="3"/>
      <c r="S3104" s="3"/>
      <c r="T3104" s="3"/>
      <c r="U3104" s="3"/>
      <c r="V3104" s="3"/>
    </row>
    <row r="3105" ht="27.0" customHeight="1">
      <c r="A3105" s="8" t="str">
        <f>HYPERLINK("https://www.tenforums.com/tutorials/123248-set-up-security-key-log-into-apps-windows-10-a.html","Security Key - Set Up to Log into Apps in Windows 10")</f>
        <v>Security Key - Set Up to Log into Apps in Windows 10</v>
      </c>
      <c r="B3105" s="9" t="s">
        <v>2666</v>
      </c>
      <c r="C3105" s="3"/>
      <c r="D3105" s="3"/>
      <c r="E3105" s="3"/>
      <c r="F3105" s="3"/>
      <c r="G3105" s="3"/>
      <c r="H3105" s="3"/>
      <c r="I3105" s="3"/>
      <c r="J3105" s="3"/>
      <c r="K3105" s="3"/>
      <c r="L3105" s="3"/>
      <c r="M3105" s="3"/>
      <c r="N3105" s="3"/>
      <c r="O3105" s="3"/>
      <c r="P3105" s="3"/>
      <c r="Q3105" s="3"/>
      <c r="R3105" s="3"/>
      <c r="S3105" s="3"/>
      <c r="T3105" s="3"/>
      <c r="U3105" s="3"/>
      <c r="V3105" s="3"/>
    </row>
    <row r="3106" ht="27.0" customHeight="1">
      <c r="A3106" s="8" t="str">
        <f>HYPERLINK("https://www.tenforums.com/tutorials/68588-local-security-policy-settings-reset-default-windows.html","Security Policy Settings - Reset to Default in Windows")</f>
        <v>Security Policy Settings - Reset to Default in Windows</v>
      </c>
      <c r="B3106" s="10" t="s">
        <v>2667</v>
      </c>
      <c r="C3106" s="3"/>
      <c r="D3106" s="3"/>
      <c r="E3106" s="3"/>
      <c r="F3106" s="3"/>
      <c r="G3106" s="3"/>
      <c r="H3106" s="3"/>
      <c r="I3106" s="3"/>
      <c r="J3106" s="3"/>
      <c r="K3106" s="3"/>
      <c r="L3106" s="3"/>
      <c r="M3106" s="3"/>
      <c r="N3106" s="3"/>
      <c r="O3106" s="3"/>
      <c r="P3106" s="3"/>
      <c r="Q3106" s="3"/>
      <c r="R3106" s="3"/>
      <c r="S3106" s="3"/>
      <c r="T3106" s="3"/>
      <c r="U3106" s="3"/>
      <c r="V3106" s="3"/>
    </row>
    <row r="3107" ht="27.0" customHeight="1">
      <c r="A3107" s="8" t="str">
        <f>HYPERLINK("https://www.tenforums.com/tutorials/113091-view-security-providers-windows-security-app-windows-10-a.html","Security Providers - View in Windows Security app in Windows 10")</f>
        <v>Security Providers - View in Windows Security app in Windows 10</v>
      </c>
      <c r="B3107" s="9" t="s">
        <v>2668</v>
      </c>
      <c r="C3107" s="3"/>
      <c r="D3107" s="3"/>
      <c r="E3107" s="3"/>
      <c r="F3107" s="3"/>
      <c r="G3107" s="3"/>
      <c r="H3107" s="3"/>
      <c r="I3107" s="3"/>
      <c r="J3107" s="3"/>
      <c r="K3107" s="3"/>
      <c r="L3107" s="3"/>
      <c r="M3107" s="3"/>
      <c r="N3107" s="3"/>
      <c r="O3107" s="3"/>
      <c r="P3107" s="3"/>
      <c r="Q3107" s="3"/>
      <c r="R3107" s="3"/>
      <c r="S3107" s="3"/>
      <c r="T3107" s="3"/>
      <c r="U3107" s="3"/>
      <c r="V3107" s="3"/>
    </row>
    <row r="3108" ht="27.0" customHeight="1">
      <c r="A3108" s="8" t="str">
        <f>HYPERLINK("https://www.tenforums.com/tutorials/117755-enable-disable-security-questions-local-accounts-windows-10-a.html","Security Questions for Local Accounts - Enable or Disable  in Windows 10")</f>
        <v>Security Questions for Local Accounts - Enable or Disable  in Windows 10</v>
      </c>
      <c r="B3108" s="9" t="s">
        <v>1414</v>
      </c>
      <c r="C3108" s="3"/>
      <c r="D3108" s="3"/>
      <c r="E3108" s="3"/>
      <c r="F3108" s="3"/>
      <c r="G3108" s="3"/>
      <c r="H3108" s="3"/>
      <c r="I3108" s="3"/>
      <c r="J3108" s="3"/>
      <c r="K3108" s="3"/>
      <c r="L3108" s="3"/>
      <c r="M3108" s="3"/>
      <c r="N3108" s="3"/>
      <c r="O3108" s="3"/>
      <c r="P3108" s="3"/>
      <c r="Q3108" s="3"/>
      <c r="R3108" s="3"/>
      <c r="S3108" s="3"/>
      <c r="T3108" s="3"/>
      <c r="U3108" s="3"/>
      <c r="V3108" s="3"/>
    </row>
    <row r="3109" ht="27.0" customHeight="1">
      <c r="A3109" s="8" t="str">
        <f>HYPERLINK("https://www.tenforums.com/tutorials/72865-security-tab-files-folders-properties-remove-windows-10-a.html","Security tab in Files and Folders Properties - Remove in Windows 10 ")</f>
        <v>Security tab in Files and Folders Properties - Remove in Windows 10 </v>
      </c>
      <c r="B3109" s="9" t="s">
        <v>2669</v>
      </c>
      <c r="C3109" s="3"/>
      <c r="D3109" s="3"/>
      <c r="E3109" s="3"/>
      <c r="F3109" s="3"/>
      <c r="G3109" s="3"/>
      <c r="H3109" s="3"/>
      <c r="I3109" s="3"/>
      <c r="J3109" s="3"/>
      <c r="K3109" s="3"/>
      <c r="L3109" s="3"/>
      <c r="M3109" s="3"/>
      <c r="N3109" s="3"/>
      <c r="O3109" s="3"/>
      <c r="P3109" s="3"/>
      <c r="Q3109" s="3"/>
      <c r="R3109" s="3"/>
      <c r="S3109" s="3"/>
      <c r="T3109" s="3"/>
      <c r="U3109" s="3"/>
      <c r="V3109" s="3"/>
    </row>
    <row r="3110" ht="27.0" customHeight="1">
      <c r="A3110" s="8" t="str">
        <f>HYPERLINK("https://www.tenforums.com/tutorials/20078-select-context-menu-add-remove-windows-10-a.html","Select Context Menu - Add or Remove in Windows 10")</f>
        <v>Select Context Menu - Add or Remove in Windows 10</v>
      </c>
      <c r="B3110" s="9" t="s">
        <v>2670</v>
      </c>
      <c r="C3110" s="3"/>
      <c r="D3110" s="3"/>
      <c r="E3110" s="3"/>
      <c r="F3110" s="3"/>
      <c r="G3110" s="3"/>
      <c r="H3110" s="3"/>
      <c r="I3110" s="3"/>
      <c r="J3110" s="3"/>
      <c r="K3110" s="3"/>
      <c r="L3110" s="3"/>
      <c r="M3110" s="3"/>
      <c r="N3110" s="3"/>
      <c r="O3110" s="3"/>
      <c r="P3110" s="3"/>
      <c r="Q3110" s="3"/>
      <c r="R3110" s="3"/>
      <c r="S3110" s="3"/>
      <c r="T3110" s="3"/>
      <c r="U3110" s="3"/>
      <c r="V3110" s="3"/>
    </row>
    <row r="3111" ht="27.0" customHeight="1">
      <c r="A3111" s="8" t="str">
        <f>HYPERLINK("https://www.tenforums.com/tutorials/20616-select-items-using-check-boxes-turn-off-windows-10-a.html","Select Items using Check Boxes - Turn On or Off in Windows 10")</f>
        <v>Select Items using Check Boxes - Turn On or Off in Windows 10</v>
      </c>
      <c r="B3111" s="9" t="s">
        <v>413</v>
      </c>
      <c r="C3111" s="3"/>
      <c r="D3111" s="3"/>
      <c r="E3111" s="3"/>
      <c r="F3111" s="3"/>
      <c r="G3111" s="3"/>
      <c r="H3111" s="3"/>
      <c r="I3111" s="3"/>
      <c r="J3111" s="3"/>
      <c r="K3111" s="3"/>
      <c r="L3111" s="3"/>
      <c r="M3111" s="3"/>
      <c r="N3111" s="3"/>
      <c r="O3111" s="3"/>
      <c r="P3111" s="3"/>
      <c r="Q3111" s="3"/>
      <c r="R3111" s="3"/>
      <c r="S3111" s="3"/>
      <c r="T3111" s="3"/>
      <c r="U3111" s="3"/>
      <c r="V3111" s="3"/>
    </row>
    <row r="3112" ht="27.0" customHeight="1">
      <c r="A3112" s="8" t="str">
        <f>HYPERLINK("https://www.tenforums.com/tutorials/113215-change-color-translucent-selection-rectangle-windows.html","Selection Rectangle - Change Color in Windows")</f>
        <v>Selection Rectangle - Change Color in Windows</v>
      </c>
      <c r="B3112" s="9" t="s">
        <v>2671</v>
      </c>
      <c r="C3112" s="3"/>
      <c r="D3112" s="3"/>
      <c r="E3112" s="3"/>
      <c r="F3112" s="3"/>
      <c r="G3112" s="3"/>
      <c r="H3112" s="3"/>
      <c r="I3112" s="3"/>
      <c r="J3112" s="3"/>
      <c r="K3112" s="3"/>
      <c r="L3112" s="3"/>
      <c r="M3112" s="3"/>
      <c r="N3112" s="3"/>
      <c r="O3112" s="3"/>
      <c r="P3112" s="3"/>
      <c r="Q3112" s="3"/>
      <c r="R3112" s="3"/>
      <c r="S3112" s="3"/>
      <c r="T3112" s="3"/>
      <c r="U3112" s="3"/>
      <c r="V3112" s="3"/>
    </row>
    <row r="3113" ht="27.0" customHeight="1">
      <c r="A3113" s="8" t="str">
        <f>HYPERLINK("https://www.tenforums.com/tutorials/113254-turn-off-translucent-selection-rectangle-desktop-windows.html","Selection Rectangle on Desktop - Turn On or Off in Windows")</f>
        <v>Selection Rectangle on Desktop - Turn On or Off in Windows</v>
      </c>
      <c r="B3113" s="9" t="s">
        <v>2672</v>
      </c>
      <c r="C3113" s="3"/>
      <c r="D3113" s="3"/>
      <c r="E3113" s="3"/>
      <c r="F3113" s="3"/>
      <c r="G3113" s="3"/>
      <c r="H3113" s="3"/>
      <c r="I3113" s="3"/>
      <c r="J3113" s="3"/>
      <c r="K3113" s="3"/>
      <c r="L3113" s="3"/>
      <c r="M3113" s="3"/>
      <c r="N3113" s="3"/>
      <c r="O3113" s="3"/>
      <c r="P3113" s="3"/>
      <c r="Q3113" s="3"/>
      <c r="R3113" s="3"/>
      <c r="S3113" s="3"/>
      <c r="T3113" s="3"/>
      <c r="U3113" s="3"/>
      <c r="V3113" s="3"/>
    </row>
    <row r="3114" ht="27.0" customHeight="1">
      <c r="A3114" s="8" t="str">
        <f>HYPERLINK("https://www.tenforums.com/tutorials/7054-feedback-send-microsoft-windows-10-a.html","Send Feedback to Microsoft in Windows 10")</f>
        <v>Send Feedback to Microsoft in Windows 10</v>
      </c>
      <c r="B3114" s="9" t="s">
        <v>993</v>
      </c>
      <c r="C3114" s="3"/>
      <c r="D3114" s="3"/>
      <c r="E3114" s="3"/>
      <c r="F3114" s="3"/>
      <c r="G3114" s="3"/>
      <c r="H3114" s="3"/>
      <c r="I3114" s="3"/>
      <c r="J3114" s="3"/>
      <c r="K3114" s="3"/>
      <c r="L3114" s="3"/>
      <c r="M3114" s="3"/>
      <c r="N3114" s="3"/>
      <c r="O3114" s="3"/>
      <c r="P3114" s="3"/>
      <c r="Q3114" s="3"/>
      <c r="R3114" s="3"/>
      <c r="S3114" s="3"/>
      <c r="T3114" s="3"/>
      <c r="U3114" s="3"/>
      <c r="V3114" s="3"/>
    </row>
    <row r="3115" ht="27.0" customHeight="1">
      <c r="A3115" s="8" t="str">
        <f>HYPERLINK("https://www.tenforums.com/tutorials/69524-send-context-menu-add-remove-drives-windows-10-a.html","Send to Context Menu - Add or Remove Drives in Windows 10 ")</f>
        <v>Send to Context Menu - Add or Remove Drives in Windows 10 </v>
      </c>
      <c r="B3115" s="9" t="s">
        <v>890</v>
      </c>
      <c r="C3115" s="3"/>
      <c r="D3115" s="3"/>
      <c r="E3115" s="3"/>
      <c r="F3115" s="3"/>
      <c r="G3115" s="3"/>
      <c r="H3115" s="3"/>
      <c r="I3115" s="3"/>
      <c r="J3115" s="3"/>
      <c r="K3115" s="3"/>
      <c r="L3115" s="3"/>
      <c r="M3115" s="3"/>
      <c r="N3115" s="3"/>
      <c r="O3115" s="3"/>
      <c r="P3115" s="3"/>
      <c r="Q3115" s="3"/>
      <c r="R3115" s="3"/>
      <c r="S3115" s="3"/>
      <c r="T3115" s="3"/>
      <c r="U3115" s="3"/>
      <c r="V3115" s="3"/>
    </row>
    <row r="3116" ht="27.0" customHeight="1">
      <c r="A3116" s="8" t="str">
        <f>HYPERLINK("https://www.tenforums.com/tutorials/69464-send-context-menu-add-remove-windows-10-a.html","Send to Context Menu - Add or Remove in Windows 10 ")</f>
        <v>Send to Context Menu - Add or Remove in Windows 10 </v>
      </c>
      <c r="B3116" s="9" t="s">
        <v>2673</v>
      </c>
      <c r="C3116" s="3"/>
      <c r="D3116" s="3"/>
      <c r="E3116" s="3"/>
      <c r="F3116" s="3"/>
      <c r="G3116" s="3"/>
      <c r="H3116" s="3"/>
      <c r="I3116" s="3"/>
      <c r="J3116" s="3"/>
      <c r="K3116" s="3"/>
      <c r="L3116" s="3"/>
      <c r="M3116" s="3"/>
      <c r="N3116" s="3"/>
      <c r="O3116" s="3"/>
      <c r="P3116" s="3"/>
      <c r="Q3116" s="3"/>
      <c r="R3116" s="3"/>
      <c r="S3116" s="3"/>
      <c r="T3116" s="3"/>
      <c r="U3116" s="3"/>
      <c r="V3116" s="3"/>
    </row>
    <row r="3117" ht="27.0" customHeight="1">
      <c r="A3117" s="11" t="str">
        <f>HYPERLINK("https://www.tenforums.com/tutorials/143383-add-remove-items-send-context-menu-windows.html","Send To context menu - Add or Remove Items in Windows")</f>
        <v>Send To context menu - Add or Remove Items in Windows</v>
      </c>
      <c r="B3117" s="10" t="s">
        <v>2674</v>
      </c>
      <c r="C3117" s="3"/>
      <c r="D3117" s="3"/>
      <c r="E3117" s="3"/>
      <c r="F3117" s="3"/>
      <c r="G3117" s="3"/>
      <c r="H3117" s="3"/>
      <c r="I3117" s="3"/>
      <c r="J3117" s="3"/>
      <c r="K3117" s="3"/>
      <c r="L3117" s="3"/>
      <c r="M3117" s="3"/>
      <c r="N3117" s="3"/>
      <c r="O3117" s="3"/>
      <c r="P3117" s="3"/>
      <c r="Q3117" s="3"/>
      <c r="R3117" s="3"/>
      <c r="S3117" s="3"/>
      <c r="T3117" s="3"/>
      <c r="U3117" s="3"/>
      <c r="V3117" s="3"/>
    </row>
    <row r="3118" ht="27.0" customHeight="1">
      <c r="A3118" s="8" t="str">
        <f>HYPERLINK("https://www.tenforums.com/tutorials/22914-quick-launch-add-remove-send-context-menu-windows-10-a.html","Send to Context Menu - Add or Remove Quick Launch in Windows 10")</f>
        <v>Send to Context Menu - Add or Remove Quick Launch in Windows 10</v>
      </c>
      <c r="B3118" s="9" t="s">
        <v>2470</v>
      </c>
      <c r="C3118" s="3"/>
      <c r="D3118" s="3"/>
      <c r="E3118" s="3"/>
      <c r="F3118" s="3"/>
      <c r="G3118" s="3"/>
      <c r="H3118" s="3"/>
      <c r="I3118" s="3"/>
      <c r="J3118" s="3"/>
      <c r="K3118" s="3"/>
      <c r="L3118" s="3"/>
      <c r="M3118" s="3"/>
      <c r="N3118" s="3"/>
      <c r="O3118" s="3"/>
      <c r="P3118" s="3"/>
      <c r="Q3118" s="3"/>
      <c r="R3118" s="3"/>
      <c r="S3118" s="3"/>
      <c r="T3118" s="3"/>
      <c r="U3118" s="3"/>
      <c r="V3118" s="3"/>
    </row>
    <row r="3119" ht="27.0" customHeight="1">
      <c r="A3119" s="11" t="str">
        <f>HYPERLINK("https://www.tenforums.com/tutorials/151383-how-add-printer-send-context-menu-windows-10-a.html","Send To Context Menu - Add Printer in Windows 10")</f>
        <v>Send To Context Menu - Add Printer in Windows 10</v>
      </c>
      <c r="B3119" s="10" t="s">
        <v>2402</v>
      </c>
      <c r="C3119" s="3"/>
      <c r="D3119" s="3"/>
      <c r="E3119" s="3"/>
      <c r="F3119" s="3"/>
      <c r="G3119" s="3"/>
      <c r="H3119" s="3"/>
      <c r="I3119" s="3"/>
      <c r="J3119" s="3"/>
      <c r="K3119" s="3"/>
      <c r="L3119" s="3"/>
      <c r="M3119" s="3"/>
      <c r="N3119" s="3"/>
      <c r="O3119" s="3"/>
      <c r="P3119" s="3"/>
      <c r="Q3119" s="3"/>
      <c r="R3119" s="3"/>
      <c r="S3119" s="3"/>
      <c r="T3119" s="3"/>
      <c r="U3119" s="3"/>
      <c r="V3119" s="3"/>
    </row>
    <row r="3120" ht="27.0" customHeight="1">
      <c r="A3120" s="8" t="str">
        <f>HYPERLINK("https://www.tenforums.com/tutorials/69530-send-context-menu-enable-disable-delay-building-windows-10-a.html","Send to Context Menu - Enable or Disable Delay Building in Windows 10 ")</f>
        <v>Send to Context Menu - Enable or Disable Delay Building in Windows 10 </v>
      </c>
      <c r="B3120" s="9" t="s">
        <v>2675</v>
      </c>
      <c r="C3120" s="3"/>
      <c r="D3120" s="3"/>
      <c r="E3120" s="3"/>
      <c r="F3120" s="3"/>
      <c r="G3120" s="3"/>
      <c r="H3120" s="3"/>
      <c r="I3120" s="3"/>
      <c r="J3120" s="3"/>
      <c r="K3120" s="3"/>
      <c r="L3120" s="3"/>
      <c r="M3120" s="3"/>
      <c r="N3120" s="3"/>
      <c r="O3120" s="3"/>
      <c r="P3120" s="3"/>
      <c r="Q3120" s="3"/>
      <c r="R3120" s="3"/>
      <c r="S3120" s="3"/>
      <c r="T3120" s="3"/>
      <c r="U3120" s="3"/>
      <c r="V3120" s="3"/>
    </row>
    <row r="3121" ht="27.0" customHeight="1">
      <c r="A3121" s="8" t="str">
        <f>HYPERLINK("https://www.tenforums.com/tutorials/69450-send-context-menu-restore-default-items-windows-10-a.html","Send to Context Menu - Restore Default Items in Windows 10 ")</f>
        <v>Send to Context Menu - Restore Default Items in Windows 10 </v>
      </c>
      <c r="B3121" s="9" t="s">
        <v>2676</v>
      </c>
      <c r="C3121" s="3"/>
      <c r="D3121" s="3"/>
      <c r="E3121" s="3"/>
      <c r="F3121" s="3"/>
      <c r="G3121" s="3"/>
      <c r="H3121" s="3"/>
      <c r="I3121" s="3"/>
      <c r="J3121" s="3"/>
      <c r="K3121" s="3"/>
      <c r="L3121" s="3"/>
      <c r="M3121" s="3"/>
      <c r="N3121" s="3"/>
      <c r="O3121" s="3"/>
      <c r="P3121" s="3"/>
      <c r="Q3121" s="3"/>
      <c r="R3121" s="3"/>
      <c r="S3121" s="3"/>
      <c r="T3121" s="3"/>
      <c r="U3121" s="3"/>
      <c r="V3121" s="3"/>
    </row>
    <row r="3122" ht="27.0" customHeight="1">
      <c r="A3122" s="8" t="str">
        <f>HYPERLINK("https://www.tenforums.com/tutorials/117258-change-send-compressed-zipped-folder-icon-windows.html","Send to Compressed (zipped) Folder Icon - Change in Windows")</f>
        <v>Send to Compressed (zipped) Folder Icon - Change in Windows</v>
      </c>
      <c r="B3122" s="9" t="s">
        <v>2677</v>
      </c>
      <c r="C3122" s="3"/>
      <c r="D3122" s="3"/>
      <c r="E3122" s="3"/>
      <c r="F3122" s="3"/>
      <c r="G3122" s="3"/>
      <c r="H3122" s="3"/>
      <c r="I3122" s="3"/>
      <c r="J3122" s="3"/>
      <c r="K3122" s="3"/>
      <c r="L3122" s="3"/>
      <c r="M3122" s="3"/>
      <c r="N3122" s="3"/>
      <c r="O3122" s="3"/>
      <c r="P3122" s="3"/>
      <c r="Q3122" s="3"/>
      <c r="R3122" s="3"/>
      <c r="S3122" s="3"/>
      <c r="T3122" s="3"/>
      <c r="U3122" s="3"/>
      <c r="V3122" s="3"/>
    </row>
    <row r="3123" ht="27.0" customHeight="1">
      <c r="A3123" s="8" t="str">
        <f>HYPERLINK("https://www.tenforums.com/tutorials/117222-change-send-desktop-create-shortcut-icon-windows.html","Send to Desktop (create shortcut) Icon - Change in Windows")</f>
        <v>Send to Desktop (create shortcut) Icon - Change in Windows</v>
      </c>
      <c r="B3123" s="9" t="s">
        <v>2678</v>
      </c>
      <c r="C3123" s="3"/>
      <c r="D3123" s="3"/>
      <c r="E3123" s="3"/>
      <c r="F3123" s="3"/>
      <c r="G3123" s="3"/>
      <c r="H3123" s="3"/>
      <c r="I3123" s="3"/>
      <c r="J3123" s="3"/>
      <c r="K3123" s="3"/>
      <c r="L3123" s="3"/>
      <c r="M3123" s="3"/>
      <c r="N3123" s="3"/>
      <c r="O3123" s="3"/>
      <c r="P3123" s="3"/>
      <c r="Q3123" s="3"/>
      <c r="R3123" s="3"/>
      <c r="S3123" s="3"/>
      <c r="T3123" s="3"/>
      <c r="U3123" s="3"/>
      <c r="V3123" s="3"/>
    </row>
    <row r="3124" ht="27.0" customHeight="1">
      <c r="A3124" s="8" t="str">
        <f>HYPERLINK("https://www.tenforums.com/tutorials/117230-change-send-mail-recipient-icon-windows.html","Send to Mail Recipient Icon - Change in Windows")</f>
        <v>Send to Mail Recipient Icon - Change in Windows</v>
      </c>
      <c r="B3124" s="9" t="s">
        <v>2679</v>
      </c>
      <c r="C3124" s="3"/>
      <c r="D3124" s="3"/>
      <c r="E3124" s="3"/>
      <c r="F3124" s="3"/>
      <c r="G3124" s="3"/>
      <c r="H3124" s="3"/>
      <c r="I3124" s="3"/>
      <c r="J3124" s="3"/>
      <c r="K3124" s="3"/>
      <c r="L3124" s="3"/>
      <c r="M3124" s="3"/>
      <c r="N3124" s="3"/>
      <c r="O3124" s="3"/>
      <c r="P3124" s="3"/>
      <c r="Q3124" s="3"/>
      <c r="R3124" s="3"/>
      <c r="S3124" s="3"/>
      <c r="T3124" s="3"/>
      <c r="U3124" s="3"/>
      <c r="V3124" s="3"/>
    </row>
    <row r="3125" ht="27.0" customHeight="1">
      <c r="A3125" s="8" t="str">
        <f>HYPERLINK("https://www.tenforums.com/tutorials/78926-find-serial-number-windows-pc.html","Serial Number - Find for Windows PC")</f>
        <v>Serial Number - Find for Windows PC</v>
      </c>
      <c r="B3125" s="10" t="s">
        <v>2680</v>
      </c>
      <c r="C3125" s="3"/>
      <c r="D3125" s="3"/>
      <c r="E3125" s="3"/>
      <c r="F3125" s="3"/>
      <c r="G3125" s="3"/>
      <c r="H3125" s="3"/>
      <c r="I3125" s="3"/>
      <c r="J3125" s="3"/>
      <c r="K3125" s="3"/>
      <c r="L3125" s="3"/>
      <c r="M3125" s="3"/>
      <c r="N3125" s="3"/>
      <c r="O3125" s="3"/>
      <c r="P3125" s="3"/>
      <c r="Q3125" s="3"/>
      <c r="R3125" s="3"/>
      <c r="S3125" s="3"/>
      <c r="T3125" s="3"/>
      <c r="U3125" s="3"/>
      <c r="V3125" s="3"/>
    </row>
    <row r="3126" ht="27.0" customHeight="1">
      <c r="A3126" s="8" t="str">
        <f>HYPERLINK("https://www.tenforums.com/tutorials/87131-find-serial-number-hard-drive-windows.html","Serial Number of Hard Drive - Find in Windows")</f>
        <v>Serial Number of Hard Drive - Find in Windows</v>
      </c>
      <c r="B3126" s="9" t="s">
        <v>1205</v>
      </c>
      <c r="C3126" s="3"/>
      <c r="D3126" s="3"/>
      <c r="E3126" s="3"/>
      <c r="F3126" s="3"/>
      <c r="G3126" s="3"/>
      <c r="H3126" s="3"/>
      <c r="I3126" s="3"/>
      <c r="J3126" s="3"/>
      <c r="K3126" s="3"/>
      <c r="L3126" s="3"/>
      <c r="M3126" s="3"/>
      <c r="N3126" s="3"/>
      <c r="O3126" s="3"/>
      <c r="P3126" s="3"/>
      <c r="Q3126" s="3"/>
      <c r="R3126" s="3"/>
      <c r="S3126" s="3"/>
      <c r="T3126" s="3"/>
      <c r="U3126" s="3"/>
      <c r="V3126" s="3"/>
    </row>
    <row r="3127" ht="27.0" customHeight="1">
      <c r="A3127" s="8" t="str">
        <f>HYPERLINK("https://www.tenforums.com/tutorials/91089-delete-service-windows.html","Service - Delete in Windows")</f>
        <v>Service - Delete in Windows</v>
      </c>
      <c r="B3127" s="9" t="s">
        <v>2681</v>
      </c>
      <c r="C3127" s="3"/>
      <c r="D3127" s="3"/>
      <c r="E3127" s="3"/>
      <c r="F3127" s="3"/>
      <c r="G3127" s="3"/>
      <c r="H3127" s="3"/>
      <c r="I3127" s="3"/>
      <c r="J3127" s="3"/>
      <c r="K3127" s="3"/>
      <c r="L3127" s="3"/>
      <c r="M3127" s="3"/>
      <c r="N3127" s="3"/>
      <c r="O3127" s="3"/>
      <c r="P3127" s="3"/>
      <c r="Q3127" s="3"/>
      <c r="R3127" s="3"/>
      <c r="S3127" s="3"/>
      <c r="T3127" s="3"/>
      <c r="U3127" s="3"/>
      <c r="V3127" s="3"/>
    </row>
    <row r="3128" ht="27.0" customHeight="1">
      <c r="A3128" s="11" t="str">
        <f>HYPERLINK("https://www.tenforums.com/tutorials/147897-how-add-services-control-panel-windows-7-8-10-a.html","Services - Add to Control Panel in Windows 7, 8, and 10")</f>
        <v>Services - Add to Control Panel in Windows 7, 8, and 10</v>
      </c>
      <c r="B3128" s="10" t="s">
        <v>603</v>
      </c>
      <c r="C3128" s="3"/>
      <c r="D3128" s="3"/>
      <c r="E3128" s="3"/>
      <c r="F3128" s="3"/>
      <c r="G3128" s="3"/>
      <c r="H3128" s="3"/>
      <c r="I3128" s="3"/>
      <c r="J3128" s="3"/>
      <c r="K3128" s="3"/>
      <c r="L3128" s="3"/>
      <c r="M3128" s="3"/>
      <c r="N3128" s="3"/>
      <c r="O3128" s="3"/>
      <c r="P3128" s="3"/>
      <c r="Q3128" s="3"/>
      <c r="R3128" s="3"/>
      <c r="S3128" s="3"/>
      <c r="T3128" s="3"/>
      <c r="U3128" s="3"/>
      <c r="V3128" s="3"/>
    </row>
    <row r="3129" ht="27.0" customHeight="1">
      <c r="A3129" s="8" t="str">
        <f>HYPERLINK("https://www.tenforums.com/tutorials/126607-export-list-running-stopped-services-windows.html","Services - Export List of Running and Stopped Services in Windows")</f>
        <v>Services - Export List of Running and Stopped Services in Windows</v>
      </c>
      <c r="B3129" s="9" t="s">
        <v>2682</v>
      </c>
      <c r="C3129" s="3"/>
      <c r="D3129" s="3"/>
      <c r="E3129" s="3"/>
      <c r="F3129" s="3"/>
      <c r="G3129" s="3"/>
      <c r="H3129" s="3"/>
      <c r="I3129" s="3"/>
      <c r="J3129" s="3"/>
      <c r="K3129" s="3"/>
      <c r="L3129" s="3"/>
      <c r="M3129" s="3"/>
      <c r="N3129" s="3"/>
      <c r="O3129" s="3"/>
      <c r="P3129" s="3"/>
      <c r="Q3129" s="3"/>
      <c r="R3129" s="3"/>
      <c r="S3129" s="3"/>
      <c r="T3129" s="3"/>
      <c r="U3129" s="3"/>
      <c r="V3129" s="3"/>
    </row>
    <row r="3130" ht="27.0" customHeight="1">
      <c r="A3130" s="8" t="str">
        <f>HYPERLINK("https://www.tenforums.com/tutorials/57567-services-restore-default-services-windows-10-a.html","Services - Restore Default Services in Windows 10")</f>
        <v>Services - Restore Default Services in Windows 10</v>
      </c>
      <c r="B3130" s="9" t="s">
        <v>2683</v>
      </c>
      <c r="C3130" s="3"/>
      <c r="D3130" s="3"/>
      <c r="E3130" s="3"/>
      <c r="F3130" s="3"/>
      <c r="G3130" s="3"/>
      <c r="H3130" s="3"/>
      <c r="I3130" s="3"/>
      <c r="J3130" s="3"/>
      <c r="K3130" s="3"/>
      <c r="L3130" s="3"/>
      <c r="M3130" s="3"/>
      <c r="N3130" s="3"/>
      <c r="O3130" s="3"/>
      <c r="P3130" s="3"/>
      <c r="Q3130" s="3"/>
      <c r="R3130" s="3"/>
      <c r="S3130" s="3"/>
      <c r="T3130" s="3"/>
      <c r="U3130" s="3"/>
      <c r="V3130" s="3"/>
    </row>
    <row r="3131" ht="27.0" customHeight="1">
      <c r="A3131" s="8" t="str">
        <f>HYPERLINK("https://www.tenforums.com/tutorials/4499-services-start-stop-disable-windows-10-a.html","Services - Start, Stop, and Disable in Windows 10")</f>
        <v>Services - Start, Stop, and Disable in Windows 10</v>
      </c>
      <c r="B3131" s="9" t="s">
        <v>2684</v>
      </c>
      <c r="C3131" s="3"/>
      <c r="D3131" s="3"/>
      <c r="E3131" s="3"/>
      <c r="F3131" s="3"/>
      <c r="G3131" s="3"/>
      <c r="H3131" s="3"/>
      <c r="I3131" s="3"/>
      <c r="J3131" s="3"/>
      <c r="K3131" s="3"/>
      <c r="L3131" s="3"/>
      <c r="M3131" s="3"/>
      <c r="N3131" s="3"/>
      <c r="O3131" s="3"/>
      <c r="P3131" s="3"/>
      <c r="Q3131" s="3"/>
      <c r="R3131" s="3"/>
      <c r="S3131" s="3"/>
      <c r="T3131" s="3"/>
      <c r="U3131" s="3"/>
      <c r="V3131" s="3"/>
    </row>
    <row r="3132" ht="27.0" customHeight="1">
      <c r="A3132" s="8" t="str">
        <f>HYPERLINK("https://www.tenforums.com/tutorials/26720-set-desktop-background-add-remove-context-menu-windows-10-a.html","Set as desktop background - Add or Remove Context Menu in Windows 10")</f>
        <v>Set as desktop background - Add or Remove Context Menu in Windows 10</v>
      </c>
      <c r="B3132" s="9" t="s">
        <v>2685</v>
      </c>
      <c r="C3132" s="3"/>
      <c r="D3132" s="3"/>
      <c r="E3132" s="3"/>
      <c r="F3132" s="3"/>
      <c r="G3132" s="3"/>
      <c r="H3132" s="3"/>
      <c r="I3132" s="3"/>
      <c r="J3132" s="3"/>
      <c r="K3132" s="3"/>
      <c r="L3132" s="3"/>
      <c r="M3132" s="3"/>
      <c r="N3132" s="3"/>
      <c r="O3132" s="3"/>
      <c r="P3132" s="3"/>
      <c r="Q3132" s="3"/>
      <c r="R3132" s="3"/>
      <c r="S3132" s="3"/>
      <c r="T3132" s="3"/>
      <c r="U3132" s="3"/>
      <c r="V3132" s="3"/>
    </row>
    <row r="3133" ht="27.0" customHeight="1">
      <c r="A3133" s="8" t="str">
        <f>HYPERLINK("https://www.tenforums.com/tutorials/73789-set-save-location-library-add-context-menu-windows-10-a.html","Set save location for Library - Add to Context Menu in Windows 10 ")</f>
        <v>Set save location for Library - Add to Context Menu in Windows 10 </v>
      </c>
      <c r="B3133" s="9" t="s">
        <v>2686</v>
      </c>
      <c r="C3133" s="3"/>
      <c r="D3133" s="3"/>
      <c r="E3133" s="3"/>
      <c r="F3133" s="3"/>
      <c r="G3133" s="3"/>
      <c r="H3133" s="3"/>
      <c r="I3133" s="3"/>
      <c r="J3133" s="3"/>
      <c r="K3133" s="3"/>
      <c r="L3133" s="3"/>
      <c r="M3133" s="3"/>
      <c r="N3133" s="3"/>
      <c r="O3133" s="3"/>
      <c r="P3133" s="3"/>
      <c r="Q3133" s="3"/>
      <c r="R3133" s="3"/>
      <c r="S3133" s="3"/>
      <c r="T3133" s="3"/>
      <c r="U3133" s="3"/>
      <c r="V3133" s="3"/>
    </row>
    <row r="3134" ht="27.0" customHeight="1">
      <c r="A3134" s="8" t="str">
        <f>HYPERLINK("https://www.tenforums.com/tutorials/109957-change-how-apps-websites-automatically-open-sets-windows-10-a.html","Sets - Change how Apps and Websites Automatically Open in Windows 10")</f>
        <v>Sets - Change how Apps and Websites Automatically Open in Windows 10</v>
      </c>
      <c r="B3134" s="9" t="s">
        <v>2687</v>
      </c>
      <c r="C3134" s="3"/>
      <c r="D3134" s="3"/>
      <c r="E3134" s="3"/>
      <c r="F3134" s="3"/>
      <c r="G3134" s="3"/>
      <c r="H3134" s="3"/>
      <c r="I3134" s="3"/>
      <c r="J3134" s="3"/>
      <c r="K3134" s="3"/>
      <c r="L3134" s="3"/>
      <c r="M3134" s="3"/>
      <c r="N3134" s="3"/>
      <c r="O3134" s="3"/>
      <c r="P3134" s="3"/>
      <c r="Q3134" s="3"/>
      <c r="R3134" s="3"/>
      <c r="S3134" s="3"/>
      <c r="T3134" s="3"/>
      <c r="U3134" s="3"/>
      <c r="V3134" s="3"/>
    </row>
    <row r="3135" ht="27.0" customHeight="1">
      <c r="A3135" s="8" t="str">
        <f>HYPERLINK("https://www.tenforums.com/tutorials/109953-enable-disable-sets-windows-10-a.html","Sets - Enable or Disable in Windows 10")</f>
        <v>Sets - Enable or Disable in Windows 10</v>
      </c>
      <c r="B3135" s="9" t="s">
        <v>2688</v>
      </c>
      <c r="C3135" s="3"/>
      <c r="D3135" s="3"/>
      <c r="E3135" s="3"/>
      <c r="F3135" s="3"/>
      <c r="G3135" s="3"/>
      <c r="H3135" s="3"/>
      <c r="I3135" s="3"/>
      <c r="J3135" s="3"/>
      <c r="K3135" s="3"/>
      <c r="L3135" s="3"/>
      <c r="M3135" s="3"/>
      <c r="N3135" s="3"/>
      <c r="O3135" s="3"/>
      <c r="P3135" s="3"/>
      <c r="Q3135" s="3"/>
      <c r="R3135" s="3"/>
      <c r="S3135" s="3"/>
      <c r="T3135" s="3"/>
      <c r="U3135" s="3"/>
      <c r="V3135" s="3"/>
    </row>
    <row r="3136" ht="27.0" customHeight="1">
      <c r="A3136" s="8" t="str">
        <f>HYPERLINK("https://www.tenforums.com/tutorials/111413-change-new-tab-page-settings-sets-windows-10-a.html","Sets New Tab Page Settings - Change in Windows 10")</f>
        <v>Sets New Tab Page Settings - Change in Windows 10</v>
      </c>
      <c r="B3136" s="9" t="s">
        <v>2689</v>
      </c>
      <c r="C3136" s="3"/>
      <c r="D3136" s="3"/>
      <c r="E3136" s="3"/>
      <c r="F3136" s="3"/>
      <c r="G3136" s="3"/>
      <c r="H3136" s="3"/>
      <c r="I3136" s="3"/>
      <c r="J3136" s="3"/>
      <c r="K3136" s="3"/>
      <c r="L3136" s="3"/>
      <c r="M3136" s="3"/>
      <c r="N3136" s="3"/>
      <c r="O3136" s="3"/>
      <c r="P3136" s="3"/>
      <c r="Q3136" s="3"/>
      <c r="R3136" s="3"/>
      <c r="S3136" s="3"/>
      <c r="T3136" s="3"/>
      <c r="U3136" s="3"/>
      <c r="V3136" s="3"/>
    </row>
    <row r="3137" ht="27.0" customHeight="1">
      <c r="A3137" s="8" t="str">
        <f>HYPERLINK("https://www.tenforums.com/tutorials/107474-add-remove-apps-not-included-sets-tabs-windows-10-a.html","Sets of Tabs - Add or Remove Apps to Not be Included in Windows 10")</f>
        <v>Sets of Tabs - Add or Remove Apps to Not be Included in Windows 10</v>
      </c>
      <c r="B3137" s="9" t="s">
        <v>2690</v>
      </c>
      <c r="C3137" s="3"/>
      <c r="D3137" s="3"/>
      <c r="E3137" s="3"/>
      <c r="F3137" s="3"/>
      <c r="G3137" s="3"/>
      <c r="H3137" s="3"/>
      <c r="I3137" s="3"/>
      <c r="J3137" s="3"/>
      <c r="K3137" s="3"/>
      <c r="L3137" s="3"/>
      <c r="M3137" s="3"/>
      <c r="N3137" s="3"/>
      <c r="O3137" s="3"/>
      <c r="P3137" s="3"/>
      <c r="Q3137" s="3"/>
      <c r="R3137" s="3"/>
      <c r="S3137" s="3"/>
      <c r="T3137" s="3"/>
      <c r="U3137" s="3"/>
      <c r="V3137" s="3"/>
    </row>
    <row r="3138" ht="27.0" customHeight="1">
      <c r="A3138" s="8" t="str">
        <f>HYPERLINK("https://www.tenforums.com/tutorials/111370-open-app-new-tab-sets-windows-10-a.html","Sets - Open App in New Tab in Windows 10")</f>
        <v>Sets - Open App in New Tab in Windows 10</v>
      </c>
      <c r="B3138" s="9" t="s">
        <v>2691</v>
      </c>
      <c r="C3138" s="3"/>
      <c r="D3138" s="3"/>
      <c r="E3138" s="3"/>
      <c r="F3138" s="3"/>
      <c r="G3138" s="3"/>
      <c r="H3138" s="3"/>
      <c r="I3138" s="3"/>
      <c r="J3138" s="3"/>
      <c r="K3138" s="3"/>
      <c r="L3138" s="3"/>
      <c r="M3138" s="3"/>
      <c r="N3138" s="3"/>
      <c r="O3138" s="3"/>
      <c r="P3138" s="3"/>
      <c r="Q3138" s="3"/>
      <c r="R3138" s="3"/>
      <c r="S3138" s="3"/>
      <c r="T3138" s="3"/>
      <c r="U3138" s="3"/>
      <c r="V3138" s="3"/>
    </row>
    <row r="3139" ht="27.0" customHeight="1">
      <c r="A3139" s="8" t="str">
        <f>HYPERLINK("https://www.tenforums.com/tutorials/107462-turn-off-showing-tabs-sets-alt-tab-windows-10-a.html","Sets - Turn On or Off Showing Tabs for Sets in Alt+Tab in Windows 10")</f>
        <v>Sets - Turn On or Off Showing Tabs for Sets in Alt+Tab in Windows 10</v>
      </c>
      <c r="B3139" s="9" t="s">
        <v>132</v>
      </c>
      <c r="C3139" s="3"/>
      <c r="D3139" s="3"/>
      <c r="E3139" s="3"/>
      <c r="F3139" s="3"/>
      <c r="G3139" s="3"/>
      <c r="H3139" s="3"/>
      <c r="I3139" s="3"/>
      <c r="J3139" s="3"/>
      <c r="K3139" s="3"/>
      <c r="L3139" s="3"/>
      <c r="M3139" s="3"/>
      <c r="N3139" s="3"/>
      <c r="O3139" s="3"/>
      <c r="P3139" s="3"/>
      <c r="Q3139" s="3"/>
      <c r="R3139" s="3"/>
      <c r="S3139" s="3"/>
      <c r="T3139" s="3"/>
      <c r="U3139" s="3"/>
      <c r="V3139" s="3"/>
    </row>
    <row r="3140" ht="27.0" customHeight="1">
      <c r="A3140" s="8" t="str">
        <f>HYPERLINK("https://www.tenforums.com/tutorials/102362-turn-off-tabs-apps-sets-windows-10-a.html","Sets - Turn On or Off Tabs in apps in Windows 10")</f>
        <v>Sets - Turn On or Off Tabs in apps in Windows 10</v>
      </c>
      <c r="B3140" s="9" t="s">
        <v>2692</v>
      </c>
      <c r="C3140" s="3"/>
      <c r="D3140" s="3"/>
      <c r="E3140" s="3"/>
      <c r="F3140" s="3"/>
      <c r="G3140" s="3"/>
      <c r="H3140" s="3"/>
      <c r="I3140" s="3"/>
      <c r="J3140" s="3"/>
      <c r="K3140" s="3"/>
      <c r="L3140" s="3"/>
      <c r="M3140" s="3"/>
      <c r="N3140" s="3"/>
      <c r="O3140" s="3"/>
      <c r="P3140" s="3"/>
      <c r="Q3140" s="3"/>
      <c r="R3140" s="3"/>
      <c r="S3140" s="3"/>
      <c r="T3140" s="3"/>
      <c r="U3140" s="3"/>
      <c r="V3140" s="3"/>
    </row>
    <row r="3141" ht="27.0" customHeight="1">
      <c r="A3141" s="12" t="str">
        <f>HYPERLINK("https://www.tenforums.com/tutorials/154066-how-add-remove-settings-win-x-menu-windows-10-a.html","Settings - Add or Remove on Win+X Menu in Windows 10 ")</f>
        <v>Settings - Add or Remove on Win+X Menu in Windows 10 </v>
      </c>
      <c r="B3141" s="10" t="s">
        <v>2693</v>
      </c>
      <c r="C3141" s="3"/>
      <c r="D3141" s="3"/>
      <c r="E3141" s="3"/>
      <c r="F3141" s="3"/>
      <c r="G3141" s="3"/>
      <c r="H3141" s="3"/>
      <c r="I3141" s="3"/>
      <c r="J3141" s="3"/>
      <c r="K3141" s="3"/>
      <c r="L3141" s="3"/>
      <c r="M3141" s="3"/>
      <c r="N3141" s="3"/>
      <c r="O3141" s="3"/>
      <c r="P3141" s="3"/>
      <c r="Q3141" s="3"/>
      <c r="R3141" s="3"/>
      <c r="S3141" s="3"/>
      <c r="T3141" s="3"/>
      <c r="U3141" s="3"/>
      <c r="V3141" s="3"/>
    </row>
    <row r="3142" ht="27.0" customHeight="1">
      <c r="A3142" s="8" t="str">
        <f>HYPERLINK("https://www.tenforums.com/tutorials/81788-add-remove-samples-settings-page-windows-10-a.html","Settings - Add or Remove Samples Page in Windows 10")</f>
        <v>Settings - Add or Remove Samples Page in Windows 10</v>
      </c>
      <c r="B3142" s="10" t="s">
        <v>2600</v>
      </c>
      <c r="C3142" s="3"/>
      <c r="D3142" s="3"/>
      <c r="E3142" s="3"/>
      <c r="F3142" s="3"/>
      <c r="G3142" s="3"/>
      <c r="H3142" s="3"/>
      <c r="I3142" s="3"/>
      <c r="J3142" s="3"/>
      <c r="K3142" s="3"/>
      <c r="L3142" s="3"/>
      <c r="M3142" s="3"/>
      <c r="N3142" s="3"/>
      <c r="O3142" s="3"/>
      <c r="P3142" s="3"/>
      <c r="Q3142" s="3"/>
      <c r="R3142" s="3"/>
      <c r="S3142" s="3"/>
      <c r="T3142" s="3"/>
      <c r="U3142" s="3"/>
      <c r="V3142" s="3"/>
    </row>
    <row r="3143" ht="27.0" customHeight="1">
      <c r="A3143" s="8" t="str">
        <f>HYPERLINK("https://www.tenforums.com/tutorials/68628-add-remove-share-settings-page-windows-10-a.html","Settings - Add or Remove Share Page in Windows 10")</f>
        <v>Settings - Add or Remove Share Page in Windows 10</v>
      </c>
      <c r="B3143" s="9" t="s">
        <v>2694</v>
      </c>
      <c r="C3143" s="3"/>
      <c r="D3143" s="3"/>
      <c r="E3143" s="3"/>
      <c r="F3143" s="3"/>
      <c r="G3143" s="3"/>
      <c r="H3143" s="3"/>
      <c r="I3143" s="3"/>
      <c r="J3143" s="3"/>
      <c r="K3143" s="3"/>
      <c r="L3143" s="3"/>
      <c r="M3143" s="3"/>
      <c r="N3143" s="3"/>
      <c r="O3143" s="3"/>
      <c r="P3143" s="3"/>
      <c r="Q3143" s="3"/>
      <c r="R3143" s="3"/>
      <c r="S3143" s="3"/>
      <c r="T3143" s="3"/>
      <c r="U3143" s="3"/>
      <c r="V3143" s="3"/>
    </row>
    <row r="3144" ht="27.0" customHeight="1">
      <c r="A3144" s="8" t="str">
        <f>HYPERLINK("https://www.tenforums.com/tutorials/70690-windows-insider-program-settings-page-add-remove-windows-10-a.html","Settings - Add or Remove Windows Insider Program Page in Windows 10 ")</f>
        <v>Settings - Add or Remove Windows Insider Program Page in Windows 10 </v>
      </c>
      <c r="B3144" s="9" t="s">
        <v>2695</v>
      </c>
      <c r="C3144" s="3"/>
      <c r="D3144" s="3"/>
      <c r="E3144" s="3"/>
      <c r="F3144" s="3"/>
      <c r="G3144" s="3"/>
      <c r="H3144" s="3"/>
      <c r="I3144" s="3"/>
      <c r="J3144" s="3"/>
      <c r="K3144" s="3"/>
      <c r="L3144" s="3"/>
      <c r="M3144" s="3"/>
      <c r="N3144" s="3"/>
      <c r="O3144" s="3"/>
      <c r="P3144" s="3"/>
      <c r="Q3144" s="3"/>
      <c r="R3144" s="3"/>
      <c r="S3144" s="3"/>
      <c r="T3144" s="3"/>
      <c r="U3144" s="3"/>
      <c r="V3144" s="3"/>
    </row>
    <row r="3145" ht="27.0" customHeight="1">
      <c r="A3145" s="11" t="str">
        <f>HYPERLINK("https://www.tenforums.com/tutorials/154531-how-add-settings-control-panel-windows-10-a.html","Settings - Add to Control Panel in Windows 10")</f>
        <v>Settings - Add to Control Panel in Windows 10</v>
      </c>
      <c r="B3145" s="10" t="s">
        <v>604</v>
      </c>
      <c r="C3145" s="3"/>
      <c r="D3145" s="3"/>
      <c r="E3145" s="3"/>
      <c r="F3145" s="3"/>
      <c r="G3145" s="3"/>
      <c r="H3145" s="3"/>
      <c r="I3145" s="3"/>
      <c r="J3145" s="3"/>
      <c r="K3145" s="3"/>
      <c r="L3145" s="3"/>
      <c r="M3145" s="3"/>
      <c r="N3145" s="3"/>
      <c r="O3145" s="3"/>
      <c r="P3145" s="3"/>
      <c r="Q3145" s="3"/>
      <c r="R3145" s="3"/>
      <c r="S3145" s="3"/>
      <c r="T3145" s="3"/>
      <c r="U3145" s="3"/>
      <c r="V3145" s="3"/>
    </row>
    <row r="3146" ht="27.0" customHeight="1">
      <c r="A3146" s="8" t="str">
        <f>HYPERLINK("https://www.tenforums.com/tutorials/70002-control-panel-settings-enable-disable-windows-10-a.html","Settings and Control Panel - Enable or Disable in Windows 10 ")</f>
        <v>Settings and Control Panel - Enable or Disable in Windows 10 </v>
      </c>
      <c r="B3146" s="9" t="s">
        <v>613</v>
      </c>
      <c r="C3146" s="3"/>
      <c r="D3146" s="3"/>
      <c r="E3146" s="3"/>
      <c r="F3146" s="3"/>
      <c r="G3146" s="3"/>
      <c r="H3146" s="3"/>
      <c r="I3146" s="3"/>
      <c r="J3146" s="3"/>
      <c r="K3146" s="3"/>
      <c r="L3146" s="3"/>
      <c r="M3146" s="3"/>
      <c r="N3146" s="3"/>
      <c r="O3146" s="3"/>
      <c r="P3146" s="3"/>
      <c r="Q3146" s="3"/>
      <c r="R3146" s="3"/>
      <c r="S3146" s="3"/>
      <c r="T3146" s="3"/>
      <c r="U3146" s="3"/>
      <c r="V3146" s="3"/>
    </row>
    <row r="3147" ht="27.0" customHeight="1">
      <c r="A3147" s="8" t="str">
        <f>HYPERLINK("https://www.tenforums.com/tutorials/31872-settings-context-menu-add-remove-windows-10-a.html","Settings context menu - Add or Remove in Windows 10")</f>
        <v>Settings context menu - Add or Remove in Windows 10</v>
      </c>
      <c r="B3147" s="9" t="s">
        <v>2696</v>
      </c>
      <c r="C3147" s="3"/>
      <c r="D3147" s="3"/>
      <c r="E3147" s="3"/>
      <c r="F3147" s="3"/>
      <c r="G3147" s="3"/>
      <c r="H3147" s="3"/>
      <c r="I3147" s="3"/>
      <c r="J3147" s="3"/>
      <c r="K3147" s="3"/>
      <c r="L3147" s="3"/>
      <c r="M3147" s="3"/>
      <c r="N3147" s="3"/>
      <c r="O3147" s="3"/>
      <c r="P3147" s="3"/>
      <c r="Q3147" s="3"/>
      <c r="R3147" s="3"/>
      <c r="S3147" s="3"/>
      <c r="T3147" s="3"/>
      <c r="U3147" s="3"/>
      <c r="V3147" s="3"/>
    </row>
    <row r="3148" ht="27.0" customHeight="1">
      <c r="A3148" s="8" t="str">
        <f>HYPERLINK("https://www.tenforums.com/tutorials/78306-settings-hide-show-pages-windows-10-a.html","Settings - Hide or Show Pages in Windows 10")</f>
        <v>Settings - Hide or Show Pages in Windows 10</v>
      </c>
      <c r="B3148" s="10" t="s">
        <v>2697</v>
      </c>
      <c r="C3148" s="3"/>
      <c r="D3148" s="3"/>
      <c r="E3148" s="3"/>
      <c r="F3148" s="3"/>
      <c r="G3148" s="3"/>
      <c r="H3148" s="3"/>
      <c r="I3148" s="3"/>
      <c r="J3148" s="3"/>
      <c r="K3148" s="3"/>
      <c r="L3148" s="3"/>
      <c r="M3148" s="3"/>
      <c r="N3148" s="3"/>
      <c r="O3148" s="3"/>
      <c r="P3148" s="3"/>
      <c r="Q3148" s="3"/>
      <c r="R3148" s="3"/>
      <c r="S3148" s="3"/>
      <c r="T3148" s="3"/>
      <c r="U3148" s="3"/>
      <c r="V3148" s="3"/>
    </row>
    <row r="3149" ht="27.0" customHeight="1">
      <c r="A3149" s="8" t="str">
        <f>HYPERLINK("https://www.tenforums.com/tutorials/99351-enable-disable-online-tips-help-settings-app-windows-10-a.html","Settings Online Tips and Help - Enable or Disable in Windows 10")</f>
        <v>Settings Online Tips and Help - Enable or Disable in Windows 10</v>
      </c>
      <c r="B3149" s="9" t="s">
        <v>2698</v>
      </c>
      <c r="C3149" s="3"/>
      <c r="D3149" s="3"/>
      <c r="E3149" s="3"/>
      <c r="F3149" s="3"/>
      <c r="G3149" s="3"/>
      <c r="H3149" s="3"/>
      <c r="I3149" s="3"/>
      <c r="J3149" s="3"/>
      <c r="K3149" s="3"/>
      <c r="L3149" s="3"/>
      <c r="M3149" s="3"/>
      <c r="N3149" s="3"/>
      <c r="O3149" s="3"/>
      <c r="P3149" s="3"/>
      <c r="Q3149" s="3"/>
      <c r="R3149" s="3"/>
      <c r="S3149" s="3"/>
      <c r="T3149" s="3"/>
      <c r="U3149" s="3"/>
      <c r="V3149" s="3"/>
    </row>
    <row r="3150" ht="27.0" customHeight="1">
      <c r="A3150" s="8" t="str">
        <f>HYPERLINK("https://www.tenforums.com/tutorials/3326-settings-open-windows-10-a.html","Settings - Open in Windows 10")</f>
        <v>Settings - Open in Windows 10</v>
      </c>
      <c r="B3150" s="9" t="s">
        <v>2699</v>
      </c>
      <c r="C3150" s="3"/>
      <c r="D3150" s="3"/>
      <c r="E3150" s="3"/>
      <c r="F3150" s="3"/>
      <c r="G3150" s="3"/>
      <c r="H3150" s="3"/>
      <c r="I3150" s="3"/>
      <c r="J3150" s="3"/>
      <c r="K3150" s="3"/>
      <c r="L3150" s="3"/>
      <c r="M3150" s="3"/>
      <c r="N3150" s="3"/>
      <c r="O3150" s="3"/>
      <c r="P3150" s="3"/>
      <c r="Q3150" s="3"/>
      <c r="R3150" s="3"/>
      <c r="S3150" s="3"/>
      <c r="T3150" s="3"/>
      <c r="U3150" s="3"/>
      <c r="V3150" s="3"/>
    </row>
    <row r="3151" ht="27.0" customHeight="1">
      <c r="A3151" s="8" t="str">
        <f>HYPERLINK("https://www.tenforums.com/tutorials/5543-settings-open-windows-10-mobile-phones.html","Settings - Open in Windows 10 Mobile Phones")</f>
        <v>Settings - Open in Windows 10 Mobile Phones</v>
      </c>
      <c r="B3151" s="9" t="s">
        <v>2700</v>
      </c>
      <c r="C3151" s="3"/>
      <c r="D3151" s="3"/>
      <c r="E3151" s="3"/>
      <c r="F3151" s="3"/>
      <c r="G3151" s="3"/>
      <c r="H3151" s="3"/>
      <c r="I3151" s="3"/>
      <c r="J3151" s="3"/>
      <c r="K3151" s="3"/>
      <c r="L3151" s="3"/>
      <c r="M3151" s="3"/>
      <c r="N3151" s="3"/>
      <c r="O3151" s="3"/>
      <c r="P3151" s="3"/>
      <c r="Q3151" s="3"/>
      <c r="R3151" s="3"/>
      <c r="S3151" s="3"/>
      <c r="T3151" s="3"/>
      <c r="U3151" s="3"/>
      <c r="V3151" s="3"/>
    </row>
    <row r="3152" ht="27.0" customHeight="1">
      <c r="A3152" s="8" t="str">
        <f>HYPERLINK("https://www.tenforums.com/tutorials/66491-win-x-menu-show-control-panel-settings-windows-10-a.html","Settings or Control Panel - Show in Win+X Menu in Windows 10 ")</f>
        <v>Settings or Control Panel - Show in Win+X Menu in Windows 10 </v>
      </c>
      <c r="B3152" s="9" t="s">
        <v>2701</v>
      </c>
      <c r="C3152" s="3"/>
      <c r="D3152" s="3"/>
      <c r="E3152" s="3"/>
      <c r="F3152" s="3"/>
      <c r="G3152" s="3"/>
      <c r="H3152" s="3"/>
      <c r="I3152" s="3"/>
      <c r="J3152" s="3"/>
      <c r="K3152" s="3"/>
      <c r="L3152" s="3"/>
      <c r="M3152" s="3"/>
      <c r="N3152" s="3"/>
      <c r="O3152" s="3"/>
      <c r="P3152" s="3"/>
      <c r="Q3152" s="3"/>
      <c r="R3152" s="3"/>
      <c r="S3152" s="3"/>
      <c r="T3152" s="3"/>
      <c r="U3152" s="3"/>
      <c r="V3152" s="3"/>
    </row>
    <row r="3153" ht="27.0" customHeight="1">
      <c r="A3153" s="8" t="str">
        <f>HYPERLINK("https://www.tenforums.com/tutorials/78214-settings-pages-list-uri-shortcuts-windows-10-a.html","Settings Pages List of URI Shortcuts in Windows 10")</f>
        <v>Settings Pages List of URI Shortcuts in Windows 10</v>
      </c>
      <c r="B3153" s="10" t="s">
        <v>2702</v>
      </c>
      <c r="C3153" s="3"/>
      <c r="D3153" s="3"/>
      <c r="E3153" s="3"/>
      <c r="F3153" s="3"/>
      <c r="G3153" s="3"/>
      <c r="H3153" s="3"/>
      <c r="I3153" s="3"/>
      <c r="J3153" s="3"/>
      <c r="K3153" s="3"/>
      <c r="L3153" s="3"/>
      <c r="M3153" s="3"/>
      <c r="N3153" s="3"/>
      <c r="O3153" s="3"/>
      <c r="P3153" s="3"/>
      <c r="Q3153" s="3"/>
      <c r="R3153" s="3"/>
      <c r="S3153" s="3"/>
      <c r="T3153" s="3"/>
      <c r="U3153" s="3"/>
      <c r="V3153" s="3"/>
    </row>
    <row r="3154" ht="27.0" customHeight="1">
      <c r="A3154" s="8" t="str">
        <f>HYPERLINK("https://www.tenforums.com/tutorials/86162-create-shortcuts-open-settings-pages-windows-10-a.html","Settings Pages Shortcuts - Create in Windows 10")</f>
        <v>Settings Pages Shortcuts - Create in Windows 10</v>
      </c>
      <c r="B3154" s="9" t="s">
        <v>2703</v>
      </c>
      <c r="C3154" s="3"/>
      <c r="D3154" s="3"/>
      <c r="E3154" s="3"/>
      <c r="F3154" s="3"/>
      <c r="G3154" s="3"/>
      <c r="H3154" s="3"/>
      <c r="I3154" s="3"/>
      <c r="J3154" s="3"/>
      <c r="K3154" s="3"/>
      <c r="L3154" s="3"/>
      <c r="M3154" s="3"/>
      <c r="N3154" s="3"/>
      <c r="O3154" s="3"/>
      <c r="P3154" s="3"/>
      <c r="Q3154" s="3"/>
      <c r="R3154" s="3"/>
      <c r="S3154" s="3"/>
      <c r="T3154" s="3"/>
      <c r="U3154" s="3"/>
      <c r="V3154" s="3"/>
    </row>
    <row r="3155" ht="27.0" customHeight="1">
      <c r="A3155" s="8" t="str">
        <f>HYPERLINK("https://www.tenforums.com/tutorials/3403-pin-start-unpin-start-items-windows-10-a.html","Settings - Pin to Start in Windows 10")</f>
        <v>Settings - Pin to Start in Windows 10</v>
      </c>
      <c r="B3155" s="9" t="s">
        <v>2289</v>
      </c>
      <c r="C3155" s="3"/>
      <c r="D3155" s="3"/>
      <c r="E3155" s="3"/>
      <c r="F3155" s="3"/>
      <c r="G3155" s="3"/>
      <c r="H3155" s="3"/>
      <c r="I3155" s="3"/>
      <c r="J3155" s="3"/>
      <c r="K3155" s="3"/>
      <c r="L3155" s="3"/>
      <c r="M3155" s="3"/>
      <c r="N3155" s="3"/>
      <c r="O3155" s="3"/>
      <c r="P3155" s="3"/>
      <c r="Q3155" s="3"/>
      <c r="R3155" s="3"/>
      <c r="S3155" s="3"/>
      <c r="T3155" s="3"/>
      <c r="U3155" s="3"/>
      <c r="V3155" s="3"/>
    </row>
    <row r="3156" ht="27.0" customHeight="1">
      <c r="A3156" s="8" t="str">
        <f>HYPERLINK("https://www.tenforums.com/tutorials/46403-settings-shortcut-create-windows-10-a.html","Settings shortcut - Create in Windows 10")</f>
        <v>Settings shortcut - Create in Windows 10</v>
      </c>
      <c r="B3156" s="9" t="s">
        <v>2704</v>
      </c>
      <c r="C3156" s="3"/>
      <c r="D3156" s="3"/>
      <c r="E3156" s="3"/>
      <c r="F3156" s="3"/>
      <c r="G3156" s="3"/>
      <c r="H3156" s="3"/>
      <c r="I3156" s="3"/>
      <c r="J3156" s="3"/>
      <c r="K3156" s="3"/>
      <c r="L3156" s="3"/>
      <c r="M3156" s="3"/>
      <c r="N3156" s="3"/>
      <c r="O3156" s="3"/>
      <c r="P3156" s="3"/>
      <c r="Q3156" s="3"/>
      <c r="R3156" s="3"/>
      <c r="S3156" s="3"/>
      <c r="T3156" s="3"/>
      <c r="U3156" s="3"/>
      <c r="V3156" s="3"/>
    </row>
    <row r="3157" ht="27.0" customHeight="1">
      <c r="A3157" s="8" t="str">
        <f>HYPERLINK("https://www.tenforums.com/tutorials/100541-turn-off-suggested-content-settings-app-windows-10-a.html","Settings Suggested Content - Turn On or Off in Windows 10")</f>
        <v>Settings Suggested Content - Turn On or Off in Windows 10</v>
      </c>
      <c r="B3157" s="9" t="s">
        <v>2705</v>
      </c>
      <c r="C3157" s="3"/>
      <c r="D3157" s="3"/>
      <c r="E3157" s="3"/>
      <c r="F3157" s="3"/>
      <c r="G3157" s="3"/>
      <c r="H3157" s="3"/>
      <c r="I3157" s="3"/>
      <c r="J3157" s="3"/>
      <c r="K3157" s="3"/>
      <c r="L3157" s="3"/>
      <c r="M3157" s="3"/>
      <c r="N3157" s="3"/>
      <c r="O3157" s="3"/>
      <c r="P3157" s="3"/>
      <c r="Q3157" s="3"/>
      <c r="R3157" s="3"/>
      <c r="S3157" s="3"/>
      <c r="T3157" s="3"/>
      <c r="U3157" s="3"/>
      <c r="V3157" s="3"/>
    </row>
    <row r="3158" ht="27.0" customHeight="1">
      <c r="A3158" s="8" t="str">
        <f>HYPERLINK("https://www.tenforums.com/tutorials/2895-sfc-command-run-windows-10-a.html","SFC Command - Run in Windows 10")</f>
        <v>SFC Command - Run in Windows 10</v>
      </c>
      <c r="B3158" s="9" t="s">
        <v>2706</v>
      </c>
      <c r="C3158" s="3"/>
      <c r="D3158" s="3"/>
      <c r="E3158" s="3"/>
      <c r="F3158" s="3"/>
      <c r="G3158" s="3"/>
      <c r="H3158" s="3"/>
      <c r="I3158" s="3"/>
      <c r="J3158" s="3"/>
      <c r="K3158" s="3"/>
      <c r="L3158" s="3"/>
      <c r="M3158" s="3"/>
      <c r="N3158" s="3"/>
      <c r="O3158" s="3"/>
      <c r="P3158" s="3"/>
      <c r="Q3158" s="3"/>
      <c r="R3158" s="3"/>
      <c r="S3158" s="3"/>
      <c r="T3158" s="3"/>
      <c r="U3158" s="3"/>
      <c r="V3158" s="3"/>
    </row>
    <row r="3159" ht="27.0" customHeight="1">
      <c r="A3159" s="11" t="str">
        <f>HYPERLINK("https://www.tenforums.com/tutorials/152128-how-add-sfc-scannow-context-menu-windows-10-a.html","SFC SCANNOW Context Menu - Add in Windows 10")</f>
        <v>SFC SCANNOW Context Menu - Add in Windows 10</v>
      </c>
      <c r="B3159" s="10" t="s">
        <v>2707</v>
      </c>
      <c r="C3159" s="3"/>
      <c r="D3159" s="3"/>
      <c r="E3159" s="3"/>
      <c r="F3159" s="3"/>
      <c r="G3159" s="3"/>
      <c r="H3159" s="3"/>
      <c r="I3159" s="3"/>
      <c r="J3159" s="3"/>
      <c r="K3159" s="3"/>
      <c r="L3159" s="3"/>
      <c r="M3159" s="3"/>
      <c r="N3159" s="3"/>
      <c r="O3159" s="3"/>
      <c r="P3159" s="3"/>
      <c r="Q3159" s="3"/>
      <c r="R3159" s="3"/>
      <c r="S3159" s="3"/>
      <c r="T3159" s="3"/>
      <c r="U3159" s="3"/>
      <c r="V3159" s="3"/>
    </row>
    <row r="3160" ht="27.0" customHeight="1">
      <c r="A3160" s="8" t="str">
        <f>HYPERLINK("https://www.tenforums.com/tutorials/70947-turn-off-app-synchronization-between-devices-window-10-a.html","Share Apps Across Devices - Turn On or Off in Windows 10")</f>
        <v>Share Apps Across Devices - Turn On or Off in Windows 10</v>
      </c>
      <c r="B3160" s="9" t="s">
        <v>170</v>
      </c>
      <c r="C3160" s="3"/>
      <c r="D3160" s="3"/>
      <c r="E3160" s="3"/>
      <c r="F3160" s="3"/>
      <c r="G3160" s="3"/>
      <c r="H3160" s="3"/>
      <c r="I3160" s="3"/>
      <c r="J3160" s="3"/>
      <c r="K3160" s="3"/>
      <c r="L3160" s="3"/>
      <c r="M3160" s="3"/>
      <c r="N3160" s="3"/>
      <c r="O3160" s="3"/>
      <c r="P3160" s="3"/>
      <c r="Q3160" s="3"/>
      <c r="R3160" s="3"/>
      <c r="S3160" s="3"/>
      <c r="T3160" s="3"/>
      <c r="U3160" s="3"/>
      <c r="V3160" s="3"/>
    </row>
    <row r="3161" ht="27.0" customHeight="1">
      <c r="A3161" s="8" t="str">
        <f>HYPERLINK("https://www.tenforums.com/tutorials/73630-add-remove-share-context-menu-windows-10-a.html","Share context menu - Add or Remove in Windows 10 ")</f>
        <v>Share context menu - Add or Remove in Windows 10 </v>
      </c>
      <c r="B3161" s="9" t="s">
        <v>2708</v>
      </c>
      <c r="C3161" s="3"/>
      <c r="D3161" s="3"/>
      <c r="E3161" s="3"/>
      <c r="F3161" s="3"/>
      <c r="G3161" s="3"/>
      <c r="H3161" s="3"/>
      <c r="I3161" s="3"/>
      <c r="J3161" s="3"/>
      <c r="K3161" s="3"/>
      <c r="L3161" s="3"/>
      <c r="M3161" s="3"/>
      <c r="N3161" s="3"/>
      <c r="O3161" s="3"/>
      <c r="P3161" s="3"/>
      <c r="Q3161" s="3"/>
      <c r="R3161" s="3"/>
      <c r="S3161" s="3"/>
      <c r="T3161" s="3"/>
      <c r="U3161" s="3"/>
      <c r="V3161" s="3"/>
    </row>
    <row r="3162" ht="27.0" customHeight="1">
      <c r="A3162" s="8" t="str">
        <f>HYPERLINK("https://www.tenforums.com/tutorials/86503-copy-link-microsoft-edge-windows-10-a.html","Share - Copy Link in Microsoft Edge in Windows 10")</f>
        <v>Share - Copy Link in Microsoft Edge in Windows 10</v>
      </c>
      <c r="B3162" s="9" t="s">
        <v>629</v>
      </c>
      <c r="C3162" s="3"/>
      <c r="D3162" s="3"/>
      <c r="E3162" s="3"/>
      <c r="F3162" s="3"/>
      <c r="G3162" s="3"/>
      <c r="H3162" s="3"/>
      <c r="I3162" s="3"/>
      <c r="J3162" s="3"/>
      <c r="K3162" s="3"/>
      <c r="L3162" s="3"/>
      <c r="M3162" s="3"/>
      <c r="N3162" s="3"/>
      <c r="O3162" s="3"/>
      <c r="P3162" s="3"/>
      <c r="Q3162" s="3"/>
      <c r="R3162" s="3"/>
      <c r="S3162" s="3"/>
      <c r="T3162" s="3"/>
      <c r="U3162" s="3"/>
      <c r="V3162" s="3"/>
    </row>
    <row r="3163" ht="27.0" customHeight="1">
      <c r="A3163" s="8" t="str">
        <f>HYPERLINK("https://www.tenforums.com/tutorials/111783-share-files-folders-over-network-windows-10-a.html","Share Files and Folders Over a Network in Windows 10")</f>
        <v>Share Files and Folders Over a Network in Windows 10</v>
      </c>
      <c r="B3163" s="9" t="s">
        <v>2709</v>
      </c>
      <c r="C3163" s="3"/>
      <c r="D3163" s="3"/>
      <c r="E3163" s="3"/>
      <c r="F3163" s="3"/>
      <c r="G3163" s="3"/>
      <c r="H3163" s="3"/>
      <c r="I3163" s="3"/>
      <c r="J3163" s="3"/>
      <c r="K3163" s="3"/>
      <c r="L3163" s="3"/>
      <c r="M3163" s="3"/>
      <c r="N3163" s="3"/>
      <c r="O3163" s="3"/>
      <c r="P3163" s="3"/>
      <c r="Q3163" s="3"/>
      <c r="R3163" s="3"/>
      <c r="S3163" s="3"/>
      <c r="T3163" s="3"/>
      <c r="U3163" s="3"/>
      <c r="V3163" s="3"/>
    </row>
    <row r="3164" ht="27.0" customHeight="1">
      <c r="A3164" s="8" t="str">
        <f>HYPERLINK("https://www.tenforums.com/tutorials/68649-share-files-using-app-windows-10-a.html","Share Files using an App in Windows 10")</f>
        <v>Share Files using an App in Windows 10</v>
      </c>
      <c r="B3164" s="9" t="s">
        <v>2710</v>
      </c>
      <c r="C3164" s="3"/>
      <c r="D3164" s="3"/>
      <c r="E3164" s="3"/>
      <c r="F3164" s="3"/>
      <c r="G3164" s="3"/>
      <c r="H3164" s="3"/>
      <c r="I3164" s="3"/>
      <c r="J3164" s="3"/>
      <c r="K3164" s="3"/>
      <c r="L3164" s="3"/>
      <c r="M3164" s="3"/>
      <c r="N3164" s="3"/>
      <c r="O3164" s="3"/>
      <c r="P3164" s="3"/>
      <c r="Q3164" s="3"/>
      <c r="R3164" s="3"/>
      <c r="S3164" s="3"/>
      <c r="T3164" s="3"/>
      <c r="U3164" s="3"/>
      <c r="V3164" s="3"/>
    </row>
    <row r="3165" ht="27.0" customHeight="1">
      <c r="A3165" s="8" t="str">
        <f>HYPERLINK("https://www.tenforums.com/tutorials/78547-share-flyout-app-suggestions-turn-off-windows-10-a.html","Share flyout App Suggestions - Turn On or Off in Windows 10")</f>
        <v>Share flyout App Suggestions - Turn On or Off in Windows 10</v>
      </c>
      <c r="B3165" s="10" t="s">
        <v>167</v>
      </c>
      <c r="C3165" s="3"/>
      <c r="D3165" s="3"/>
      <c r="E3165" s="3"/>
      <c r="F3165" s="3"/>
      <c r="G3165" s="3"/>
      <c r="H3165" s="3"/>
      <c r="I3165" s="3"/>
      <c r="J3165" s="3"/>
      <c r="K3165" s="3"/>
      <c r="L3165" s="3"/>
      <c r="M3165" s="3"/>
      <c r="N3165" s="3"/>
      <c r="O3165" s="3"/>
      <c r="P3165" s="3"/>
      <c r="Q3165" s="3"/>
      <c r="R3165" s="3"/>
      <c r="S3165" s="3"/>
      <c r="T3165" s="3"/>
      <c r="U3165" s="3"/>
      <c r="V3165" s="3"/>
    </row>
    <row r="3166" ht="27.0" customHeight="1">
      <c r="A3166" s="8" t="str">
        <f>HYPERLINK("https://www.tenforums.com/tutorials/101147-share-printer-windows-10-a.html","Share Printer in Windows 10")</f>
        <v>Share Printer in Windows 10</v>
      </c>
      <c r="B3166" s="9" t="s">
        <v>2408</v>
      </c>
      <c r="C3166" s="3"/>
      <c r="D3166" s="3"/>
      <c r="E3166" s="3"/>
      <c r="F3166" s="3"/>
      <c r="G3166" s="3"/>
      <c r="H3166" s="3"/>
      <c r="I3166" s="3"/>
      <c r="J3166" s="3"/>
      <c r="K3166" s="3"/>
      <c r="L3166" s="3"/>
      <c r="M3166" s="3"/>
      <c r="N3166" s="3"/>
      <c r="O3166" s="3"/>
      <c r="P3166" s="3"/>
      <c r="Q3166" s="3"/>
      <c r="R3166" s="3"/>
      <c r="S3166" s="3"/>
      <c r="T3166" s="3"/>
      <c r="U3166" s="3"/>
      <c r="V3166" s="3"/>
    </row>
    <row r="3167" ht="27.0" customHeight="1">
      <c r="A3167" s="8" t="str">
        <f>HYPERLINK("https://www.tenforums.com/tutorials/68628-add-remove-share-settings-page-windows-10-a.html","Share Settings Page - Turn On or Off in Windows 10")</f>
        <v>Share Settings Page - Turn On or Off in Windows 10</v>
      </c>
      <c r="B3167" s="10" t="s">
        <v>2694</v>
      </c>
      <c r="C3167" s="3"/>
      <c r="D3167" s="3"/>
      <c r="E3167" s="3"/>
      <c r="F3167" s="3"/>
      <c r="G3167" s="3"/>
      <c r="H3167" s="3"/>
      <c r="I3167" s="3"/>
      <c r="J3167" s="3"/>
      <c r="K3167" s="3"/>
      <c r="L3167" s="3"/>
      <c r="M3167" s="3"/>
      <c r="N3167" s="3"/>
      <c r="O3167" s="3"/>
      <c r="P3167" s="3"/>
      <c r="Q3167" s="3"/>
      <c r="R3167" s="3"/>
      <c r="S3167" s="3"/>
      <c r="T3167" s="3"/>
      <c r="U3167" s="3"/>
      <c r="V3167" s="3"/>
    </row>
    <row r="3168" ht="27.0" customHeight="1">
      <c r="A3168" s="8" t="str">
        <f>HYPERLINK("https://www.tenforums.com/tutorials/68704-turn-off-apps-share-windows-10-a.html","Share - Turn On or Off Apps to Share from in Windows 10")</f>
        <v>Share - Turn On or Off Apps to Share from in Windows 10</v>
      </c>
      <c r="B3168" s="10" t="s">
        <v>203</v>
      </c>
      <c r="C3168" s="3"/>
      <c r="D3168" s="3"/>
      <c r="E3168" s="3"/>
      <c r="F3168" s="3"/>
      <c r="G3168" s="3"/>
      <c r="H3168" s="3"/>
      <c r="I3168" s="3"/>
      <c r="J3168" s="3"/>
      <c r="K3168" s="3"/>
      <c r="L3168" s="3"/>
      <c r="M3168" s="3"/>
      <c r="N3168" s="3"/>
      <c r="O3168" s="3"/>
      <c r="P3168" s="3"/>
      <c r="Q3168" s="3"/>
      <c r="R3168" s="3"/>
      <c r="S3168" s="3"/>
      <c r="T3168" s="3"/>
      <c r="U3168" s="3"/>
      <c r="V3168" s="3"/>
    </row>
    <row r="3169" ht="27.0" customHeight="1">
      <c r="A3169" s="8" t="str">
        <f>HYPERLINK("https://www.tenforums.com/tutorials/68720-turn-off-show-most-used-apps-top-share-windows-10-a.html","Share - Turn On or Off Show Most Used Apps at Top in Windows 10")</f>
        <v>Share - Turn On or Off Show Most Used Apps at Top in Windows 10</v>
      </c>
      <c r="B3169" s="10" t="s">
        <v>2711</v>
      </c>
      <c r="C3169" s="3"/>
      <c r="D3169" s="3"/>
      <c r="E3169" s="3"/>
      <c r="F3169" s="3"/>
      <c r="G3169" s="3"/>
      <c r="H3169" s="3"/>
      <c r="I3169" s="3"/>
      <c r="J3169" s="3"/>
      <c r="K3169" s="3"/>
      <c r="L3169" s="3"/>
      <c r="M3169" s="3"/>
      <c r="N3169" s="3"/>
      <c r="O3169" s="3"/>
      <c r="P3169" s="3"/>
      <c r="Q3169" s="3"/>
      <c r="R3169" s="3"/>
      <c r="S3169" s="3"/>
      <c r="T3169" s="3"/>
      <c r="U3169" s="3"/>
      <c r="V3169" s="3"/>
    </row>
    <row r="3170" ht="27.0" customHeight="1">
      <c r="A3170" s="8" t="str">
        <f>HYPERLINK("https://www.tenforums.com/tutorials/46888-share-context-menu-add-remove-windows-10-a.html","Share with Context Menu - Add or Remove in Windows 10")</f>
        <v>Share with Context Menu - Add or Remove in Windows 10</v>
      </c>
      <c r="B3170" s="9" t="s">
        <v>1165</v>
      </c>
      <c r="C3170" s="3"/>
      <c r="D3170" s="3"/>
      <c r="E3170" s="3"/>
      <c r="F3170" s="3"/>
      <c r="G3170" s="3"/>
      <c r="H3170" s="3"/>
      <c r="I3170" s="3"/>
      <c r="J3170" s="3"/>
      <c r="K3170" s="3"/>
      <c r="L3170" s="3"/>
      <c r="M3170" s="3"/>
      <c r="N3170" s="3"/>
      <c r="O3170" s="3"/>
      <c r="P3170" s="3"/>
      <c r="Q3170" s="3"/>
      <c r="R3170" s="3"/>
      <c r="S3170" s="3"/>
      <c r="T3170" s="3"/>
      <c r="U3170" s="3"/>
      <c r="V3170" s="3"/>
    </row>
    <row r="3171" ht="27.0" customHeight="1">
      <c r="A3171" s="8" t="str">
        <f>HYPERLINK("https://www.tenforums.com/tutorials/109989-enable-disable-shared-experiences-windows-10-a.html","Shared Experiences - Enable or Disable in Windows 10")</f>
        <v>Shared Experiences - Enable or Disable in Windows 10</v>
      </c>
      <c r="B3171" s="9" t="s">
        <v>2712</v>
      </c>
      <c r="C3171" s="3"/>
      <c r="D3171" s="3"/>
      <c r="E3171" s="3"/>
      <c r="F3171" s="3"/>
      <c r="G3171" s="3"/>
      <c r="H3171" s="3"/>
      <c r="I3171" s="3"/>
      <c r="J3171" s="3"/>
      <c r="K3171" s="3"/>
      <c r="L3171" s="3"/>
      <c r="M3171" s="3"/>
      <c r="N3171" s="3"/>
      <c r="O3171" s="3"/>
      <c r="P3171" s="3"/>
      <c r="Q3171" s="3"/>
      <c r="R3171" s="3"/>
      <c r="S3171" s="3"/>
      <c r="T3171" s="3"/>
      <c r="U3171" s="3"/>
      <c r="V3171" s="3"/>
    </row>
    <row r="3172" ht="27.0" customHeight="1">
      <c r="A3172" s="8" t="str">
        <f>HYPERLINK("https://www.tenforums.com/tutorials/70987-shared-folders-shortcut-create-windows-10-a.html","Shared Folders shortcut - Create in Windows 10 ")</f>
        <v>Shared Folders shortcut - Create in Windows 10 </v>
      </c>
      <c r="B3172" s="9" t="s">
        <v>2713</v>
      </c>
      <c r="C3172" s="3"/>
      <c r="D3172" s="3"/>
      <c r="E3172" s="3"/>
      <c r="F3172" s="3"/>
      <c r="G3172" s="3"/>
      <c r="H3172" s="3"/>
      <c r="I3172" s="3"/>
      <c r="J3172" s="3"/>
      <c r="K3172" s="3"/>
      <c r="L3172" s="3"/>
      <c r="M3172" s="3"/>
      <c r="N3172" s="3"/>
      <c r="O3172" s="3"/>
      <c r="P3172" s="3"/>
      <c r="Q3172" s="3"/>
      <c r="R3172" s="3"/>
      <c r="S3172" s="3"/>
      <c r="T3172" s="3"/>
      <c r="U3172" s="3"/>
      <c r="V3172" s="3"/>
    </row>
    <row r="3173" ht="27.0" customHeight="1">
      <c r="A3173" s="8" t="str">
        <f>HYPERLINK("https://www.tenforums.com/tutorials/101156-add-shared-printer-windows-10-a.html","Shared Printer - Add in Windows 10")</f>
        <v>Shared Printer - Add in Windows 10</v>
      </c>
      <c r="B3173" s="9" t="s">
        <v>2401</v>
      </c>
      <c r="C3173" s="3"/>
      <c r="D3173" s="3"/>
      <c r="E3173" s="3"/>
      <c r="F3173" s="3"/>
      <c r="G3173" s="3"/>
      <c r="H3173" s="3"/>
      <c r="I3173" s="3"/>
      <c r="J3173" s="3"/>
      <c r="K3173" s="3"/>
      <c r="L3173" s="3"/>
      <c r="M3173" s="3"/>
      <c r="N3173" s="3"/>
      <c r="O3173" s="3"/>
      <c r="P3173" s="3"/>
      <c r="Q3173" s="3"/>
      <c r="R3173" s="3"/>
      <c r="S3173" s="3"/>
      <c r="T3173" s="3"/>
      <c r="U3173" s="3"/>
      <c r="V3173" s="3"/>
    </row>
    <row r="3174" ht="27.0" customHeight="1">
      <c r="A3174" s="8" t="str">
        <f>HYPERLINK("https://www.tenforums.com/tutorials/111850-backup-restore-network-shares-permissions-windows.html","Shares and Permissions - Backup and Restore in Windows")</f>
        <v>Shares and Permissions - Backup and Restore in Windows</v>
      </c>
      <c r="B3174" s="9" t="s">
        <v>2056</v>
      </c>
      <c r="C3174" s="3"/>
      <c r="D3174" s="3"/>
      <c r="E3174" s="3"/>
      <c r="F3174" s="3"/>
      <c r="G3174" s="3"/>
      <c r="H3174" s="3"/>
      <c r="I3174" s="3"/>
      <c r="J3174" s="3"/>
      <c r="K3174" s="3"/>
      <c r="L3174" s="3"/>
      <c r="M3174" s="3"/>
      <c r="N3174" s="3"/>
      <c r="O3174" s="3"/>
      <c r="P3174" s="3"/>
      <c r="Q3174" s="3"/>
      <c r="R3174" s="3"/>
      <c r="S3174" s="3"/>
      <c r="T3174" s="3"/>
      <c r="U3174" s="3"/>
      <c r="V3174" s="3"/>
    </row>
    <row r="3175" ht="27.0" customHeight="1">
      <c r="A3175" s="8" t="str">
        <f>HYPERLINK("https://www.tenforums.com/tutorials/3109-shell-commands-windows-10-a.html","Shell Commands in Windows 10")</f>
        <v>Shell Commands in Windows 10</v>
      </c>
      <c r="B3175" s="9" t="s">
        <v>2714</v>
      </c>
      <c r="C3175" s="3"/>
      <c r="D3175" s="3"/>
      <c r="E3175" s="3"/>
      <c r="F3175" s="3"/>
      <c r="G3175" s="3"/>
      <c r="H3175" s="3"/>
      <c r="I3175" s="3"/>
      <c r="J3175" s="3"/>
      <c r="K3175" s="3"/>
      <c r="L3175" s="3"/>
      <c r="M3175" s="3"/>
      <c r="N3175" s="3"/>
      <c r="O3175" s="3"/>
      <c r="P3175" s="3"/>
      <c r="Q3175" s="3"/>
      <c r="R3175" s="3"/>
      <c r="S3175" s="3"/>
      <c r="T3175" s="3"/>
      <c r="U3175" s="3"/>
      <c r="V3175" s="3"/>
    </row>
    <row r="3176" ht="27.0" customHeight="1">
      <c r="A3176" s="8" t="str">
        <f>HYPERLINK("https://www.tenforums.com/tutorials/93142-always-open-shortcut-normal-minimized-maximized-windows-10-a.html","Shortcut - Always Open as Normal, Minimized, or Maximized in Windows 10")</f>
        <v>Shortcut - Always Open as Normal, Minimized, or Maximized in Windows 10</v>
      </c>
      <c r="B3176" s="9" t="s">
        <v>2715</v>
      </c>
      <c r="C3176" s="3"/>
      <c r="D3176" s="3"/>
      <c r="E3176" s="3"/>
      <c r="F3176" s="3"/>
      <c r="G3176" s="3"/>
      <c r="H3176" s="3"/>
      <c r="I3176" s="3"/>
      <c r="J3176" s="3"/>
      <c r="K3176" s="3"/>
      <c r="L3176" s="3"/>
      <c r="M3176" s="3"/>
      <c r="N3176" s="3"/>
      <c r="O3176" s="3"/>
      <c r="P3176" s="3"/>
      <c r="Q3176" s="3"/>
      <c r="R3176" s="3"/>
      <c r="S3176" s="3"/>
      <c r="T3176" s="3"/>
      <c r="U3176" s="3"/>
      <c r="V3176" s="3"/>
    </row>
    <row r="3177" ht="27.0" customHeight="1">
      <c r="A3177" s="8" t="str">
        <f>HYPERLINK("https://www.tenforums.com/tutorials/8974-shortcut-arrow-icon-change-remove-restore-windows-10-a.html","Shortcut Arrow Icon - Change, Remove, or Restore in Windows 10")</f>
        <v>Shortcut Arrow Icon - Change, Remove, or Restore in Windows 10</v>
      </c>
      <c r="B3177" s="9" t="s">
        <v>2716</v>
      </c>
      <c r="C3177" s="3"/>
      <c r="D3177" s="3"/>
      <c r="E3177" s="3"/>
      <c r="F3177" s="3"/>
      <c r="G3177" s="3"/>
      <c r="H3177" s="3"/>
      <c r="I3177" s="3"/>
      <c r="J3177" s="3"/>
      <c r="K3177" s="3"/>
      <c r="L3177" s="3"/>
      <c r="M3177" s="3"/>
      <c r="N3177" s="3"/>
      <c r="O3177" s="3"/>
      <c r="P3177" s="3"/>
      <c r="Q3177" s="3"/>
      <c r="R3177" s="3"/>
      <c r="S3177" s="3"/>
      <c r="T3177" s="3"/>
      <c r="U3177" s="3"/>
      <c r="V3177" s="3"/>
    </row>
    <row r="3178" ht="27.0" customHeight="1">
      <c r="A3178" s="8" t="str">
        <f>HYPERLINK("https://www.tenforums.com/tutorials/93130-assign-keyboard-shortcut-shortcuts-windows-10-a.html","Shortcut - Assign Keyboard Shortcut to in Windows 10")</f>
        <v>Shortcut - Assign Keyboard Shortcut to in Windows 10</v>
      </c>
      <c r="B3178" s="9" t="s">
        <v>1363</v>
      </c>
      <c r="C3178" s="3"/>
      <c r="D3178" s="3"/>
      <c r="E3178" s="3"/>
      <c r="F3178" s="3"/>
      <c r="G3178" s="3"/>
      <c r="H3178" s="3"/>
      <c r="I3178" s="3"/>
      <c r="J3178" s="3"/>
      <c r="K3178" s="3"/>
      <c r="L3178" s="3"/>
      <c r="M3178" s="3"/>
      <c r="N3178" s="3"/>
      <c r="O3178" s="3"/>
      <c r="P3178" s="3"/>
      <c r="Q3178" s="3"/>
      <c r="R3178" s="3"/>
      <c r="S3178" s="3"/>
      <c r="T3178" s="3"/>
      <c r="U3178" s="3"/>
      <c r="V3178" s="3"/>
    </row>
    <row r="3179" ht="27.0" customHeight="1">
      <c r="A3179" s="8" t="str">
        <f>HYPERLINK("https://www.tenforums.com/tutorials/64168-shortcut-change-icon-windows-10-a.html","Shortcut - Change Icon in Windows 10 ")</f>
        <v>Shortcut - Change Icon in Windows 10 </v>
      </c>
      <c r="B3179" s="9" t="s">
        <v>2717</v>
      </c>
      <c r="C3179" s="3"/>
      <c r="D3179" s="3"/>
      <c r="E3179" s="3"/>
      <c r="F3179" s="3"/>
      <c r="G3179" s="3"/>
      <c r="H3179" s="3"/>
      <c r="I3179" s="3"/>
      <c r="J3179" s="3"/>
      <c r="K3179" s="3"/>
      <c r="L3179" s="3"/>
      <c r="M3179" s="3"/>
      <c r="N3179" s="3"/>
      <c r="O3179" s="3"/>
      <c r="P3179" s="3"/>
      <c r="Q3179" s="3"/>
      <c r="R3179" s="3"/>
      <c r="S3179" s="3"/>
      <c r="T3179" s="3"/>
      <c r="U3179" s="3"/>
      <c r="V3179" s="3"/>
    </row>
    <row r="3180" ht="27.0" customHeight="1">
      <c r="A3180" s="8" t="str">
        <f>HYPERLINK("https://www.tenforums.com/tutorials/93188-create-custom-shortcut-comment-pop-up-description-windows.html","Shortcut - Create Custom Comment Pop-up Description in Windows")</f>
        <v>Shortcut - Create Custom Comment Pop-up Description in Windows</v>
      </c>
      <c r="B3180" s="9" t="s">
        <v>2718</v>
      </c>
      <c r="C3180" s="3"/>
      <c r="D3180" s="3"/>
      <c r="E3180" s="3"/>
      <c r="F3180" s="3"/>
      <c r="G3180" s="3"/>
      <c r="H3180" s="3"/>
      <c r="I3180" s="3"/>
      <c r="J3180" s="3"/>
      <c r="K3180" s="3"/>
      <c r="L3180" s="3"/>
      <c r="M3180" s="3"/>
      <c r="N3180" s="3"/>
      <c r="O3180" s="3"/>
      <c r="P3180" s="3"/>
      <c r="Q3180" s="3"/>
      <c r="R3180" s="3"/>
      <c r="S3180" s="3"/>
      <c r="T3180" s="3"/>
      <c r="U3180" s="3"/>
      <c r="V3180" s="3"/>
    </row>
    <row r="3181" ht="27.0" customHeight="1">
      <c r="A3181" s="8" t="str">
        <f>HYPERLINK("https://www.tenforums.com/tutorials/93296-create-shortcut-app-file-folder-drive-website-windows-10-a.html","Shortcut - Create for App, File, Folder, Drive, or Website in Windows 10")</f>
        <v>Shortcut - Create for App, File, Folder, Drive, or Website in Windows 10</v>
      </c>
      <c r="B3181" s="9" t="s">
        <v>2719</v>
      </c>
      <c r="C3181" s="3"/>
      <c r="D3181" s="3"/>
      <c r="E3181" s="3"/>
      <c r="F3181" s="3"/>
      <c r="G3181" s="3"/>
      <c r="H3181" s="3"/>
      <c r="I3181" s="3"/>
      <c r="J3181" s="3"/>
      <c r="K3181" s="3"/>
      <c r="L3181" s="3"/>
      <c r="M3181" s="3"/>
      <c r="N3181" s="3"/>
      <c r="O3181" s="3"/>
      <c r="P3181" s="3"/>
      <c r="Q3181" s="3"/>
      <c r="R3181" s="3"/>
      <c r="S3181" s="3"/>
      <c r="T3181" s="3"/>
      <c r="U3181" s="3"/>
      <c r="V3181" s="3"/>
    </row>
    <row r="3182" ht="27.0" customHeight="1">
      <c r="A3182" s="8" t="str">
        <f>HYPERLINK("https://www.tenforums.com/tutorials/35485-shortcut-name-extension-template-change-windows.html","Shortcut Name Extension Template - Change in Windows")</f>
        <v>Shortcut Name Extension Template - Change in Windows</v>
      </c>
      <c r="B3182" s="9" t="s">
        <v>2720</v>
      </c>
      <c r="C3182" s="3"/>
      <c r="D3182" s="3"/>
      <c r="E3182" s="3"/>
      <c r="F3182" s="3"/>
      <c r="G3182" s="3"/>
      <c r="H3182" s="3"/>
      <c r="I3182" s="3"/>
      <c r="J3182" s="3"/>
      <c r="K3182" s="3"/>
      <c r="L3182" s="3"/>
      <c r="M3182" s="3"/>
      <c r="N3182" s="3"/>
      <c r="O3182" s="3"/>
      <c r="P3182" s="3"/>
      <c r="Q3182" s="3"/>
      <c r="R3182" s="3"/>
      <c r="S3182" s="3"/>
      <c r="T3182" s="3"/>
      <c r="U3182" s="3"/>
      <c r="V3182" s="3"/>
    </row>
    <row r="3183" ht="27.0" customHeight="1">
      <c r="A3183" s="8" t="str">
        <f>HYPERLINK("https://www.tenforums.com/tutorials/4663-shortcut-name-extension-turn-off-windows-10-a.html","Shortcut Name Extension - Turn On or Off in Windows 10")</f>
        <v>Shortcut Name Extension - Turn On or Off in Windows 10</v>
      </c>
      <c r="B3183" s="9" t="s">
        <v>2721</v>
      </c>
      <c r="C3183" s="3"/>
      <c r="D3183" s="3"/>
      <c r="E3183" s="3"/>
      <c r="F3183" s="3"/>
      <c r="G3183" s="3"/>
      <c r="H3183" s="3"/>
      <c r="I3183" s="3"/>
      <c r="J3183" s="3"/>
      <c r="K3183" s="3"/>
      <c r="L3183" s="3"/>
      <c r="M3183" s="3"/>
      <c r="N3183" s="3"/>
      <c r="O3183" s="3"/>
      <c r="P3183" s="3"/>
      <c r="Q3183" s="3"/>
      <c r="R3183" s="3"/>
      <c r="S3183" s="3"/>
      <c r="T3183" s="3"/>
      <c r="U3183" s="3"/>
      <c r="V3183" s="3"/>
    </row>
    <row r="3184" ht="27.0" customHeight="1">
      <c r="A3184" s="8" t="str">
        <f>HYPERLINK("https://www.tenforums.com/tutorials/37959-shortcut-infotip-details-customize-windows.html","Shortcut Infotip Details - Customize in Windows")</f>
        <v>Shortcut Infotip Details - Customize in Windows</v>
      </c>
      <c r="B3184" s="9" t="s">
        <v>1291</v>
      </c>
      <c r="C3184" s="3"/>
      <c r="D3184" s="3"/>
      <c r="E3184" s="3"/>
      <c r="F3184" s="3"/>
      <c r="G3184" s="3"/>
      <c r="H3184" s="3"/>
      <c r="I3184" s="3"/>
      <c r="J3184" s="3"/>
      <c r="K3184" s="3"/>
      <c r="L3184" s="3"/>
      <c r="M3184" s="3"/>
      <c r="N3184" s="3"/>
      <c r="O3184" s="3"/>
      <c r="P3184" s="3"/>
      <c r="Q3184" s="3"/>
      <c r="R3184" s="3"/>
      <c r="S3184" s="3"/>
      <c r="T3184" s="3"/>
      <c r="U3184" s="3"/>
      <c r="V3184" s="3"/>
    </row>
    <row r="3185" ht="27.0" customHeight="1">
      <c r="A3185" s="8" t="str">
        <f>HYPERLINK("https://www.tenforums.com/tutorials/81130-create-available-networks-shortcut-windows-10-a.html","Show Available Networks shortcut - Create in Windows 10")</f>
        <v>Show Available Networks shortcut - Create in Windows 10</v>
      </c>
      <c r="B3185" s="9" t="s">
        <v>244</v>
      </c>
      <c r="C3185" s="3"/>
      <c r="D3185" s="3"/>
      <c r="E3185" s="3"/>
      <c r="F3185" s="3"/>
      <c r="G3185" s="3"/>
      <c r="H3185" s="3"/>
      <c r="I3185" s="3"/>
      <c r="J3185" s="3"/>
      <c r="K3185" s="3"/>
      <c r="L3185" s="3"/>
      <c r="M3185" s="3"/>
      <c r="N3185" s="3"/>
      <c r="O3185" s="3"/>
      <c r="P3185" s="3"/>
      <c r="Q3185" s="3"/>
      <c r="R3185" s="3"/>
      <c r="S3185" s="3"/>
      <c r="T3185" s="3"/>
      <c r="U3185" s="3"/>
      <c r="V3185" s="3"/>
    </row>
    <row r="3186" ht="27.0" customHeight="1">
      <c r="A3186" s="8" t="str">
        <f>HYPERLINK("https://www.tenforums.com/tutorials/21027-show-desktop-shortcut-create-windows-10-a.html","Show Desktop Shortcut - Create in Windows 10")</f>
        <v>Show Desktop Shortcut - Create in Windows 10</v>
      </c>
      <c r="B3186" s="9" t="s">
        <v>2722</v>
      </c>
      <c r="C3186" s="3"/>
      <c r="D3186" s="3"/>
      <c r="E3186" s="3"/>
      <c r="F3186" s="3"/>
      <c r="G3186" s="3"/>
      <c r="H3186" s="3"/>
      <c r="I3186" s="3"/>
      <c r="J3186" s="3"/>
      <c r="K3186" s="3"/>
      <c r="L3186" s="3"/>
      <c r="M3186" s="3"/>
      <c r="N3186" s="3"/>
      <c r="O3186" s="3"/>
      <c r="P3186" s="3"/>
      <c r="Q3186" s="3"/>
      <c r="R3186" s="3"/>
      <c r="S3186" s="3"/>
      <c r="T3186" s="3"/>
      <c r="U3186" s="3"/>
      <c r="V3186" s="3"/>
    </row>
    <row r="3187" ht="27.0" customHeight="1">
      <c r="A3187" s="8" t="str">
        <f>HYPERLINK("https://www.tenforums.com/tutorials/27449-show-window-contents-while-dragging-turn-off-windows-10-a.html","Show window contents while dragging - Turn On or Off in Windows 10")</f>
        <v>Show window contents while dragging - Turn On or Off in Windows 10</v>
      </c>
      <c r="B3187" s="9" t="s">
        <v>2723</v>
      </c>
      <c r="C3187" s="3"/>
      <c r="D3187" s="3"/>
      <c r="E3187" s="3"/>
      <c r="F3187" s="3"/>
      <c r="G3187" s="3"/>
      <c r="H3187" s="3"/>
      <c r="I3187" s="3"/>
      <c r="J3187" s="3"/>
      <c r="K3187" s="3"/>
      <c r="L3187" s="3"/>
      <c r="M3187" s="3"/>
      <c r="N3187" s="3"/>
      <c r="O3187" s="3"/>
      <c r="P3187" s="3"/>
      <c r="Q3187" s="3"/>
      <c r="R3187" s="3"/>
      <c r="S3187" s="3"/>
      <c r="T3187" s="3"/>
      <c r="U3187" s="3"/>
      <c r="V3187" s="3"/>
    </row>
    <row r="3188" ht="27.0" customHeight="1">
      <c r="A3188" s="8" t="str">
        <f>HYPERLINK("https://www.tenforums.com/tutorials/78485-show-windows-side-side-windows-10-a.html","Show Windows Side by Side in Windows 10")</f>
        <v>Show Windows Side by Side in Windows 10</v>
      </c>
      <c r="B3188" s="10" t="s">
        <v>2724</v>
      </c>
      <c r="C3188" s="3"/>
      <c r="D3188" s="3"/>
      <c r="E3188" s="3"/>
      <c r="F3188" s="3"/>
      <c r="G3188" s="3"/>
      <c r="H3188" s="3"/>
      <c r="I3188" s="3"/>
      <c r="J3188" s="3"/>
      <c r="K3188" s="3"/>
      <c r="L3188" s="3"/>
      <c r="M3188" s="3"/>
      <c r="N3188" s="3"/>
      <c r="O3188" s="3"/>
      <c r="P3188" s="3"/>
      <c r="Q3188" s="3"/>
      <c r="R3188" s="3"/>
      <c r="S3188" s="3"/>
      <c r="T3188" s="3"/>
      <c r="U3188" s="3"/>
      <c r="V3188" s="3"/>
    </row>
    <row r="3189" ht="27.0" customHeight="1">
      <c r="A3189" s="8" t="str">
        <f>HYPERLINK("https://www.tenforums.com/tutorials/78484-show-windows-stacked-windows-10-a.html","Show Windows Stacked in Windows 10")</f>
        <v>Show Windows Stacked in Windows 10</v>
      </c>
      <c r="B3189" s="10" t="s">
        <v>2725</v>
      </c>
      <c r="C3189" s="3"/>
      <c r="D3189" s="3"/>
      <c r="E3189" s="3"/>
      <c r="F3189" s="3"/>
      <c r="G3189" s="3"/>
      <c r="H3189" s="3"/>
      <c r="I3189" s="3"/>
      <c r="J3189" s="3"/>
      <c r="K3189" s="3"/>
      <c r="L3189" s="3"/>
      <c r="M3189" s="3"/>
      <c r="N3189" s="3"/>
      <c r="O3189" s="3"/>
      <c r="P3189" s="3"/>
      <c r="Q3189" s="3"/>
      <c r="R3189" s="3"/>
      <c r="S3189" s="3"/>
      <c r="T3189" s="3"/>
      <c r="U3189" s="3"/>
      <c r="V3189" s="3"/>
    </row>
    <row r="3190" ht="27.0" customHeight="1">
      <c r="A3190" s="8" t="str">
        <f>HYPERLINK("https://www.tenforums.com/tutorials/96288-shrink-volume-partition-windows-10-a.html","Shrink Volume or Partition in Windows 10")</f>
        <v>Shrink Volume or Partition in Windows 10</v>
      </c>
      <c r="B3190" s="9" t="s">
        <v>2215</v>
      </c>
      <c r="C3190" s="3"/>
      <c r="D3190" s="3"/>
      <c r="E3190" s="3"/>
      <c r="F3190" s="3"/>
      <c r="G3190" s="3"/>
      <c r="H3190" s="3"/>
      <c r="I3190" s="3"/>
      <c r="J3190" s="3"/>
      <c r="K3190" s="3"/>
      <c r="L3190" s="3"/>
      <c r="M3190" s="3"/>
      <c r="N3190" s="3"/>
      <c r="O3190" s="3"/>
      <c r="P3190" s="3"/>
      <c r="Q3190" s="3"/>
      <c r="R3190" s="3"/>
      <c r="S3190" s="3"/>
      <c r="T3190" s="3"/>
      <c r="U3190" s="3"/>
      <c r="V3190" s="3"/>
    </row>
    <row r="3191" ht="27.0" customHeight="1">
      <c r="A3191" s="8" t="str">
        <f>HYPERLINK("https://www.tenforums.com/tutorials/96356-read-shrink-volume-log-event-viewer-windows-10-a.html","Shrink Volume - Read Event Viewer Log in Windows 10")</f>
        <v>Shrink Volume - Read Event Viewer Log in Windows 10</v>
      </c>
      <c r="B3191" s="9" t="s">
        <v>951</v>
      </c>
      <c r="C3191" s="3"/>
      <c r="D3191" s="3"/>
      <c r="E3191" s="3"/>
      <c r="F3191" s="3"/>
      <c r="G3191" s="3"/>
      <c r="H3191" s="3"/>
      <c r="I3191" s="3"/>
      <c r="J3191" s="3"/>
      <c r="K3191" s="3"/>
      <c r="L3191" s="3"/>
      <c r="M3191" s="3"/>
      <c r="N3191" s="3"/>
      <c r="O3191" s="3"/>
      <c r="P3191" s="3"/>
      <c r="Q3191" s="3"/>
      <c r="R3191" s="3"/>
      <c r="S3191" s="3"/>
      <c r="T3191" s="3"/>
      <c r="U3191" s="3"/>
      <c r="V3191" s="3"/>
    </row>
    <row r="3192" ht="27.0" customHeight="1">
      <c r="A3192" s="11" t="s">
        <v>2726</v>
      </c>
      <c r="B3192" s="10" t="s">
        <v>2727</v>
      </c>
      <c r="C3192" s="3"/>
      <c r="D3192" s="3"/>
      <c r="E3192" s="3"/>
      <c r="F3192" s="3"/>
      <c r="G3192" s="3"/>
      <c r="H3192" s="3"/>
      <c r="I3192" s="3"/>
      <c r="J3192" s="3"/>
      <c r="K3192" s="3"/>
      <c r="L3192" s="3"/>
      <c r="M3192" s="3"/>
      <c r="N3192" s="3"/>
      <c r="O3192" s="3"/>
      <c r="P3192" s="3"/>
      <c r="Q3192" s="3"/>
      <c r="R3192" s="3"/>
      <c r="S3192" s="3"/>
      <c r="T3192" s="3"/>
      <c r="U3192" s="3"/>
      <c r="V3192" s="3"/>
    </row>
    <row r="3193" ht="27.0" customHeight="1">
      <c r="A3193" s="8" t="str">
        <f>HYPERLINK("https://www.tenforums.com/tutorials/7418-shut-down-computer-windows-10-a.html","Shut Down Computer in Windows 10")</f>
        <v>Shut Down Computer in Windows 10</v>
      </c>
      <c r="B3193" s="9" t="s">
        <v>2728</v>
      </c>
      <c r="C3193" s="3"/>
      <c r="D3193" s="3"/>
      <c r="E3193" s="3"/>
      <c r="F3193" s="3"/>
      <c r="G3193" s="3"/>
      <c r="H3193" s="3"/>
      <c r="I3193" s="3"/>
      <c r="J3193" s="3"/>
      <c r="K3193" s="3"/>
      <c r="L3193" s="3"/>
      <c r="M3193" s="3"/>
      <c r="N3193" s="3"/>
      <c r="O3193" s="3"/>
      <c r="P3193" s="3"/>
      <c r="Q3193" s="3"/>
      <c r="R3193" s="3"/>
      <c r="S3193" s="3"/>
      <c r="T3193" s="3"/>
      <c r="U3193" s="3"/>
      <c r="V3193" s="3"/>
    </row>
    <row r="3194" ht="27.0" customHeight="1">
      <c r="A3194" s="8" t="str">
        <f>HYPERLINK("https://www.tenforums.com/tutorials/96619-add-shut-down-context-menu-windows-10-a.html","Shut down Context Menu -Add in Windows 10")</f>
        <v>Shut down Context Menu -Add in Windows 10</v>
      </c>
      <c r="B3194" s="9" t="s">
        <v>2729</v>
      </c>
      <c r="C3194" s="3"/>
      <c r="D3194" s="3"/>
      <c r="E3194" s="3"/>
      <c r="F3194" s="3"/>
      <c r="G3194" s="3"/>
      <c r="H3194" s="3"/>
      <c r="I3194" s="3"/>
      <c r="J3194" s="3"/>
      <c r="K3194" s="3"/>
      <c r="L3194" s="3"/>
      <c r="M3194" s="3"/>
      <c r="N3194" s="3"/>
      <c r="O3194" s="3"/>
      <c r="P3194" s="3"/>
      <c r="Q3194" s="3"/>
      <c r="R3194" s="3"/>
      <c r="S3194" s="3"/>
      <c r="T3194" s="3"/>
      <c r="U3194" s="3"/>
      <c r="V3194" s="3"/>
    </row>
    <row r="3195" ht="27.0" customHeight="1">
      <c r="A3195" s="8" t="str">
        <f>HYPERLINK("https://www.tenforums.com/tutorials/104886-disable-shut-down-restart-sleep-hibernate-windows-10-a.html","Shut Down, Restart, Sleep, and Hibernate in Power Menu - Enable or Disable in Windows 10")</f>
        <v>Shut Down, Restart, Sleep, and Hibernate in Power Menu - Enable or Disable in Windows 10</v>
      </c>
      <c r="B3195" s="9" t="s">
        <v>1224</v>
      </c>
      <c r="C3195" s="3"/>
      <c r="D3195" s="3"/>
      <c r="E3195" s="3"/>
      <c r="F3195" s="3"/>
      <c r="G3195" s="3"/>
      <c r="H3195" s="3"/>
      <c r="I3195" s="3"/>
      <c r="J3195" s="3"/>
      <c r="K3195" s="3"/>
      <c r="L3195" s="3"/>
      <c r="M3195" s="3"/>
      <c r="N3195" s="3"/>
      <c r="O3195" s="3"/>
      <c r="P3195" s="3"/>
      <c r="Q3195" s="3"/>
      <c r="R3195" s="3"/>
      <c r="S3195" s="3"/>
      <c r="T3195" s="3"/>
      <c r="U3195" s="3"/>
      <c r="V3195" s="3"/>
    </row>
    <row r="3196" ht="27.0" customHeight="1">
      <c r="A3196" s="11" t="str">
        <f>HYPERLINK("https://www.tenforums.com/tutorials/137670-change-default-action-shut-down-windows-dialog-windows-10-a.html","Shut Down Windows Dialog Default Action - Change in Windows 10")</f>
        <v>Shut Down Windows Dialog Default Action - Change in Windows 10</v>
      </c>
      <c r="B3196" s="10" t="s">
        <v>2730</v>
      </c>
      <c r="C3196" s="3"/>
      <c r="D3196" s="3"/>
      <c r="E3196" s="3"/>
      <c r="F3196" s="3"/>
      <c r="G3196" s="3"/>
      <c r="H3196" s="3"/>
      <c r="I3196" s="3"/>
      <c r="J3196" s="3"/>
      <c r="K3196" s="3"/>
      <c r="L3196" s="3"/>
      <c r="M3196" s="3"/>
      <c r="N3196" s="3"/>
      <c r="O3196" s="3"/>
      <c r="P3196" s="3"/>
      <c r="Q3196" s="3"/>
      <c r="R3196" s="3"/>
      <c r="S3196" s="3"/>
      <c r="T3196" s="3"/>
      <c r="U3196" s="3"/>
      <c r="V3196" s="3"/>
    </row>
    <row r="3197" ht="27.0" customHeight="1">
      <c r="A3197" s="8" t="str">
        <f>HYPERLINK("https://www.tenforums.com/tutorials/78343-shutdown-event-tracker-enable-disable-windows-10-a.html","Shutdown Event Tracker - Enable or Disable in Windows 10")</f>
        <v>Shutdown Event Tracker - Enable or Disable in Windows 10</v>
      </c>
      <c r="B3197" s="10" t="s">
        <v>2731</v>
      </c>
      <c r="C3197" s="3"/>
      <c r="D3197" s="3"/>
      <c r="E3197" s="3"/>
      <c r="F3197" s="3"/>
      <c r="G3197" s="3"/>
      <c r="H3197" s="3"/>
      <c r="I3197" s="3"/>
      <c r="J3197" s="3"/>
      <c r="K3197" s="3"/>
      <c r="L3197" s="3"/>
      <c r="M3197" s="3"/>
      <c r="N3197" s="3"/>
      <c r="O3197" s="3"/>
      <c r="P3197" s="3"/>
      <c r="Q3197" s="3"/>
      <c r="R3197" s="3"/>
      <c r="S3197" s="3"/>
      <c r="T3197" s="3"/>
      <c r="U3197" s="3"/>
      <c r="V3197" s="3"/>
    </row>
    <row r="3198" ht="27.0" customHeight="1">
      <c r="A3198" s="8" t="str">
        <f>HYPERLINK("https://www.tenforums.com/tutorials/78335-shutdown-logs-event-viewer-read-windows.html","Shutdown Logs in Event Viewer - Read in Windows")</f>
        <v>Shutdown Logs in Event Viewer - Read in Windows</v>
      </c>
      <c r="B3198" s="10" t="s">
        <v>955</v>
      </c>
      <c r="C3198" s="3"/>
      <c r="D3198" s="3"/>
      <c r="E3198" s="3"/>
      <c r="F3198" s="3"/>
      <c r="G3198" s="3"/>
      <c r="H3198" s="3"/>
      <c r="I3198" s="3"/>
      <c r="J3198" s="3"/>
      <c r="K3198" s="3"/>
      <c r="L3198" s="3"/>
      <c r="M3198" s="3"/>
      <c r="N3198" s="3"/>
      <c r="O3198" s="3"/>
      <c r="P3198" s="3"/>
      <c r="Q3198" s="3"/>
      <c r="R3198" s="3"/>
      <c r="S3198" s="3"/>
      <c r="T3198" s="3"/>
      <c r="U3198" s="3"/>
      <c r="V3198" s="3"/>
    </row>
    <row r="3199" ht="27.0" customHeight="1">
      <c r="A3199" s="8" t="str">
        <f>HYPERLINK("https://www.tenforums.com/tutorials/94891-play-sound-shutdown-windows-10-a.html","Shutdown Sound - Play in Windows 10")</f>
        <v>Shutdown Sound - Play in Windows 10</v>
      </c>
      <c r="B3199" s="9" t="s">
        <v>2732</v>
      </c>
      <c r="C3199" s="3"/>
      <c r="D3199" s="3"/>
      <c r="E3199" s="3"/>
      <c r="F3199" s="3"/>
      <c r="G3199" s="3"/>
      <c r="H3199" s="3"/>
      <c r="I3199" s="3"/>
      <c r="J3199" s="3"/>
      <c r="K3199" s="3"/>
      <c r="L3199" s="3"/>
      <c r="M3199" s="3"/>
      <c r="N3199" s="3"/>
      <c r="O3199" s="3"/>
      <c r="P3199" s="3"/>
      <c r="Q3199" s="3"/>
      <c r="R3199" s="3"/>
      <c r="S3199" s="3"/>
      <c r="T3199" s="3"/>
      <c r="U3199" s="3"/>
      <c r="V3199" s="3"/>
    </row>
    <row r="3200" ht="27.0" customHeight="1">
      <c r="A3200" s="8" t="str">
        <f>HYPERLINK("https://www.tenforums.com/tutorials/129722-allow-prevent-users-groups-shut-down-system-windows-10-a.html","Shut down System - Allow or Prevent Users and Groups in Windows 10")</f>
        <v>Shut down System - Allow or Prevent Users and Groups in Windows 10</v>
      </c>
      <c r="B3200" s="9" t="s">
        <v>2733</v>
      </c>
      <c r="C3200" s="3"/>
      <c r="D3200" s="3"/>
      <c r="E3200" s="3"/>
      <c r="F3200" s="3"/>
      <c r="G3200" s="3"/>
      <c r="H3200" s="3"/>
      <c r="I3200" s="3"/>
      <c r="J3200" s="3"/>
      <c r="K3200" s="3"/>
      <c r="L3200" s="3"/>
      <c r="M3200" s="3"/>
      <c r="N3200" s="3"/>
      <c r="O3200" s="3"/>
      <c r="P3200" s="3"/>
      <c r="Q3200" s="3"/>
      <c r="R3200" s="3"/>
      <c r="S3200" s="3"/>
      <c r="T3200" s="3"/>
      <c r="U3200" s="3"/>
      <c r="V3200" s="3"/>
    </row>
    <row r="3201" ht="27.0" customHeight="1">
      <c r="A3201" s="8" t="str">
        <f>HYPERLINK("https://www.tenforums.com/tutorials/65810-add-remove-power-menu-icon-sign-screen-windows-10-a.html","Shut down without having to sign in - Enable or Disable in Windows 10")</f>
        <v>Shut down without having to sign in - Enable or Disable in Windows 10</v>
      </c>
      <c r="B3201" s="9" t="s">
        <v>2734</v>
      </c>
      <c r="C3201" s="3"/>
      <c r="D3201" s="3"/>
      <c r="E3201" s="3"/>
      <c r="F3201" s="3"/>
      <c r="G3201" s="3"/>
      <c r="H3201" s="3"/>
      <c r="I3201" s="3"/>
      <c r="J3201" s="3"/>
      <c r="K3201" s="3"/>
      <c r="L3201" s="3"/>
      <c r="M3201" s="3"/>
      <c r="N3201" s="3"/>
      <c r="O3201" s="3"/>
      <c r="P3201" s="3"/>
      <c r="Q3201" s="3"/>
      <c r="R3201" s="3"/>
      <c r="S3201" s="3"/>
      <c r="T3201" s="3"/>
      <c r="U3201" s="3"/>
      <c r="V3201" s="3"/>
    </row>
    <row r="3202" ht="27.0" customHeight="1">
      <c r="A3202" s="8" t="str">
        <f>HYPERLINK("https://www.tenforums.com/tutorials/84467-find-security-identifier-sid-user-windows.html","SID (Security Identifier) of User - Find in Windows")</f>
        <v>SID (Security Identifier) of User - Find in Windows</v>
      </c>
      <c r="B3202" s="9" t="s">
        <v>44</v>
      </c>
      <c r="C3202" s="3"/>
      <c r="D3202" s="3"/>
      <c r="E3202" s="3"/>
      <c r="F3202" s="3"/>
      <c r="G3202" s="3"/>
      <c r="H3202" s="3"/>
      <c r="I3202" s="3"/>
      <c r="J3202" s="3"/>
      <c r="K3202" s="3"/>
      <c r="L3202" s="3"/>
      <c r="M3202" s="3"/>
      <c r="N3202" s="3"/>
      <c r="O3202" s="3"/>
      <c r="P3202" s="3"/>
      <c r="Q3202" s="3"/>
      <c r="R3202" s="3"/>
      <c r="S3202" s="3"/>
      <c r="T3202" s="3"/>
      <c r="U3202" s="3"/>
      <c r="V3202" s="3"/>
    </row>
    <row r="3203" ht="27.0" customHeight="1">
      <c r="A3203" s="11" t="str">
        <f>HYPERLINK("https://www.tenforums.com/tutorials/148389-configure-mode-auto-sign-lock-after-restart-windows-10-a.html","Sign in and Lock Automatically after Restart - Configure in Windows 10")</f>
        <v>Sign in and Lock Automatically after Restart - Configure in Windows 10</v>
      </c>
      <c r="B3203" s="10" t="s">
        <v>2735</v>
      </c>
      <c r="C3203" s="3"/>
      <c r="D3203" s="3"/>
      <c r="E3203" s="3"/>
      <c r="F3203" s="3"/>
      <c r="G3203" s="3"/>
      <c r="H3203" s="3"/>
      <c r="I3203" s="3"/>
      <c r="J3203" s="3"/>
      <c r="K3203" s="3"/>
      <c r="L3203" s="3"/>
      <c r="M3203" s="3"/>
      <c r="N3203" s="3"/>
      <c r="O3203" s="3"/>
      <c r="P3203" s="3"/>
      <c r="Q3203" s="3"/>
      <c r="R3203" s="3"/>
      <c r="S3203" s="3"/>
      <c r="T3203" s="3"/>
      <c r="U3203" s="3"/>
      <c r="V3203" s="3"/>
    </row>
    <row r="3204" ht="27.0" customHeight="1">
      <c r="A3204" s="8" t="str">
        <f>HYPERLINK("https://www.tenforums.com/tutorials/61731-network-icon-lock-sign-screen-add-remove-windows-10-a.html","Sign-in and Lock Screen - Add or Remove Network Icon in Windows 10 ")</f>
        <v>Sign-in and Lock Screen - Add or Remove Network Icon in Windows 10 </v>
      </c>
      <c r="B3204" s="9" t="s">
        <v>1417</v>
      </c>
      <c r="C3204" s="3"/>
      <c r="D3204" s="3"/>
      <c r="E3204" s="3"/>
      <c r="F3204" s="3"/>
      <c r="G3204" s="3"/>
      <c r="H3204" s="3"/>
      <c r="I3204" s="3"/>
      <c r="J3204" s="3"/>
      <c r="K3204" s="3"/>
      <c r="L3204" s="3"/>
      <c r="M3204" s="3"/>
      <c r="N3204" s="3"/>
      <c r="O3204" s="3"/>
      <c r="P3204" s="3"/>
      <c r="Q3204" s="3"/>
      <c r="R3204" s="3"/>
      <c r="S3204" s="3"/>
      <c r="T3204" s="3"/>
      <c r="U3204" s="3"/>
      <c r="V3204" s="3"/>
    </row>
    <row r="3205" ht="27.0" customHeight="1">
      <c r="A3205" s="8" t="str">
        <f>HYPERLINK("https://www.tenforums.com/tutorials/2411-user-first-sign-animation-turn-off-window-10-a.html","Sign-in Animation - Turn On or Off in Window 10")</f>
        <v>Sign-in Animation - Turn On or Off in Window 10</v>
      </c>
      <c r="B3205" s="9" t="s">
        <v>15</v>
      </c>
      <c r="C3205" s="3"/>
      <c r="D3205" s="3"/>
      <c r="E3205" s="3"/>
      <c r="F3205" s="3"/>
      <c r="G3205" s="3"/>
      <c r="H3205" s="3"/>
      <c r="I3205" s="3"/>
      <c r="J3205" s="3"/>
      <c r="K3205" s="3"/>
      <c r="L3205" s="3"/>
      <c r="M3205" s="3"/>
      <c r="N3205" s="3"/>
      <c r="O3205" s="3"/>
      <c r="P3205" s="3"/>
      <c r="Q3205" s="3"/>
      <c r="R3205" s="3"/>
      <c r="S3205" s="3"/>
      <c r="T3205" s="3"/>
      <c r="U3205" s="3"/>
      <c r="V3205" s="3"/>
    </row>
    <row r="3206" ht="27.0" customHeight="1">
      <c r="A3206" s="8" t="str">
        <f>HYPERLINK("https://www.tenforums.com/tutorials/49963-windows-update-use-sign-info-auto-finish-set-up-windows-10-a.html","Sign in Automatically at Startup after Windows Update Restart in Windows 10")</f>
        <v>Sign in Automatically at Startup after Windows Update Restart in Windows 10</v>
      </c>
      <c r="B3206" s="9" t="s">
        <v>2736</v>
      </c>
      <c r="C3206" s="3"/>
      <c r="D3206" s="3"/>
      <c r="E3206" s="3"/>
      <c r="F3206" s="3"/>
      <c r="G3206" s="3"/>
      <c r="H3206" s="3"/>
      <c r="I3206" s="3"/>
      <c r="J3206" s="3"/>
      <c r="K3206" s="3"/>
      <c r="L3206" s="3"/>
      <c r="M3206" s="3"/>
      <c r="N3206" s="3"/>
      <c r="O3206" s="3"/>
      <c r="P3206" s="3"/>
      <c r="Q3206" s="3"/>
      <c r="R3206" s="3"/>
      <c r="S3206" s="3"/>
      <c r="T3206" s="3"/>
      <c r="U3206" s="3"/>
      <c r="V3206" s="3"/>
    </row>
    <row r="3207" ht="27.0" customHeight="1">
      <c r="A3207" s="8" t="str">
        <f>HYPERLINK("https://www.tenforums.com/tutorials/60089-console-mode-sign-enable-disable-windows-10-a.html","Sign-in Console Mode - Enable or Disable in Windows 10 ")</f>
        <v>Sign-in Console Mode - Enable or Disable in Windows 10 </v>
      </c>
      <c r="B3207" s="9" t="s">
        <v>572</v>
      </c>
      <c r="C3207" s="3"/>
      <c r="D3207" s="3"/>
      <c r="E3207" s="3"/>
      <c r="F3207" s="3"/>
      <c r="G3207" s="3"/>
      <c r="H3207" s="3"/>
      <c r="I3207" s="3"/>
      <c r="J3207" s="3"/>
      <c r="K3207" s="3"/>
      <c r="L3207" s="3"/>
      <c r="M3207" s="3"/>
      <c r="N3207" s="3"/>
      <c r="O3207" s="3"/>
      <c r="P3207" s="3"/>
      <c r="Q3207" s="3"/>
      <c r="R3207" s="3"/>
      <c r="S3207" s="3"/>
      <c r="T3207" s="3"/>
      <c r="U3207" s="3"/>
      <c r="V3207" s="3"/>
    </row>
    <row r="3208" ht="27.0" customHeight="1">
      <c r="A3208" s="8" t="str">
        <f>HYPERLINK("https://www.tenforums.com/tutorials/118252-enable-disable-dont-display-username-sign-windows-10-a.html","Sign-in - Enable or Disable Don't Display Username in Windows 10")</f>
        <v>Sign-in - Enable or Disable Don't Display Username in Windows 10</v>
      </c>
      <c r="B3208" s="9" t="s">
        <v>2737</v>
      </c>
      <c r="C3208" s="3"/>
      <c r="D3208" s="3"/>
      <c r="E3208" s="3"/>
      <c r="F3208" s="3"/>
      <c r="G3208" s="3"/>
      <c r="H3208" s="3"/>
      <c r="I3208" s="3"/>
      <c r="J3208" s="3"/>
      <c r="K3208" s="3"/>
      <c r="L3208" s="3"/>
      <c r="M3208" s="3"/>
      <c r="N3208" s="3"/>
      <c r="O3208" s="3"/>
      <c r="P3208" s="3"/>
      <c r="Q3208" s="3"/>
      <c r="R3208" s="3"/>
      <c r="S3208" s="3"/>
      <c r="T3208" s="3"/>
      <c r="U3208" s="3"/>
      <c r="V3208" s="3"/>
    </row>
    <row r="3209" ht="27.0" customHeight="1">
      <c r="A3209" s="11" t="s">
        <v>2738</v>
      </c>
      <c r="B3209" s="10" t="s">
        <v>2739</v>
      </c>
      <c r="C3209" s="3"/>
      <c r="D3209" s="3"/>
      <c r="E3209" s="3"/>
      <c r="F3209" s="3"/>
      <c r="G3209" s="3"/>
      <c r="H3209" s="3"/>
      <c r="I3209" s="3"/>
      <c r="J3209" s="3"/>
      <c r="K3209" s="3"/>
      <c r="L3209" s="3"/>
      <c r="M3209" s="3"/>
      <c r="N3209" s="3"/>
      <c r="O3209" s="3"/>
      <c r="P3209" s="3"/>
      <c r="Q3209" s="3"/>
      <c r="R3209" s="3"/>
      <c r="S3209" s="3"/>
      <c r="T3209" s="3"/>
      <c r="U3209" s="3"/>
      <c r="V3209" s="3"/>
    </row>
    <row r="3210" ht="27.0" customHeight="1">
      <c r="A3210" s="8" t="str">
        <f>HYPERLINK("https://www.tenforums.com/tutorials/80862-display-last-sign-information-during-user-sign-windows-10-a.html","Sign-in Information - Display during User Sign-in in Windows 10")</f>
        <v>Sign-in Information - Display during User Sign-in in Windows 10</v>
      </c>
      <c r="B3210" s="10" t="s">
        <v>2740</v>
      </c>
      <c r="C3210" s="3"/>
      <c r="D3210" s="3"/>
      <c r="E3210" s="3"/>
      <c r="F3210" s="3"/>
      <c r="G3210" s="3"/>
      <c r="H3210" s="3"/>
      <c r="I3210" s="3"/>
      <c r="J3210" s="3"/>
      <c r="K3210" s="3"/>
      <c r="L3210" s="3"/>
      <c r="M3210" s="3"/>
      <c r="N3210" s="3"/>
      <c r="O3210" s="3"/>
      <c r="P3210" s="3"/>
      <c r="Q3210" s="3"/>
      <c r="R3210" s="3"/>
      <c r="S3210" s="3"/>
      <c r="T3210" s="3"/>
      <c r="U3210" s="3"/>
      <c r="V3210" s="3"/>
    </row>
    <row r="3211" ht="27.0" customHeight="1">
      <c r="A3211" s="8" t="str">
        <f>HYPERLINK("https://www.tenforums.com/tutorials/129779-allow-prevent-users-groups-sign-locally-windows-10-a.html","Sign in Locally - Allow or Prevent Users and Groups in Windows 10")</f>
        <v>Sign in Locally - Allow or Prevent Users and Groups in Windows 10</v>
      </c>
      <c r="B3211" s="9" t="s">
        <v>2741</v>
      </c>
      <c r="C3211" s="3"/>
      <c r="D3211" s="3"/>
      <c r="E3211" s="3"/>
      <c r="F3211" s="3"/>
      <c r="G3211" s="3"/>
      <c r="H3211" s="3"/>
      <c r="I3211" s="3"/>
      <c r="J3211" s="3"/>
      <c r="K3211" s="3"/>
      <c r="L3211" s="3"/>
      <c r="M3211" s="3"/>
      <c r="N3211" s="3"/>
      <c r="O3211" s="3"/>
      <c r="P3211" s="3"/>
      <c r="Q3211" s="3"/>
      <c r="R3211" s="3"/>
      <c r="S3211" s="3"/>
      <c r="T3211" s="3"/>
      <c r="U3211" s="3"/>
      <c r="V3211" s="3"/>
    </row>
    <row r="3212" ht="27.0" customHeight="1">
      <c r="A3212" s="8" t="str">
        <f>HYPERLINK("https://www.tenforums.com/tutorials/129846-deny-users-groups-sign-locally-windows-10-a.html","Sign in Locally - Deny Users and Groups in Windows 10")</f>
        <v>Sign in Locally - Deny Users and Groups in Windows 10</v>
      </c>
      <c r="B3212" s="9" t="s">
        <v>2742</v>
      </c>
      <c r="C3212" s="3"/>
      <c r="D3212" s="3"/>
      <c r="E3212" s="3"/>
      <c r="F3212" s="3"/>
      <c r="G3212" s="3"/>
      <c r="H3212" s="3"/>
      <c r="I3212" s="3"/>
      <c r="J3212" s="3"/>
      <c r="K3212" s="3"/>
      <c r="L3212" s="3"/>
      <c r="M3212" s="3"/>
      <c r="N3212" s="3"/>
      <c r="O3212" s="3"/>
      <c r="P3212" s="3"/>
      <c r="Q3212" s="3"/>
      <c r="R3212" s="3"/>
      <c r="S3212" s="3"/>
      <c r="T3212" s="3"/>
      <c r="U3212" s="3"/>
      <c r="V3212" s="3"/>
    </row>
    <row r="3213" ht="27.0" customHeight="1">
      <c r="A3213" s="8" t="str">
        <f>HYPERLINK("https://www.tenforums.com/tutorials/24916-sign-message-users-add-windows-10-a.html","Sign-in Message for Users - Add in Windows 10")</f>
        <v>Sign-in Message for Users - Add in Windows 10</v>
      </c>
      <c r="B3213" s="9" t="s">
        <v>1523</v>
      </c>
      <c r="C3213" s="3"/>
      <c r="D3213" s="3"/>
      <c r="E3213" s="3"/>
      <c r="F3213" s="3"/>
      <c r="G3213" s="3"/>
      <c r="H3213" s="3"/>
      <c r="I3213" s="3"/>
      <c r="J3213" s="3"/>
      <c r="K3213" s="3"/>
      <c r="L3213" s="3"/>
      <c r="M3213" s="3"/>
      <c r="N3213" s="3"/>
      <c r="O3213" s="3"/>
      <c r="P3213" s="3"/>
      <c r="Q3213" s="3"/>
      <c r="R3213" s="3"/>
      <c r="S3213" s="3"/>
      <c r="T3213" s="3"/>
      <c r="U3213" s="3"/>
      <c r="V3213" s="3"/>
    </row>
    <row r="3214" ht="27.0" customHeight="1">
      <c r="A3214" s="8" t="str">
        <f>HYPERLINK("https://www.tenforums.com/tutorials/11129-require-sign-wakeup-turn-off-windows-10-a.html","Sign-in on Wakeup - Turn On or Off in Windows 10")</f>
        <v>Sign-in on Wakeup - Turn On or Off in Windows 10</v>
      </c>
      <c r="B3214" s="9" t="s">
        <v>2223</v>
      </c>
      <c r="C3214" s="3"/>
      <c r="D3214" s="3"/>
      <c r="E3214" s="3"/>
      <c r="F3214" s="3"/>
      <c r="G3214" s="3"/>
      <c r="H3214" s="3"/>
      <c r="I3214" s="3"/>
      <c r="J3214" s="3"/>
      <c r="K3214" s="3"/>
      <c r="L3214" s="3"/>
      <c r="M3214" s="3"/>
      <c r="N3214" s="3"/>
      <c r="O3214" s="3"/>
      <c r="P3214" s="3"/>
      <c r="Q3214" s="3"/>
      <c r="R3214" s="3"/>
      <c r="S3214" s="3"/>
      <c r="T3214" s="3"/>
      <c r="U3214" s="3"/>
      <c r="V3214" s="3"/>
    </row>
    <row r="3215" ht="27.0" customHeight="1">
      <c r="A3215" s="8" t="str">
        <f>HYPERLINK("https://www.tenforums.com/tutorials/3380-color-appearance-change-windows-10-a.html","Sign-in Screen Accent Color - Change in Windows 10")</f>
        <v>Sign-in Screen Accent Color - Change in Windows 10</v>
      </c>
      <c r="B3215" s="9" t="s">
        <v>2743</v>
      </c>
      <c r="C3215" s="3"/>
      <c r="D3215" s="3"/>
      <c r="E3215" s="3"/>
      <c r="F3215" s="3"/>
      <c r="G3215" s="3"/>
      <c r="H3215" s="3"/>
      <c r="I3215" s="3"/>
      <c r="J3215" s="3"/>
      <c r="K3215" s="3"/>
      <c r="L3215" s="3"/>
      <c r="M3215" s="3"/>
      <c r="N3215" s="3"/>
      <c r="O3215" s="3"/>
      <c r="P3215" s="3"/>
      <c r="Q3215" s="3"/>
      <c r="R3215" s="3"/>
      <c r="S3215" s="3"/>
      <c r="T3215" s="3"/>
      <c r="U3215" s="3"/>
      <c r="V3215" s="3"/>
    </row>
    <row r="3216" ht="27.0" customHeight="1">
      <c r="A3216" s="12" t="str">
        <f>HYPERLINK("https://www.tenforums.com/tutorials/124993-enable-disable-acrylic-blur-effect-sign-screen-windows-10-a.html","Sign-in Screen Acrylic Blur Effect - Enable or Disable in Windows 10")</f>
        <v>Sign-in Screen Acrylic Blur Effect - Enable or Disable in Windows 10</v>
      </c>
      <c r="B3216" s="9" t="s">
        <v>334</v>
      </c>
      <c r="C3216" s="3"/>
      <c r="D3216" s="3"/>
      <c r="E3216" s="3"/>
      <c r="F3216" s="3"/>
      <c r="G3216" s="3"/>
      <c r="H3216" s="3"/>
      <c r="I3216" s="3"/>
      <c r="J3216" s="3"/>
      <c r="K3216" s="3"/>
      <c r="L3216" s="3"/>
      <c r="M3216" s="3"/>
      <c r="N3216" s="3"/>
      <c r="O3216" s="3"/>
      <c r="P3216" s="3"/>
      <c r="Q3216" s="3"/>
      <c r="R3216" s="3"/>
      <c r="S3216" s="3"/>
      <c r="T3216" s="3"/>
      <c r="U3216" s="3"/>
      <c r="V3216" s="3"/>
    </row>
    <row r="3217" ht="27.0" customHeight="1">
      <c r="A3217" s="8" t="str">
        <f>HYPERLINK("https://www.tenforums.com/tutorials/65810-power-menu-icon-sign-screen-add-remove-windows-10-a.html","Sign-in Screen - Add or Remove Power Menu Icon in Windows 10 ")</f>
        <v>Sign-in Screen - Add or Remove Power Menu Icon in Windows 10 </v>
      </c>
      <c r="B3217" s="9" t="s">
        <v>2734</v>
      </c>
      <c r="C3217" s="3"/>
      <c r="D3217" s="3"/>
      <c r="E3217" s="3"/>
      <c r="F3217" s="3"/>
      <c r="G3217" s="3"/>
      <c r="H3217" s="3"/>
      <c r="I3217" s="3"/>
      <c r="J3217" s="3"/>
      <c r="K3217" s="3"/>
      <c r="L3217" s="3"/>
      <c r="M3217" s="3"/>
      <c r="N3217" s="3"/>
      <c r="O3217" s="3"/>
      <c r="P3217" s="3"/>
      <c r="Q3217" s="3"/>
      <c r="R3217" s="3"/>
      <c r="S3217" s="3"/>
      <c r="T3217" s="3"/>
      <c r="U3217" s="3"/>
      <c r="V3217" s="3"/>
    </row>
    <row r="3218" ht="27.0" customHeight="1">
      <c r="A3218" s="8" t="str">
        <f>HYPERLINK("https://www.tenforums.com/tutorials/24018-sign-screen-background-image-change-windows-10-a.html","Sign-in Screen Background Image - Change in Windows 10")</f>
        <v>Sign-in Screen Background Image - Change in Windows 10</v>
      </c>
      <c r="B3218" s="9" t="s">
        <v>2744</v>
      </c>
      <c r="C3218" s="3"/>
      <c r="D3218" s="3"/>
      <c r="E3218" s="3"/>
      <c r="F3218" s="3"/>
      <c r="G3218" s="3"/>
      <c r="H3218" s="3"/>
      <c r="I3218" s="3"/>
      <c r="J3218" s="3"/>
      <c r="K3218" s="3"/>
      <c r="L3218" s="3"/>
      <c r="M3218" s="3"/>
      <c r="N3218" s="3"/>
      <c r="O3218" s="3"/>
      <c r="P3218" s="3"/>
      <c r="Q3218" s="3"/>
      <c r="R3218" s="3"/>
      <c r="S3218" s="3"/>
      <c r="T3218" s="3"/>
      <c r="U3218" s="3"/>
      <c r="V3218" s="3"/>
    </row>
    <row r="3219" ht="27.0" customHeight="1">
      <c r="A3219" s="8" t="str">
        <f>HYPERLINK("https://www.tenforums.com/tutorials/9108-sign-screen-background-image-enable-disable-windows-10-a.html","Sign-in Screen Background Image - Enable or Disable in Windows 10")</f>
        <v>Sign-in Screen Background Image - Enable or Disable in Windows 10</v>
      </c>
      <c r="B3219" s="9" t="s">
        <v>2745</v>
      </c>
      <c r="C3219" s="3"/>
      <c r="D3219" s="3"/>
      <c r="E3219" s="3"/>
      <c r="F3219" s="3"/>
      <c r="G3219" s="3"/>
      <c r="H3219" s="3"/>
      <c r="I3219" s="3"/>
      <c r="J3219" s="3"/>
      <c r="K3219" s="3"/>
      <c r="L3219" s="3"/>
      <c r="M3219" s="3"/>
      <c r="N3219" s="3"/>
      <c r="O3219" s="3"/>
      <c r="P3219" s="3"/>
      <c r="Q3219" s="3"/>
      <c r="R3219" s="3"/>
      <c r="S3219" s="3"/>
      <c r="T3219" s="3"/>
      <c r="U3219" s="3"/>
      <c r="V3219" s="3"/>
    </row>
    <row r="3220" ht="27.0" customHeight="1">
      <c r="A3220" s="8" t="str">
        <f>HYPERLINK("https://www.tenforums.com/tutorials/66400-sign-screen-background-show-lock-screen-background-windows-10-a.html","Sign-in Screen Background - Show Lock Screen Background in Windows 10 ")</f>
        <v>Sign-in Screen Background - Show Lock Screen Background in Windows 10 </v>
      </c>
      <c r="B3220" s="9" t="s">
        <v>1435</v>
      </c>
      <c r="C3220" s="3"/>
      <c r="D3220" s="3"/>
      <c r="E3220" s="3"/>
      <c r="F3220" s="3"/>
      <c r="G3220" s="3"/>
      <c r="H3220" s="3"/>
      <c r="I3220" s="3"/>
      <c r="J3220" s="3"/>
      <c r="K3220" s="3"/>
      <c r="L3220" s="3"/>
      <c r="M3220" s="3"/>
      <c r="N3220" s="3"/>
      <c r="O3220" s="3"/>
      <c r="P3220" s="3"/>
      <c r="Q3220" s="3"/>
      <c r="R3220" s="3"/>
      <c r="S3220" s="3"/>
      <c r="T3220" s="3"/>
      <c r="U3220" s="3"/>
      <c r="V3220" s="3"/>
    </row>
    <row r="3221" ht="27.0" customHeight="1">
      <c r="A3221" s="8" t="str">
        <f>HYPERLINK("https://www.tenforums.com/tutorials/9134-sign-screen-do-not-display-user-name-windows-10-a.html","Sign-in Screen - Do Not Display User Name in Windows 10")</f>
        <v>Sign-in Screen - Do Not Display User Name in Windows 10</v>
      </c>
      <c r="B3221" s="9" t="s">
        <v>2746</v>
      </c>
      <c r="C3221" s="3"/>
      <c r="D3221" s="3"/>
      <c r="E3221" s="3"/>
      <c r="F3221" s="3"/>
      <c r="G3221" s="3"/>
      <c r="H3221" s="3"/>
      <c r="I3221" s="3"/>
      <c r="J3221" s="3"/>
      <c r="K3221" s="3"/>
      <c r="L3221" s="3"/>
      <c r="M3221" s="3"/>
      <c r="N3221" s="3"/>
      <c r="O3221" s="3"/>
      <c r="P3221" s="3"/>
      <c r="Q3221" s="3"/>
      <c r="R3221" s="3"/>
      <c r="S3221" s="3"/>
      <c r="T3221" s="3"/>
      <c r="U3221" s="3"/>
      <c r="V3221" s="3"/>
    </row>
    <row r="3222" ht="27.0" customHeight="1">
      <c r="A3222" s="8" t="str">
        <f>HYPERLINK("https://www.tenforums.com/tutorials/52908-sign-screen-email-address-enable-disable-windows-10-a.html","Sign-in Screen Email Address - Enable or Disable in Windows 10 ")</f>
        <v>Sign-in Screen Email Address - Enable or Disable in Windows 10 </v>
      </c>
      <c r="B3222" s="9" t="s">
        <v>914</v>
      </c>
      <c r="C3222" s="3"/>
      <c r="D3222" s="3"/>
      <c r="E3222" s="3"/>
      <c r="F3222" s="3"/>
      <c r="G3222" s="3"/>
      <c r="H3222" s="3"/>
      <c r="I3222" s="3"/>
      <c r="J3222" s="3"/>
      <c r="K3222" s="3"/>
      <c r="L3222" s="3"/>
      <c r="M3222" s="3"/>
      <c r="N3222" s="3"/>
      <c r="O3222" s="3"/>
      <c r="P3222" s="3"/>
      <c r="Q3222" s="3"/>
      <c r="R3222" s="3"/>
      <c r="S3222" s="3"/>
      <c r="T3222" s="3"/>
      <c r="U3222" s="3"/>
      <c r="V3222" s="3"/>
    </row>
    <row r="3223" ht="27.0" customHeight="1">
      <c r="A3223" s="8" t="str">
        <f>HYPERLINK("https://www.tenforums.com/tutorials/48111-sign-screen-email-address-hide-show-windows-10-a.html","Sign-in Screen Email Address - Hide or Show in Windows 10")</f>
        <v>Sign-in Screen Email Address - Hide or Show in Windows 10</v>
      </c>
      <c r="B3223" s="9" t="s">
        <v>915</v>
      </c>
      <c r="C3223" s="3"/>
      <c r="D3223" s="3"/>
      <c r="E3223" s="3"/>
      <c r="F3223" s="3"/>
      <c r="G3223" s="3"/>
      <c r="H3223" s="3"/>
      <c r="I3223" s="3"/>
      <c r="J3223" s="3"/>
      <c r="K3223" s="3"/>
      <c r="L3223" s="3"/>
      <c r="M3223" s="3"/>
      <c r="N3223" s="3"/>
      <c r="O3223" s="3"/>
      <c r="P3223" s="3"/>
      <c r="Q3223" s="3"/>
      <c r="R3223" s="3"/>
      <c r="S3223" s="3"/>
      <c r="T3223" s="3"/>
      <c r="U3223" s="3"/>
      <c r="V3223" s="3"/>
    </row>
    <row r="3224" ht="27.0" customHeight="1">
      <c r="A3224" s="8" t="str">
        <f>HYPERLINK("https://www.tenforums.com/tutorials/36010-num-lock-enable-disable-sign-screen-windows-10-a.html","Sign-in Screen - Enable or Disable Num Lock in Windows 10")</f>
        <v>Sign-in Screen - Enable or Disable Num Lock in Windows 10</v>
      </c>
      <c r="B3224" s="9" t="s">
        <v>2097</v>
      </c>
      <c r="C3224" s="3"/>
      <c r="D3224" s="3"/>
      <c r="E3224" s="3"/>
      <c r="F3224" s="3"/>
      <c r="G3224" s="3"/>
      <c r="H3224" s="3"/>
      <c r="I3224" s="3"/>
      <c r="J3224" s="3"/>
      <c r="K3224" s="3"/>
      <c r="L3224" s="3"/>
      <c r="M3224" s="3"/>
      <c r="N3224" s="3"/>
      <c r="O3224" s="3"/>
      <c r="P3224" s="3"/>
      <c r="Q3224" s="3"/>
      <c r="R3224" s="3"/>
      <c r="S3224" s="3"/>
      <c r="T3224" s="3"/>
      <c r="U3224" s="3"/>
      <c r="V3224" s="3"/>
    </row>
    <row r="3225" ht="27.0" customHeight="1">
      <c r="A3225" s="8" t="str">
        <f>HYPERLINK("https://www.tenforums.com/tutorials/129632-enable-show-local-users-sign-screen-domain-joined-windows-10-a.html","Sign-in Screen - Enable or Disable Show Local Users on Domain Joined Windows 10")</f>
        <v>Sign-in Screen - Enable or Disable Show Local Users on Domain Joined Windows 10</v>
      </c>
      <c r="B3225" s="9" t="s">
        <v>846</v>
      </c>
      <c r="C3225" s="3"/>
      <c r="D3225" s="3"/>
      <c r="E3225" s="3"/>
      <c r="F3225" s="3"/>
      <c r="G3225" s="3"/>
      <c r="H3225" s="3"/>
      <c r="I3225" s="3"/>
      <c r="J3225" s="3"/>
      <c r="K3225" s="3"/>
      <c r="L3225" s="3"/>
      <c r="M3225" s="3"/>
      <c r="N3225" s="3"/>
      <c r="O3225" s="3"/>
      <c r="P3225" s="3"/>
      <c r="Q3225" s="3"/>
      <c r="R3225" s="3"/>
      <c r="S3225" s="3"/>
      <c r="T3225" s="3"/>
      <c r="U3225" s="3"/>
      <c r="V3225" s="3"/>
    </row>
    <row r="3226" ht="27.0" customHeight="1">
      <c r="A3226" s="12" t="str">
        <f>HYPERLINK("https://www.tenforums.com/tutorials/61731-add-remove-network-icon-lock-sign-screen-windows-10-a.html","Sign-in Screen Network Icon - Add or Remove in Windows 10 ")</f>
        <v>Sign-in Screen Network Icon - Add or Remove in Windows 10 </v>
      </c>
      <c r="B3226" s="9" t="s">
        <v>1417</v>
      </c>
      <c r="C3226" s="3"/>
      <c r="D3226" s="3"/>
      <c r="E3226" s="3"/>
      <c r="F3226" s="3"/>
      <c r="G3226" s="3"/>
      <c r="H3226" s="3"/>
      <c r="I3226" s="3"/>
      <c r="J3226" s="3"/>
      <c r="K3226" s="3"/>
      <c r="L3226" s="3"/>
      <c r="M3226" s="3"/>
      <c r="N3226" s="3"/>
      <c r="O3226" s="3"/>
      <c r="P3226" s="3"/>
      <c r="Q3226" s="3"/>
      <c r="R3226" s="3"/>
      <c r="S3226" s="3"/>
      <c r="T3226" s="3"/>
      <c r="U3226" s="3"/>
      <c r="V3226" s="3"/>
    </row>
    <row r="3227" ht="27.0" customHeight="1">
      <c r="A3227" s="12" t="str">
        <f>HYPERLINK("https://www.tenforums.com/tutorials/65810-add-remove-power-icon-sign-screen-windows-10-a.html","Sign-in Screen Power Icon - Add or Remove in Windows 10 ")</f>
        <v>Sign-in Screen Power Icon - Add or Remove in Windows 10 </v>
      </c>
      <c r="B3227" s="10" t="s">
        <v>2306</v>
      </c>
      <c r="C3227" s="3"/>
      <c r="D3227" s="3"/>
      <c r="E3227" s="3"/>
      <c r="F3227" s="3"/>
      <c r="G3227" s="3"/>
      <c r="H3227" s="3"/>
      <c r="I3227" s="3"/>
      <c r="J3227" s="3"/>
      <c r="K3227" s="3"/>
      <c r="L3227" s="3"/>
      <c r="M3227" s="3"/>
      <c r="N3227" s="3"/>
      <c r="O3227" s="3"/>
      <c r="P3227" s="3"/>
      <c r="Q3227" s="3"/>
      <c r="R3227" s="3"/>
      <c r="S3227" s="3"/>
      <c r="T3227" s="3"/>
      <c r="U3227" s="3"/>
      <c r="V3227" s="3"/>
    </row>
    <row r="3228" ht="27.0" customHeight="1">
      <c r="A3228" s="8" t="str">
        <f>HYPERLINK("https://www.tenforums.com/tutorials/135038-remove-user-account-picture-sign-screen-windows-10-a.html","Sign-in Screen - Remove User Account Picture in Windows 10")</f>
        <v>Sign-in Screen - Remove User Account Picture in Windows 10</v>
      </c>
      <c r="B3228" s="9" t="s">
        <v>2747</v>
      </c>
      <c r="C3228" s="3"/>
      <c r="D3228" s="3"/>
      <c r="E3228" s="3"/>
      <c r="F3228" s="3"/>
      <c r="G3228" s="3"/>
      <c r="H3228" s="3"/>
      <c r="I3228" s="3"/>
      <c r="J3228" s="3"/>
      <c r="K3228" s="3"/>
      <c r="L3228" s="3"/>
      <c r="M3228" s="3"/>
      <c r="N3228" s="3"/>
      <c r="O3228" s="3"/>
      <c r="P3228" s="3"/>
      <c r="Q3228" s="3"/>
      <c r="R3228" s="3"/>
      <c r="S3228" s="3"/>
      <c r="T3228" s="3"/>
      <c r="U3228" s="3"/>
      <c r="V3228" s="3"/>
    </row>
    <row r="3229" ht="27.0" customHeight="1">
      <c r="A3229" s="8" t="str">
        <f>HYPERLINK("https://www.tenforums.com/tutorials/94884-play-sound-logon-sign-windows-10-a.html","Sign-in (Logon) Sound - Play in Windows 10")</f>
        <v>Sign-in (Logon) Sound - Play in Windows 10</v>
      </c>
      <c r="B3229" s="10" t="s">
        <v>1452</v>
      </c>
      <c r="C3229" s="3"/>
      <c r="D3229" s="3"/>
      <c r="E3229" s="3"/>
      <c r="F3229" s="3"/>
      <c r="G3229" s="3"/>
      <c r="H3229" s="3"/>
      <c r="I3229" s="3"/>
      <c r="J3229" s="3"/>
      <c r="K3229" s="3"/>
      <c r="L3229" s="3"/>
      <c r="M3229" s="3"/>
      <c r="N3229" s="3"/>
      <c r="O3229" s="3"/>
      <c r="P3229" s="3"/>
      <c r="Q3229" s="3"/>
      <c r="R3229" s="3"/>
      <c r="S3229" s="3"/>
      <c r="T3229" s="3"/>
      <c r="U3229" s="3"/>
      <c r="V3229" s="3"/>
    </row>
    <row r="3230" ht="27.0" customHeight="1">
      <c r="A3230" s="8" t="str">
        <f>HYPERLINK("https://www.tenforums.com/tutorials/61963-sign-windows-10-a.html","Sign in to Windows 10 ")</f>
        <v>Sign in to Windows 10 </v>
      </c>
      <c r="B3230" s="9" t="s">
        <v>2748</v>
      </c>
      <c r="C3230" s="3"/>
      <c r="D3230" s="3"/>
      <c r="E3230" s="3"/>
      <c r="F3230" s="3"/>
      <c r="G3230" s="3"/>
      <c r="H3230" s="3"/>
      <c r="I3230" s="3"/>
      <c r="J3230" s="3"/>
      <c r="K3230" s="3"/>
      <c r="L3230" s="3"/>
      <c r="M3230" s="3"/>
      <c r="N3230" s="3"/>
      <c r="O3230" s="3"/>
      <c r="P3230" s="3"/>
      <c r="Q3230" s="3"/>
      <c r="R3230" s="3"/>
      <c r="S3230" s="3"/>
      <c r="T3230" s="3"/>
      <c r="U3230" s="3"/>
      <c r="V3230" s="3"/>
    </row>
    <row r="3231" ht="27.0" customHeight="1">
      <c r="A3231" s="8" t="str">
        <f>HYPERLINK("https://www.tenforums.com/tutorials/48755-tablet-mode-desktop-mode-when-sign-change-windows-10-a.html","Sign in using Tablet Mode or Desktop Mode - Change in Windows 10 ")</f>
        <v>Sign in using Tablet Mode or Desktop Mode - Change in Windows 10 </v>
      </c>
      <c r="B3231" s="9" t="s">
        <v>2749</v>
      </c>
      <c r="C3231" s="3"/>
      <c r="D3231" s="3"/>
      <c r="E3231" s="3"/>
      <c r="F3231" s="3"/>
      <c r="G3231" s="3"/>
      <c r="H3231" s="3"/>
      <c r="I3231" s="3"/>
      <c r="J3231" s="3"/>
      <c r="K3231" s="3"/>
      <c r="L3231" s="3"/>
      <c r="M3231" s="3"/>
      <c r="N3231" s="3"/>
      <c r="O3231" s="3"/>
      <c r="P3231" s="3"/>
      <c r="Q3231" s="3"/>
      <c r="R3231" s="3"/>
      <c r="S3231" s="3"/>
      <c r="T3231" s="3"/>
      <c r="U3231" s="3"/>
      <c r="V3231" s="3"/>
    </row>
    <row r="3232" ht="27.0" customHeight="1">
      <c r="A3232" s="8" t="str">
        <f>HYPERLINK("https://www.tenforums.com/tutorials/3539-sign-user-account-automatically-windows-10-startup.html","Sign in User Account Automatically at Windows 10 Startup")</f>
        <v>Sign in User Account Automatically at Windows 10 Startup</v>
      </c>
      <c r="B3232" s="9" t="s">
        <v>10</v>
      </c>
      <c r="C3232" s="3"/>
      <c r="D3232" s="3"/>
      <c r="E3232" s="3"/>
      <c r="F3232" s="3"/>
      <c r="G3232" s="3"/>
      <c r="H3232" s="3"/>
      <c r="I3232" s="3"/>
      <c r="J3232" s="3"/>
      <c r="K3232" s="3"/>
      <c r="L3232" s="3"/>
      <c r="M3232" s="3"/>
      <c r="N3232" s="3"/>
      <c r="O3232" s="3"/>
      <c r="P3232" s="3"/>
      <c r="Q3232" s="3"/>
      <c r="R3232" s="3"/>
      <c r="S3232" s="3"/>
      <c r="T3232" s="3"/>
      <c r="U3232" s="3"/>
      <c r="V3232" s="3"/>
    </row>
    <row r="3233" ht="27.0" customHeight="1">
      <c r="A3233" s="8" t="str">
        <f>HYPERLINK("https://www.tenforums.com/tutorials/107347-enable-disable-sign-windows-10-using-companion-device.html","Sign in using Companion Device - Enable or Disable in Windows 10")</f>
        <v>Sign in using Companion Device - Enable or Disable in Windows 10</v>
      </c>
      <c r="B3233" s="9" t="s">
        <v>557</v>
      </c>
      <c r="C3233" s="3"/>
      <c r="D3233" s="3"/>
      <c r="E3233" s="3"/>
      <c r="F3233" s="3"/>
      <c r="G3233" s="3"/>
      <c r="H3233" s="3"/>
      <c r="I3233" s="3"/>
      <c r="J3233" s="3"/>
      <c r="K3233" s="3"/>
      <c r="L3233" s="3"/>
      <c r="M3233" s="3"/>
      <c r="N3233" s="3"/>
      <c r="O3233" s="3"/>
      <c r="P3233" s="3"/>
      <c r="Q3233" s="3"/>
      <c r="R3233" s="3"/>
      <c r="S3233" s="3"/>
      <c r="T3233" s="3"/>
      <c r="U3233" s="3"/>
      <c r="V3233" s="3"/>
    </row>
    <row r="3234" ht="27.0" customHeight="1">
      <c r="A3234" s="8" t="str">
        <f>HYPERLINK("https://www.tenforums.com/tutorials/105104-add-remove-sign-out-option-windows-10-a.html","Sign out - Add or Remove in Windows 10")</f>
        <v>Sign out - Add or Remove in Windows 10</v>
      </c>
      <c r="B3234" s="9" t="s">
        <v>2750</v>
      </c>
      <c r="C3234" s="3"/>
      <c r="D3234" s="3"/>
      <c r="E3234" s="3"/>
      <c r="F3234" s="3"/>
      <c r="G3234" s="3"/>
      <c r="H3234" s="3"/>
      <c r="I3234" s="3"/>
      <c r="J3234" s="3"/>
      <c r="K3234" s="3"/>
      <c r="L3234" s="3"/>
      <c r="M3234" s="3"/>
      <c r="N3234" s="3"/>
      <c r="O3234" s="3"/>
      <c r="P3234" s="3"/>
      <c r="Q3234" s="3"/>
      <c r="R3234" s="3"/>
      <c r="S3234" s="3"/>
      <c r="T3234" s="3"/>
      <c r="U3234" s="3"/>
      <c r="V3234" s="3"/>
    </row>
    <row r="3235" ht="27.0" customHeight="1">
      <c r="A3235" s="8" t="str">
        <f>HYPERLINK("https://www.tenforums.com/tutorials/117980-read-logoff-sign-out-logs-event-viewer-windows.html","Sign Out and Logoff Event Viewer Logs - Read in Windows")</f>
        <v>Sign Out and Logoff Event Viewer Logs - Read in Windows</v>
      </c>
      <c r="B3235" s="9" t="s">
        <v>954</v>
      </c>
      <c r="C3235" s="3"/>
      <c r="D3235" s="3"/>
      <c r="E3235" s="3"/>
      <c r="F3235" s="3"/>
      <c r="G3235" s="3"/>
      <c r="H3235" s="3"/>
      <c r="I3235" s="3"/>
      <c r="J3235" s="3"/>
      <c r="K3235" s="3"/>
      <c r="L3235" s="3"/>
      <c r="M3235" s="3"/>
      <c r="N3235" s="3"/>
      <c r="O3235" s="3"/>
      <c r="P3235" s="3"/>
      <c r="Q3235" s="3"/>
      <c r="R3235" s="3"/>
      <c r="S3235" s="3"/>
      <c r="T3235" s="3"/>
      <c r="U3235" s="3"/>
      <c r="V3235" s="3"/>
    </row>
    <row r="3236" ht="27.0" customHeight="1">
      <c r="A3236" s="8" t="str">
        <f>HYPERLINK("https://www.tenforums.com/tutorials/94893-play-sound-logoff-sign-out-windows-10-a.html","Sign out (logoff) Sound - Play in Windows 10")</f>
        <v>Sign out (logoff) Sound - Play in Windows 10</v>
      </c>
      <c r="B3236" s="9" t="s">
        <v>1451</v>
      </c>
      <c r="C3236" s="3"/>
      <c r="D3236" s="3"/>
      <c r="E3236" s="3"/>
      <c r="F3236" s="3"/>
      <c r="G3236" s="3"/>
      <c r="H3236" s="3"/>
      <c r="I3236" s="3"/>
      <c r="J3236" s="3"/>
      <c r="K3236" s="3"/>
      <c r="L3236" s="3"/>
      <c r="M3236" s="3"/>
      <c r="N3236" s="3"/>
      <c r="O3236" s="3"/>
      <c r="P3236" s="3"/>
      <c r="Q3236" s="3"/>
      <c r="R3236" s="3"/>
      <c r="S3236" s="3"/>
      <c r="T3236" s="3"/>
      <c r="U3236" s="3"/>
      <c r="V3236" s="3"/>
    </row>
    <row r="3237" ht="27.0" customHeight="1">
      <c r="A3237" s="8" t="str">
        <f>HYPERLINK("https://www.tenforums.com/tutorials/7408-sign-out-windows-10-a.html","Sign out of Windows 10")</f>
        <v>Sign out of Windows 10</v>
      </c>
      <c r="B3237" s="9" t="s">
        <v>2751</v>
      </c>
      <c r="C3237" s="3"/>
      <c r="D3237" s="3"/>
      <c r="E3237" s="3"/>
      <c r="F3237" s="3"/>
      <c r="G3237" s="3"/>
      <c r="H3237" s="3"/>
      <c r="I3237" s="3"/>
      <c r="J3237" s="3"/>
      <c r="K3237" s="3"/>
      <c r="L3237" s="3"/>
      <c r="M3237" s="3"/>
      <c r="N3237" s="3"/>
      <c r="O3237" s="3"/>
      <c r="P3237" s="3"/>
      <c r="Q3237" s="3"/>
      <c r="R3237" s="3"/>
      <c r="S3237" s="3"/>
      <c r="T3237" s="3"/>
      <c r="U3237" s="3"/>
      <c r="V3237" s="3"/>
    </row>
    <row r="3238" ht="27.0" customHeight="1">
      <c r="A3238" s="11" t="str">
        <f>HYPERLINK("https://www.tenforums.com/tutorials/149401-how-set-up-use-sim-pin-cellular-data-network-windows-10-a.html","SIM PIN for Cellular Data Network - Set Up and Use in Windows 10")</f>
        <v>SIM PIN for Cellular Data Network - Set Up and Use in Windows 10</v>
      </c>
      <c r="B3238" s="10" t="s">
        <v>403</v>
      </c>
      <c r="C3238" s="3"/>
      <c r="D3238" s="3"/>
      <c r="E3238" s="3"/>
      <c r="F3238" s="3"/>
      <c r="G3238" s="3"/>
      <c r="H3238" s="3"/>
      <c r="I3238" s="3"/>
      <c r="J3238" s="3"/>
      <c r="K3238" s="3"/>
      <c r="L3238" s="3"/>
      <c r="M3238" s="3"/>
      <c r="N3238" s="3"/>
      <c r="O3238" s="3"/>
      <c r="P3238" s="3"/>
      <c r="Q3238" s="3"/>
      <c r="R3238" s="3"/>
      <c r="S3238" s="3"/>
      <c r="T3238" s="3"/>
      <c r="U3238" s="3"/>
      <c r="V3238" s="3"/>
    </row>
    <row r="3239" ht="27.0" customHeight="1">
      <c r="A3239" s="8" t="str">
        <f>HYPERLINK("https://www.tenforums.com/tutorials/40271-open-items-single-click-double-click-windows-10-a.html","Single-Click or Double-Click to Open Items in Windows 10")</f>
        <v>Single-Click or Double-Click to Open Items in Windows 10</v>
      </c>
      <c r="B3239" s="9" t="s">
        <v>850</v>
      </c>
      <c r="C3239" s="3"/>
      <c r="D3239" s="3"/>
      <c r="E3239" s="3"/>
      <c r="F3239" s="3"/>
      <c r="G3239" s="3"/>
      <c r="H3239" s="3"/>
      <c r="I3239" s="3"/>
      <c r="J3239" s="3"/>
      <c r="K3239" s="3"/>
      <c r="L3239" s="3"/>
      <c r="M3239" s="3"/>
      <c r="N3239" s="3"/>
      <c r="O3239" s="3"/>
      <c r="P3239" s="3"/>
      <c r="Q3239" s="3"/>
      <c r="R3239" s="3"/>
      <c r="S3239" s="3"/>
      <c r="T3239" s="3"/>
      <c r="U3239" s="3"/>
      <c r="V3239" s="3"/>
    </row>
    <row r="3240" ht="27.0" customHeight="1">
      <c r="A3240" s="8" t="str">
        <f>HYPERLINK("https://www.tenforums.com/tutorials/71325-turn-off-folder-tips-display-file-size-info-windows-10-a.html","Size Info in Folder Tips - Turn On or Off in Windows 10")</f>
        <v>Size Info in Folder Tips - Turn On or Off in Windows 10</v>
      </c>
      <c r="B3240" s="9" t="s">
        <v>1043</v>
      </c>
      <c r="C3240" s="3"/>
      <c r="D3240" s="3"/>
      <c r="E3240" s="3"/>
      <c r="F3240" s="3"/>
      <c r="G3240" s="3"/>
      <c r="H3240" s="3"/>
      <c r="I3240" s="3"/>
      <c r="J3240" s="3"/>
      <c r="K3240" s="3"/>
      <c r="L3240" s="3"/>
      <c r="M3240" s="3"/>
      <c r="N3240" s="3"/>
      <c r="O3240" s="3"/>
      <c r="P3240" s="3"/>
      <c r="Q3240" s="3"/>
      <c r="R3240" s="3"/>
      <c r="S3240" s="3"/>
      <c r="T3240" s="3"/>
      <c r="U3240" s="3"/>
      <c r="V3240" s="3"/>
    </row>
    <row r="3241" ht="27.0" customHeight="1">
      <c r="A3241" s="8" t="str">
        <f>HYPERLINK("https://www.tenforums.com/tutorials/89857-skip-ahead-next-release-windows-10-insiders-fast-ring.html","Skip Ahead to Next Release for Windows 10 Insiders in Fast Ring")</f>
        <v>Skip Ahead to Next Release for Windows 10 Insiders in Fast Ring</v>
      </c>
      <c r="B3241" s="9" t="s">
        <v>1313</v>
      </c>
      <c r="C3241" s="3"/>
      <c r="D3241" s="3"/>
      <c r="E3241" s="3"/>
      <c r="F3241" s="3"/>
      <c r="G3241" s="3"/>
      <c r="H3241" s="3"/>
      <c r="I3241" s="3"/>
      <c r="J3241" s="3"/>
      <c r="K3241" s="3"/>
      <c r="L3241" s="3"/>
      <c r="M3241" s="3"/>
      <c r="N3241" s="3"/>
      <c r="O3241" s="3"/>
      <c r="P3241" s="3"/>
      <c r="Q3241" s="3"/>
      <c r="R3241" s="3"/>
      <c r="S3241" s="3"/>
      <c r="T3241" s="3"/>
      <c r="U3241" s="3"/>
      <c r="V3241" s="3"/>
    </row>
    <row r="3242" ht="27.0" customHeight="1">
      <c r="A3242" s="8" t="str">
        <f>HYPERLINK("https://www.tenforums.com/tutorials/64413-skype-app-send-sms-text-messages-windows-10-pc.html","Skype app - Send SMS Text Messages on Windows 10 PC ")</f>
        <v>Skype app - Send SMS Text Messages on Windows 10 PC </v>
      </c>
      <c r="B3242" s="9" t="s">
        <v>2752</v>
      </c>
      <c r="C3242" s="3"/>
      <c r="D3242" s="3"/>
      <c r="E3242" s="3"/>
      <c r="F3242" s="3"/>
      <c r="G3242" s="3"/>
      <c r="H3242" s="3"/>
      <c r="I3242" s="3"/>
      <c r="J3242" s="3"/>
      <c r="K3242" s="3"/>
      <c r="L3242" s="3"/>
      <c r="M3242" s="3"/>
      <c r="N3242" s="3"/>
      <c r="O3242" s="3"/>
      <c r="P3242" s="3"/>
      <c r="Q3242" s="3"/>
      <c r="R3242" s="3"/>
      <c r="S3242" s="3"/>
      <c r="T3242" s="3"/>
      <c r="U3242" s="3"/>
      <c r="V3242" s="3"/>
    </row>
    <row r="3243" ht="27.0" customHeight="1">
      <c r="A3243" s="8" t="str">
        <f>HYPERLINK("https://www.tenforums.com/tutorials/64332-skype-sms-sync-enable-disable-windows-10-pc-mobile.html","Skype SMS Sync - Enable or Disable in Windows 10 PC and Mobile ")</f>
        <v>Skype SMS Sync - Enable or Disable in Windows 10 PC and Mobile </v>
      </c>
      <c r="B3243" s="9" t="s">
        <v>2753</v>
      </c>
      <c r="C3243" s="3"/>
      <c r="D3243" s="3"/>
      <c r="E3243" s="3"/>
      <c r="F3243" s="3"/>
      <c r="G3243" s="3"/>
      <c r="H3243" s="3"/>
      <c r="I3243" s="3"/>
      <c r="J3243" s="3"/>
      <c r="K3243" s="3"/>
      <c r="L3243" s="3"/>
      <c r="M3243" s="3"/>
      <c r="N3243" s="3"/>
      <c r="O3243" s="3"/>
      <c r="P3243" s="3"/>
      <c r="Q3243" s="3"/>
      <c r="R3243" s="3"/>
      <c r="S3243" s="3"/>
      <c r="T3243" s="3"/>
      <c r="U3243" s="3"/>
      <c r="V3243" s="3"/>
    </row>
    <row r="3244" ht="27.0" customHeight="1">
      <c r="A3244" s="11" t="s">
        <v>2754</v>
      </c>
      <c r="B3244" s="10" t="s">
        <v>2755</v>
      </c>
      <c r="C3244" s="3"/>
      <c r="D3244" s="3"/>
      <c r="E3244" s="3"/>
      <c r="F3244" s="3"/>
      <c r="G3244" s="3"/>
      <c r="H3244" s="3"/>
      <c r="I3244" s="3"/>
      <c r="J3244" s="3"/>
      <c r="K3244" s="3"/>
      <c r="L3244" s="3"/>
      <c r="M3244" s="3"/>
      <c r="N3244" s="3"/>
      <c r="O3244" s="3"/>
      <c r="P3244" s="3"/>
      <c r="Q3244" s="3"/>
      <c r="R3244" s="3"/>
      <c r="S3244" s="3"/>
      <c r="T3244" s="3"/>
      <c r="U3244" s="3"/>
      <c r="V3244" s="3"/>
    </row>
    <row r="3245" ht="27.0" customHeight="1">
      <c r="A3245" s="8" t="str">
        <f>HYPERLINK("https://www.tenforums.com/tutorials/7503-sleep-computer-windows-10-a.html","Sleep Computer in Windows 10")</f>
        <v>Sleep Computer in Windows 10</v>
      </c>
      <c r="B3245" s="9" t="s">
        <v>2756</v>
      </c>
      <c r="C3245" s="3"/>
      <c r="D3245" s="3"/>
      <c r="E3245" s="3"/>
      <c r="F3245" s="3"/>
      <c r="G3245" s="3"/>
      <c r="H3245" s="3"/>
      <c r="I3245" s="3"/>
      <c r="J3245" s="3"/>
      <c r="K3245" s="3"/>
      <c r="L3245" s="3"/>
      <c r="M3245" s="3"/>
      <c r="N3245" s="3"/>
      <c r="O3245" s="3"/>
      <c r="P3245" s="3"/>
      <c r="Q3245" s="3"/>
      <c r="R3245" s="3"/>
      <c r="S3245" s="3"/>
      <c r="T3245" s="3"/>
      <c r="U3245" s="3"/>
      <c r="V3245" s="3"/>
    </row>
    <row r="3246" ht="27.0" customHeight="1">
      <c r="A3246" s="8" t="str">
        <f>HYPERLINK("https://www.tenforums.com/tutorials/67187-windows-go-enable-disable-using-sleep-windows-10-pc.html","Sleep - Enable or Disable for Windows To Go on Windows 10 PC ")</f>
        <v>Sleep - Enable or Disable for Windows To Go on Windows 10 PC </v>
      </c>
      <c r="B3246" s="9" t="s">
        <v>2757</v>
      </c>
      <c r="C3246" s="3"/>
      <c r="D3246" s="3"/>
      <c r="E3246" s="3"/>
      <c r="F3246" s="3"/>
      <c r="G3246" s="3"/>
      <c r="H3246" s="3"/>
      <c r="I3246" s="3"/>
      <c r="J3246" s="3"/>
      <c r="K3246" s="3"/>
      <c r="L3246" s="3"/>
      <c r="M3246" s="3"/>
      <c r="N3246" s="3"/>
      <c r="O3246" s="3"/>
      <c r="P3246" s="3"/>
      <c r="Q3246" s="3"/>
      <c r="R3246" s="3"/>
      <c r="S3246" s="3"/>
      <c r="T3246" s="3"/>
      <c r="U3246" s="3"/>
      <c r="V3246" s="3"/>
    </row>
    <row r="3247" ht="27.0" customHeight="1">
      <c r="A3247" s="8" t="str">
        <f>HYPERLINK("https://www.tenforums.com/tutorials/7456-sleep-power-menu-add-remove-windows-10-a.html","Sleep in Power menu - Add or Remove in Windows 10")</f>
        <v>Sleep in Power menu - Add or Remove in Windows 10</v>
      </c>
      <c r="B3247" s="9" t="s">
        <v>2307</v>
      </c>
      <c r="C3247" s="3"/>
      <c r="D3247" s="3"/>
      <c r="E3247" s="3"/>
      <c r="F3247" s="3"/>
      <c r="G3247" s="3"/>
      <c r="H3247" s="3"/>
      <c r="I3247" s="3"/>
      <c r="J3247" s="3"/>
      <c r="K3247" s="3"/>
      <c r="L3247" s="3"/>
      <c r="M3247" s="3"/>
      <c r="N3247" s="3"/>
      <c r="O3247" s="3"/>
      <c r="P3247" s="3"/>
      <c r="Q3247" s="3"/>
      <c r="R3247" s="3"/>
      <c r="S3247" s="3"/>
      <c r="T3247" s="3"/>
      <c r="U3247" s="3"/>
      <c r="V3247" s="3"/>
    </row>
    <row r="3248" ht="27.0" customHeight="1">
      <c r="A3248" s="8" t="str">
        <f>HYPERLINK("https://www.tenforums.com/tutorials/104886-disable-shut-down-restart-sleep-hibernate-windows-10-a.html","Sleep, Shut Down, Restart, and Hibernate in Power Menu - Enable or Disable in Windows 10")</f>
        <v>Sleep, Shut Down, Restart, and Hibernate in Power Menu - Enable or Disable in Windows 10</v>
      </c>
      <c r="B3248" s="9" t="s">
        <v>1224</v>
      </c>
      <c r="C3248" s="3"/>
      <c r="D3248" s="3"/>
      <c r="E3248" s="3"/>
      <c r="F3248" s="3"/>
      <c r="G3248" s="3"/>
      <c r="H3248" s="3"/>
      <c r="I3248" s="3"/>
      <c r="J3248" s="3"/>
      <c r="K3248" s="3"/>
      <c r="L3248" s="3"/>
      <c r="M3248" s="3"/>
      <c r="N3248" s="3"/>
      <c r="O3248" s="3"/>
      <c r="P3248" s="3"/>
      <c r="Q3248" s="3"/>
      <c r="R3248" s="3"/>
      <c r="S3248" s="3"/>
      <c r="T3248" s="3"/>
      <c r="U3248" s="3"/>
      <c r="V3248" s="3"/>
    </row>
    <row r="3249" ht="27.0" customHeight="1">
      <c r="A3249" s="8" t="str">
        <f>HYPERLINK("https://www.tenforums.com/tutorials/63346-sleep-states-available-your-windows-10-pc.html","Sleep States Available on your Windows 10 PC ")</f>
        <v>Sleep States Available on your Windows 10 PC </v>
      </c>
      <c r="B3249" s="9" t="s">
        <v>2385</v>
      </c>
      <c r="C3249" s="3"/>
      <c r="D3249" s="3"/>
      <c r="E3249" s="3"/>
      <c r="F3249" s="3"/>
      <c r="G3249" s="3"/>
      <c r="H3249" s="3"/>
      <c r="I3249" s="3"/>
      <c r="J3249" s="3"/>
      <c r="K3249" s="3"/>
      <c r="L3249" s="3"/>
      <c r="M3249" s="3"/>
      <c r="N3249" s="3"/>
      <c r="O3249" s="3"/>
      <c r="P3249" s="3"/>
      <c r="Q3249" s="3"/>
      <c r="R3249" s="3"/>
      <c r="S3249" s="3"/>
      <c r="T3249" s="3"/>
      <c r="U3249" s="3"/>
      <c r="V3249" s="3"/>
    </row>
    <row r="3250" ht="27.0" customHeight="1">
      <c r="A3250" s="8" t="str">
        <f>HYPERLINK("https://www.tenforums.com/tutorials/64555-sleep-study-report-generate-windows-10-a.html","Sleep Study Report - Generate in Windows 10 ")</f>
        <v>Sleep Study Report - Generate in Windows 10 </v>
      </c>
      <c r="B3250" s="9" t="s">
        <v>2758</v>
      </c>
      <c r="C3250" s="3"/>
      <c r="D3250" s="3"/>
      <c r="E3250" s="3"/>
      <c r="F3250" s="3"/>
      <c r="G3250" s="3"/>
      <c r="H3250" s="3"/>
      <c r="I3250" s="3"/>
      <c r="J3250" s="3"/>
      <c r="K3250" s="3"/>
      <c r="L3250" s="3"/>
      <c r="M3250" s="3"/>
      <c r="N3250" s="3"/>
      <c r="O3250" s="3"/>
      <c r="P3250" s="3"/>
      <c r="Q3250" s="3"/>
      <c r="R3250" s="3"/>
      <c r="S3250" s="3"/>
      <c r="T3250" s="3"/>
      <c r="U3250" s="3"/>
      <c r="V3250" s="3"/>
    </row>
    <row r="3251" ht="27.0" customHeight="1">
      <c r="A3251" s="8" t="str">
        <f>HYPERLINK("https://www.tenforums.com/tutorials/85498-remove-desktop-background-slide-show-power-options-windows-10-a.html","Slide show - Add or Remove from Power Options in Windows 10")</f>
        <v>Slide show - Add or Remove from Power Options in Windows 10</v>
      </c>
      <c r="B3251" s="9" t="s">
        <v>2759</v>
      </c>
      <c r="C3251" s="3"/>
      <c r="D3251" s="3"/>
      <c r="E3251" s="3"/>
      <c r="F3251" s="3"/>
      <c r="G3251" s="3"/>
      <c r="H3251" s="3"/>
      <c r="I3251" s="3"/>
      <c r="J3251" s="3"/>
      <c r="K3251" s="3"/>
      <c r="L3251" s="3"/>
      <c r="M3251" s="3"/>
      <c r="N3251" s="3"/>
      <c r="O3251" s="3"/>
      <c r="P3251" s="3"/>
      <c r="Q3251" s="3"/>
      <c r="R3251" s="3"/>
      <c r="S3251" s="3"/>
      <c r="T3251" s="3"/>
      <c r="U3251" s="3"/>
      <c r="V3251" s="3"/>
    </row>
    <row r="3252" ht="27.0" customHeight="1">
      <c r="A3252" s="8" t="str">
        <f>HYPERLINK("https://www.tenforums.com/tutorials/78767-add-slide-show-context-menu-windows-10-a.html","Slide Show - Add to Context Menu in Windows 10")</f>
        <v>Slide Show - Add to Context Menu in Windows 10</v>
      </c>
      <c r="B3252" s="10" t="s">
        <v>2760</v>
      </c>
      <c r="C3252" s="3"/>
      <c r="D3252" s="3"/>
      <c r="E3252" s="3"/>
      <c r="F3252" s="3"/>
      <c r="G3252" s="3"/>
      <c r="H3252" s="3"/>
      <c r="I3252" s="3"/>
      <c r="J3252" s="3"/>
      <c r="K3252" s="3"/>
      <c r="L3252" s="3"/>
      <c r="M3252" s="3"/>
      <c r="N3252" s="3"/>
      <c r="O3252" s="3"/>
      <c r="P3252" s="3"/>
      <c r="Q3252" s="3"/>
      <c r="R3252" s="3"/>
      <c r="S3252" s="3"/>
      <c r="T3252" s="3"/>
      <c r="U3252" s="3"/>
      <c r="V3252" s="3"/>
    </row>
    <row r="3253" ht="27.0" customHeight="1">
      <c r="A3253" s="8" t="str">
        <f>HYPERLINK("https://www.tenforums.com/tutorials/41244-slide-show-pictures-view-windows-10-a.html","Slide Show of Pictures - View in Windows 10")</f>
        <v>Slide Show of Pictures - View in Windows 10</v>
      </c>
      <c r="B3253" s="9" t="s">
        <v>2761</v>
      </c>
      <c r="C3253" s="3"/>
      <c r="D3253" s="3"/>
      <c r="E3253" s="3"/>
      <c r="F3253" s="3"/>
      <c r="G3253" s="3"/>
      <c r="H3253" s="3"/>
      <c r="I3253" s="3"/>
      <c r="J3253" s="3"/>
      <c r="K3253" s="3"/>
      <c r="L3253" s="3"/>
      <c r="M3253" s="3"/>
      <c r="N3253" s="3"/>
      <c r="O3253" s="3"/>
      <c r="P3253" s="3"/>
      <c r="Q3253" s="3"/>
      <c r="R3253" s="3"/>
      <c r="S3253" s="3"/>
      <c r="T3253" s="3"/>
      <c r="U3253" s="3"/>
      <c r="V3253" s="3"/>
    </row>
    <row r="3254" ht="27.0" customHeight="1">
      <c r="A3254" s="8" t="str">
        <f>HYPERLINK("https://www.tenforums.com/tutorials/90164-enable-disable-lock-screen-slide-show-windows-10-a.html","Slide Show on Lock Screen - Enable or Disable in Windows 10")</f>
        <v>Slide Show on Lock Screen - Enable or Disable in Windows 10</v>
      </c>
      <c r="B3254" s="9" t="s">
        <v>1444</v>
      </c>
      <c r="C3254" s="3"/>
      <c r="D3254" s="3"/>
      <c r="E3254" s="3"/>
      <c r="F3254" s="3"/>
      <c r="G3254" s="3"/>
      <c r="H3254" s="3"/>
      <c r="I3254" s="3"/>
      <c r="J3254" s="3"/>
      <c r="K3254" s="3"/>
      <c r="L3254" s="3"/>
      <c r="M3254" s="3"/>
      <c r="N3254" s="3"/>
      <c r="O3254" s="3"/>
      <c r="P3254" s="3"/>
      <c r="Q3254" s="3"/>
      <c r="R3254" s="3"/>
      <c r="S3254" s="3"/>
      <c r="T3254" s="3"/>
      <c r="U3254" s="3"/>
      <c r="V3254" s="3"/>
    </row>
    <row r="3255" ht="27.0" customHeight="1">
      <c r="A3255" s="8" t="str">
        <f>HYPERLINK("https://www.tenforums.com/tutorials/8214-slide-shut-down-shortcut-create-windows-10-a.html","Slide to Shut down Shortcut - Create in Windows 10")</f>
        <v>Slide to Shut down Shortcut - Create in Windows 10</v>
      </c>
      <c r="B3255" s="9" t="s">
        <v>2762</v>
      </c>
      <c r="C3255" s="3"/>
      <c r="D3255" s="3"/>
      <c r="E3255" s="3"/>
      <c r="F3255" s="3"/>
      <c r="G3255" s="3"/>
      <c r="H3255" s="3"/>
      <c r="I3255" s="3"/>
      <c r="J3255" s="3"/>
      <c r="K3255" s="3"/>
      <c r="L3255" s="3"/>
      <c r="M3255" s="3"/>
      <c r="N3255" s="3"/>
      <c r="O3255" s="3"/>
      <c r="P3255" s="3"/>
      <c r="Q3255" s="3"/>
      <c r="R3255" s="3"/>
      <c r="S3255" s="3"/>
      <c r="T3255" s="3"/>
      <c r="U3255" s="3"/>
      <c r="V3255" s="3"/>
    </row>
    <row r="3256" ht="27.0" customHeight="1">
      <c r="A3256" s="11" t="s">
        <v>2763</v>
      </c>
      <c r="B3256" s="10" t="s">
        <v>869</v>
      </c>
      <c r="C3256" s="3"/>
      <c r="D3256" s="3"/>
      <c r="E3256" s="3"/>
      <c r="F3256" s="3"/>
      <c r="G3256" s="3"/>
      <c r="H3256" s="3"/>
      <c r="I3256" s="3"/>
      <c r="J3256" s="3"/>
      <c r="K3256" s="3"/>
      <c r="L3256" s="3"/>
      <c r="M3256" s="3"/>
      <c r="N3256" s="3"/>
      <c r="O3256" s="3"/>
      <c r="P3256" s="3"/>
      <c r="Q3256" s="3"/>
      <c r="R3256" s="3"/>
      <c r="S3256" s="3"/>
      <c r="T3256" s="3"/>
      <c r="U3256" s="3"/>
      <c r="V3256" s="3"/>
    </row>
    <row r="3257" ht="27.0" customHeight="1">
      <c r="A3257" s="11" t="s">
        <v>2764</v>
      </c>
      <c r="B3257" s="10" t="s">
        <v>2765</v>
      </c>
      <c r="C3257" s="3"/>
      <c r="D3257" s="3"/>
      <c r="E3257" s="3"/>
      <c r="F3257" s="3"/>
      <c r="G3257" s="3"/>
      <c r="H3257" s="3"/>
      <c r="I3257" s="3"/>
      <c r="J3257" s="3"/>
      <c r="K3257" s="3"/>
      <c r="L3257" s="3"/>
      <c r="M3257" s="3"/>
      <c r="N3257" s="3"/>
      <c r="O3257" s="3"/>
      <c r="P3257" s="3"/>
      <c r="Q3257" s="3"/>
      <c r="R3257" s="3"/>
      <c r="S3257" s="3"/>
      <c r="T3257" s="3"/>
      <c r="U3257" s="3"/>
      <c r="V3257" s="3"/>
    </row>
    <row r="3258" ht="27.0" customHeight="1">
      <c r="A3258" s="11" t="s">
        <v>2766</v>
      </c>
      <c r="B3258" s="10" t="s">
        <v>1681</v>
      </c>
      <c r="C3258" s="3"/>
      <c r="D3258" s="3"/>
      <c r="E3258" s="3"/>
      <c r="F3258" s="3"/>
      <c r="G3258" s="3"/>
      <c r="H3258" s="3"/>
      <c r="I3258" s="3"/>
      <c r="J3258" s="3"/>
      <c r="K3258" s="3"/>
      <c r="L3258" s="3"/>
      <c r="M3258" s="3"/>
      <c r="N3258" s="3"/>
      <c r="O3258" s="3"/>
      <c r="P3258" s="3"/>
      <c r="Q3258" s="3"/>
      <c r="R3258" s="3"/>
      <c r="S3258" s="3"/>
      <c r="T3258" s="3"/>
      <c r="U3258" s="3"/>
      <c r="V3258" s="3"/>
    </row>
    <row r="3259" ht="27.0" customHeight="1">
      <c r="A3259" s="8" t="str">
        <f>HYPERLINK("https://www.tenforums.com/tutorials/117837-enable-disable-bypassing-smartscreen-sites-microsoft-edge.html","SmartScreen Prompts for Sites in Microsoft Edge - Enable or Disable Bypassing in Windows 10")</f>
        <v>SmartScreen Prompts for Sites in Microsoft Edge - Enable or Disable Bypassing in Windows 10</v>
      </c>
      <c r="B3259" s="9" t="s">
        <v>1854</v>
      </c>
      <c r="C3259" s="3"/>
      <c r="D3259" s="3"/>
      <c r="E3259" s="3"/>
      <c r="F3259" s="3"/>
      <c r="G3259" s="3"/>
      <c r="H3259" s="3"/>
      <c r="I3259" s="3"/>
      <c r="J3259" s="3"/>
      <c r="K3259" s="3"/>
      <c r="L3259" s="3"/>
      <c r="M3259" s="3"/>
      <c r="N3259" s="3"/>
      <c r="O3259" s="3"/>
      <c r="P3259" s="3"/>
      <c r="Q3259" s="3"/>
      <c r="R3259" s="3"/>
      <c r="S3259" s="3"/>
      <c r="T3259" s="3"/>
      <c r="U3259" s="3"/>
      <c r="V3259" s="3"/>
    </row>
    <row r="3260" ht="27.0" customHeight="1">
      <c r="A3260" s="8" t="str">
        <f>HYPERLINK("https://www.tenforums.com/tutorials/81139-turn-off-smartscreen-windows-store-apps-windows-10-a.html","SmartScreen for Store Apps - Turn On or Off in Windows 10")</f>
        <v>SmartScreen for Store Apps - Turn On or Off in Windows 10</v>
      </c>
      <c r="B3260" s="10" t="s">
        <v>2767</v>
      </c>
      <c r="C3260" s="3"/>
      <c r="D3260" s="3"/>
      <c r="E3260" s="3"/>
      <c r="F3260" s="3"/>
      <c r="G3260" s="3"/>
      <c r="H3260" s="3"/>
      <c r="I3260" s="3"/>
      <c r="J3260" s="3"/>
      <c r="K3260" s="3"/>
      <c r="L3260" s="3"/>
      <c r="M3260" s="3"/>
      <c r="N3260" s="3"/>
      <c r="O3260" s="3"/>
      <c r="P3260" s="3"/>
      <c r="Q3260" s="3"/>
      <c r="R3260" s="3"/>
      <c r="S3260" s="3"/>
      <c r="T3260" s="3"/>
      <c r="U3260" s="3"/>
      <c r="V3260" s="3"/>
    </row>
    <row r="3261" ht="27.0" customHeight="1">
      <c r="A3261" s="8" t="str">
        <f>HYPERLINK("https://www.tenforums.com/tutorials/107605-enable-disable-smb1-file-sharing-protocol-windows.html","SMB1 File Sharing Protocol - Enable or Disable in Windows")</f>
        <v>SMB1 File Sharing Protocol - Enable or Disable in Windows</v>
      </c>
      <c r="B3261" s="9" t="s">
        <v>2768</v>
      </c>
      <c r="C3261" s="3"/>
      <c r="D3261" s="3"/>
      <c r="E3261" s="3"/>
      <c r="F3261" s="3"/>
      <c r="G3261" s="3"/>
      <c r="H3261" s="3"/>
      <c r="I3261" s="3"/>
      <c r="J3261" s="3"/>
      <c r="K3261" s="3"/>
      <c r="L3261" s="3"/>
      <c r="M3261" s="3"/>
      <c r="N3261" s="3"/>
      <c r="O3261" s="3"/>
      <c r="P3261" s="3"/>
      <c r="Q3261" s="3"/>
      <c r="R3261" s="3"/>
      <c r="S3261" s="3"/>
      <c r="T3261" s="3"/>
      <c r="U3261" s="3"/>
      <c r="V3261" s="3"/>
    </row>
    <row r="3262" ht="27.0" customHeight="1">
      <c r="A3262" s="8" t="str">
        <f>HYPERLINK("https://www.tenforums.com/tutorials/119899-view-text-messages-android-phone-your-phone-app-windows-10-a.html","SMS Text Messages from Android Phone - View and Reply in Your Phone app on Windows 10")</f>
        <v>SMS Text Messages from Android Phone - View and Reply in Your Phone app on Windows 10</v>
      </c>
      <c r="B3262" s="9" t="s">
        <v>144</v>
      </c>
      <c r="C3262" s="3"/>
      <c r="D3262" s="3"/>
      <c r="E3262" s="3"/>
      <c r="F3262" s="3"/>
      <c r="G3262" s="3"/>
      <c r="H3262" s="3"/>
      <c r="I3262" s="3"/>
      <c r="J3262" s="3"/>
      <c r="K3262" s="3"/>
      <c r="L3262" s="3"/>
      <c r="M3262" s="3"/>
      <c r="N3262" s="3"/>
      <c r="O3262" s="3"/>
      <c r="P3262" s="3"/>
      <c r="Q3262" s="3"/>
      <c r="R3262" s="3"/>
      <c r="S3262" s="3"/>
      <c r="T3262" s="3"/>
      <c r="U3262" s="3"/>
      <c r="V3262" s="3"/>
    </row>
    <row r="3263" ht="27.0" customHeight="1">
      <c r="A3263" s="8" t="str">
        <f>HYPERLINK("https://www.tenforums.com/tutorials/64413-skype-app-send-sms-text-messages-windows-10-pc.html","SMS Text Messages - Send from Skype Preview app on Windows 10 PC ")</f>
        <v>SMS Text Messages - Send from Skype Preview app on Windows 10 PC </v>
      </c>
      <c r="B3263" s="9" t="s">
        <v>2752</v>
      </c>
      <c r="C3263" s="3"/>
      <c r="D3263" s="3"/>
      <c r="E3263" s="3"/>
      <c r="F3263" s="3"/>
      <c r="G3263" s="3"/>
      <c r="H3263" s="3"/>
      <c r="I3263" s="3"/>
      <c r="J3263" s="3"/>
      <c r="K3263" s="3"/>
      <c r="L3263" s="3"/>
      <c r="M3263" s="3"/>
      <c r="N3263" s="3"/>
      <c r="O3263" s="3"/>
      <c r="P3263" s="3"/>
      <c r="Q3263" s="3"/>
      <c r="R3263" s="3"/>
      <c r="S3263" s="3"/>
      <c r="T3263" s="3"/>
      <c r="U3263" s="3"/>
      <c r="V3263" s="3"/>
    </row>
    <row r="3264" ht="27.0" customHeight="1">
      <c r="A3264" s="8" t="str">
        <f>HYPERLINK("https://www.tenforums.com/tutorials/82701-turn-off-snap-pointer-default-button-windows-10-a.html","Snap To Default Button - Turn On or Off for Pointer in Windows 10")</f>
        <v>Snap To Default Button - Turn On or Off for Pointer in Windows 10</v>
      </c>
      <c r="B3264" s="10" t="s">
        <v>2299</v>
      </c>
      <c r="C3264" s="3"/>
      <c r="D3264" s="3"/>
      <c r="E3264" s="3"/>
      <c r="F3264" s="3"/>
      <c r="G3264" s="3"/>
      <c r="H3264" s="3"/>
      <c r="I3264" s="3"/>
      <c r="J3264" s="3"/>
      <c r="K3264" s="3"/>
      <c r="L3264" s="3"/>
      <c r="M3264" s="3"/>
      <c r="N3264" s="3"/>
      <c r="O3264" s="3"/>
      <c r="P3264" s="3"/>
      <c r="Q3264" s="3"/>
      <c r="R3264" s="3"/>
      <c r="S3264" s="3"/>
      <c r="T3264" s="3"/>
      <c r="U3264" s="3"/>
      <c r="V3264" s="3"/>
    </row>
    <row r="3265" ht="27.0" customHeight="1">
      <c r="A3265" s="8" t="str">
        <f>HYPERLINK("https://www.tenforums.com/tutorials/4343-aero-snap-turn-off-windows-10-a.html","Snap - Turn On or Off in Windows 10 ")</f>
        <v>Snap - Turn On or Off in Windows 10 </v>
      </c>
      <c r="B3265" s="9" t="s">
        <v>110</v>
      </c>
      <c r="C3265" s="3"/>
      <c r="D3265" s="3"/>
      <c r="E3265" s="3"/>
      <c r="F3265" s="3"/>
      <c r="G3265" s="3"/>
      <c r="H3265" s="3"/>
      <c r="I3265" s="3"/>
      <c r="J3265" s="3"/>
      <c r="K3265" s="3"/>
      <c r="L3265" s="3"/>
      <c r="M3265" s="3"/>
      <c r="N3265" s="3"/>
      <c r="O3265" s="3"/>
      <c r="P3265" s="3"/>
      <c r="Q3265" s="3"/>
      <c r="R3265" s="3"/>
      <c r="S3265" s="3"/>
      <c r="T3265" s="3"/>
      <c r="U3265" s="3"/>
      <c r="V3265" s="3"/>
    </row>
    <row r="3266" ht="27.0" customHeight="1">
      <c r="A3266" s="11" t="str">
        <f>HYPERLINK("https://www.tenforums.com/tutorials/145970-how-enable-disable-drag-snap-windows-windows-10-a.html","Snap Windows - Enable or Disable Drag to in Windows 10")</f>
        <v>Snap Windows - Enable or Disable Drag to in Windows 10</v>
      </c>
      <c r="B3266" s="10" t="s">
        <v>2769</v>
      </c>
      <c r="C3266" s="3"/>
      <c r="D3266" s="3"/>
      <c r="E3266" s="3"/>
      <c r="F3266" s="3"/>
      <c r="G3266" s="3"/>
      <c r="H3266" s="3"/>
      <c r="I3266" s="3"/>
      <c r="J3266" s="3"/>
      <c r="K3266" s="3"/>
      <c r="L3266" s="3"/>
      <c r="M3266" s="3"/>
      <c r="N3266" s="3"/>
      <c r="O3266" s="3"/>
      <c r="P3266" s="3"/>
      <c r="Q3266" s="3"/>
      <c r="R3266" s="3"/>
      <c r="S3266" s="3"/>
      <c r="T3266" s="3"/>
      <c r="U3266" s="3"/>
      <c r="V3266" s="3"/>
    </row>
    <row r="3267" ht="27.0" customHeight="1">
      <c r="A3267" s="8" t="str">
        <f>HYPERLINK("https://www.tenforums.com/tutorials/38022-snapshot-sound-printscreen-key-add-remove-windows.html","SnapShot Sound for PrintScreen Key - Add or Remove in Windows")</f>
        <v>SnapShot Sound for PrintScreen Key - Add or Remove in Windows</v>
      </c>
      <c r="B3267" s="9" t="s">
        <v>2413</v>
      </c>
      <c r="C3267" s="3"/>
      <c r="D3267" s="3"/>
      <c r="E3267" s="3"/>
      <c r="F3267" s="3"/>
      <c r="G3267" s="3"/>
      <c r="H3267" s="3"/>
      <c r="I3267" s="3"/>
      <c r="J3267" s="3"/>
      <c r="K3267" s="3"/>
      <c r="L3267" s="3"/>
      <c r="M3267" s="3"/>
      <c r="N3267" s="3"/>
      <c r="O3267" s="3"/>
      <c r="P3267" s="3"/>
      <c r="Q3267" s="3"/>
      <c r="R3267" s="3"/>
      <c r="S3267" s="3"/>
      <c r="T3267" s="3"/>
      <c r="U3267" s="3"/>
      <c r="V3267" s="3"/>
    </row>
    <row r="3268" ht="27.0" customHeight="1">
      <c r="A3268" s="8" t="str">
        <f>HYPERLINK("https://www.tenforums.com/tutorials/126224-turn-off-ask-save-snip-snip-sketch-app-windows-10-a.html","Snip &amp; Sketch app Ask to Save Snip - Turn On or Off in Windows 10")</f>
        <v>Snip &amp; Sketch app Ask to Save Snip - Turn On or Off in Windows 10</v>
      </c>
      <c r="B3268" s="9" t="s">
        <v>2770</v>
      </c>
      <c r="C3268" s="3"/>
      <c r="D3268" s="3"/>
      <c r="E3268" s="3"/>
      <c r="F3268" s="3"/>
      <c r="G3268" s="3"/>
      <c r="H3268" s="3"/>
      <c r="I3268" s="3"/>
      <c r="J3268" s="3"/>
      <c r="K3268" s="3"/>
      <c r="L3268" s="3"/>
      <c r="M3268" s="3"/>
      <c r="N3268" s="3"/>
      <c r="O3268" s="3"/>
      <c r="P3268" s="3"/>
      <c r="Q3268" s="3"/>
      <c r="R3268" s="3"/>
      <c r="S3268" s="3"/>
      <c r="T3268" s="3"/>
      <c r="U3268" s="3"/>
      <c r="V3268" s="3"/>
    </row>
    <row r="3269" ht="27.0" customHeight="1">
      <c r="A3269" s="8" t="str">
        <f>HYPERLINK("https://www.tenforums.com/tutorials/126227-turn-off-auto-copy-clipboard-snip-sketch-windows-10-a.html","Snip &amp; Sketch app Auto Copy to Clipboard - Turn On or Off in Windows 10")</f>
        <v>Snip &amp; Sketch app Auto Copy to Clipboard - Turn On or Off in Windows 10</v>
      </c>
      <c r="B3269" s="9" t="s">
        <v>2771</v>
      </c>
      <c r="C3269" s="3"/>
      <c r="D3269" s="3"/>
      <c r="E3269" s="3"/>
      <c r="F3269" s="3"/>
      <c r="G3269" s="3"/>
      <c r="H3269" s="3"/>
      <c r="I3269" s="3"/>
      <c r="J3269" s="3"/>
      <c r="K3269" s="3"/>
      <c r="L3269" s="3"/>
      <c r="M3269" s="3"/>
      <c r="N3269" s="3"/>
      <c r="O3269" s="3"/>
      <c r="P3269" s="3"/>
      <c r="Q3269" s="3"/>
      <c r="R3269" s="3"/>
      <c r="S3269" s="3"/>
      <c r="T3269" s="3"/>
      <c r="U3269" s="3"/>
      <c r="V3269" s="3"/>
    </row>
    <row r="3270" ht="27.0" customHeight="1">
      <c r="A3270" s="8" t="str">
        <f>HYPERLINK("https://www.tenforums.com/tutorials/126244-backup-restore-snip-sketch-app-settings-windows-10-a.html","Snip &amp; Sketch app Settings - Backup and Restore in Windows 10")</f>
        <v>Snip &amp; Sketch app Settings - Backup and Restore in Windows 10</v>
      </c>
      <c r="B3270" s="9" t="s">
        <v>2772</v>
      </c>
      <c r="C3270" s="3"/>
      <c r="D3270" s="3"/>
      <c r="E3270" s="3"/>
      <c r="F3270" s="3"/>
      <c r="G3270" s="3"/>
      <c r="H3270" s="3"/>
      <c r="I3270" s="3"/>
      <c r="J3270" s="3"/>
      <c r="K3270" s="3"/>
      <c r="L3270" s="3"/>
      <c r="M3270" s="3"/>
      <c r="N3270" s="3"/>
      <c r="O3270" s="3"/>
      <c r="P3270" s="3"/>
      <c r="Q3270" s="3"/>
      <c r="R3270" s="3"/>
      <c r="S3270" s="3"/>
      <c r="T3270" s="3"/>
      <c r="U3270" s="3"/>
      <c r="V3270" s="3"/>
    </row>
    <row r="3271" ht="27.0" customHeight="1">
      <c r="A3271" s="11" t="str">
        <f>HYPERLINK("https://www.tenforums.com/tutorials/137682-turn-off-single-window-mode-snip-sketch-app-windows-10-a.html","Snip &amp; Sketch app Single Window Mode - Turn On or Off in Windows 10")</f>
        <v>Snip &amp; Sketch app Single Window Mode - Turn On or Off in Windows 10</v>
      </c>
      <c r="B3271" s="10" t="s">
        <v>2773</v>
      </c>
      <c r="C3271" s="3"/>
      <c r="D3271" s="3"/>
      <c r="E3271" s="3"/>
      <c r="F3271" s="3"/>
      <c r="G3271" s="3"/>
      <c r="H3271" s="3"/>
      <c r="I3271" s="3"/>
      <c r="J3271" s="3"/>
      <c r="K3271" s="3"/>
      <c r="L3271" s="3"/>
      <c r="M3271" s="3"/>
      <c r="N3271" s="3"/>
      <c r="O3271" s="3"/>
      <c r="P3271" s="3"/>
      <c r="Q3271" s="3"/>
      <c r="R3271" s="3"/>
      <c r="S3271" s="3"/>
      <c r="T3271" s="3"/>
      <c r="U3271" s="3"/>
      <c r="V3271" s="3"/>
    </row>
    <row r="3272" ht="27.0" customHeight="1">
      <c r="A3272" s="8" t="str">
        <f>HYPERLINK("https://www.tenforums.com/tutorials/126185-turn-off-snip-outline-snip-sketch-app-windows-10-a.html","Snip &amp; Sketch app Snip Outline - Turn On or Off in Windows 10")</f>
        <v>Snip &amp; Sketch app Snip Outline - Turn On or Off in Windows 10</v>
      </c>
      <c r="B3272" s="9" t="s">
        <v>2774</v>
      </c>
      <c r="C3272" s="3"/>
      <c r="D3272" s="3"/>
      <c r="E3272" s="3"/>
      <c r="F3272" s="3"/>
      <c r="G3272" s="3"/>
      <c r="H3272" s="3"/>
      <c r="I3272" s="3"/>
      <c r="J3272" s="3"/>
      <c r="K3272" s="3"/>
      <c r="L3272" s="3"/>
      <c r="M3272" s="3"/>
      <c r="N3272" s="3"/>
      <c r="O3272" s="3"/>
      <c r="P3272" s="3"/>
      <c r="Q3272" s="3"/>
      <c r="R3272" s="3"/>
      <c r="S3272" s="3"/>
      <c r="T3272" s="3"/>
      <c r="U3272" s="3"/>
      <c r="V3272" s="3"/>
    </row>
    <row r="3273" ht="27.0" customHeight="1">
      <c r="A3273" s="11" t="str">
        <f>HYPERLINK("https://www.tenforums.com/tutorials/109297-take-screen-snip-snip-sketch-windows-10-a.html","Snip &amp; Sketch - Take Screen Snip (Screenshot) in Windows 10")</f>
        <v>Snip &amp; Sketch - Take Screen Snip (Screenshot) in Windows 10</v>
      </c>
      <c r="B3273" s="10" t="s">
        <v>2630</v>
      </c>
      <c r="C3273" s="3"/>
      <c r="D3273" s="3"/>
      <c r="E3273" s="3"/>
      <c r="F3273" s="3"/>
      <c r="G3273" s="3"/>
      <c r="H3273" s="3"/>
      <c r="I3273" s="3"/>
      <c r="J3273" s="3"/>
      <c r="K3273" s="3"/>
      <c r="L3273" s="3"/>
      <c r="M3273" s="3"/>
      <c r="N3273" s="3"/>
      <c r="O3273" s="3"/>
      <c r="P3273" s="3"/>
      <c r="Q3273" s="3"/>
      <c r="R3273" s="3"/>
      <c r="S3273" s="3"/>
      <c r="T3273" s="3"/>
      <c r="U3273" s="3"/>
      <c r="V3273" s="3"/>
    </row>
    <row r="3274" ht="27.0" customHeight="1">
      <c r="A3274" s="8" t="str">
        <f>HYPERLINK("https://www.tenforums.com/tutorials/23951-snipping-tool-add-context-menu-windows.html","Snipping Tool - Add to Context Menu in Windows")</f>
        <v>Snipping Tool - Add to Context Menu in Windows</v>
      </c>
      <c r="B3274" s="10" t="s">
        <v>2775</v>
      </c>
      <c r="C3274" s="3"/>
      <c r="D3274" s="3"/>
      <c r="E3274" s="3"/>
      <c r="F3274" s="3"/>
      <c r="G3274" s="3"/>
      <c r="H3274" s="3"/>
      <c r="I3274" s="3"/>
      <c r="J3274" s="3"/>
      <c r="K3274" s="3"/>
      <c r="L3274" s="3"/>
      <c r="M3274" s="3"/>
      <c r="N3274" s="3"/>
      <c r="O3274" s="3"/>
      <c r="P3274" s="3"/>
      <c r="Q3274" s="3"/>
      <c r="R3274" s="3"/>
      <c r="S3274" s="3"/>
      <c r="T3274" s="3"/>
      <c r="U3274" s="3"/>
      <c r="V3274" s="3"/>
    </row>
    <row r="3275" ht="27.0" customHeight="1">
      <c r="A3275" s="8" t="str">
        <f>HYPERLINK("https://www.tenforums.com/tutorials/96008-enable-disable-snipping-tool-windows.html","Snipping Tool - Enable or Disable in Windows")</f>
        <v>Snipping Tool - Enable or Disable in Windows</v>
      </c>
      <c r="B3275" s="9" t="s">
        <v>2776</v>
      </c>
      <c r="C3275" s="19"/>
      <c r="D3275" s="19"/>
      <c r="E3275" s="19"/>
      <c r="F3275" s="19"/>
      <c r="G3275" s="19"/>
      <c r="H3275" s="19"/>
      <c r="I3275" s="19"/>
      <c r="J3275" s="19"/>
      <c r="K3275" s="19"/>
      <c r="L3275" s="19"/>
      <c r="M3275" s="19"/>
      <c r="N3275" s="19"/>
      <c r="O3275" s="19"/>
      <c r="P3275" s="19"/>
      <c r="Q3275" s="19"/>
      <c r="R3275" s="19"/>
      <c r="S3275" s="19"/>
      <c r="T3275" s="19"/>
      <c r="U3275" s="19"/>
      <c r="V3275" s="19"/>
    </row>
    <row r="3276" ht="27.0" customHeight="1">
      <c r="A3276" s="8" t="str">
        <f>HYPERLINK("https://www.tenforums.com/tutorials/6102-take-screenshot-windows-10-a.html#option4","Snipping Tool - Take Screenshot in Windows")</f>
        <v>Snipping Tool - Take Screenshot in Windows</v>
      </c>
      <c r="B3276" s="9" t="s">
        <v>2633</v>
      </c>
      <c r="C3276" s="19"/>
      <c r="D3276" s="19"/>
      <c r="E3276" s="19"/>
      <c r="F3276" s="19"/>
      <c r="G3276" s="19"/>
      <c r="H3276" s="19"/>
      <c r="I3276" s="19"/>
      <c r="J3276" s="19"/>
      <c r="K3276" s="19"/>
      <c r="L3276" s="19"/>
      <c r="M3276" s="19"/>
      <c r="N3276" s="19"/>
      <c r="O3276" s="19"/>
      <c r="P3276" s="19"/>
      <c r="Q3276" s="19"/>
      <c r="R3276" s="19"/>
      <c r="S3276" s="19"/>
      <c r="T3276" s="19"/>
      <c r="U3276" s="19"/>
      <c r="V3276" s="19"/>
    </row>
    <row r="3277" ht="27.0" customHeight="1">
      <c r="A3277" s="8" t="str">
        <f>HYPERLINK("https://www.tenforums.com/tutorials/8933-optimize-defrag-drives-windows-10-a.html","Solid State Drive - TRIM in Windows 10")</f>
        <v>Solid State Drive - TRIM in Windows 10</v>
      </c>
      <c r="B3277" s="9" t="s">
        <v>711</v>
      </c>
      <c r="C3277" s="19"/>
      <c r="D3277" s="19"/>
      <c r="E3277" s="19"/>
      <c r="F3277" s="19"/>
      <c r="G3277" s="19"/>
      <c r="H3277" s="19"/>
      <c r="I3277" s="19"/>
      <c r="J3277" s="19"/>
      <c r="K3277" s="19"/>
      <c r="L3277" s="19"/>
      <c r="M3277" s="19"/>
      <c r="N3277" s="19"/>
      <c r="O3277" s="19"/>
      <c r="P3277" s="19"/>
      <c r="Q3277" s="19"/>
      <c r="R3277" s="19"/>
      <c r="S3277" s="19"/>
      <c r="T3277" s="19"/>
      <c r="U3277" s="19"/>
      <c r="V3277" s="19"/>
    </row>
    <row r="3278" ht="27.0" customHeight="1">
      <c r="A3278" s="8" t="str">
        <f>HYPERLINK("https://www.tenforums.com/tutorials/40028-trim-support-solid-state-drives-enable-disable-windows-10-a.html","Solid State Drive TRIM Support - Enable or Disable in Windows 10")</f>
        <v>Solid State Drive TRIM Support - Enable or Disable in Windows 10</v>
      </c>
      <c r="B3278" s="9" t="s">
        <v>2777</v>
      </c>
      <c r="C3278" s="3"/>
      <c r="D3278" s="3"/>
      <c r="E3278" s="3"/>
      <c r="F3278" s="3"/>
      <c r="G3278" s="3"/>
      <c r="H3278" s="3"/>
      <c r="I3278" s="3"/>
      <c r="J3278" s="3"/>
      <c r="K3278" s="3"/>
      <c r="L3278" s="3"/>
      <c r="M3278" s="3"/>
      <c r="N3278" s="3"/>
      <c r="O3278" s="3"/>
      <c r="P3278" s="3"/>
      <c r="Q3278" s="3"/>
      <c r="R3278" s="3"/>
      <c r="S3278" s="3"/>
      <c r="T3278" s="3"/>
      <c r="U3278" s="3"/>
      <c r="V3278" s="3"/>
    </row>
    <row r="3279" ht="27.0" customHeight="1">
      <c r="A3279" s="8" t="str">
        <f>HYPERLINK("https://www.tenforums.com/tutorials/96097-view-configured-update-policies-windows-10-a.html","Some settings are managed by your organization - View Configured Update Policies in Windows 10")</f>
        <v>Some settings are managed by your organization - View Configured Update Policies in Windows 10</v>
      </c>
      <c r="B3279" s="9" t="s">
        <v>2301</v>
      </c>
      <c r="C3279" s="3"/>
      <c r="D3279" s="3"/>
      <c r="E3279" s="3"/>
      <c r="F3279" s="3"/>
      <c r="G3279" s="3"/>
      <c r="H3279" s="3"/>
      <c r="I3279" s="3"/>
      <c r="J3279" s="3"/>
      <c r="K3279" s="3"/>
      <c r="L3279" s="3"/>
      <c r="M3279" s="3"/>
      <c r="N3279" s="3"/>
      <c r="O3279" s="3"/>
      <c r="P3279" s="3"/>
      <c r="Q3279" s="3"/>
      <c r="R3279" s="3"/>
      <c r="S3279" s="3"/>
      <c r="T3279" s="3"/>
      <c r="U3279" s="3"/>
      <c r="V3279" s="3"/>
    </row>
    <row r="3280" ht="27.0" customHeight="1">
      <c r="A3280" s="8" t="str">
        <f>HYPERLINK("https://www.tenforums.com/tutorials/34895-folder-sort-view-change-windows-10-a.html","Sort by View of Folder - Change in Windows 10")</f>
        <v>Sort by View of Folder - Change in Windows 10</v>
      </c>
      <c r="B3280" s="9" t="s">
        <v>1111</v>
      </c>
      <c r="C3280" s="3"/>
      <c r="D3280" s="3"/>
      <c r="E3280" s="3"/>
      <c r="F3280" s="3"/>
      <c r="G3280" s="3"/>
      <c r="H3280" s="3"/>
      <c r="I3280" s="3"/>
      <c r="J3280" s="3"/>
      <c r="K3280" s="3"/>
      <c r="L3280" s="3"/>
      <c r="M3280" s="3"/>
      <c r="N3280" s="3"/>
      <c r="O3280" s="3"/>
      <c r="P3280" s="3"/>
      <c r="Q3280" s="3"/>
      <c r="R3280" s="3"/>
      <c r="S3280" s="3"/>
      <c r="T3280" s="3"/>
      <c r="U3280" s="3"/>
      <c r="V3280" s="3"/>
    </row>
    <row r="3281" ht="27.0" customHeight="1">
      <c r="A3281" s="12" t="str">
        <f>HYPERLINK("https://www.tenforums.com/tutorials/84119-adjust-volume-level-individual-devices-apps-windows-10-a.html","Sound - Adjust Volume Level of Individual Devices and Apps in Windows 10")</f>
        <v>Sound - Adjust Volume Level of Individual Devices and Apps in Windows 10</v>
      </c>
      <c r="B3281" s="10" t="s">
        <v>213</v>
      </c>
      <c r="C3281" s="3"/>
      <c r="D3281" s="3"/>
      <c r="E3281" s="3"/>
      <c r="F3281" s="3"/>
      <c r="G3281" s="3"/>
      <c r="H3281" s="3"/>
      <c r="I3281" s="3"/>
      <c r="J3281" s="3"/>
      <c r="K3281" s="3"/>
      <c r="L3281" s="3"/>
      <c r="M3281" s="3"/>
      <c r="N3281" s="3"/>
      <c r="O3281" s="3"/>
      <c r="P3281" s="3"/>
      <c r="Q3281" s="3"/>
      <c r="R3281" s="3"/>
      <c r="S3281" s="3"/>
      <c r="T3281" s="3"/>
      <c r="U3281" s="3"/>
      <c r="V3281" s="3"/>
    </row>
    <row r="3282" ht="27.0" customHeight="1">
      <c r="A3282" s="8" t="str">
        <f>HYPERLINK("https://www.tenforums.com/tutorials/94893-play-sound-logoff-sign-out-windows-10-a.html","Sound at Logoff (Sign-out) - Play in Windows 10")</f>
        <v>Sound at Logoff (Sign-out) - Play in Windows 10</v>
      </c>
      <c r="B3282" s="9" t="s">
        <v>1451</v>
      </c>
      <c r="C3282" s="3"/>
      <c r="D3282" s="3"/>
      <c r="E3282" s="3"/>
      <c r="F3282" s="3"/>
      <c r="G3282" s="3"/>
      <c r="H3282" s="3"/>
      <c r="I3282" s="3"/>
      <c r="J3282" s="3"/>
      <c r="K3282" s="3"/>
      <c r="L3282" s="3"/>
      <c r="M3282" s="3"/>
      <c r="N3282" s="3"/>
      <c r="O3282" s="3"/>
      <c r="P3282" s="3"/>
      <c r="Q3282" s="3"/>
      <c r="R3282" s="3"/>
      <c r="S3282" s="3"/>
      <c r="T3282" s="3"/>
      <c r="U3282" s="3"/>
      <c r="V3282" s="3"/>
    </row>
    <row r="3283" ht="27.0" customHeight="1">
      <c r="A3283" s="8" t="str">
        <f>HYPERLINK("https://www.tenforums.com/tutorials/94884-play-sound-logon-sign-windows-10-a.html","Sound at Logon (Sign-in) - Play in Windows 10")</f>
        <v>Sound at Logon (Sign-in) - Play in Windows 10</v>
      </c>
      <c r="B3283" s="9" t="s">
        <v>1452</v>
      </c>
      <c r="C3283" s="3"/>
      <c r="D3283" s="3"/>
      <c r="E3283" s="3"/>
      <c r="F3283" s="3"/>
      <c r="G3283" s="3"/>
      <c r="H3283" s="3"/>
      <c r="I3283" s="3"/>
      <c r="J3283" s="3"/>
      <c r="K3283" s="3"/>
      <c r="L3283" s="3"/>
      <c r="M3283" s="3"/>
      <c r="N3283" s="3"/>
      <c r="O3283" s="3"/>
      <c r="P3283" s="3"/>
      <c r="Q3283" s="3"/>
      <c r="R3283" s="3"/>
      <c r="S3283" s="3"/>
      <c r="T3283" s="3"/>
      <c r="U3283" s="3"/>
      <c r="V3283" s="3"/>
    </row>
    <row r="3284" ht="27.0" customHeight="1">
      <c r="A3284" s="8" t="str">
        <f>HYPERLINK("https://www.tenforums.com/tutorials/94891-play-sound-shutdown-windows-10-a.html","Sound at Shutdown - Play in Windows 10")</f>
        <v>Sound at Shutdown - Play in Windows 10</v>
      </c>
      <c r="B3284" s="9" t="s">
        <v>2732</v>
      </c>
      <c r="C3284" s="3"/>
      <c r="D3284" s="3"/>
      <c r="E3284" s="3"/>
      <c r="F3284" s="3"/>
      <c r="G3284" s="3"/>
      <c r="H3284" s="3"/>
      <c r="I3284" s="3"/>
      <c r="J3284" s="3"/>
      <c r="K3284" s="3"/>
      <c r="L3284" s="3"/>
      <c r="M3284" s="3"/>
      <c r="N3284" s="3"/>
      <c r="O3284" s="3"/>
      <c r="P3284" s="3"/>
      <c r="Q3284" s="3"/>
      <c r="R3284" s="3"/>
      <c r="S3284" s="3"/>
      <c r="T3284" s="3"/>
      <c r="U3284" s="3"/>
      <c r="V3284" s="3"/>
    </row>
    <row r="3285" ht="27.0" customHeight="1">
      <c r="A3285" s="8" t="str">
        <f>HYPERLINK("https://www.tenforums.com/tutorials/111310-change-default-sound-input-device-windows-10-a.html","Sound Input Device - Change Default in Windows 10")</f>
        <v>Sound Input Device - Change Default in Windows 10</v>
      </c>
      <c r="B3285" s="9" t="s">
        <v>216</v>
      </c>
      <c r="C3285" s="3"/>
      <c r="D3285" s="3"/>
      <c r="E3285" s="3"/>
      <c r="F3285" s="3"/>
      <c r="G3285" s="3"/>
      <c r="H3285" s="3"/>
      <c r="I3285" s="3"/>
      <c r="J3285" s="3"/>
      <c r="K3285" s="3"/>
      <c r="L3285" s="3"/>
      <c r="M3285" s="3"/>
      <c r="N3285" s="3"/>
      <c r="O3285" s="3"/>
      <c r="P3285" s="3"/>
      <c r="Q3285" s="3"/>
      <c r="R3285" s="3"/>
      <c r="S3285" s="3"/>
      <c r="T3285" s="3"/>
      <c r="U3285" s="3"/>
      <c r="V3285" s="3"/>
    </row>
    <row r="3286" ht="27.0" customHeight="1">
      <c r="A3286" s="8" t="str">
        <f>HYPERLINK("https://www.tenforums.com/tutorials/128826-rename-sound-input-output-device-windows-10-a.html","Sound Input or Output Device - Rename in Windows 10")</f>
        <v>Sound Input or Output Device - Rename in Windows 10</v>
      </c>
      <c r="B3286" s="9" t="s">
        <v>2778</v>
      </c>
      <c r="C3286" s="3"/>
      <c r="D3286" s="3"/>
      <c r="E3286" s="3"/>
      <c r="F3286" s="3"/>
      <c r="G3286" s="3"/>
      <c r="H3286" s="3"/>
      <c r="I3286" s="3"/>
      <c r="J3286" s="3"/>
      <c r="K3286" s="3"/>
      <c r="L3286" s="3"/>
      <c r="M3286" s="3"/>
      <c r="N3286" s="3"/>
      <c r="O3286" s="3"/>
      <c r="P3286" s="3"/>
      <c r="Q3286" s="3"/>
      <c r="R3286" s="3"/>
      <c r="S3286" s="3"/>
      <c r="T3286" s="3"/>
      <c r="U3286" s="3"/>
      <c r="V3286" s="3"/>
    </row>
    <row r="3287" ht="27.0" customHeight="1">
      <c r="A3287" s="11" t="s">
        <v>2779</v>
      </c>
      <c r="B3287" s="10" t="s">
        <v>215</v>
      </c>
      <c r="C3287" s="3"/>
      <c r="D3287" s="3"/>
      <c r="E3287" s="3"/>
      <c r="F3287" s="3"/>
      <c r="G3287" s="3"/>
      <c r="H3287" s="3"/>
      <c r="I3287" s="3"/>
      <c r="J3287" s="3"/>
      <c r="K3287" s="3"/>
      <c r="L3287" s="3"/>
      <c r="M3287" s="3"/>
      <c r="N3287" s="3"/>
      <c r="O3287" s="3"/>
      <c r="P3287" s="3"/>
      <c r="Q3287" s="3"/>
      <c r="R3287" s="3"/>
      <c r="S3287" s="3"/>
      <c r="T3287" s="3"/>
      <c r="U3287" s="3"/>
      <c r="V3287" s="3"/>
    </row>
    <row r="3288" ht="27.0" customHeight="1">
      <c r="A3288" s="11" t="str">
        <f>HYPERLINK("https://www.tenforums.com/tutorials/152739-how-mute-unmute-sound-volume-windows-10-a.html","Sound - Mute and Unmute in Windows 10")</f>
        <v>Sound - Mute and Unmute in Windows 10</v>
      </c>
      <c r="B3288" s="10" t="s">
        <v>1974</v>
      </c>
      <c r="C3288" s="3"/>
      <c r="D3288" s="3"/>
      <c r="E3288" s="3"/>
      <c r="F3288" s="3"/>
      <c r="G3288" s="3"/>
      <c r="H3288" s="3"/>
      <c r="I3288" s="3"/>
      <c r="J3288" s="3"/>
      <c r="K3288" s="3"/>
      <c r="L3288" s="3"/>
      <c r="M3288" s="3"/>
      <c r="N3288" s="3"/>
      <c r="O3288" s="3"/>
      <c r="P3288" s="3"/>
      <c r="Q3288" s="3"/>
      <c r="R3288" s="3"/>
      <c r="S3288" s="3"/>
      <c r="T3288" s="3"/>
      <c r="U3288" s="3"/>
      <c r="V3288" s="3"/>
    </row>
    <row r="3289" ht="27.0" customHeight="1">
      <c r="A3289" s="8" t="str">
        <f>HYPERLINK("https://www.tenforums.com/tutorials/102323-change-default-audio-playback-device-windows-10-a.html","Sound Output Device - Change Default in Windows 10")</f>
        <v>Sound Output Device - Change Default in Windows 10</v>
      </c>
      <c r="B3289" s="9" t="s">
        <v>2780</v>
      </c>
      <c r="C3289" s="3"/>
      <c r="D3289" s="3"/>
      <c r="E3289" s="3"/>
      <c r="F3289" s="3"/>
      <c r="G3289" s="3"/>
      <c r="H3289" s="3"/>
      <c r="I3289" s="3"/>
      <c r="J3289" s="3"/>
      <c r="K3289" s="3"/>
      <c r="L3289" s="3"/>
      <c r="M3289" s="3"/>
      <c r="N3289" s="3"/>
      <c r="O3289" s="3"/>
      <c r="P3289" s="3"/>
      <c r="Q3289" s="3"/>
      <c r="R3289" s="3"/>
      <c r="S3289" s="3"/>
      <c r="T3289" s="3"/>
      <c r="U3289" s="3"/>
      <c r="V3289" s="3"/>
    </row>
    <row r="3290" ht="27.0" customHeight="1">
      <c r="A3290" s="8" t="str">
        <f>HYPERLINK("https://www.tenforums.com/tutorials/128343-enable-disable-sound-output-device-windows.html","Sound Output Device - Enable or Disable in Windows")</f>
        <v>Sound Output Device - Enable or Disable in Windows</v>
      </c>
      <c r="B3290" s="9" t="s">
        <v>2781</v>
      </c>
      <c r="C3290" s="3"/>
      <c r="D3290" s="3"/>
      <c r="E3290" s="3"/>
      <c r="F3290" s="3"/>
      <c r="G3290" s="3"/>
      <c r="H3290" s="3"/>
      <c r="I3290" s="3"/>
      <c r="J3290" s="3"/>
      <c r="K3290" s="3"/>
      <c r="L3290" s="3"/>
      <c r="M3290" s="3"/>
      <c r="N3290" s="3"/>
      <c r="O3290" s="3"/>
      <c r="P3290" s="3"/>
      <c r="Q3290" s="3"/>
      <c r="R3290" s="3"/>
      <c r="S3290" s="3"/>
      <c r="T3290" s="3"/>
      <c r="U3290" s="3"/>
      <c r="V3290" s="3"/>
    </row>
    <row r="3291" ht="27.0" customHeight="1">
      <c r="A3291" s="8" t="str">
        <f>HYPERLINK("https://www.tenforums.com/tutorials/102323-change-default-audio-playback-device-windows-10-a.html","Sound Playback Device - Change Default in Windows 10")</f>
        <v>Sound Playback Device - Change Default in Windows 10</v>
      </c>
      <c r="B3291" s="9" t="s">
        <v>217</v>
      </c>
      <c r="C3291" s="3"/>
      <c r="D3291" s="3"/>
      <c r="E3291" s="3"/>
      <c r="F3291" s="3"/>
      <c r="G3291" s="3"/>
      <c r="H3291" s="3"/>
      <c r="I3291" s="3"/>
      <c r="J3291" s="3"/>
      <c r="K3291" s="3"/>
      <c r="L3291" s="3"/>
      <c r="M3291" s="3"/>
      <c r="N3291" s="3"/>
      <c r="O3291" s="3"/>
      <c r="P3291" s="3"/>
      <c r="Q3291" s="3"/>
      <c r="R3291" s="3"/>
      <c r="S3291" s="3"/>
      <c r="T3291" s="3"/>
      <c r="U3291" s="3"/>
      <c r="V3291" s="3"/>
    </row>
    <row r="3292" ht="27.0" customHeight="1">
      <c r="A3292" s="8" t="str">
        <f>HYPERLINK("https://www.tenforums.com/tutorials/71209-sound-sentry-visual-notifications-turn-off-windows-10-a.html","Sound Sentry for Visual Notifications - Turn On or Off in Windows 10 ")</f>
        <v>Sound Sentry for Visual Notifications - Turn On or Off in Windows 10 </v>
      </c>
      <c r="B3292" s="9" t="s">
        <v>2782</v>
      </c>
      <c r="C3292" s="3"/>
      <c r="D3292" s="3"/>
      <c r="E3292" s="3"/>
      <c r="F3292" s="3"/>
      <c r="G3292" s="3"/>
      <c r="H3292" s="3"/>
      <c r="I3292" s="3"/>
      <c r="J3292" s="3"/>
      <c r="K3292" s="3"/>
      <c r="L3292" s="3"/>
      <c r="M3292" s="3"/>
      <c r="N3292" s="3"/>
      <c r="O3292" s="3"/>
      <c r="P3292" s="3"/>
      <c r="Q3292" s="3"/>
      <c r="R3292" s="3"/>
      <c r="S3292" s="3"/>
      <c r="T3292" s="3"/>
      <c r="U3292" s="3"/>
      <c r="V3292" s="3"/>
    </row>
    <row r="3293" ht="27.0" customHeight="1">
      <c r="A3293" s="8" t="str">
        <f>HYPERLINK("https://www.tenforums.com/tutorials/94927-play-sound-when-lock-computer-windows.html","Sound when Lock Computer - Play in Windows")</f>
        <v>Sound when Lock Computer - Play in Windows</v>
      </c>
      <c r="B3293" s="9" t="s">
        <v>1431</v>
      </c>
      <c r="C3293" s="3"/>
      <c r="D3293" s="3"/>
      <c r="E3293" s="3"/>
      <c r="F3293" s="3"/>
      <c r="G3293" s="3"/>
      <c r="H3293" s="3"/>
      <c r="I3293" s="3"/>
      <c r="J3293" s="3"/>
      <c r="K3293" s="3"/>
      <c r="L3293" s="3"/>
      <c r="M3293" s="3"/>
      <c r="N3293" s="3"/>
      <c r="O3293" s="3"/>
      <c r="P3293" s="3"/>
      <c r="Q3293" s="3"/>
      <c r="R3293" s="3"/>
      <c r="S3293" s="3"/>
      <c r="T3293" s="3"/>
      <c r="U3293" s="3"/>
      <c r="V3293" s="3"/>
    </row>
    <row r="3294" ht="27.0" customHeight="1">
      <c r="A3294" s="8" t="str">
        <f>HYPERLINK("https://www.tenforums.com/tutorials/94932-play-sound-when-unlock-computer-windows.html","Sound when Unlock Computer - Play in Windows")</f>
        <v>Sound when Unlock Computer - Play in Windows</v>
      </c>
      <c r="B3294" s="9" t="s">
        <v>2783</v>
      </c>
      <c r="C3294" s="3"/>
      <c r="D3294" s="3"/>
      <c r="E3294" s="3"/>
      <c r="F3294" s="3"/>
      <c r="G3294" s="3"/>
      <c r="H3294" s="3"/>
      <c r="I3294" s="3"/>
      <c r="J3294" s="3"/>
      <c r="K3294" s="3"/>
      <c r="L3294" s="3"/>
      <c r="M3294" s="3"/>
      <c r="N3294" s="3"/>
      <c r="O3294" s="3"/>
      <c r="P3294" s="3"/>
      <c r="Q3294" s="3"/>
      <c r="R3294" s="3"/>
      <c r="S3294" s="3"/>
      <c r="T3294" s="3"/>
      <c r="U3294" s="3"/>
      <c r="V3294" s="3"/>
    </row>
    <row r="3295" ht="27.0" customHeight="1">
      <c r="A3295" s="8" t="str">
        <f>HYPERLINK("https://www.tenforums.com/tutorials/5838-change-event-sounds-sound-scheme-windows-10-a.html","Sounds - Change Event Sounds and Sound Scheme in Windows 10")</f>
        <v>Sounds - Change Event Sounds and Sound Scheme in Windows 10</v>
      </c>
      <c r="B3295" s="9" t="s">
        <v>2784</v>
      </c>
      <c r="C3295" s="3"/>
      <c r="D3295" s="3"/>
      <c r="E3295" s="3"/>
      <c r="F3295" s="3"/>
      <c r="G3295" s="3"/>
      <c r="H3295" s="3"/>
      <c r="I3295" s="3"/>
      <c r="J3295" s="3"/>
      <c r="K3295" s="3"/>
      <c r="L3295" s="3"/>
      <c r="M3295" s="3"/>
      <c r="N3295" s="3"/>
      <c r="O3295" s="3"/>
      <c r="P3295" s="3"/>
      <c r="Q3295" s="3"/>
      <c r="R3295" s="3"/>
      <c r="S3295" s="3"/>
      <c r="T3295" s="3"/>
      <c r="U3295" s="3"/>
      <c r="V3295" s="3"/>
    </row>
    <row r="3296" ht="27.0" customHeight="1">
      <c r="A3296" s="8" t="str">
        <f>HYPERLINK("https://www.tenforums.com/tutorials/104596-enable-disable-changing-event-sounds-sound-scheme-windows.html","Sounds - Enable or Disable Changing Event Sounds and Sound Scheme in Windows")</f>
        <v>Sounds - Enable or Disable Changing Event Sounds and Sound Scheme in Windows</v>
      </c>
      <c r="B3296" s="9" t="s">
        <v>2785</v>
      </c>
      <c r="C3296" s="3"/>
      <c r="D3296" s="3"/>
      <c r="E3296" s="3"/>
      <c r="F3296" s="3"/>
      <c r="G3296" s="3"/>
      <c r="H3296" s="3"/>
      <c r="I3296" s="3"/>
      <c r="J3296" s="3"/>
      <c r="K3296" s="3"/>
      <c r="L3296" s="3"/>
      <c r="M3296" s="3"/>
      <c r="N3296" s="3"/>
      <c r="O3296" s="3"/>
      <c r="P3296" s="3"/>
      <c r="Q3296" s="3"/>
      <c r="R3296" s="3"/>
      <c r="S3296" s="3"/>
      <c r="T3296" s="3"/>
      <c r="U3296" s="3"/>
      <c r="V3296" s="3"/>
    </row>
    <row r="3297" ht="27.0" customHeight="1">
      <c r="A3297" s="8" t="str">
        <f>HYPERLINK("https://www.tenforums.com/tutorials/82315-enable-spatial-sound-headphones-windows-10-a.html","Spatial Sound for Headphones - Enable in Windows 10")</f>
        <v>Spatial Sound for Headphones - Enable in Windows 10</v>
      </c>
      <c r="B3297" s="10" t="s">
        <v>1215</v>
      </c>
      <c r="C3297" s="3"/>
      <c r="D3297" s="3"/>
      <c r="E3297" s="3"/>
      <c r="F3297" s="3"/>
      <c r="G3297" s="3"/>
      <c r="H3297" s="3"/>
      <c r="I3297" s="3"/>
      <c r="J3297" s="3"/>
      <c r="K3297" s="3"/>
      <c r="L3297" s="3"/>
      <c r="M3297" s="3"/>
      <c r="N3297" s="3"/>
      <c r="O3297" s="3"/>
      <c r="P3297" s="3"/>
      <c r="Q3297" s="3"/>
      <c r="R3297" s="3"/>
      <c r="S3297" s="3"/>
      <c r="T3297" s="3"/>
      <c r="U3297" s="3"/>
      <c r="V3297" s="3"/>
    </row>
    <row r="3298" ht="27.0" customHeight="1">
      <c r="A3298" s="8" t="str">
        <f>HYPERLINK("https://www.tenforums.com/tutorials/128343-enable-disable-sound-output-device-windows.html","Speakers - Enable or Disable in Windows")</f>
        <v>Speakers - Enable or Disable in Windows</v>
      </c>
      <c r="B3298" s="9" t="s">
        <v>2781</v>
      </c>
      <c r="C3298" s="3"/>
      <c r="D3298" s="3"/>
      <c r="E3298" s="3"/>
      <c r="F3298" s="3"/>
      <c r="G3298" s="3"/>
      <c r="H3298" s="3"/>
      <c r="I3298" s="3"/>
      <c r="J3298" s="3"/>
      <c r="K3298" s="3"/>
      <c r="L3298" s="3"/>
      <c r="M3298" s="3"/>
      <c r="N3298" s="3"/>
      <c r="O3298" s="3"/>
      <c r="P3298" s="3"/>
      <c r="Q3298" s="3"/>
      <c r="R3298" s="3"/>
      <c r="S3298" s="3"/>
      <c r="T3298" s="3"/>
      <c r="U3298" s="3"/>
      <c r="V3298" s="3"/>
    </row>
    <row r="3299" ht="27.0" customHeight="1">
      <c r="A3299" s="8" t="str">
        <f>HYPERLINK("https://www.tenforums.com/tutorials/120879-add-delete-prevent-edit-speech-dictionary-words-windows-10-a.html","Speech Dictionary - Add, Delete, Prevent, and Edit Words in Windows 10")</f>
        <v>Speech Dictionary - Add, Delete, Prevent, and Edit Words in Windows 10</v>
      </c>
      <c r="B3299" s="9" t="s">
        <v>2786</v>
      </c>
      <c r="C3299" s="3"/>
      <c r="D3299" s="3"/>
      <c r="E3299" s="3"/>
      <c r="F3299" s="3"/>
      <c r="G3299" s="3"/>
      <c r="H3299" s="3"/>
      <c r="I3299" s="3"/>
      <c r="J3299" s="3"/>
      <c r="K3299" s="3"/>
      <c r="L3299" s="3"/>
      <c r="M3299" s="3"/>
      <c r="N3299" s="3"/>
      <c r="O3299" s="3"/>
      <c r="P3299" s="3"/>
      <c r="Q3299" s="3"/>
      <c r="R3299" s="3"/>
      <c r="S3299" s="3"/>
      <c r="T3299" s="3"/>
      <c r="U3299" s="3"/>
      <c r="V3299" s="3"/>
    </row>
    <row r="3300" ht="27.0" customHeight="1">
      <c r="A3300" s="8" t="str">
        <f>HYPERLINK("https://www.tenforums.com/tutorials/120746-add-start-speech-recognition-context-menu-windows-10-a.html","Speech Recognition - Add Start Speech Recognition Context Menu in Windows 10")</f>
        <v>Speech Recognition - Add Start Speech Recognition Context Menu in Windows 10</v>
      </c>
      <c r="B3300" s="9" t="s">
        <v>2787</v>
      </c>
      <c r="C3300" s="3"/>
      <c r="D3300" s="3"/>
      <c r="E3300" s="3"/>
      <c r="F3300" s="3"/>
      <c r="G3300" s="3"/>
      <c r="H3300" s="3"/>
      <c r="I3300" s="3"/>
      <c r="J3300" s="3"/>
      <c r="K3300" s="3"/>
      <c r="L3300" s="3"/>
      <c r="M3300" s="3"/>
      <c r="N3300" s="3"/>
      <c r="O3300" s="3"/>
      <c r="P3300" s="3"/>
      <c r="Q3300" s="3"/>
      <c r="R3300" s="3"/>
      <c r="S3300" s="3"/>
      <c r="T3300" s="3"/>
      <c r="U3300" s="3"/>
      <c r="V3300" s="3"/>
    </row>
    <row r="3301" ht="27.0" customHeight="1">
      <c r="A3301" s="8" t="str">
        <f>HYPERLINK("https://www.tenforums.com/tutorials/120810-create-start-speech-recognition-shortcut-windows-10-a.html","Speech Recognition - Create Start Speech Recognition Shortcut in Windows 10")</f>
        <v>Speech Recognition - Create Start Speech Recognition Shortcut in Windows 10</v>
      </c>
      <c r="B3301" s="9" t="s">
        <v>2788</v>
      </c>
      <c r="C3301" s="3"/>
      <c r="D3301" s="3"/>
      <c r="E3301" s="3"/>
      <c r="F3301" s="3"/>
      <c r="G3301" s="3"/>
      <c r="H3301" s="3"/>
      <c r="I3301" s="3"/>
      <c r="J3301" s="3"/>
      <c r="K3301" s="3"/>
      <c r="L3301" s="3"/>
      <c r="M3301" s="3"/>
      <c r="N3301" s="3"/>
      <c r="O3301" s="3"/>
      <c r="P3301" s="3"/>
      <c r="Q3301" s="3"/>
      <c r="R3301" s="3"/>
      <c r="S3301" s="3"/>
      <c r="T3301" s="3"/>
      <c r="U3301" s="3"/>
      <c r="V3301" s="3"/>
    </row>
    <row r="3302" ht="27.0" customHeight="1">
      <c r="A3302" s="8" t="str">
        <f>HYPERLINK("https://www.tenforums.com/tutorials/120624-enable-disable-document-review-speech-recognition-windows-10-a.html","Speech Recognition Document Review - Enable or Disable in Windows 10")</f>
        <v>Speech Recognition Document Review - Enable or Disable in Windows 10</v>
      </c>
      <c r="B3302" s="9" t="s">
        <v>2789</v>
      </c>
      <c r="C3302" s="3"/>
      <c r="D3302" s="3"/>
      <c r="E3302" s="3"/>
      <c r="F3302" s="3"/>
      <c r="G3302" s="3"/>
      <c r="H3302" s="3"/>
      <c r="I3302" s="3"/>
      <c r="J3302" s="3"/>
      <c r="K3302" s="3"/>
      <c r="L3302" s="3"/>
      <c r="M3302" s="3"/>
      <c r="N3302" s="3"/>
      <c r="O3302" s="3"/>
      <c r="P3302" s="3"/>
      <c r="Q3302" s="3"/>
      <c r="R3302" s="3"/>
      <c r="S3302" s="3"/>
      <c r="T3302" s="3"/>
      <c r="U3302" s="3"/>
      <c r="V3302" s="3"/>
    </row>
    <row r="3303" ht="27.0" customHeight="1">
      <c r="A3303" s="8" t="str">
        <f>HYPERLINK("https://www.tenforums.com/tutorials/118136-enable-disable-online-speech-recognition-windows-10-a.html","Speech Recognition - Enable or Disable in Windows 10")</f>
        <v>Speech Recognition - Enable or Disable in Windows 10</v>
      </c>
      <c r="B3303" s="9" t="s">
        <v>2174</v>
      </c>
      <c r="C3303" s="3"/>
      <c r="D3303" s="3"/>
      <c r="E3303" s="3"/>
      <c r="F3303" s="3"/>
      <c r="G3303" s="3"/>
      <c r="H3303" s="3"/>
      <c r="I3303" s="3"/>
      <c r="J3303" s="3"/>
      <c r="K3303" s="3"/>
      <c r="L3303" s="3"/>
      <c r="M3303" s="3"/>
      <c r="N3303" s="3"/>
      <c r="O3303" s="3"/>
      <c r="P3303" s="3"/>
      <c r="Q3303" s="3"/>
      <c r="R3303" s="3"/>
      <c r="S3303" s="3"/>
      <c r="T3303" s="3"/>
      <c r="U3303" s="3"/>
      <c r="V3303" s="3"/>
    </row>
    <row r="3304" ht="27.0" customHeight="1">
      <c r="A3304" s="8" t="str">
        <f>HYPERLINK("https://www.tenforums.com/tutorials/120583-enable-disable-run-speech-recognition-startup-windows-10-a.html","Speech Recognition - Enable or Disable Run at Startup in Windows 10")</f>
        <v>Speech Recognition - Enable or Disable Run at Startup in Windows 10</v>
      </c>
      <c r="B3304" s="9" t="s">
        <v>2790</v>
      </c>
      <c r="C3304" s="3"/>
      <c r="D3304" s="3"/>
      <c r="E3304" s="3"/>
      <c r="F3304" s="3"/>
      <c r="G3304" s="3"/>
      <c r="H3304" s="3"/>
      <c r="I3304" s="3"/>
      <c r="J3304" s="3"/>
      <c r="K3304" s="3"/>
      <c r="L3304" s="3"/>
      <c r="M3304" s="3"/>
      <c r="N3304" s="3"/>
      <c r="O3304" s="3"/>
      <c r="P3304" s="3"/>
      <c r="Q3304" s="3"/>
      <c r="R3304" s="3"/>
      <c r="S3304" s="3"/>
      <c r="T3304" s="3"/>
      <c r="U3304" s="3"/>
      <c r="V3304" s="3"/>
    </row>
    <row r="3305" ht="27.0" customHeight="1">
      <c r="A3305" s="8" t="str">
        <f>HYPERLINK("https://www.tenforums.com/tutorials/120631-change-speech-recognition-language-windows-10-a.html","Speech Recognition Language - Change in Windows 10")</f>
        <v>Speech Recognition Language - Change in Windows 10</v>
      </c>
      <c r="B3305" s="9" t="s">
        <v>1376</v>
      </c>
      <c r="C3305" s="3"/>
      <c r="D3305" s="3"/>
      <c r="E3305" s="3"/>
      <c r="F3305" s="3"/>
      <c r="G3305" s="3"/>
      <c r="H3305" s="3"/>
      <c r="I3305" s="3"/>
      <c r="J3305" s="3"/>
      <c r="K3305" s="3"/>
      <c r="L3305" s="3"/>
      <c r="M3305" s="3"/>
      <c r="N3305" s="3"/>
      <c r="O3305" s="3"/>
      <c r="P3305" s="3"/>
      <c r="Q3305" s="3"/>
      <c r="R3305" s="3"/>
      <c r="S3305" s="3"/>
      <c r="T3305" s="3"/>
      <c r="U3305" s="3"/>
      <c r="V3305" s="3"/>
    </row>
    <row r="3306" ht="27.0" customHeight="1">
      <c r="A3306" s="8" t="str">
        <f>HYPERLINK("https://www.tenforums.com/tutorials/120674-add-delete-change-speech-recognition-profiles-windows-10-a.html","Speech Recognition Profiles - Add, Delete, and Change in Windows 10")</f>
        <v>Speech Recognition Profiles - Add, Delete, and Change in Windows 10</v>
      </c>
      <c r="B3306" s="9" t="s">
        <v>2791</v>
      </c>
      <c r="C3306" s="3"/>
      <c r="D3306" s="3"/>
      <c r="E3306" s="3"/>
      <c r="F3306" s="3"/>
      <c r="G3306" s="3"/>
      <c r="H3306" s="3"/>
      <c r="I3306" s="3"/>
      <c r="J3306" s="3"/>
      <c r="K3306" s="3"/>
      <c r="L3306" s="3"/>
      <c r="M3306" s="3"/>
      <c r="N3306" s="3"/>
      <c r="O3306" s="3"/>
      <c r="P3306" s="3"/>
      <c r="Q3306" s="3"/>
      <c r="R3306" s="3"/>
      <c r="S3306" s="3"/>
      <c r="T3306" s="3"/>
      <c r="U3306" s="3"/>
      <c r="V3306" s="3"/>
    </row>
    <row r="3307" ht="27.0" customHeight="1">
      <c r="A3307" s="8" t="str">
        <f>HYPERLINK("https://www.tenforums.com/tutorials/120573-set-up-speech-recognition-windows-10-a.html","Speech Recognition - Set Up in Windows 10")</f>
        <v>Speech Recognition - Set Up in Windows 10</v>
      </c>
      <c r="B3307" s="9" t="s">
        <v>2792</v>
      </c>
      <c r="C3307" s="3"/>
      <c r="D3307" s="3"/>
      <c r="E3307" s="3"/>
      <c r="F3307" s="3"/>
      <c r="G3307" s="3"/>
      <c r="H3307" s="3"/>
      <c r="I3307" s="3"/>
      <c r="J3307" s="3"/>
      <c r="K3307" s="3"/>
      <c r="L3307" s="3"/>
      <c r="M3307" s="3"/>
      <c r="N3307" s="3"/>
      <c r="O3307" s="3"/>
      <c r="P3307" s="3"/>
      <c r="Q3307" s="3"/>
      <c r="R3307" s="3"/>
      <c r="S3307" s="3"/>
      <c r="T3307" s="3"/>
      <c r="U3307" s="3"/>
      <c r="V3307" s="3"/>
    </row>
    <row r="3308" ht="27.0" customHeight="1">
      <c r="A3308" s="8" t="str">
        <f>HYPERLINK("https://www.tenforums.com/tutorials/120764-start-speech-recognition-windows-10-a.html","Speech Recognition - Start in Windows 10")</f>
        <v>Speech Recognition - Start in Windows 10</v>
      </c>
      <c r="B3308" s="9" t="s">
        <v>2793</v>
      </c>
      <c r="C3308" s="3"/>
      <c r="D3308" s="3"/>
      <c r="E3308" s="3"/>
      <c r="F3308" s="3"/>
      <c r="G3308" s="3"/>
      <c r="H3308" s="3"/>
      <c r="I3308" s="3"/>
      <c r="J3308" s="3"/>
      <c r="K3308" s="3"/>
      <c r="L3308" s="3"/>
      <c r="M3308" s="3"/>
      <c r="N3308" s="3"/>
      <c r="O3308" s="3"/>
      <c r="P3308" s="3"/>
      <c r="Q3308" s="3"/>
      <c r="R3308" s="3"/>
      <c r="S3308" s="3"/>
      <c r="T3308" s="3"/>
      <c r="U3308" s="3"/>
      <c r="V3308" s="3"/>
    </row>
    <row r="3309" ht="27.0" customHeight="1">
      <c r="A3309" s="8" t="str">
        <f>HYPERLINK("https://www.tenforums.com/tutorials/101902-turn-off-online-speech-recognition-windows-10-a.html","Speech Recognition - Turn On or Off in Windows 10")</f>
        <v>Speech Recognition - Turn On or Off in Windows 10</v>
      </c>
      <c r="B3309" s="9" t="s">
        <v>2175</v>
      </c>
      <c r="C3309" s="3"/>
      <c r="D3309" s="3"/>
      <c r="E3309" s="3"/>
      <c r="F3309" s="3"/>
      <c r="G3309" s="3"/>
      <c r="H3309" s="3"/>
      <c r="I3309" s="3"/>
      <c r="J3309" s="3"/>
      <c r="K3309" s="3"/>
      <c r="L3309" s="3"/>
      <c r="M3309" s="3"/>
      <c r="N3309" s="3"/>
      <c r="O3309" s="3"/>
      <c r="P3309" s="3"/>
      <c r="Q3309" s="3"/>
      <c r="R3309" s="3"/>
      <c r="S3309" s="3"/>
      <c r="T3309" s="3"/>
      <c r="U3309" s="3"/>
      <c r="V3309" s="3"/>
    </row>
    <row r="3310" ht="27.0" customHeight="1">
      <c r="A3310" s="8" t="str">
        <f>HYPERLINK("https://www.tenforums.com/tutorials/120628-enable-disable-speech-recognition-voice-activation-windows-10-a.html","Speech Recognition - Turn On or Off in Windows Mixed Reality")</f>
        <v>Speech Recognition - Turn On or Off in Windows Mixed Reality</v>
      </c>
      <c r="B3310" s="9" t="s">
        <v>1932</v>
      </c>
      <c r="C3310" s="3"/>
      <c r="D3310" s="3"/>
      <c r="E3310" s="3"/>
      <c r="F3310" s="3"/>
      <c r="G3310" s="3"/>
      <c r="H3310" s="3"/>
      <c r="I3310" s="3"/>
      <c r="J3310" s="3"/>
      <c r="K3310" s="3"/>
      <c r="L3310" s="3"/>
      <c r="M3310" s="3"/>
      <c r="N3310" s="3"/>
      <c r="O3310" s="3"/>
      <c r="P3310" s="3"/>
      <c r="Q3310" s="3"/>
      <c r="R3310" s="3"/>
      <c r="S3310" s="3"/>
      <c r="T3310" s="3"/>
      <c r="U3310" s="3"/>
      <c r="V3310" s="3"/>
    </row>
    <row r="3311" ht="27.0" customHeight="1">
      <c r="A3311" s="8" t="str">
        <f>HYPERLINK("https://www.tenforums.com/tutorials/120628-enable-disable-speech-recognition-voice-activation-windows-10-a.html","Speech Recognition Voice Activation - Enable or Disable in Windows 10")</f>
        <v>Speech Recognition Voice Activation - Enable or Disable in Windows 10</v>
      </c>
      <c r="B3311" s="9" t="s">
        <v>2794</v>
      </c>
      <c r="C3311" s="3"/>
      <c r="D3311" s="3"/>
      <c r="E3311" s="3"/>
      <c r="F3311" s="3"/>
      <c r="G3311" s="3"/>
      <c r="H3311" s="3"/>
      <c r="I3311" s="3"/>
      <c r="J3311" s="3"/>
      <c r="K3311" s="3"/>
      <c r="L3311" s="3"/>
      <c r="M3311" s="3"/>
      <c r="N3311" s="3"/>
      <c r="O3311" s="3"/>
      <c r="P3311" s="3"/>
      <c r="Q3311" s="3"/>
      <c r="R3311" s="3"/>
      <c r="S3311" s="3"/>
      <c r="T3311" s="3"/>
      <c r="U3311" s="3"/>
      <c r="V3311" s="3"/>
    </row>
    <row r="3312" ht="27.0" customHeight="1">
      <c r="A3312" s="8" t="str">
        <f>HYPERLINK("https://www.tenforums.com/tutorials/132456-add-remove-speech-voices-windows-10-a.html","Speech Voices - Add and Remove in Windows 10")</f>
        <v>Speech Voices - Add and Remove in Windows 10</v>
      </c>
      <c r="B3312" s="9" t="s">
        <v>2021</v>
      </c>
      <c r="C3312" s="3"/>
      <c r="D3312" s="3"/>
      <c r="E3312" s="3"/>
      <c r="F3312" s="3"/>
      <c r="G3312" s="3"/>
      <c r="H3312" s="3"/>
      <c r="I3312" s="3"/>
      <c r="J3312" s="3"/>
      <c r="K3312" s="3"/>
      <c r="L3312" s="3"/>
      <c r="M3312" s="3"/>
      <c r="N3312" s="3"/>
      <c r="O3312" s="3"/>
      <c r="P3312" s="3"/>
      <c r="Q3312" s="3"/>
      <c r="R3312" s="3"/>
      <c r="S3312" s="3"/>
      <c r="T3312" s="3"/>
      <c r="U3312" s="3"/>
      <c r="V3312" s="3"/>
    </row>
    <row r="3313" ht="27.0" customHeight="1">
      <c r="A3313" s="8" t="str">
        <f>HYPERLINK("https://www.tenforums.com/tutorials/25994-add-remove-words-spell-checking-dictionary-windows-10-a.html","Spell Checking Dictionary - Add or Remove Words in Windows 10")</f>
        <v>Spell Checking Dictionary - Add or Remove Words in Windows 10</v>
      </c>
      <c r="B3313" s="9" t="s">
        <v>785</v>
      </c>
      <c r="C3313" s="3"/>
      <c r="D3313" s="3"/>
      <c r="E3313" s="3"/>
      <c r="F3313" s="3"/>
      <c r="G3313" s="3"/>
      <c r="H3313" s="3"/>
      <c r="I3313" s="3"/>
      <c r="J3313" s="3"/>
      <c r="K3313" s="3"/>
      <c r="L3313" s="3"/>
      <c r="M3313" s="3"/>
      <c r="N3313" s="3"/>
      <c r="O3313" s="3"/>
      <c r="P3313" s="3"/>
      <c r="Q3313" s="3"/>
      <c r="R3313" s="3"/>
      <c r="S3313" s="3"/>
      <c r="T3313" s="3"/>
      <c r="U3313" s="3"/>
      <c r="V3313" s="3"/>
    </row>
    <row r="3314" ht="27.0" customHeight="1">
      <c r="A3314" s="8" t="str">
        <f>HYPERLINK("https://www.tenforums.com/tutorials/25843-spell-checking-turn-off-windows-10-a.html","Spell Checking - Turn On or Off in Windows 10")</f>
        <v>Spell Checking - Turn On or Off in Windows 10</v>
      </c>
      <c r="B3314" s="9" t="s">
        <v>2795</v>
      </c>
      <c r="C3314" s="3"/>
      <c r="D3314" s="3"/>
      <c r="E3314" s="3"/>
      <c r="F3314" s="3"/>
      <c r="G3314" s="3"/>
      <c r="H3314" s="3"/>
      <c r="I3314" s="3"/>
      <c r="J3314" s="3"/>
      <c r="K3314" s="3"/>
      <c r="L3314" s="3"/>
      <c r="M3314" s="3"/>
      <c r="N3314" s="3"/>
      <c r="O3314" s="3"/>
      <c r="P3314" s="3"/>
      <c r="Q3314" s="3"/>
      <c r="R3314" s="3"/>
      <c r="S3314" s="3"/>
      <c r="T3314" s="3"/>
      <c r="U3314" s="3"/>
      <c r="V3314" s="3"/>
    </row>
    <row r="3315" ht="27.0" customHeight="1">
      <c r="A3315" s="8" t="str">
        <f>HYPERLINK("https://www.tenforums.com/tutorials/82156-reset-re-register-windows-spotlight-windows-10-a.html","Spotlight - Reset and Re-register in Windows 10")</f>
        <v>Spotlight - Reset and Re-register in Windows 10</v>
      </c>
      <c r="B3315" s="10" t="s">
        <v>2796</v>
      </c>
      <c r="C3315" s="3"/>
      <c r="D3315" s="3"/>
      <c r="E3315" s="3"/>
      <c r="F3315" s="3"/>
      <c r="G3315" s="3"/>
      <c r="H3315" s="3"/>
      <c r="I3315" s="3"/>
      <c r="J3315" s="3"/>
      <c r="K3315" s="3"/>
      <c r="L3315" s="3"/>
      <c r="M3315" s="3"/>
      <c r="N3315" s="3"/>
      <c r="O3315" s="3"/>
      <c r="P3315" s="3"/>
      <c r="Q3315" s="3"/>
      <c r="R3315" s="3"/>
      <c r="S3315" s="3"/>
      <c r="T3315" s="3"/>
      <c r="U3315" s="3"/>
      <c r="V3315" s="3"/>
    </row>
    <row r="3316" ht="27.0" customHeight="1">
      <c r="A3316" s="8" t="str">
        <f>HYPERLINK("https://www.tenforums.com/tutorials/106572-enable-disable-steps-recorder-windows.html","Steps Recorder - Enable or Disable in Windows")</f>
        <v>Steps Recorder - Enable or Disable in Windows</v>
      </c>
      <c r="B3316" s="9" t="s">
        <v>2797</v>
      </c>
      <c r="C3316" s="3"/>
      <c r="D3316" s="3"/>
      <c r="E3316" s="3"/>
      <c r="F3316" s="3"/>
      <c r="G3316" s="3"/>
      <c r="H3316" s="3"/>
      <c r="I3316" s="3"/>
      <c r="J3316" s="3"/>
      <c r="K3316" s="3"/>
      <c r="L3316" s="3"/>
      <c r="M3316" s="3"/>
      <c r="N3316" s="3"/>
      <c r="O3316" s="3"/>
      <c r="P3316" s="3"/>
      <c r="Q3316" s="3"/>
      <c r="R3316" s="3"/>
      <c r="S3316" s="3"/>
      <c r="T3316" s="3"/>
      <c r="U3316" s="3"/>
      <c r="V3316" s="3"/>
    </row>
    <row r="3317" ht="27.0" customHeight="1">
      <c r="A3317" s="8" t="str">
        <f>HYPERLINK("https://www.tenforums.com/tutorials/106569-open-use-steps-recorder-windows.html","Steps Recorder - Open and Use in Windows")</f>
        <v>Steps Recorder - Open and Use in Windows</v>
      </c>
      <c r="B3317" s="9" t="s">
        <v>2798</v>
      </c>
      <c r="C3317" s="3"/>
      <c r="D3317" s="3"/>
      <c r="E3317" s="3"/>
      <c r="F3317" s="3"/>
      <c r="G3317" s="3"/>
      <c r="H3317" s="3"/>
      <c r="I3317" s="3"/>
      <c r="J3317" s="3"/>
      <c r="K3317" s="3"/>
      <c r="L3317" s="3"/>
      <c r="M3317" s="3"/>
      <c r="N3317" s="3"/>
      <c r="O3317" s="3"/>
      <c r="P3317" s="3"/>
      <c r="Q3317" s="3"/>
      <c r="R3317" s="3"/>
      <c r="S3317" s="3"/>
      <c r="T3317" s="3"/>
      <c r="U3317" s="3"/>
      <c r="V3317" s="3"/>
    </row>
    <row r="3318" ht="27.0" customHeight="1">
      <c r="A3318" s="8" t="str">
        <f>HYPERLINK("https://www.tenforums.com/tutorials/63239-system-sleep-diagnostics-report-generate-windows-10-a.html","System Sleep Diagnostics Report - Generate in Windows 10 ")</f>
        <v>System Sleep Diagnostics Report - Generate in Windows 10 </v>
      </c>
      <c r="B3318" s="9" t="s">
        <v>2799</v>
      </c>
      <c r="C3318" s="3"/>
      <c r="D3318" s="3"/>
      <c r="E3318" s="3"/>
      <c r="F3318" s="3"/>
      <c r="G3318" s="3"/>
      <c r="H3318" s="3"/>
      <c r="I3318" s="3"/>
      <c r="J3318" s="3"/>
      <c r="K3318" s="3"/>
      <c r="L3318" s="3"/>
      <c r="M3318" s="3"/>
      <c r="N3318" s="3"/>
      <c r="O3318" s="3"/>
      <c r="P3318" s="3"/>
      <c r="Q3318" s="3"/>
      <c r="R3318" s="3"/>
      <c r="S3318" s="3"/>
      <c r="T3318" s="3"/>
      <c r="U3318" s="3"/>
      <c r="V3318" s="3"/>
    </row>
    <row r="3319" ht="27.0" customHeight="1">
      <c r="A3319" s="8" t="str">
        <f>HYPERLINK("https://www.tenforums.com/tutorials/21680-account-type-determine-windows-10-a.html","Standard User or Administrator - Determine in Windows 10")</f>
        <v>Standard User or Administrator - Determine in Windows 10</v>
      </c>
      <c r="B3319" s="9" t="s">
        <v>46</v>
      </c>
      <c r="C3319" s="3"/>
      <c r="D3319" s="3"/>
      <c r="E3319" s="3"/>
      <c r="F3319" s="3"/>
      <c r="G3319" s="3"/>
      <c r="H3319" s="3"/>
      <c r="I3319" s="3"/>
      <c r="J3319" s="3"/>
      <c r="K3319" s="3"/>
      <c r="L3319" s="3"/>
      <c r="M3319" s="3"/>
      <c r="N3319" s="3"/>
      <c r="O3319" s="3"/>
      <c r="P3319" s="3"/>
      <c r="Q3319" s="3"/>
      <c r="R3319" s="3"/>
      <c r="S3319" s="3"/>
      <c r="T3319" s="3"/>
      <c r="U3319" s="3"/>
      <c r="V3319" s="3"/>
    </row>
    <row r="3320" ht="27.0" customHeight="1">
      <c r="A3320" s="8" t="str">
        <f>HYPERLINK("https://www.tenforums.com/tutorials/38945-app-suggestions-start-enable-disable-windows-10-a.html#post769710","Start App Suggestions - Enable or Disable in Windows 10")</f>
        <v>Start App Suggestions - Enable or Disable in Windows 10</v>
      </c>
      <c r="B3320" s="9" t="s">
        <v>168</v>
      </c>
      <c r="C3320" s="3"/>
      <c r="D3320" s="3"/>
      <c r="E3320" s="3"/>
      <c r="F3320" s="3"/>
      <c r="G3320" s="3"/>
      <c r="H3320" s="3"/>
      <c r="I3320" s="3"/>
      <c r="J3320" s="3"/>
      <c r="K3320" s="3"/>
      <c r="L3320" s="3"/>
      <c r="M3320" s="3"/>
      <c r="N3320" s="3"/>
      <c r="O3320" s="3"/>
      <c r="P3320" s="3"/>
      <c r="Q3320" s="3"/>
      <c r="R3320" s="3"/>
      <c r="S3320" s="3"/>
      <c r="T3320" s="3"/>
      <c r="U3320" s="3"/>
      <c r="V3320" s="3"/>
    </row>
    <row r="3321" ht="27.0" customHeight="1">
      <c r="A3321" s="8" t="str">
        <f>HYPERLINK("https://www.tenforums.com/tutorials/24117-app-suggestions-start-turn-off-windows-10-a.html","Start App Suggestions - Turn On or Off in Windows 10")</f>
        <v>Start App Suggestions - Turn On or Off in Windows 10</v>
      </c>
      <c r="B3321" s="9" t="s">
        <v>169</v>
      </c>
      <c r="C3321" s="3"/>
      <c r="D3321" s="3"/>
      <c r="E3321" s="3"/>
      <c r="F3321" s="3"/>
      <c r="G3321" s="3"/>
      <c r="H3321" s="3"/>
      <c r="I3321" s="3"/>
      <c r="J3321" s="3"/>
      <c r="K3321" s="3"/>
      <c r="L3321" s="3"/>
      <c r="M3321" s="3"/>
      <c r="N3321" s="3"/>
      <c r="O3321" s="3"/>
      <c r="P3321" s="3"/>
      <c r="Q3321" s="3"/>
      <c r="R3321" s="3"/>
      <c r="S3321" s="3"/>
      <c r="T3321" s="3"/>
      <c r="U3321" s="3"/>
      <c r="V3321" s="3"/>
    </row>
    <row r="3322" ht="27.0" customHeight="1">
      <c r="A3322" s="8" t="str">
        <f>HYPERLINK("https://www.tenforums.com/tutorials/7181-start-background-change-windows-10-mobile-phones.html","Start Background - Change in Windows 10 Mobile Phones")</f>
        <v>Start Background - Change in Windows 10 Mobile Phones</v>
      </c>
      <c r="B3322" s="9" t="s">
        <v>2800</v>
      </c>
      <c r="C3322" s="3"/>
      <c r="D3322" s="3"/>
      <c r="E3322" s="3"/>
      <c r="F3322" s="3"/>
      <c r="G3322" s="3"/>
      <c r="H3322" s="3"/>
      <c r="I3322" s="3"/>
      <c r="J3322" s="3"/>
      <c r="K3322" s="3"/>
      <c r="L3322" s="3"/>
      <c r="M3322" s="3"/>
      <c r="N3322" s="3"/>
      <c r="O3322" s="3"/>
      <c r="P3322" s="3"/>
      <c r="Q3322" s="3"/>
      <c r="R3322" s="3"/>
      <c r="S3322" s="3"/>
      <c r="T3322" s="3"/>
      <c r="U3322" s="3"/>
      <c r="V3322" s="3"/>
    </row>
    <row r="3323" ht="27.0" customHeight="1">
      <c r="A3323" s="8" t="str">
        <f>HYPERLINK("https://www.tenforums.com/tutorials/47723-uninstall-apps-start-enable-disable-windows-8-10-a.html","Start - Enable or Disable Uninstall Apps from in Windows 8 and 10 ")</f>
        <v>Start - Enable or Disable Uninstall Apps from in Windows 8 and 10 </v>
      </c>
      <c r="B3323" s="9" t="s">
        <v>204</v>
      </c>
      <c r="C3323" s="3"/>
      <c r="D3323" s="3"/>
      <c r="E3323" s="3"/>
      <c r="F3323" s="3"/>
      <c r="G3323" s="3"/>
      <c r="H3323" s="3"/>
      <c r="I3323" s="3"/>
      <c r="J3323" s="3"/>
      <c r="K3323" s="3"/>
      <c r="L3323" s="3"/>
      <c r="M3323" s="3"/>
      <c r="N3323" s="3"/>
      <c r="O3323" s="3"/>
      <c r="P3323" s="3"/>
      <c r="Q3323" s="3"/>
      <c r="R3323" s="3"/>
      <c r="S3323" s="3"/>
      <c r="T3323" s="3"/>
      <c r="U3323" s="3"/>
      <c r="V3323" s="3"/>
    </row>
    <row r="3324" ht="27.0" customHeight="1">
      <c r="A3324" s="8" t="str">
        <f>HYPERLINK("https://www.tenforums.com/tutorials/3680-start-full-screen-turn-off-windows-10-a.html","Start Full-screen - Turn On or Off in Windows 10")</f>
        <v>Start Full-screen - Turn On or Off in Windows 10</v>
      </c>
      <c r="B3324" s="9" t="s">
        <v>2801</v>
      </c>
      <c r="C3324" s="3"/>
      <c r="D3324" s="3"/>
      <c r="E3324" s="3"/>
      <c r="F3324" s="3"/>
      <c r="G3324" s="3"/>
      <c r="H3324" s="3"/>
      <c r="I3324" s="3"/>
      <c r="J3324" s="3"/>
      <c r="K3324" s="3"/>
      <c r="L3324" s="3"/>
      <c r="M3324" s="3"/>
      <c r="N3324" s="3"/>
      <c r="O3324" s="3"/>
      <c r="P3324" s="3"/>
      <c r="Q3324" s="3"/>
      <c r="R3324" s="3"/>
      <c r="S3324" s="3"/>
      <c r="T3324" s="3"/>
      <c r="U3324" s="3"/>
      <c r="V3324" s="3"/>
    </row>
    <row r="3325" ht="27.0" customHeight="1">
      <c r="A3325" s="8" t="str">
        <f>HYPERLINK("https://www.tenforums.com/tutorials/4476-start-group-your-apps-windows-10-a.html","Start - Group your Apps in Windows 10")</f>
        <v>Start - Group your Apps in Windows 10</v>
      </c>
      <c r="B3325" s="9" t="s">
        <v>2802</v>
      </c>
      <c r="C3325" s="3"/>
      <c r="D3325" s="3"/>
      <c r="E3325" s="3"/>
      <c r="F3325" s="3"/>
      <c r="G3325" s="3"/>
      <c r="H3325" s="3"/>
      <c r="I3325" s="3"/>
      <c r="J3325" s="3"/>
      <c r="K3325" s="3"/>
      <c r="L3325" s="3"/>
      <c r="M3325" s="3"/>
      <c r="N3325" s="3"/>
      <c r="O3325" s="3"/>
      <c r="P3325" s="3"/>
      <c r="Q3325" s="3"/>
      <c r="R3325" s="3"/>
      <c r="S3325" s="3"/>
      <c r="T3325" s="3"/>
      <c r="U3325" s="3"/>
      <c r="V3325" s="3"/>
    </row>
    <row r="3326" ht="27.0" customHeight="1">
      <c r="A3326" s="8" t="str">
        <f>HYPERLINK("https://www.tenforums.com/tutorials/3088-start-layout-backup-restore-windows-10-a.html","Start Layout - Backup and Restore in Windows 10 ")</f>
        <v>Start Layout - Backup and Restore in Windows 10 </v>
      </c>
      <c r="B3326" s="9" t="s">
        <v>2803</v>
      </c>
      <c r="C3326" s="3"/>
      <c r="D3326" s="3"/>
      <c r="E3326" s="3"/>
      <c r="F3326" s="3"/>
      <c r="G3326" s="3"/>
      <c r="H3326" s="3"/>
      <c r="I3326" s="3"/>
      <c r="J3326" s="3"/>
      <c r="K3326" s="3"/>
      <c r="L3326" s="3"/>
      <c r="M3326" s="3"/>
      <c r="N3326" s="3"/>
      <c r="O3326" s="3"/>
      <c r="P3326" s="3"/>
      <c r="Q3326" s="3"/>
      <c r="R3326" s="3"/>
      <c r="S3326" s="3"/>
      <c r="T3326" s="3"/>
      <c r="U3326" s="3"/>
      <c r="V3326" s="3"/>
    </row>
    <row r="3327" ht="27.0" customHeight="1">
      <c r="A3327" s="8" t="str">
        <f>HYPERLINK("https://www.tenforums.com/tutorials/105056-enable-disable-changing-start-layout-windows-10-a.html","Start Layout - Enable or Disable Changing in Windows 10")</f>
        <v>Start Layout - Enable or Disable Changing in Windows 10</v>
      </c>
      <c r="B3327" s="9" t="s">
        <v>2804</v>
      </c>
      <c r="C3327" s="3"/>
      <c r="D3327" s="3"/>
      <c r="E3327" s="3"/>
      <c r="F3327" s="3"/>
      <c r="G3327" s="3"/>
      <c r="H3327" s="3"/>
      <c r="I3327" s="3"/>
      <c r="J3327" s="3"/>
      <c r="K3327" s="3"/>
      <c r="L3327" s="3"/>
      <c r="M3327" s="3"/>
      <c r="N3327" s="3"/>
      <c r="O3327" s="3"/>
      <c r="P3327" s="3"/>
      <c r="Q3327" s="3"/>
      <c r="R3327" s="3"/>
      <c r="S3327" s="3"/>
      <c r="T3327" s="3"/>
      <c r="U3327" s="3"/>
      <c r="V3327" s="3"/>
    </row>
    <row r="3328" ht="27.0" customHeight="1">
      <c r="A3328" s="8" t="str">
        <f>HYPERLINK("https://www.tenforums.com/tutorials/3087-start-layout-reset-windows-10-a.html","Start Layout - Reset in Windows 10")</f>
        <v>Start Layout - Reset in Windows 10</v>
      </c>
      <c r="B3328" s="9" t="s">
        <v>2805</v>
      </c>
      <c r="C3328" s="3"/>
      <c r="D3328" s="3"/>
      <c r="E3328" s="3"/>
      <c r="F3328" s="3"/>
      <c r="G3328" s="3"/>
      <c r="H3328" s="3"/>
      <c r="I3328" s="3"/>
      <c r="J3328" s="3"/>
      <c r="K3328" s="3"/>
      <c r="L3328" s="3"/>
      <c r="M3328" s="3"/>
      <c r="N3328" s="3"/>
      <c r="O3328" s="3"/>
      <c r="P3328" s="3"/>
      <c r="Q3328" s="3"/>
      <c r="R3328" s="3"/>
      <c r="S3328" s="3"/>
      <c r="T3328" s="3"/>
      <c r="U3328" s="3"/>
      <c r="V3328" s="3"/>
    </row>
    <row r="3329" ht="27.0" customHeight="1">
      <c r="A3329" s="8" t="str">
        <f>HYPERLINK("https://www.tenforums.com/tutorials/105001-set-default-start-layout-users-windows-10-a.html","Start Layout - Set Default for Users in Windows 10")</f>
        <v>Start Layout - Set Default for Users in Windows 10</v>
      </c>
      <c r="B3329" s="9" t="s">
        <v>2806</v>
      </c>
      <c r="C3329" s="3"/>
      <c r="D3329" s="3"/>
      <c r="E3329" s="3"/>
      <c r="F3329" s="3"/>
      <c r="G3329" s="3"/>
      <c r="H3329" s="3"/>
      <c r="I3329" s="3"/>
      <c r="J3329" s="3"/>
      <c r="K3329" s="3"/>
      <c r="L3329" s="3"/>
      <c r="M3329" s="3"/>
      <c r="N3329" s="3"/>
      <c r="O3329" s="3"/>
      <c r="P3329" s="3"/>
      <c r="Q3329" s="3"/>
      <c r="R3329" s="3"/>
      <c r="S3329" s="3"/>
      <c r="T3329" s="3"/>
      <c r="U3329" s="3"/>
      <c r="V3329" s="3"/>
    </row>
    <row r="3330" ht="27.0" customHeight="1">
      <c r="A3330" s="8" t="str">
        <f>HYPERLINK("https://www.tenforums.com/tutorials/2192-start-list-add-remove-folders-windows-10-a.html","Start List - Add or Remove Folders in Windows 10")</f>
        <v>Start List - Add or Remove Folders in Windows 10</v>
      </c>
      <c r="B3330" s="9" t="s">
        <v>2807</v>
      </c>
      <c r="C3330" s="3"/>
      <c r="D3330" s="3"/>
      <c r="E3330" s="3"/>
      <c r="F3330" s="3"/>
      <c r="G3330" s="3"/>
      <c r="H3330" s="3"/>
      <c r="I3330" s="3"/>
      <c r="J3330" s="3"/>
      <c r="K3330" s="3"/>
      <c r="L3330" s="3"/>
      <c r="M3330" s="3"/>
      <c r="N3330" s="3"/>
      <c r="O3330" s="3"/>
      <c r="P3330" s="3"/>
      <c r="Q3330" s="3"/>
      <c r="R3330" s="3"/>
      <c r="S3330" s="3"/>
      <c r="T3330" s="3"/>
      <c r="U3330" s="3"/>
      <c r="V3330" s="3"/>
    </row>
    <row r="3331" ht="27.0" customHeight="1">
      <c r="A3331" s="8" t="str">
        <f>HYPERLINK("https://www.tenforums.com/tutorials/114693-backup-restore-folders-start-list-windows-10-a.html","Start List Folders - Backup and Restore in Windows 10")</f>
        <v>Start List Folders - Backup and Restore in Windows 10</v>
      </c>
      <c r="B3331" s="9" t="s">
        <v>2808</v>
      </c>
      <c r="C3331" s="3"/>
      <c r="D3331" s="3"/>
      <c r="E3331" s="3"/>
      <c r="F3331" s="3"/>
      <c r="G3331" s="3"/>
      <c r="H3331" s="3"/>
      <c r="I3331" s="3"/>
      <c r="J3331" s="3"/>
      <c r="K3331" s="3"/>
      <c r="L3331" s="3"/>
      <c r="M3331" s="3"/>
      <c r="N3331" s="3"/>
      <c r="O3331" s="3"/>
      <c r="P3331" s="3"/>
      <c r="Q3331" s="3"/>
      <c r="R3331" s="3"/>
      <c r="S3331" s="3"/>
      <c r="T3331" s="3"/>
      <c r="U3331" s="3"/>
      <c r="V3331" s="3"/>
    </row>
    <row r="3332" ht="27.0" customHeight="1">
      <c r="A3332" s="8" t="str">
        <f>HYPERLINK("https://www.tenforums.com/tutorials/32248-start-list-folders-customize-windows-10-a.html","Start List Folders - Customize in Windows 10")</f>
        <v>Start List Folders - Customize in Windows 10</v>
      </c>
      <c r="B3332" s="9" t="s">
        <v>2809</v>
      </c>
      <c r="C3332" s="3"/>
      <c r="D3332" s="3"/>
      <c r="E3332" s="3"/>
      <c r="F3332" s="3"/>
      <c r="G3332" s="3"/>
      <c r="H3332" s="3"/>
      <c r="I3332" s="3"/>
      <c r="J3332" s="3"/>
      <c r="K3332" s="3"/>
      <c r="L3332" s="3"/>
      <c r="M3332" s="3"/>
      <c r="N3332" s="3"/>
      <c r="O3332" s="3"/>
      <c r="P3332" s="3"/>
      <c r="Q3332" s="3"/>
      <c r="R3332" s="3"/>
      <c r="S3332" s="3"/>
      <c r="T3332" s="3"/>
      <c r="U3332" s="3"/>
      <c r="V3332" s="3"/>
    </row>
    <row r="3333" ht="27.0" customHeight="1">
      <c r="A3333" s="8" t="str">
        <f>HYPERLINK("https://www.tenforums.com/tutorials/78839-clear-live-tile-cache-start-windows-10-a.html","Start Live Tile Cache - Clear in Windows 10")</f>
        <v>Start Live Tile Cache - Clear in Windows 10</v>
      </c>
      <c r="B3333" s="10" t="s">
        <v>1407</v>
      </c>
      <c r="C3333" s="3"/>
      <c r="D3333" s="3"/>
      <c r="E3333" s="3"/>
      <c r="F3333" s="3"/>
      <c r="G3333" s="3"/>
      <c r="H3333" s="3"/>
      <c r="I3333" s="3"/>
      <c r="J3333" s="3"/>
      <c r="K3333" s="3"/>
      <c r="L3333" s="3"/>
      <c r="M3333" s="3"/>
      <c r="N3333" s="3"/>
      <c r="O3333" s="3"/>
      <c r="P3333" s="3"/>
      <c r="Q3333" s="3"/>
      <c r="R3333" s="3"/>
      <c r="S3333" s="3"/>
      <c r="T3333" s="3"/>
      <c r="U3333" s="3"/>
      <c r="V3333" s="3"/>
    </row>
    <row r="3334" ht="27.0" customHeight="1">
      <c r="A3334" s="8" t="str">
        <f>HYPERLINK("https://www.tenforums.com/tutorials/3456-live-tiles-turn-off-apps-start-windows-10-a.html","Start Live Tiles - Turn On or Off for Apps in Windows 10")</f>
        <v>Start Live Tiles - Turn On or Off for Apps in Windows 10</v>
      </c>
      <c r="B3334" s="9" t="s">
        <v>1409</v>
      </c>
      <c r="C3334" s="3"/>
      <c r="D3334" s="3"/>
      <c r="E3334" s="3"/>
      <c r="F3334" s="3"/>
      <c r="G3334" s="3"/>
      <c r="H3334" s="3"/>
      <c r="I3334" s="3"/>
      <c r="J3334" s="3"/>
      <c r="K3334" s="3"/>
      <c r="L3334" s="3"/>
      <c r="M3334" s="3"/>
      <c r="N3334" s="3"/>
      <c r="O3334" s="3"/>
      <c r="P3334" s="3"/>
      <c r="Q3334" s="3"/>
      <c r="R3334" s="3"/>
      <c r="S3334" s="3"/>
      <c r="T3334" s="3"/>
      <c r="U3334" s="3"/>
      <c r="V3334" s="3"/>
    </row>
    <row r="3335" ht="27.0" customHeight="1">
      <c r="A3335" s="8" t="str">
        <f>HYPERLINK("https://www.tenforums.com/tutorials/133188-add-restart-start-menu-desktop-context-menu-windows-10-a.html","Start Menu - Add Restart Start Menu to Desktop Context Menu in Windows 10")</f>
        <v>Start Menu - Add Restart Start Menu to Desktop Context Menu in Windows 10</v>
      </c>
      <c r="B3335" s="9" t="s">
        <v>2565</v>
      </c>
      <c r="C3335" s="3"/>
      <c r="D3335" s="3"/>
      <c r="E3335" s="3"/>
      <c r="F3335" s="3"/>
      <c r="G3335" s="3"/>
      <c r="H3335" s="3"/>
      <c r="I3335" s="3"/>
      <c r="J3335" s="3"/>
      <c r="K3335" s="3"/>
      <c r="L3335" s="3"/>
      <c r="M3335" s="3"/>
      <c r="N3335" s="3"/>
      <c r="O3335" s="3"/>
      <c r="P3335" s="3"/>
      <c r="Q3335" s="3"/>
      <c r="R3335" s="3"/>
      <c r="S3335" s="3"/>
      <c r="T3335" s="3"/>
      <c r="U3335" s="3"/>
      <c r="V3335" s="3"/>
    </row>
    <row r="3336" ht="27.0" customHeight="1">
      <c r="A3336" s="8" t="str">
        <f>HYPERLINK("https://www.tenforums.com/tutorials/10529-all-apps-start-menu-add-remove-items-windows-10-a.html","Start menu All apps - Add or Remove Items in Windows 10")</f>
        <v>Start menu All apps - Add or Remove Items in Windows 10</v>
      </c>
      <c r="B3336" s="9" t="s">
        <v>117</v>
      </c>
      <c r="C3336" s="3"/>
      <c r="D3336" s="3"/>
      <c r="E3336" s="3"/>
      <c r="F3336" s="3"/>
      <c r="G3336" s="3"/>
      <c r="H3336" s="3"/>
      <c r="I3336" s="3"/>
      <c r="J3336" s="3"/>
      <c r="K3336" s="3"/>
      <c r="L3336" s="3"/>
      <c r="M3336" s="3"/>
      <c r="N3336" s="3"/>
      <c r="O3336" s="3"/>
      <c r="P3336" s="3"/>
      <c r="Q3336" s="3"/>
      <c r="R3336" s="3"/>
      <c r="S3336" s="3"/>
      <c r="T3336" s="3"/>
      <c r="U3336" s="3"/>
      <c r="V3336" s="3"/>
    </row>
    <row r="3337" ht="27.0" customHeight="1">
      <c r="A3337" s="8" t="str">
        <f>HYPERLINK("https://www.tenforums.com/tutorials/105049-add-remove-all-apps-list-start-menu-windows-10-a.html","Start Menu All Apps List - Add or Remove in Windows 10")</f>
        <v>Start Menu All Apps List - Add or Remove in Windows 10</v>
      </c>
      <c r="B3337" s="9" t="s">
        <v>122</v>
      </c>
      <c r="C3337" s="3"/>
      <c r="D3337" s="3"/>
      <c r="E3337" s="3"/>
      <c r="F3337" s="3"/>
      <c r="G3337" s="3"/>
      <c r="H3337" s="3"/>
      <c r="I3337" s="3"/>
      <c r="J3337" s="3"/>
      <c r="K3337" s="3"/>
      <c r="L3337" s="3"/>
      <c r="M3337" s="3"/>
      <c r="N3337" s="3"/>
      <c r="O3337" s="3"/>
      <c r="P3337" s="3"/>
      <c r="Q3337" s="3"/>
      <c r="R3337" s="3"/>
      <c r="S3337" s="3"/>
      <c r="T3337" s="3"/>
      <c r="U3337" s="3"/>
      <c r="V3337" s="3"/>
    </row>
    <row r="3338" ht="27.0" customHeight="1">
      <c r="A3338" s="8" t="str">
        <f>HYPERLINK("https://www.tenforums.com/tutorials/7008-all-apps-start-menu-open-use-windows-10-a.html","Start menu All apps- Open and Use in Windows 10")</f>
        <v>Start menu All apps- Open and Use in Windows 10</v>
      </c>
      <c r="B3338" s="9" t="s">
        <v>120</v>
      </c>
      <c r="C3338" s="3"/>
      <c r="D3338" s="3"/>
      <c r="E3338" s="3"/>
      <c r="F3338" s="3"/>
      <c r="G3338" s="3"/>
      <c r="H3338" s="3"/>
      <c r="I3338" s="3"/>
      <c r="J3338" s="3"/>
      <c r="K3338" s="3"/>
      <c r="L3338" s="3"/>
      <c r="M3338" s="3"/>
      <c r="N3338" s="3"/>
      <c r="O3338" s="3"/>
      <c r="P3338" s="3"/>
      <c r="Q3338" s="3"/>
      <c r="R3338" s="3"/>
      <c r="S3338" s="3"/>
      <c r="T3338" s="3"/>
      <c r="U3338" s="3"/>
      <c r="V3338" s="3"/>
    </row>
    <row r="3339" ht="27.0" customHeight="1">
      <c r="A3339" s="8" t="str">
        <f>HYPERLINK("https://www.tenforums.com/tutorials/110136-rename-items-all-apps-windows-10-start-menu.html","Start Menu All Apps - Rename Items in Windows 10")</f>
        <v>Start Menu All Apps - Rename Items in Windows 10</v>
      </c>
      <c r="B3339" s="9" t="s">
        <v>121</v>
      </c>
      <c r="C3339" s="3"/>
      <c r="D3339" s="3"/>
      <c r="E3339" s="3"/>
      <c r="F3339" s="3"/>
      <c r="G3339" s="3"/>
      <c r="H3339" s="3"/>
      <c r="I3339" s="3"/>
      <c r="J3339" s="3"/>
      <c r="K3339" s="3"/>
      <c r="L3339" s="3"/>
      <c r="M3339" s="3"/>
      <c r="N3339" s="3"/>
      <c r="O3339" s="3"/>
      <c r="P3339" s="3"/>
      <c r="Q3339" s="3"/>
      <c r="R3339" s="3"/>
      <c r="S3339" s="3"/>
      <c r="T3339" s="3"/>
      <c r="U3339" s="3"/>
      <c r="V3339" s="3"/>
    </row>
    <row r="3340" ht="27.0" customHeight="1">
      <c r="A3340" s="8" t="str">
        <f>HYPERLINK("https://www.tenforums.com/tutorials/3384-tiles-resize-windows-10-start-menu-start-screen.html","Start Menu and Start Screen Tiles - Resize in Windows 10")</f>
        <v>Start Menu and Start Screen Tiles - Resize in Windows 10</v>
      </c>
      <c r="B3340" s="9" t="s">
        <v>2810</v>
      </c>
      <c r="C3340" s="3"/>
      <c r="D3340" s="3"/>
      <c r="E3340" s="3"/>
      <c r="F3340" s="3"/>
      <c r="G3340" s="3"/>
      <c r="H3340" s="3"/>
      <c r="I3340" s="3"/>
      <c r="J3340" s="3"/>
      <c r="K3340" s="3"/>
      <c r="L3340" s="3"/>
      <c r="M3340" s="3"/>
      <c r="N3340" s="3"/>
      <c r="O3340" s="3"/>
      <c r="P3340" s="3"/>
      <c r="Q3340" s="3"/>
      <c r="R3340" s="3"/>
      <c r="S3340" s="3"/>
      <c r="T3340" s="3"/>
      <c r="U3340" s="3"/>
      <c r="V3340" s="3"/>
    </row>
    <row r="3341" ht="27.0" customHeight="1">
      <c r="A3341" s="8" t="str">
        <f>HYPERLINK("https://www.tenforums.com/tutorials/5763-turn-off-blur-start-menu-taskbar-windows-10-a.html","Start Menu and Taskbar Blur - Turn On or Off in Windows 10")</f>
        <v>Start Menu and Taskbar Blur - Turn On or Off in Windows 10</v>
      </c>
      <c r="B3341" s="10" t="s">
        <v>2811</v>
      </c>
      <c r="C3341" s="3"/>
      <c r="D3341" s="3"/>
      <c r="E3341" s="3"/>
      <c r="F3341" s="3"/>
      <c r="G3341" s="3"/>
      <c r="H3341" s="3"/>
      <c r="I3341" s="3"/>
      <c r="J3341" s="3"/>
      <c r="K3341" s="3"/>
      <c r="L3341" s="3"/>
      <c r="M3341" s="3"/>
      <c r="N3341" s="3"/>
      <c r="O3341" s="3"/>
      <c r="P3341" s="3"/>
      <c r="Q3341" s="3"/>
      <c r="R3341" s="3"/>
      <c r="S3341" s="3"/>
      <c r="T3341" s="3"/>
      <c r="U3341" s="3"/>
      <c r="V3341" s="3"/>
    </row>
    <row r="3342" ht="27.0" customHeight="1">
      <c r="A3342" s="8" t="str">
        <f>HYPERLINK("https://www.tenforums.com/tutorials/66248-start-menu-app-list-hide-show-windows-10-a.html","Start Menu App List - Hide or Show in Windows 10 ")</f>
        <v>Start Menu App List - Hide or Show in Windows 10 </v>
      </c>
      <c r="B3342" s="9" t="s">
        <v>119</v>
      </c>
      <c r="C3342" s="3"/>
      <c r="D3342" s="3"/>
      <c r="E3342" s="3"/>
      <c r="F3342" s="3"/>
      <c r="G3342" s="3"/>
      <c r="H3342" s="3"/>
      <c r="I3342" s="3"/>
      <c r="J3342" s="3"/>
      <c r="K3342" s="3"/>
      <c r="L3342" s="3"/>
      <c r="M3342" s="3"/>
      <c r="N3342" s="3"/>
      <c r="O3342" s="3"/>
      <c r="P3342" s="3"/>
      <c r="Q3342" s="3"/>
      <c r="R3342" s="3"/>
      <c r="S3342" s="3"/>
      <c r="T3342" s="3"/>
      <c r="U3342" s="3"/>
      <c r="V3342" s="3"/>
    </row>
    <row r="3343" ht="27.0" customHeight="1">
      <c r="A3343" s="8" t="str">
        <f>HYPERLINK("https://www.tenforums.com/tutorials/3380-color-appearance-change-windows-10-a.html","Start Menu Color and Appearance - Change in Windows 10")</f>
        <v>Start Menu Color and Appearance - Change in Windows 10</v>
      </c>
      <c r="B3343" s="9" t="s">
        <v>5</v>
      </c>
      <c r="C3343" s="3"/>
      <c r="D3343" s="3"/>
      <c r="E3343" s="3"/>
      <c r="F3343" s="3"/>
      <c r="G3343" s="3"/>
      <c r="H3343" s="3"/>
      <c r="I3343" s="3"/>
      <c r="J3343" s="3"/>
      <c r="K3343" s="3"/>
      <c r="L3343" s="3"/>
      <c r="M3343" s="3"/>
      <c r="N3343" s="3"/>
      <c r="O3343" s="3"/>
      <c r="P3343" s="3"/>
      <c r="Q3343" s="3"/>
      <c r="R3343" s="3"/>
      <c r="S3343" s="3"/>
      <c r="T3343" s="3"/>
      <c r="U3343" s="3"/>
      <c r="V3343" s="3"/>
    </row>
    <row r="3344" ht="27.0" customHeight="1">
      <c r="A3344" s="8" t="str">
        <f>HYPERLINK("https://www.tenforums.com/tutorials/104981-add-remove-common-program-groups-start-menu-windows.html","Start Menu Common Program Groups - Add or Remove in Windows")</f>
        <v>Start Menu Common Program Groups - Add or Remove in Windows</v>
      </c>
      <c r="B3344" s="9" t="s">
        <v>2812</v>
      </c>
      <c r="C3344" s="3"/>
      <c r="D3344" s="3"/>
      <c r="E3344" s="3"/>
      <c r="F3344" s="3"/>
      <c r="G3344" s="3"/>
      <c r="H3344" s="3"/>
      <c r="I3344" s="3"/>
      <c r="J3344" s="3"/>
      <c r="K3344" s="3"/>
      <c r="L3344" s="3"/>
      <c r="M3344" s="3"/>
      <c r="N3344" s="3"/>
      <c r="O3344" s="3"/>
      <c r="P3344" s="3"/>
      <c r="Q3344" s="3"/>
      <c r="R3344" s="3"/>
      <c r="S3344" s="3"/>
      <c r="T3344" s="3"/>
      <c r="U3344" s="3"/>
      <c r="V3344" s="3"/>
    </row>
    <row r="3345" ht="27.0" customHeight="1">
      <c r="A3345" s="8" t="str">
        <f>HYPERLINK("https://www.tenforums.com/tutorials/104810-enable-disable-context-menus-start-menu-windows-10-a.html","Start Menu Context Menus - Enable or Disable in Windows 10")</f>
        <v>Start Menu Context Menus - Enable or Disable in Windows 10</v>
      </c>
      <c r="B3345" s="9" t="s">
        <v>2813</v>
      </c>
      <c r="C3345" s="3"/>
      <c r="D3345" s="3"/>
      <c r="E3345" s="3"/>
      <c r="F3345" s="3"/>
      <c r="G3345" s="3"/>
      <c r="H3345" s="3"/>
      <c r="I3345" s="3"/>
      <c r="J3345" s="3"/>
      <c r="K3345" s="3"/>
      <c r="L3345" s="3"/>
      <c r="M3345" s="3"/>
      <c r="N3345" s="3"/>
      <c r="O3345" s="3"/>
      <c r="P3345" s="3"/>
      <c r="Q3345" s="3"/>
      <c r="R3345" s="3"/>
      <c r="S3345" s="3"/>
      <c r="T3345" s="3"/>
      <c r="U3345" s="3"/>
      <c r="V3345" s="3"/>
    </row>
    <row r="3346" ht="27.0" customHeight="1">
      <c r="A3346" s="8" t="str">
        <f>HYPERLINK("https://www.tenforums.com/tutorials/129328-keep-start-menu-open-when-opening-apps-windows-10-a.html","Start Menu - Keep Open when Opening Apps in Windows 10")</f>
        <v>Start Menu - Keep Open when Opening Apps in Windows 10</v>
      </c>
      <c r="B3346" s="9" t="s">
        <v>2814</v>
      </c>
      <c r="C3346" s="3"/>
      <c r="D3346" s="3"/>
      <c r="E3346" s="3"/>
      <c r="F3346" s="3"/>
      <c r="G3346" s="3"/>
      <c r="H3346" s="3"/>
      <c r="I3346" s="3"/>
      <c r="J3346" s="3"/>
      <c r="K3346" s="3"/>
      <c r="L3346" s="3"/>
      <c r="M3346" s="3"/>
      <c r="N3346" s="3"/>
      <c r="O3346" s="3"/>
      <c r="P3346" s="3"/>
      <c r="Q3346" s="3"/>
      <c r="R3346" s="3"/>
      <c r="S3346" s="3"/>
      <c r="T3346" s="3"/>
      <c r="U3346" s="3"/>
      <c r="V3346" s="3"/>
    </row>
    <row r="3347" ht="27.0" customHeight="1">
      <c r="A3347" s="8" t="str">
        <f>HYPERLINK("https://www.tenforums.com/tutorials/73489-start-menu-live-folders-create-use-windows-10-a.html","Start Menu Live Folders - Create and Use in Windows 10 ")</f>
        <v>Start Menu Live Folders - Create and Use in Windows 10 </v>
      </c>
      <c r="B3347" s="9" t="s">
        <v>2815</v>
      </c>
      <c r="C3347" s="3"/>
      <c r="D3347" s="3"/>
      <c r="E3347" s="3"/>
      <c r="F3347" s="3"/>
      <c r="G3347" s="3"/>
      <c r="H3347" s="3"/>
      <c r="I3347" s="3"/>
      <c r="J3347" s="3"/>
      <c r="K3347" s="3"/>
      <c r="L3347" s="3"/>
      <c r="M3347" s="3"/>
      <c r="N3347" s="3"/>
      <c r="O3347" s="3"/>
      <c r="P3347" s="3"/>
      <c r="Q3347" s="3"/>
      <c r="R3347" s="3"/>
      <c r="S3347" s="3"/>
      <c r="T3347" s="3"/>
      <c r="U3347" s="3"/>
      <c r="V3347" s="3"/>
    </row>
    <row r="3348" ht="27.0" customHeight="1">
      <c r="A3348" s="8" t="str">
        <f>HYPERLINK("https://www.tenforums.com/tutorials/110799-measure-how-many-items-start-menu-windows-10-a.html","Start Menu - Measure How Many Items on in Windows 10")</f>
        <v>Start Menu - Measure How Many Items on in Windows 10</v>
      </c>
      <c r="B3348" s="9" t="s">
        <v>2816</v>
      </c>
      <c r="C3348" s="3"/>
      <c r="D3348" s="3"/>
      <c r="E3348" s="3"/>
      <c r="F3348" s="3"/>
      <c r="G3348" s="3"/>
      <c r="H3348" s="3"/>
      <c r="I3348" s="3"/>
      <c r="J3348" s="3"/>
      <c r="K3348" s="3"/>
      <c r="L3348" s="3"/>
      <c r="M3348" s="3"/>
      <c r="N3348" s="3"/>
      <c r="O3348" s="3"/>
      <c r="P3348" s="3"/>
      <c r="Q3348" s="3"/>
      <c r="R3348" s="3"/>
      <c r="S3348" s="3"/>
      <c r="T3348" s="3"/>
      <c r="U3348" s="3"/>
      <c r="V3348" s="3"/>
    </row>
    <row r="3349" ht="27.0" customHeight="1">
      <c r="A3349" s="8" t="str">
        <f>HYPERLINK("https://www.tenforums.com/tutorials/6460-start-menu-most-used-apps-add-remove-windows-10-a.html","Start Menu Most Used Apps - Add or Remove in Windows 10")</f>
        <v>Start Menu Most Used Apps - Add or Remove in Windows 10</v>
      </c>
      <c r="B3349" s="9" t="s">
        <v>1947</v>
      </c>
      <c r="C3349" s="3"/>
      <c r="D3349" s="3"/>
      <c r="E3349" s="3"/>
      <c r="F3349" s="3"/>
      <c r="G3349" s="3"/>
      <c r="H3349" s="3"/>
      <c r="I3349" s="3"/>
      <c r="J3349" s="3"/>
      <c r="K3349" s="3"/>
      <c r="L3349" s="3"/>
      <c r="M3349" s="3"/>
      <c r="N3349" s="3"/>
      <c r="O3349" s="3"/>
      <c r="P3349" s="3"/>
      <c r="Q3349" s="3"/>
      <c r="R3349" s="3"/>
      <c r="S3349" s="3"/>
      <c r="T3349" s="3"/>
      <c r="U3349" s="3"/>
      <c r="V3349" s="3"/>
    </row>
    <row r="3350" ht="27.0" customHeight="1">
      <c r="A3350" s="8" t="str">
        <f>HYPERLINK("https://www.tenforums.com/tutorials/118039-enable-disable-most-used-apps-start-menu-windows-10-a.html","Start Menu Most Used Apps - Enable or Disable in Windows 10")</f>
        <v>Start Menu Most Used Apps - Enable or Disable in Windows 10</v>
      </c>
      <c r="B3350" s="9" t="s">
        <v>2817</v>
      </c>
      <c r="C3350" s="3"/>
      <c r="D3350" s="3"/>
      <c r="E3350" s="3"/>
      <c r="F3350" s="3"/>
      <c r="G3350" s="3"/>
      <c r="H3350" s="3"/>
      <c r="I3350" s="3"/>
      <c r="J3350" s="3"/>
      <c r="K3350" s="3"/>
      <c r="L3350" s="3"/>
      <c r="M3350" s="3"/>
      <c r="N3350" s="3"/>
      <c r="O3350" s="3"/>
      <c r="P3350" s="3"/>
      <c r="Q3350" s="3"/>
      <c r="R3350" s="3"/>
      <c r="S3350" s="3"/>
      <c r="T3350" s="3"/>
      <c r="U3350" s="3"/>
      <c r="V3350" s="3"/>
    </row>
    <row r="3351" ht="27.0" customHeight="1">
      <c r="A3351" s="8" t="str">
        <f>HYPERLINK("https://www.tenforums.com/tutorials/2128-turn-off-open-start-menu-submenus-windows-10-a.html","Start Menu Open Submenus - Turn On or Off in Windows 10")</f>
        <v>Start Menu Open Submenus - Turn On or Off in Windows 10</v>
      </c>
      <c r="B3351" s="10" t="s">
        <v>2818</v>
      </c>
      <c r="C3351" s="3"/>
      <c r="D3351" s="3"/>
      <c r="E3351" s="3"/>
      <c r="F3351" s="3"/>
      <c r="G3351" s="3"/>
      <c r="H3351" s="3"/>
      <c r="I3351" s="3"/>
      <c r="J3351" s="3"/>
      <c r="K3351" s="3"/>
      <c r="L3351" s="3"/>
      <c r="M3351" s="3"/>
      <c r="N3351" s="3"/>
      <c r="O3351" s="3"/>
      <c r="P3351" s="3"/>
      <c r="Q3351" s="3"/>
      <c r="R3351" s="3"/>
      <c r="S3351" s="3"/>
      <c r="T3351" s="3"/>
      <c r="U3351" s="3"/>
      <c r="V3351" s="3"/>
    </row>
    <row r="3352" ht="27.0" customHeight="1">
      <c r="A3352" s="8" t="str">
        <f>HYPERLINK("https://www.tenforums.com/tutorials/1981-use-start-menu-start-screen-windows-10-a.html","Start Menu or Start Screen in Windows 10")</f>
        <v>Start Menu or Start Screen in Windows 10</v>
      </c>
      <c r="B3352" s="10" t="s">
        <v>2819</v>
      </c>
      <c r="C3352" s="3"/>
      <c r="D3352" s="3"/>
      <c r="E3352" s="3"/>
      <c r="F3352" s="3"/>
      <c r="G3352" s="3"/>
      <c r="H3352" s="3"/>
      <c r="I3352" s="3"/>
      <c r="J3352" s="3"/>
      <c r="K3352" s="3"/>
      <c r="L3352" s="3"/>
      <c r="M3352" s="3"/>
      <c r="N3352" s="3"/>
      <c r="O3352" s="3"/>
      <c r="P3352" s="3"/>
      <c r="Q3352" s="3"/>
      <c r="R3352" s="3"/>
      <c r="S3352" s="3"/>
      <c r="T3352" s="3"/>
      <c r="U3352" s="3"/>
      <c r="V3352" s="3"/>
    </row>
    <row r="3353" ht="27.0" customHeight="1">
      <c r="A3353" s="8" t="str">
        <f>HYPERLINK("https://www.tenforums.com/tutorials/6454-start-menu-recently-added-apps-add-remove-windows-10-a.html","Start Menu Recently Added Apps - Add or Remove in Windows 10")</f>
        <v>Start Menu Recently Added Apps - Add or Remove in Windows 10</v>
      </c>
      <c r="B3353" s="9" t="s">
        <v>2820</v>
      </c>
      <c r="C3353" s="3"/>
      <c r="D3353" s="3"/>
      <c r="E3353" s="3"/>
      <c r="F3353" s="3"/>
      <c r="G3353" s="3"/>
      <c r="H3353" s="3"/>
      <c r="I3353" s="3"/>
      <c r="J3353" s="3"/>
      <c r="K3353" s="3"/>
      <c r="L3353" s="3"/>
      <c r="M3353" s="3"/>
      <c r="N3353" s="3"/>
      <c r="O3353" s="3"/>
      <c r="P3353" s="3"/>
      <c r="Q3353" s="3"/>
      <c r="R3353" s="3"/>
      <c r="S3353" s="3"/>
      <c r="T3353" s="3"/>
      <c r="U3353" s="3"/>
      <c r="V3353" s="3"/>
    </row>
    <row r="3354" ht="27.0" customHeight="1">
      <c r="A3354" s="8" t="str">
        <f>HYPERLINK("https://www.tenforums.com/tutorials/104828-enable-disable-recently-added-apps-start-menu-windows-10-a.html","Start Menu Recently Added apps - Enable or Disable in Windows 10")</f>
        <v>Start Menu Recently Added apps - Enable or Disable in Windows 10</v>
      </c>
      <c r="B3354" s="9" t="s">
        <v>2821</v>
      </c>
      <c r="C3354" s="3"/>
      <c r="D3354" s="3"/>
      <c r="E3354" s="3"/>
      <c r="F3354" s="3"/>
      <c r="G3354" s="3"/>
      <c r="H3354" s="3"/>
      <c r="I3354" s="3"/>
      <c r="J3354" s="3"/>
      <c r="K3354" s="3"/>
      <c r="L3354" s="3"/>
      <c r="M3354" s="3"/>
      <c r="N3354" s="3"/>
      <c r="O3354" s="3"/>
      <c r="P3354" s="3"/>
      <c r="Q3354" s="3"/>
      <c r="R3354" s="3"/>
      <c r="S3354" s="3"/>
      <c r="T3354" s="3"/>
      <c r="U3354" s="3"/>
      <c r="V3354" s="3"/>
    </row>
    <row r="3355" ht="27.0" customHeight="1">
      <c r="A3355" s="8" t="str">
        <f>HYPERLINK("https://www.tenforums.com/tutorials/96018-re-register-start-menu-windows-10-a.html","Start Menu - Re-register in Windows 10")</f>
        <v>Start Menu - Re-register in Windows 10</v>
      </c>
      <c r="B3355" s="9" t="s">
        <v>2822</v>
      </c>
      <c r="C3355" s="3"/>
      <c r="D3355" s="3"/>
      <c r="E3355" s="3"/>
      <c r="F3355" s="3"/>
      <c r="G3355" s="3"/>
      <c r="H3355" s="3"/>
      <c r="I3355" s="3"/>
      <c r="J3355" s="3"/>
      <c r="K3355" s="3"/>
      <c r="L3355" s="3"/>
      <c r="M3355" s="3"/>
      <c r="N3355" s="3"/>
      <c r="O3355" s="3"/>
      <c r="P3355" s="3"/>
      <c r="Q3355" s="3"/>
      <c r="R3355" s="3"/>
      <c r="S3355" s="3"/>
      <c r="T3355" s="3"/>
      <c r="U3355" s="3"/>
      <c r="V3355" s="3"/>
    </row>
    <row r="3356" ht="27.0" customHeight="1">
      <c r="A3356" s="8" t="str">
        <f>HYPERLINK("https://www.tenforums.com/tutorials/3674-enable-disable-resizable-start-menu-windows-10-a.html","Start Menu Resize - Enable or Disable in Windows 10")</f>
        <v>Start Menu Resize - Enable or Disable in Windows 10</v>
      </c>
      <c r="B3356" s="10" t="s">
        <v>2823</v>
      </c>
      <c r="C3356" s="3"/>
      <c r="D3356" s="3"/>
      <c r="E3356" s="3"/>
      <c r="F3356" s="3"/>
      <c r="G3356" s="3"/>
      <c r="H3356" s="3"/>
      <c r="I3356" s="3"/>
      <c r="J3356" s="3"/>
      <c r="K3356" s="3"/>
      <c r="L3356" s="3"/>
      <c r="M3356" s="3"/>
      <c r="N3356" s="3"/>
      <c r="O3356" s="3"/>
      <c r="P3356" s="3"/>
      <c r="Q3356" s="3"/>
      <c r="R3356" s="3"/>
      <c r="S3356" s="3"/>
      <c r="T3356" s="3"/>
      <c r="U3356" s="3"/>
      <c r="V3356" s="3"/>
    </row>
    <row r="3357" ht="27.0" customHeight="1">
      <c r="A3357" s="8" t="str">
        <f>HYPERLINK("https://www.tenforums.com/tutorials/2150-start-menu-resize-windows-10-a.html","Start Menu - Resize in Windows 10")</f>
        <v>Start Menu - Resize in Windows 10</v>
      </c>
      <c r="B3357" s="9" t="s">
        <v>2824</v>
      </c>
      <c r="C3357" s="3"/>
      <c r="D3357" s="3"/>
      <c r="E3357" s="3"/>
      <c r="F3357" s="3"/>
      <c r="G3357" s="3"/>
      <c r="H3357" s="3"/>
      <c r="I3357" s="3"/>
      <c r="J3357" s="3"/>
      <c r="K3357" s="3"/>
      <c r="L3357" s="3"/>
      <c r="M3357" s="3"/>
      <c r="N3357" s="3"/>
      <c r="O3357" s="3"/>
      <c r="P3357" s="3"/>
      <c r="Q3357" s="3"/>
      <c r="R3357" s="3"/>
      <c r="S3357" s="3"/>
      <c r="T3357" s="3"/>
      <c r="U3357" s="3"/>
      <c r="V3357" s="3"/>
    </row>
    <row r="3358" ht="27.0" customHeight="1">
      <c r="A3358" s="8" t="str">
        <f>HYPERLINK("https://www.tenforums.com/tutorials/133178-restart-start-menu-windows-10-a.html","Start Menu - Restart in Windows 10")</f>
        <v>Start Menu - Restart in Windows 10</v>
      </c>
      <c r="B3358" s="9" t="s">
        <v>2564</v>
      </c>
      <c r="C3358" s="3"/>
      <c r="D3358" s="3"/>
      <c r="E3358" s="3"/>
      <c r="F3358" s="3"/>
      <c r="G3358" s="3"/>
      <c r="H3358" s="3"/>
      <c r="I3358" s="3"/>
      <c r="J3358" s="3"/>
      <c r="K3358" s="3"/>
      <c r="L3358" s="3"/>
      <c r="M3358" s="3"/>
      <c r="N3358" s="3"/>
      <c r="O3358" s="3"/>
      <c r="P3358" s="3"/>
      <c r="Q3358" s="3"/>
      <c r="R3358" s="3"/>
      <c r="S3358" s="3"/>
      <c r="T3358" s="3"/>
      <c r="U3358" s="3"/>
      <c r="V3358" s="3"/>
    </row>
    <row r="3359" ht="27.0" customHeight="1">
      <c r="A3359" s="8" t="str">
        <f>HYPERLINK("https://www.tenforums.com/tutorials/5556-turn-off-transparency-effects-windows-10-a.html","Start Menu Transparency - Turn On or Off in Windows 10")</f>
        <v>Start Menu Transparency - Turn On or Off in Windows 10</v>
      </c>
      <c r="B3359" s="9" t="s">
        <v>69</v>
      </c>
      <c r="C3359" s="3"/>
      <c r="D3359" s="3"/>
      <c r="E3359" s="3"/>
      <c r="F3359" s="3"/>
      <c r="G3359" s="3"/>
      <c r="H3359" s="3"/>
      <c r="I3359" s="3"/>
      <c r="J3359" s="3"/>
      <c r="K3359" s="3"/>
      <c r="L3359" s="3"/>
      <c r="M3359" s="3"/>
      <c r="N3359" s="3"/>
      <c r="O3359" s="3"/>
      <c r="P3359" s="3"/>
      <c r="Q3359" s="3"/>
      <c r="R3359" s="3"/>
      <c r="S3359" s="3"/>
      <c r="T3359" s="3"/>
      <c r="U3359" s="3"/>
      <c r="V3359" s="3"/>
    </row>
    <row r="3360" ht="27.0" customHeight="1">
      <c r="A3360" s="8" t="str">
        <f>HYPERLINK("https://www.tenforums.com/tutorials/54211-start-menu-troubleshooter-windows-10-a.html","Start Menu Troubleshooter in Windows 10 ")</f>
        <v>Start Menu Troubleshooter in Windows 10 </v>
      </c>
      <c r="B3360" s="9" t="s">
        <v>2825</v>
      </c>
      <c r="C3360" s="3"/>
      <c r="D3360" s="3"/>
      <c r="E3360" s="3"/>
      <c r="F3360" s="3"/>
      <c r="G3360" s="3"/>
      <c r="H3360" s="3"/>
      <c r="I3360" s="3"/>
      <c r="J3360" s="3"/>
      <c r="K3360" s="3"/>
      <c r="L3360" s="3"/>
      <c r="M3360" s="3"/>
      <c r="N3360" s="3"/>
      <c r="O3360" s="3"/>
      <c r="P3360" s="3"/>
      <c r="Q3360" s="3"/>
      <c r="R3360" s="3"/>
      <c r="S3360" s="3"/>
      <c r="T3360" s="3"/>
      <c r="U3360" s="3"/>
      <c r="V3360" s="3"/>
    </row>
    <row r="3361" ht="27.0" customHeight="1">
      <c r="A3361" s="8" t="str">
        <f>HYPERLINK("https://www.tenforums.com/tutorials/105096-add-remove-user-program-groups-start-menu-windows.html","Start Menu User Program Groups - Add or Remove  in Windows")</f>
        <v>Start Menu User Program Groups - Add or Remove  in Windows</v>
      </c>
      <c r="B3361" s="9" t="s">
        <v>2826</v>
      </c>
      <c r="C3361" s="3"/>
      <c r="D3361" s="3"/>
      <c r="E3361" s="3"/>
      <c r="F3361" s="3"/>
      <c r="G3361" s="3"/>
      <c r="H3361" s="3"/>
      <c r="I3361" s="3"/>
      <c r="J3361" s="3"/>
      <c r="K3361" s="3"/>
      <c r="L3361" s="3"/>
      <c r="M3361" s="3"/>
      <c r="N3361" s="3"/>
      <c r="O3361" s="3"/>
      <c r="P3361" s="3"/>
      <c r="Q3361" s="3"/>
      <c r="R3361" s="3"/>
      <c r="S3361" s="3"/>
      <c r="T3361" s="3"/>
      <c r="U3361" s="3"/>
      <c r="V3361" s="3"/>
    </row>
    <row r="3362" ht="27.0" customHeight="1">
      <c r="A3362" s="8" t="str">
        <f>HYPERLINK("https://www.tenforums.com/tutorials/3403-pin-start-unpin-start-items-windows-10-a.html","Start - 'Pin to Start' and 'Unpin from Start"" items in Windows 10")</f>
        <v>Start - 'Pin to Start' and 'Unpin from Start" items in Windows 10</v>
      </c>
      <c r="B3362" s="9" t="s">
        <v>2289</v>
      </c>
      <c r="C3362" s="3"/>
      <c r="D3362" s="3"/>
      <c r="E3362" s="3"/>
      <c r="F3362" s="3"/>
      <c r="G3362" s="3"/>
      <c r="H3362" s="3"/>
      <c r="I3362" s="3"/>
      <c r="J3362" s="3"/>
      <c r="K3362" s="3"/>
      <c r="L3362" s="3"/>
      <c r="M3362" s="3"/>
      <c r="N3362" s="3"/>
      <c r="O3362" s="3"/>
      <c r="P3362" s="3"/>
      <c r="Q3362" s="3"/>
      <c r="R3362" s="3"/>
      <c r="S3362" s="3"/>
      <c r="T3362" s="3"/>
      <c r="U3362" s="3"/>
      <c r="V3362" s="3"/>
    </row>
    <row r="3363" ht="27.0" customHeight="1">
      <c r="A3363" s="8" t="str">
        <f>HYPERLINK("https://www.tenforums.com/tutorials/100925-add-data-usage-live-tile-start-windows-10-a.html","Start - Pin Data Usage Live Tile in Windows 10")</f>
        <v>Start - Pin Data Usage Live Tile in Windows 10</v>
      </c>
      <c r="B3363" s="9" t="s">
        <v>699</v>
      </c>
      <c r="C3363" s="3"/>
      <c r="D3363" s="3"/>
      <c r="E3363" s="3"/>
      <c r="F3363" s="3"/>
      <c r="G3363" s="3"/>
      <c r="H3363" s="3"/>
      <c r="I3363" s="3"/>
      <c r="J3363" s="3"/>
      <c r="K3363" s="3"/>
      <c r="L3363" s="3"/>
      <c r="M3363" s="3"/>
      <c r="N3363" s="3"/>
      <c r="O3363" s="3"/>
      <c r="P3363" s="3"/>
      <c r="Q3363" s="3"/>
      <c r="R3363" s="3"/>
      <c r="S3363" s="3"/>
      <c r="T3363" s="3"/>
      <c r="U3363" s="3"/>
      <c r="V3363" s="3"/>
    </row>
    <row r="3364" ht="27.0" customHeight="1">
      <c r="A3364" s="8" t="str">
        <f>HYPERLINK("https://www.tenforums.com/tutorials/123703-pin-start-email-account-mail-app-windows-10-a.html","Start - Pin Email Account from Mail app in Windows 10")</f>
        <v>Start - Pin Email Account from Mail app in Windows 10</v>
      </c>
      <c r="B3364" s="9" t="s">
        <v>1493</v>
      </c>
      <c r="C3364" s="3"/>
      <c r="D3364" s="3"/>
      <c r="E3364" s="3"/>
      <c r="F3364" s="3"/>
      <c r="G3364" s="3"/>
      <c r="H3364" s="3"/>
      <c r="I3364" s="3"/>
      <c r="J3364" s="3"/>
      <c r="K3364" s="3"/>
      <c r="L3364" s="3"/>
      <c r="M3364" s="3"/>
      <c r="N3364" s="3"/>
      <c r="O3364" s="3"/>
      <c r="P3364" s="3"/>
      <c r="Q3364" s="3"/>
      <c r="R3364" s="3"/>
      <c r="S3364" s="3"/>
      <c r="T3364" s="3"/>
      <c r="U3364" s="3"/>
      <c r="V3364" s="3"/>
    </row>
    <row r="3365" ht="27.0" customHeight="1">
      <c r="A3365" s="8" t="str">
        <f>HYPERLINK("https://www.tenforums.com/tutorials/123709-pin-start-email-folder-mail-app-windows-10-a.html","Start - Pin Email Folder from Mail app in Windows 10")</f>
        <v>Start - Pin Email Folder from Mail app in Windows 10</v>
      </c>
      <c r="B3365" s="9" t="s">
        <v>1494</v>
      </c>
      <c r="C3365" s="3"/>
      <c r="D3365" s="3"/>
      <c r="E3365" s="3"/>
      <c r="F3365" s="3"/>
      <c r="G3365" s="3"/>
      <c r="H3365" s="3"/>
      <c r="I3365" s="3"/>
      <c r="J3365" s="3"/>
      <c r="K3365" s="3"/>
      <c r="L3365" s="3"/>
      <c r="M3365" s="3"/>
      <c r="N3365" s="3"/>
      <c r="O3365" s="3"/>
      <c r="P3365" s="3"/>
      <c r="Q3365" s="3"/>
      <c r="R3365" s="3"/>
      <c r="S3365" s="3"/>
      <c r="T3365" s="3"/>
      <c r="U3365" s="3"/>
      <c r="V3365" s="3"/>
    </row>
    <row r="3366" ht="27.0" customHeight="1">
      <c r="A3366" s="8" t="str">
        <f>HYPERLINK("https://www.tenforums.com/tutorials/6206-microsoft-edge-pin-start-sites-windows-10-a.html","Start - Pin Websites from Microsoft Edge in Windows 10")</f>
        <v>Start - Pin Websites from Microsoft Edge in Windows 10</v>
      </c>
      <c r="B3366" s="9" t="s">
        <v>1827</v>
      </c>
      <c r="C3366" s="3"/>
      <c r="D3366" s="3"/>
      <c r="E3366" s="3"/>
      <c r="F3366" s="3"/>
      <c r="G3366" s="3"/>
      <c r="H3366" s="3"/>
      <c r="I3366" s="3"/>
      <c r="J3366" s="3"/>
      <c r="K3366" s="3"/>
      <c r="L3366" s="3"/>
      <c r="M3366" s="3"/>
      <c r="N3366" s="3"/>
      <c r="O3366" s="3"/>
      <c r="P3366" s="3"/>
      <c r="Q3366" s="3"/>
      <c r="R3366" s="3"/>
      <c r="S3366" s="3"/>
      <c r="T3366" s="3"/>
      <c r="U3366" s="3"/>
      <c r="V3366" s="3"/>
    </row>
    <row r="3367" ht="27.0" customHeight="1">
      <c r="A3367" s="8" t="str">
        <f>HYPERLINK("https://www.tenforums.com/tutorials/118387-enable-disable-show-more-tiles-start-windows-10-a.html","Start - Show more tiles Enable or Disable in Windows 10")</f>
        <v>Start - Show more tiles Enable or Disable in Windows 10</v>
      </c>
      <c r="B3367" s="9" t="s">
        <v>2827</v>
      </c>
      <c r="C3367" s="3"/>
      <c r="D3367" s="3"/>
      <c r="E3367" s="3"/>
      <c r="F3367" s="3"/>
      <c r="G3367" s="3"/>
      <c r="H3367" s="3"/>
      <c r="I3367" s="3"/>
      <c r="J3367" s="3"/>
      <c r="K3367" s="3"/>
      <c r="L3367" s="3"/>
      <c r="M3367" s="3"/>
      <c r="N3367" s="3"/>
      <c r="O3367" s="3"/>
      <c r="P3367" s="3"/>
      <c r="Q3367" s="3"/>
      <c r="R3367" s="3"/>
      <c r="S3367" s="3"/>
      <c r="T3367" s="3"/>
      <c r="U3367" s="3"/>
      <c r="V3367" s="3"/>
    </row>
    <row r="3368" ht="27.0" customHeight="1">
      <c r="A3368" s="8" t="str">
        <f>HYPERLINK("https://www.tenforums.com/tutorials/23110-start-show-more-tiles-turn-off-windows-10-a.html","Start - Show more tiles - Turn On or Off in Windows 10")</f>
        <v>Start - Show more tiles - Turn On or Off in Windows 10</v>
      </c>
      <c r="B3368" s="9" t="s">
        <v>2828</v>
      </c>
      <c r="C3368" s="3"/>
      <c r="D3368" s="3"/>
      <c r="E3368" s="3"/>
      <c r="F3368" s="3"/>
      <c r="G3368" s="3"/>
      <c r="H3368" s="3"/>
      <c r="I3368" s="3"/>
      <c r="J3368" s="3"/>
      <c r="K3368" s="3"/>
      <c r="L3368" s="3"/>
      <c r="M3368" s="3"/>
      <c r="N3368" s="3"/>
      <c r="O3368" s="3"/>
      <c r="P3368" s="3"/>
      <c r="Q3368" s="3"/>
      <c r="R3368" s="3"/>
      <c r="S3368" s="3"/>
      <c r="T3368" s="3"/>
      <c r="U3368" s="3"/>
      <c r="V3368" s="3"/>
    </row>
    <row r="3369" ht="27.0" customHeight="1">
      <c r="A3369" s="8" t="str">
        <f>HYPERLINK("https://www.tenforums.com/tutorials/5604-start-show-more-tiles-turn-off-windows-10-mobile.html","Start - Show more tiles - Turn On or Off in Windows 10 Mobile")</f>
        <v>Start - Show more tiles - Turn On or Off in Windows 10 Mobile</v>
      </c>
      <c r="B3369" s="9" t="s">
        <v>2829</v>
      </c>
      <c r="C3369" s="3"/>
      <c r="D3369" s="3"/>
      <c r="E3369" s="3"/>
      <c r="F3369" s="3"/>
      <c r="G3369" s="3"/>
      <c r="H3369" s="3"/>
      <c r="I3369" s="3"/>
      <c r="J3369" s="3"/>
      <c r="K3369" s="3"/>
      <c r="L3369" s="3"/>
      <c r="M3369" s="3"/>
      <c r="N3369" s="3"/>
      <c r="O3369" s="3"/>
      <c r="P3369" s="3"/>
      <c r="Q3369" s="3"/>
      <c r="R3369" s="3"/>
      <c r="S3369" s="3"/>
      <c r="T3369" s="3"/>
      <c r="U3369" s="3"/>
      <c r="V3369" s="3"/>
    </row>
    <row r="3370" ht="27.0" customHeight="1">
      <c r="A3370" s="8" t="str">
        <f>HYPERLINK("https://www.tenforums.com/tutorials/5768-start-taskbar-action-center-color-turn-off-windows-10-a.html","Start, Taskbar, and Action Center Color - Turn On or Off in Windows 10")</f>
        <v>Start, Taskbar, and Action Center Color - Turn On or Off in Windows 10</v>
      </c>
      <c r="B3370" s="9" t="s">
        <v>525</v>
      </c>
      <c r="C3370" s="3"/>
      <c r="D3370" s="3"/>
      <c r="E3370" s="3"/>
      <c r="F3370" s="3"/>
      <c r="G3370" s="3"/>
      <c r="H3370" s="3"/>
      <c r="I3370" s="3"/>
      <c r="J3370" s="3"/>
      <c r="K3370" s="3"/>
      <c r="L3370" s="3"/>
      <c r="M3370" s="3"/>
      <c r="N3370" s="3"/>
      <c r="O3370" s="3"/>
      <c r="P3370" s="3"/>
      <c r="Q3370" s="3"/>
      <c r="R3370" s="3"/>
      <c r="S3370" s="3"/>
      <c r="T3370" s="3"/>
      <c r="U3370" s="3"/>
      <c r="V3370" s="3"/>
    </row>
    <row r="3371" ht="27.0" customHeight="1">
      <c r="A3371" s="8" t="str">
        <f>HYPERLINK("https://www.tenforums.com/tutorials/48356-tile-notifications-start-clear-during-log-windows-10-a.html","Start Tile Notifications - Clear during Log on in Windows 10 ")</f>
        <v>Start Tile Notifications - Clear during Log on in Windows 10 </v>
      </c>
      <c r="B3371" s="9" t="s">
        <v>2830</v>
      </c>
      <c r="C3371" s="3"/>
      <c r="D3371" s="3"/>
      <c r="E3371" s="3"/>
      <c r="F3371" s="3"/>
      <c r="G3371" s="3"/>
      <c r="H3371" s="3"/>
      <c r="I3371" s="3"/>
      <c r="J3371" s="3"/>
      <c r="K3371" s="3"/>
      <c r="L3371" s="3"/>
      <c r="M3371" s="3"/>
      <c r="N3371" s="3"/>
      <c r="O3371" s="3"/>
      <c r="P3371" s="3"/>
      <c r="Q3371" s="3"/>
      <c r="R3371" s="3"/>
      <c r="S3371" s="3"/>
      <c r="T3371" s="3"/>
      <c r="U3371" s="3"/>
      <c r="V3371" s="3"/>
    </row>
    <row r="3372" ht="27.0" customHeight="1">
      <c r="A3372" s="8" t="str">
        <f>HYPERLINK("https://www.tenforums.com/tutorials/27564-startup-apps-shortcut-create-windows-10-a.html","Startup Apps shortcut - Create in Windows 10")</f>
        <v>Startup Apps shortcut - Create in Windows 10</v>
      </c>
      <c r="B3372" s="9" t="s">
        <v>2831</v>
      </c>
      <c r="C3372" s="3"/>
      <c r="D3372" s="3"/>
      <c r="E3372" s="3"/>
      <c r="F3372" s="3"/>
      <c r="G3372" s="3"/>
      <c r="H3372" s="3"/>
      <c r="I3372" s="3"/>
      <c r="J3372" s="3"/>
      <c r="K3372" s="3"/>
      <c r="L3372" s="3"/>
      <c r="M3372" s="3"/>
      <c r="N3372" s="3"/>
      <c r="O3372" s="3"/>
      <c r="P3372" s="3"/>
      <c r="Q3372" s="3"/>
      <c r="R3372" s="3"/>
      <c r="S3372" s="3"/>
      <c r="T3372" s="3"/>
      <c r="U3372" s="3"/>
      <c r="V3372" s="3"/>
    </row>
    <row r="3373" ht="27.0" customHeight="1">
      <c r="A3373" s="8" t="str">
        <f>HYPERLINK("https://www.tenforums.com/tutorials/69693-startup-delay-enable-disable-windows-10-a.html","Startup Delay - Enable or Disable in Windows 10 ")</f>
        <v>Startup Delay - Enable or Disable in Windows 10 </v>
      </c>
      <c r="B3373" s="9" t="s">
        <v>2832</v>
      </c>
      <c r="C3373" s="3"/>
      <c r="D3373" s="3"/>
      <c r="E3373" s="3"/>
      <c r="F3373" s="3"/>
      <c r="G3373" s="3"/>
      <c r="H3373" s="3"/>
      <c r="I3373" s="3"/>
      <c r="J3373" s="3"/>
      <c r="K3373" s="3"/>
      <c r="L3373" s="3"/>
      <c r="M3373" s="3"/>
      <c r="N3373" s="3"/>
      <c r="O3373" s="3"/>
      <c r="P3373" s="3"/>
      <c r="Q3373" s="3"/>
      <c r="R3373" s="3"/>
      <c r="S3373" s="3"/>
      <c r="T3373" s="3"/>
      <c r="U3373" s="3"/>
      <c r="V3373" s="3"/>
    </row>
    <row r="3374" ht="27.0" customHeight="1">
      <c r="A3374" s="8" t="str">
        <f>HYPERLINK("https://www.tenforums.com/tutorials/84383-see-startup-impact-apps-windows-8-windows-10-a.html","Startup Impact of Apps - See in Windows 8 and Windows 10")</f>
        <v>Startup Impact of Apps - See in Windows 8 and Windows 10</v>
      </c>
      <c r="B3374" s="10" t="s">
        <v>2833</v>
      </c>
      <c r="C3374" s="3"/>
      <c r="D3374" s="3"/>
      <c r="E3374" s="3"/>
      <c r="F3374" s="3"/>
      <c r="G3374" s="3"/>
      <c r="H3374" s="3"/>
      <c r="I3374" s="3"/>
      <c r="J3374" s="3"/>
      <c r="K3374" s="3"/>
      <c r="L3374" s="3"/>
      <c r="M3374" s="3"/>
      <c r="N3374" s="3"/>
      <c r="O3374" s="3"/>
      <c r="P3374" s="3"/>
      <c r="Q3374" s="3"/>
      <c r="R3374" s="3"/>
      <c r="S3374" s="3"/>
      <c r="T3374" s="3"/>
      <c r="U3374" s="3"/>
      <c r="V3374" s="3"/>
    </row>
    <row r="3375" ht="27.0" customHeight="1">
      <c r="A3375" s="8" t="str">
        <f>HYPERLINK("https://www.tenforums.com/tutorials/2944-startup-items-add-delete-enable-disable-windows-10-a.html","Startup Items - Add, Delete, Enable, Disable in Windows 10")</f>
        <v>Startup Items - Add, Delete, Enable, Disable in Windows 10</v>
      </c>
      <c r="B3375" s="9" t="s">
        <v>2834</v>
      </c>
      <c r="C3375" s="3"/>
      <c r="D3375" s="3"/>
      <c r="E3375" s="3"/>
      <c r="F3375" s="3"/>
      <c r="G3375" s="3"/>
      <c r="H3375" s="3"/>
      <c r="I3375" s="3"/>
      <c r="J3375" s="3"/>
      <c r="K3375" s="3"/>
      <c r="L3375" s="3"/>
      <c r="M3375" s="3"/>
      <c r="N3375" s="3"/>
      <c r="O3375" s="3"/>
      <c r="P3375" s="3"/>
      <c r="Q3375" s="3"/>
      <c r="R3375" s="3"/>
      <c r="S3375" s="3"/>
      <c r="T3375" s="3"/>
      <c r="U3375" s="3"/>
      <c r="V3375" s="3"/>
    </row>
    <row r="3376" ht="27.0" customHeight="1">
      <c r="A3376" s="8" t="str">
        <f>HYPERLINK("https://www.tenforums.com/tutorials/27649-startup-repair-run-windows-10-a.html","Startup Repair - Run in Windows 10")</f>
        <v>Startup Repair - Run in Windows 10</v>
      </c>
      <c r="B3376" s="9" t="s">
        <v>2835</v>
      </c>
      <c r="C3376" s="3"/>
      <c r="D3376" s="3"/>
      <c r="E3376" s="3"/>
      <c r="F3376" s="3"/>
      <c r="G3376" s="3"/>
      <c r="H3376" s="3"/>
      <c r="I3376" s="3"/>
      <c r="J3376" s="3"/>
      <c r="K3376" s="3"/>
      <c r="L3376" s="3"/>
      <c r="M3376" s="3"/>
      <c r="N3376" s="3"/>
      <c r="O3376" s="3"/>
      <c r="P3376" s="3"/>
      <c r="Q3376" s="3"/>
      <c r="R3376" s="3"/>
      <c r="S3376" s="3"/>
      <c r="T3376" s="3"/>
      <c r="U3376" s="3"/>
      <c r="V3376" s="3"/>
    </row>
    <row r="3377" ht="27.0" customHeight="1">
      <c r="A3377" s="8" t="str">
        <f>HYPERLINK("https://www.tenforums.com/tutorials/43450-advanced-startup-settings-enable-disable-windows-10-a.html","Startup Settings - Enable or Disable in Windows 10 ")</f>
        <v>Startup Settings - Enable or Disable in Windows 10 </v>
      </c>
      <c r="B3377" s="9" t="s">
        <v>103</v>
      </c>
      <c r="C3377" s="3"/>
      <c r="D3377" s="3"/>
      <c r="E3377" s="3"/>
      <c r="F3377" s="3"/>
      <c r="G3377" s="3"/>
      <c r="H3377" s="3"/>
      <c r="I3377" s="3"/>
      <c r="J3377" s="3"/>
      <c r="K3377" s="3"/>
      <c r="L3377" s="3"/>
      <c r="M3377" s="3"/>
      <c r="N3377" s="3"/>
      <c r="O3377" s="3"/>
      <c r="P3377" s="3"/>
      <c r="Q3377" s="3"/>
      <c r="R3377" s="3"/>
      <c r="S3377" s="3"/>
      <c r="T3377" s="3"/>
      <c r="U3377" s="3"/>
      <c r="V3377" s="3"/>
    </row>
    <row r="3378" ht="27.0" customHeight="1">
      <c r="A3378" s="8" t="str">
        <f>HYPERLINK("https://www.tenforums.com/tutorials/79752-change-windows-startup-sound-windows-10-a.html","Startup Sound - Change in Windows 10")</f>
        <v>Startup Sound - Change in Windows 10</v>
      </c>
      <c r="B3378" s="10" t="s">
        <v>2836</v>
      </c>
      <c r="C3378" s="3"/>
      <c r="D3378" s="3"/>
      <c r="E3378" s="3"/>
      <c r="F3378" s="3"/>
      <c r="G3378" s="3"/>
      <c r="H3378" s="3"/>
      <c r="I3378" s="3"/>
      <c r="J3378" s="3"/>
      <c r="K3378" s="3"/>
      <c r="L3378" s="3"/>
      <c r="M3378" s="3"/>
      <c r="N3378" s="3"/>
      <c r="O3378" s="3"/>
      <c r="P3378" s="3"/>
      <c r="Q3378" s="3"/>
      <c r="R3378" s="3"/>
      <c r="S3378" s="3"/>
      <c r="T3378" s="3"/>
      <c r="U3378" s="3"/>
      <c r="V3378" s="3"/>
    </row>
    <row r="3379" ht="27.0" customHeight="1">
      <c r="A3379" s="8" t="str">
        <f>HYPERLINK("https://www.tenforums.com/tutorials/61302-startup-sound-turn-off-windows-10-a.html","Startup Sound - Turn On or Off in Windows 10")</f>
        <v>Startup Sound - Turn On or Off in Windows 10</v>
      </c>
      <c r="B3379" s="9" t="s">
        <v>2837</v>
      </c>
      <c r="C3379" s="3"/>
      <c r="D3379" s="3"/>
      <c r="E3379" s="3"/>
      <c r="F3379" s="3"/>
      <c r="G3379" s="3"/>
      <c r="H3379" s="3"/>
      <c r="I3379" s="3"/>
      <c r="J3379" s="3"/>
      <c r="K3379" s="3"/>
      <c r="L3379" s="3"/>
      <c r="M3379" s="3"/>
      <c r="N3379" s="3"/>
      <c r="O3379" s="3"/>
      <c r="P3379" s="3"/>
      <c r="Q3379" s="3"/>
      <c r="R3379" s="3"/>
      <c r="S3379" s="3"/>
      <c r="T3379" s="3"/>
      <c r="U3379" s="3"/>
      <c r="V3379" s="3"/>
    </row>
    <row r="3380" ht="27.0" customHeight="1">
      <c r="A3380" s="8" t="str">
        <f>HYPERLINK("https://www.tenforums.com/tutorials/89247-hide-show-status-bar-file-explorer-windows-10-a.html","Status Bar in File Explorer - Hide or Show in Windows 10")</f>
        <v>Status Bar in File Explorer - Hide or Show in Windows 10</v>
      </c>
      <c r="B3380" s="9" t="s">
        <v>1017</v>
      </c>
      <c r="C3380" s="3"/>
      <c r="D3380" s="3"/>
      <c r="E3380" s="3"/>
      <c r="F3380" s="3"/>
      <c r="G3380" s="3"/>
      <c r="H3380" s="3"/>
      <c r="I3380" s="3"/>
      <c r="J3380" s="3"/>
      <c r="K3380" s="3"/>
      <c r="L3380" s="3"/>
      <c r="M3380" s="3"/>
      <c r="N3380" s="3"/>
      <c r="O3380" s="3"/>
      <c r="P3380" s="3"/>
      <c r="Q3380" s="3"/>
      <c r="R3380" s="3"/>
      <c r="S3380" s="3"/>
      <c r="T3380" s="3"/>
      <c r="U3380" s="3"/>
      <c r="V3380" s="3"/>
    </row>
    <row r="3381" ht="27.0" customHeight="1">
      <c r="A3381" s="8" t="str">
        <f>HYPERLINK("https://www.tenforums.com/tutorials/106572-enable-disable-steps-recorder-windows.html","Steps Recorder - Enable or Disable in Window")</f>
        <v>Steps Recorder - Enable or Disable in Window</v>
      </c>
      <c r="B3381" s="9" t="s">
        <v>2797</v>
      </c>
      <c r="C3381" s="3"/>
      <c r="D3381" s="3"/>
      <c r="E3381" s="3"/>
      <c r="F3381" s="3"/>
      <c r="G3381" s="3"/>
      <c r="H3381" s="3"/>
      <c r="I3381" s="3"/>
      <c r="J3381" s="3"/>
      <c r="K3381" s="3"/>
      <c r="L3381" s="3"/>
      <c r="M3381" s="3"/>
      <c r="N3381" s="3"/>
      <c r="O3381" s="3"/>
      <c r="P3381" s="3"/>
      <c r="Q3381" s="3"/>
      <c r="R3381" s="3"/>
      <c r="S3381" s="3"/>
      <c r="T3381" s="3"/>
      <c r="U3381" s="3"/>
      <c r="V3381" s="3"/>
    </row>
    <row r="3382" ht="27.0" customHeight="1">
      <c r="A3382" s="8" t="str">
        <f>HYPERLINK("https://www.tenforums.com/tutorials/106569-open-use-steps-recorder-windows.html","Steps Recorder - Open and Use in Windows")</f>
        <v>Steps Recorder - Open and Use in Windows</v>
      </c>
      <c r="B3382" s="9" t="s">
        <v>2798</v>
      </c>
      <c r="C3382" s="3"/>
      <c r="D3382" s="3"/>
      <c r="E3382" s="3"/>
      <c r="F3382" s="3"/>
      <c r="G3382" s="3"/>
      <c r="H3382" s="3"/>
      <c r="I3382" s="3"/>
      <c r="J3382" s="3"/>
      <c r="K3382" s="3"/>
      <c r="L3382" s="3"/>
      <c r="M3382" s="3"/>
      <c r="N3382" s="3"/>
      <c r="O3382" s="3"/>
      <c r="P3382" s="3"/>
      <c r="Q3382" s="3"/>
      <c r="R3382" s="3"/>
      <c r="S3382" s="3"/>
      <c r="T3382" s="3"/>
      <c r="U3382" s="3"/>
      <c r="V3382" s="3"/>
    </row>
    <row r="3383" ht="27.0" customHeight="1">
      <c r="A3383" s="8" t="str">
        <f>HYPERLINK("https://www.tenforums.com/tutorials/115430-backup-restore-sticky-keys-settings-windows.html","Sticky Keys Settings - Backup and Restore in Windows")</f>
        <v>Sticky Keys Settings - Backup and Restore in Windows</v>
      </c>
      <c r="B3383" s="9" t="s">
        <v>2838</v>
      </c>
      <c r="C3383" s="3"/>
      <c r="D3383" s="3"/>
      <c r="E3383" s="3"/>
      <c r="F3383" s="3"/>
      <c r="G3383" s="3"/>
      <c r="H3383" s="3"/>
      <c r="I3383" s="3"/>
      <c r="J3383" s="3"/>
      <c r="K3383" s="3"/>
      <c r="L3383" s="3"/>
      <c r="M3383" s="3"/>
      <c r="N3383" s="3"/>
      <c r="O3383" s="3"/>
      <c r="P3383" s="3"/>
      <c r="Q3383" s="3"/>
      <c r="R3383" s="3"/>
      <c r="S3383" s="3"/>
      <c r="T3383" s="3"/>
      <c r="U3383" s="3"/>
      <c r="V3383" s="3"/>
    </row>
    <row r="3384" ht="27.0" customHeight="1">
      <c r="A3384" s="8" t="str">
        <f>HYPERLINK("https://www.tenforums.com/tutorials/115391-turn-off-sticky-keys-windows-10-a.html","Sticky Keys - Turn On or Off in Windows 10")</f>
        <v>Sticky Keys - Turn On or Off in Windows 10</v>
      </c>
      <c r="B3384" s="9" t="s">
        <v>2839</v>
      </c>
      <c r="C3384" s="3"/>
      <c r="D3384" s="3"/>
      <c r="E3384" s="3"/>
      <c r="F3384" s="3"/>
      <c r="G3384" s="3"/>
      <c r="H3384" s="3"/>
      <c r="I3384" s="3"/>
      <c r="J3384" s="3"/>
      <c r="K3384" s="3"/>
      <c r="L3384" s="3"/>
      <c r="M3384" s="3"/>
      <c r="N3384" s="3"/>
      <c r="O3384" s="3"/>
      <c r="P3384" s="3"/>
      <c r="Q3384" s="3"/>
      <c r="R3384" s="3"/>
      <c r="S3384" s="3"/>
      <c r="T3384" s="3"/>
      <c r="U3384" s="3"/>
      <c r="V3384" s="3"/>
    </row>
    <row r="3385" ht="27.0" customHeight="1">
      <c r="A3385" s="8" t="str">
        <f>HYPERLINK("https://www.tenforums.com/tutorials/110735-backup-restore-sticky-notes-app-settings-windows-10-a.html","Sticky Notes app Settings - Backup and Restore in Windows 10")</f>
        <v>Sticky Notes app Settings - Backup and Restore in Windows 10</v>
      </c>
      <c r="B3385" s="9" t="s">
        <v>2840</v>
      </c>
      <c r="C3385" s="3"/>
      <c r="D3385" s="3"/>
      <c r="E3385" s="3"/>
      <c r="F3385" s="3"/>
      <c r="G3385" s="3"/>
      <c r="H3385" s="3"/>
      <c r="I3385" s="3"/>
      <c r="J3385" s="3"/>
      <c r="K3385" s="3"/>
      <c r="L3385" s="3"/>
      <c r="M3385" s="3"/>
      <c r="N3385" s="3"/>
      <c r="O3385" s="3"/>
      <c r="P3385" s="3"/>
      <c r="Q3385" s="3"/>
      <c r="R3385" s="3"/>
      <c r="S3385" s="3"/>
      <c r="T3385" s="3"/>
      <c r="U3385" s="3"/>
      <c r="V3385" s="3"/>
    </row>
    <row r="3386" ht="27.0" customHeight="1">
      <c r="A3386" s="8" t="str">
        <f>HYPERLINK("https://www.tenforums.com/tutorials/73044-sticky-notes-backup-restore-windows-10-a.html","Sticky Notes - Backup and Restore in Windows 10 ")</f>
        <v>Sticky Notes - Backup and Restore in Windows 10 </v>
      </c>
      <c r="B3386" s="9" t="s">
        <v>2841</v>
      </c>
      <c r="C3386" s="3"/>
      <c r="D3386" s="3"/>
      <c r="E3386" s="3"/>
      <c r="F3386" s="3"/>
      <c r="G3386" s="3"/>
      <c r="H3386" s="3"/>
      <c r="I3386" s="3"/>
      <c r="J3386" s="3"/>
      <c r="K3386" s="3"/>
      <c r="L3386" s="3"/>
      <c r="M3386" s="3"/>
      <c r="N3386" s="3"/>
      <c r="O3386" s="3"/>
      <c r="P3386" s="3"/>
      <c r="Q3386" s="3"/>
      <c r="R3386" s="3"/>
      <c r="S3386" s="3"/>
      <c r="T3386" s="3"/>
      <c r="U3386" s="3"/>
      <c r="V3386" s="3"/>
    </row>
    <row r="3387" ht="27.0" customHeight="1">
      <c r="A3387" s="8" t="str">
        <f>HYPERLINK("https://www.tenforums.com/tutorials/54975-sticky-notes-color-change-windows-10-a.html","Sticky Notes Color - Change in Windows 10 ")</f>
        <v>Sticky Notes Color - Change in Windows 10 </v>
      </c>
      <c r="B3387" s="9" t="s">
        <v>2842</v>
      </c>
      <c r="C3387" s="3"/>
      <c r="D3387" s="3"/>
      <c r="E3387" s="3"/>
      <c r="F3387" s="3"/>
      <c r="G3387" s="3"/>
      <c r="H3387" s="3"/>
      <c r="I3387" s="3"/>
      <c r="J3387" s="3"/>
      <c r="K3387" s="3"/>
      <c r="L3387" s="3"/>
      <c r="M3387" s="3"/>
      <c r="N3387" s="3"/>
      <c r="O3387" s="3"/>
      <c r="P3387" s="3"/>
      <c r="Q3387" s="3"/>
      <c r="R3387" s="3"/>
      <c r="S3387" s="3"/>
      <c r="T3387" s="3"/>
      <c r="U3387" s="3"/>
      <c r="V3387" s="3"/>
    </row>
    <row r="3388" ht="27.0" customHeight="1">
      <c r="A3388" s="8" t="str">
        <f>HYPERLINK("https://www.tenforums.com/tutorials/116960-turn-off-delete-confirmation-sticky-notes-windows-10-a.html","Sticky Notes Delete Confirmation - Turn On or Off  in Windows 10")</f>
        <v>Sticky Notes Delete Confirmation - Turn On or Off  in Windows 10</v>
      </c>
      <c r="B3388" s="9" t="s">
        <v>2843</v>
      </c>
      <c r="C3388" s="3"/>
      <c r="D3388" s="3"/>
      <c r="E3388" s="3"/>
      <c r="F3388" s="3"/>
      <c r="G3388" s="3"/>
      <c r="H3388" s="3"/>
      <c r="I3388" s="3"/>
      <c r="J3388" s="3"/>
      <c r="K3388" s="3"/>
      <c r="L3388" s="3"/>
      <c r="M3388" s="3"/>
      <c r="N3388" s="3"/>
      <c r="O3388" s="3"/>
      <c r="P3388" s="3"/>
      <c r="Q3388" s="3"/>
      <c r="R3388" s="3"/>
      <c r="S3388" s="3"/>
      <c r="T3388" s="3"/>
      <c r="U3388" s="3"/>
      <c r="V3388" s="3"/>
    </row>
    <row r="3389" ht="27.0" customHeight="1">
      <c r="A3389" s="8" t="str">
        <f>HYPERLINK("https://www.tenforums.com/tutorials/60390-sticky-notes-delete-windows-10-a.html","Sticky Notes - Delete in Windows 10")</f>
        <v>Sticky Notes - Delete in Windows 10</v>
      </c>
      <c r="B3389" s="9" t="s">
        <v>2844</v>
      </c>
      <c r="C3389" s="3"/>
      <c r="D3389" s="3"/>
      <c r="E3389" s="3"/>
      <c r="F3389" s="3"/>
      <c r="G3389" s="3"/>
      <c r="H3389" s="3"/>
      <c r="I3389" s="3"/>
      <c r="J3389" s="3"/>
      <c r="K3389" s="3"/>
      <c r="L3389" s="3"/>
      <c r="M3389" s="3"/>
      <c r="N3389" s="3"/>
      <c r="O3389" s="3"/>
      <c r="P3389" s="3"/>
      <c r="Q3389" s="3"/>
      <c r="R3389" s="3"/>
      <c r="S3389" s="3"/>
      <c r="T3389" s="3"/>
      <c r="U3389" s="3"/>
      <c r="V3389" s="3"/>
    </row>
    <row r="3390" ht="27.0" customHeight="1">
      <c r="A3390" s="8" t="str">
        <f>HYPERLINK("https://www.tenforums.com/tutorials/54876-sticky-notes-insights-enable-disable-windows-10-a.html","Sticky Notes Insights - Enable or Disable in Windows 10 ")</f>
        <v>Sticky Notes Insights - Enable or Disable in Windows 10 </v>
      </c>
      <c r="B3390" s="9" t="s">
        <v>2845</v>
      </c>
      <c r="C3390" s="3"/>
      <c r="D3390" s="3"/>
      <c r="E3390" s="3"/>
      <c r="F3390" s="3"/>
      <c r="G3390" s="3"/>
      <c r="H3390" s="3"/>
      <c r="I3390" s="3"/>
      <c r="J3390" s="3"/>
      <c r="K3390" s="3"/>
      <c r="L3390" s="3"/>
      <c r="M3390" s="3"/>
      <c r="N3390" s="3"/>
      <c r="O3390" s="3"/>
      <c r="P3390" s="3"/>
      <c r="Q3390" s="3"/>
      <c r="R3390" s="3"/>
      <c r="S3390" s="3"/>
      <c r="T3390" s="3"/>
      <c r="U3390" s="3"/>
      <c r="V3390" s="3"/>
    </row>
    <row r="3391" ht="27.0" customHeight="1">
      <c r="A3391" s="8" t="str">
        <f>HYPERLINK("https://www.tenforums.com/tutorials/120334-sticky-notes-keyboard-shortcuts-windows-10-a.html","Sticky Notes Keyboard Shortcuts in Windows 10")</f>
        <v>Sticky Notes Keyboard Shortcuts in Windows 10</v>
      </c>
      <c r="B3391" s="9" t="s">
        <v>1364</v>
      </c>
      <c r="C3391" s="3"/>
      <c r="D3391" s="3"/>
      <c r="E3391" s="3"/>
      <c r="F3391" s="3"/>
      <c r="G3391" s="3"/>
      <c r="H3391" s="3"/>
      <c r="I3391" s="3"/>
      <c r="J3391" s="3"/>
      <c r="K3391" s="3"/>
      <c r="L3391" s="3"/>
      <c r="M3391" s="3"/>
      <c r="N3391" s="3"/>
      <c r="O3391" s="3"/>
      <c r="P3391" s="3"/>
      <c r="Q3391" s="3"/>
      <c r="R3391" s="3"/>
      <c r="S3391" s="3"/>
      <c r="T3391" s="3"/>
      <c r="U3391" s="3"/>
      <c r="V3391" s="3"/>
    </row>
    <row r="3392" ht="27.0" customHeight="1">
      <c r="A3392" s="11" t="str">
        <f>HYPERLINK("https://www.tenforums.com/tutorials/137088-manually-sync-sticky-notes-windows-10-pc.html","Sticky Notes - Manually Sync on Windows 10 PC")</f>
        <v>Sticky Notes - Manually Sync on Windows 10 PC</v>
      </c>
      <c r="B3392" s="10" t="s">
        <v>2846</v>
      </c>
      <c r="C3392" s="3"/>
      <c r="D3392" s="3"/>
      <c r="E3392" s="3"/>
      <c r="F3392" s="3"/>
      <c r="G3392" s="3"/>
      <c r="H3392" s="3"/>
      <c r="I3392" s="3"/>
      <c r="J3392" s="3"/>
      <c r="K3392" s="3"/>
      <c r="L3392" s="3"/>
      <c r="M3392" s="3"/>
      <c r="N3392" s="3"/>
      <c r="O3392" s="3"/>
      <c r="P3392" s="3"/>
      <c r="Q3392" s="3"/>
      <c r="R3392" s="3"/>
      <c r="S3392" s="3"/>
      <c r="T3392" s="3"/>
      <c r="U3392" s="3"/>
      <c r="V3392" s="3"/>
    </row>
    <row r="3393" ht="27.0" customHeight="1">
      <c r="A3393" s="8" t="str">
        <f>HYPERLINK("https://www.tenforums.com/tutorials/121334-access-use-windows-10-sticky-notes-online-web.html","Sticky Notes Online on the Web - Access and Use")</f>
        <v>Sticky Notes Online on the Web - Access and Use</v>
      </c>
      <c r="B3393" s="9" t="s">
        <v>2847</v>
      </c>
      <c r="C3393" s="3"/>
      <c r="D3393" s="3"/>
      <c r="E3393" s="3"/>
      <c r="F3393" s="3"/>
      <c r="G3393" s="3"/>
      <c r="H3393" s="3"/>
      <c r="I3393" s="3"/>
      <c r="J3393" s="3"/>
      <c r="K3393" s="3"/>
      <c r="L3393" s="3"/>
      <c r="M3393" s="3"/>
      <c r="N3393" s="3"/>
      <c r="O3393" s="3"/>
      <c r="P3393" s="3"/>
      <c r="Q3393" s="3"/>
      <c r="R3393" s="3"/>
      <c r="S3393" s="3"/>
      <c r="T3393" s="3"/>
      <c r="U3393" s="3"/>
      <c r="V3393" s="3"/>
    </row>
    <row r="3394" ht="27.0" customHeight="1">
      <c r="A3394" s="8" t="str">
        <f>HYPERLINK("https://www.tenforums.com/tutorials/116944-sign-sign-out-sticky-notes-windows-10-a.html","Sticky Notes - Sign in and Sign out of in Windows 10")</f>
        <v>Sticky Notes - Sign in and Sign out of in Windows 10</v>
      </c>
      <c r="B3394" s="9" t="s">
        <v>2848</v>
      </c>
      <c r="C3394" s="3"/>
      <c r="D3394" s="3"/>
      <c r="E3394" s="3"/>
      <c r="F3394" s="3"/>
      <c r="G3394" s="3"/>
      <c r="H3394" s="3"/>
      <c r="I3394" s="3"/>
      <c r="J3394" s="3"/>
      <c r="K3394" s="3"/>
      <c r="L3394" s="3"/>
      <c r="M3394" s="3"/>
      <c r="N3394" s="3"/>
      <c r="O3394" s="3"/>
      <c r="P3394" s="3"/>
      <c r="Q3394" s="3"/>
      <c r="R3394" s="3"/>
      <c r="S3394" s="3"/>
      <c r="T3394" s="3"/>
      <c r="U3394" s="3"/>
      <c r="V3394" s="3"/>
    </row>
    <row r="3395" ht="27.0" customHeight="1">
      <c r="A3395" s="11" t="str">
        <f>HYPERLINK("https://www.tenforums.com/tutorials/146455-how-view-delete-print-windows-10-sticky-notes-outlook-com.html","Sticky Notes - View, Delete, and Print on Outlook.com")</f>
        <v>Sticky Notes - View, Delete, and Print on Outlook.com</v>
      </c>
      <c r="B3395" s="10" t="s">
        <v>2849</v>
      </c>
      <c r="C3395" s="3"/>
      <c r="D3395" s="3"/>
      <c r="E3395" s="3"/>
      <c r="F3395" s="3"/>
      <c r="G3395" s="3"/>
      <c r="H3395" s="3"/>
      <c r="I3395" s="3"/>
      <c r="J3395" s="3"/>
      <c r="K3395" s="3"/>
      <c r="L3395" s="3"/>
      <c r="M3395" s="3"/>
      <c r="N3395" s="3"/>
      <c r="O3395" s="3"/>
      <c r="P3395" s="3"/>
      <c r="Q3395" s="3"/>
      <c r="R3395" s="3"/>
      <c r="S3395" s="3"/>
      <c r="T3395" s="3"/>
      <c r="U3395" s="3"/>
      <c r="V3395" s="3"/>
    </row>
    <row r="3396" ht="27.0" customHeight="1">
      <c r="A3396" s="11" t="str">
        <f>HYPERLINK("https://www.tenforums.com/tutorials/145957-how-turn-off-stop-devices-when-screen-off-windows-10-a.html","Stop Devices when Screen is Off to Save Battery - Turn On or Off in Windows 10")</f>
        <v>Stop Devices when Screen is Off to Save Battery - Turn On or Off in Windows 10</v>
      </c>
      <c r="B3396" s="10" t="s">
        <v>2850</v>
      </c>
      <c r="C3396" s="3"/>
      <c r="D3396" s="3"/>
      <c r="E3396" s="3"/>
      <c r="F3396" s="3"/>
      <c r="G3396" s="3"/>
      <c r="H3396" s="3"/>
      <c r="I3396" s="3"/>
      <c r="J3396" s="3"/>
      <c r="K3396" s="3"/>
      <c r="L3396" s="3"/>
      <c r="M3396" s="3"/>
      <c r="N3396" s="3"/>
      <c r="O3396" s="3"/>
      <c r="P3396" s="3"/>
      <c r="Q3396" s="3"/>
      <c r="R3396" s="3"/>
      <c r="S3396" s="3"/>
      <c r="T3396" s="3"/>
      <c r="U3396" s="3"/>
      <c r="V3396" s="3"/>
    </row>
    <row r="3397" ht="27.0" customHeight="1">
      <c r="A3397" s="8" t="str">
        <f>HYPERLINK("https://www.tenforums.com/tutorials/60351-storage-diagnostic-tool-use-windows-10-a.html","Storage Diagnostic Tool - Use in Windows 10 ")</f>
        <v>Storage Diagnostic Tool - Use in Windows 10 </v>
      </c>
      <c r="B3397" s="9" t="s">
        <v>2851</v>
      </c>
      <c r="C3397" s="3"/>
      <c r="D3397" s="3"/>
      <c r="E3397" s="3"/>
      <c r="F3397" s="3"/>
      <c r="G3397" s="3"/>
      <c r="H3397" s="3"/>
      <c r="I3397" s="3"/>
      <c r="J3397" s="3"/>
      <c r="K3397" s="3"/>
      <c r="L3397" s="3"/>
      <c r="M3397" s="3"/>
      <c r="N3397" s="3"/>
      <c r="O3397" s="3"/>
      <c r="P3397" s="3"/>
      <c r="Q3397" s="3"/>
      <c r="R3397" s="3"/>
      <c r="S3397" s="3"/>
      <c r="T3397" s="3"/>
      <c r="U3397" s="3"/>
      <c r="V3397" s="3"/>
    </row>
    <row r="3398" ht="27.0" customHeight="1">
      <c r="A3398" s="8" t="str">
        <f>HYPERLINK("https://www.tenforums.com/tutorials/23790-change-storage-save-locations-windows-10-a.html","Storage Save Locations - Change in Windows 10")</f>
        <v>Storage Save Locations - Change in Windows 10</v>
      </c>
      <c r="B3398" s="9" t="s">
        <v>2852</v>
      </c>
      <c r="C3398" s="3"/>
      <c r="D3398" s="3"/>
      <c r="E3398" s="3"/>
      <c r="F3398" s="3"/>
      <c r="G3398" s="3"/>
      <c r="H3398" s="3"/>
      <c r="I3398" s="3"/>
      <c r="J3398" s="3"/>
      <c r="K3398" s="3"/>
      <c r="L3398" s="3"/>
      <c r="M3398" s="3"/>
      <c r="N3398" s="3"/>
      <c r="O3398" s="3"/>
      <c r="P3398" s="3"/>
      <c r="Q3398" s="3"/>
      <c r="R3398" s="3"/>
      <c r="S3398" s="3"/>
      <c r="T3398" s="3"/>
      <c r="U3398" s="3"/>
      <c r="V3398" s="3"/>
    </row>
    <row r="3399" ht="27.0" customHeight="1">
      <c r="A3399" s="8" t="str">
        <f>HYPERLINK("https://www.tenforums.com/tutorials/75317-turn-off-storage-sense-automatically-free-up-space-windows-10-a.html","Storage Sense Automatically Free Up Space - Turn On or Off in Windows 10")</f>
        <v>Storage Sense Automatically Free Up Space - Turn On or Off in Windows 10</v>
      </c>
      <c r="B3399" s="9" t="s">
        <v>2853</v>
      </c>
      <c r="C3399" s="3"/>
      <c r="D3399" s="3"/>
      <c r="E3399" s="3"/>
      <c r="F3399" s="3"/>
      <c r="G3399" s="3"/>
      <c r="H3399" s="3"/>
      <c r="I3399" s="3"/>
      <c r="J3399" s="3"/>
      <c r="K3399" s="3"/>
      <c r="L3399" s="3"/>
      <c r="M3399" s="3"/>
      <c r="N3399" s="3"/>
      <c r="O3399" s="3"/>
      <c r="P3399" s="3"/>
      <c r="Q3399" s="3"/>
      <c r="R3399" s="3"/>
      <c r="S3399" s="3"/>
      <c r="T3399" s="3"/>
      <c r="U3399" s="3"/>
      <c r="V3399" s="3"/>
    </row>
    <row r="3400" ht="27.0" customHeight="1">
      <c r="A3400" s="8" t="str">
        <f>HYPERLINK("https://www.tenforums.com/tutorials/122318-enable-disable-storage-sense-windows-10-a.html","Storage Sense - Enable or Disable in Windows 10")</f>
        <v>Storage Sense - Enable or Disable in Windows 10</v>
      </c>
      <c r="B3400" s="9" t="s">
        <v>2854</v>
      </c>
      <c r="C3400" s="3"/>
      <c r="D3400" s="3"/>
      <c r="E3400" s="3"/>
      <c r="F3400" s="3"/>
      <c r="G3400" s="3"/>
      <c r="H3400" s="3"/>
      <c r="I3400" s="3"/>
      <c r="J3400" s="3"/>
      <c r="K3400" s="3"/>
      <c r="L3400" s="3"/>
      <c r="M3400" s="3"/>
      <c r="N3400" s="3"/>
      <c r="O3400" s="3"/>
      <c r="P3400" s="3"/>
      <c r="Q3400" s="3"/>
      <c r="R3400" s="3"/>
      <c r="S3400" s="3"/>
      <c r="T3400" s="3"/>
      <c r="U3400" s="3"/>
      <c r="V3400" s="3"/>
    </row>
    <row r="3401" ht="27.0" customHeight="1">
      <c r="A3401" s="8" t="str">
        <f>HYPERLINK("https://www.tenforums.com/tutorials/122362-enable-disable-storage-sense-delete-temporary-files-windows-10-a.html","Storage Sense - Enable or Disable Delete Temporary Files in Windows 10")</f>
        <v>Storage Sense - Enable or Disable Delete Temporary Files in Windows 10</v>
      </c>
      <c r="B3401" s="9" t="s">
        <v>2855</v>
      </c>
      <c r="C3401" s="3"/>
      <c r="D3401" s="3"/>
      <c r="E3401" s="3"/>
      <c r="F3401" s="3"/>
      <c r="G3401" s="3"/>
      <c r="H3401" s="3"/>
      <c r="I3401" s="3"/>
      <c r="J3401" s="3"/>
      <c r="K3401" s="3"/>
      <c r="L3401" s="3"/>
      <c r="M3401" s="3"/>
      <c r="N3401" s="3"/>
      <c r="O3401" s="3"/>
      <c r="P3401" s="3"/>
      <c r="Q3401" s="3"/>
      <c r="R3401" s="3"/>
      <c r="S3401" s="3"/>
      <c r="T3401" s="3"/>
      <c r="U3401" s="3"/>
      <c r="V3401" s="3"/>
    </row>
    <row r="3402" ht="27.0" customHeight="1">
      <c r="A3402" s="8" t="str">
        <f>HYPERLINK("https://www.tenforums.com/tutorials/100977-free-up-disk-space-now-storage-sense-windows-10-a.html","Storage Sense - Free Up Disk Space Now in Windows 10")</f>
        <v>Storage Sense - Free Up Disk Space Now in Windows 10</v>
      </c>
      <c r="B3402" s="9" t="s">
        <v>2856</v>
      </c>
      <c r="C3402" s="3"/>
      <c r="D3402" s="3"/>
      <c r="E3402" s="3"/>
      <c r="F3402" s="3"/>
      <c r="G3402" s="3"/>
      <c r="H3402" s="3"/>
      <c r="I3402" s="3"/>
      <c r="J3402" s="3"/>
      <c r="K3402" s="3"/>
      <c r="L3402" s="3"/>
      <c r="M3402" s="3"/>
      <c r="N3402" s="3"/>
      <c r="O3402" s="3"/>
      <c r="P3402" s="3"/>
      <c r="Q3402" s="3"/>
      <c r="R3402" s="3"/>
      <c r="S3402" s="3"/>
      <c r="T3402" s="3"/>
      <c r="U3402" s="3"/>
      <c r="V3402" s="3"/>
    </row>
    <row r="3403" ht="27.0" customHeight="1">
      <c r="A3403" s="8" t="str">
        <f>HYPERLINK("https://www.tenforums.com/tutorials/112382-automatically-make-onedrive-files-demand-online-only-windows-10-a.html","Storage Sense - Specify when to Automatically Make OneDrive Files On-Demand Online-only in Windows 10")</f>
        <v>Storage Sense - Specify when to Automatically Make OneDrive Files On-Demand Online-only in Windows 10</v>
      </c>
      <c r="B3403" s="9" t="s">
        <v>2857</v>
      </c>
      <c r="C3403" s="3"/>
      <c r="D3403" s="3"/>
      <c r="E3403" s="3"/>
      <c r="F3403" s="3"/>
      <c r="G3403" s="3"/>
      <c r="H3403" s="3"/>
      <c r="I3403" s="3"/>
      <c r="J3403" s="3"/>
      <c r="K3403" s="3"/>
      <c r="L3403" s="3"/>
      <c r="M3403" s="3"/>
      <c r="N3403" s="3"/>
      <c r="O3403" s="3"/>
      <c r="P3403" s="3"/>
      <c r="Q3403" s="3"/>
      <c r="R3403" s="3"/>
      <c r="S3403" s="3"/>
      <c r="T3403" s="3"/>
      <c r="U3403" s="3"/>
      <c r="V3403" s="3"/>
    </row>
    <row r="3404" ht="27.0" customHeight="1">
      <c r="A3404" s="8" t="str">
        <f>HYPERLINK("https://www.tenforums.com/tutorials/122425-specify-storage-sense-delete-files-downloads-folder-windows-10-a.html","Storage Sense - Specify when to Delete Files in Downloads Folder in Windows 10")</f>
        <v>Storage Sense - Specify when to Delete Files in Downloads Folder in Windows 10</v>
      </c>
      <c r="B3404" s="9" t="s">
        <v>2858</v>
      </c>
      <c r="C3404" s="3"/>
      <c r="D3404" s="3"/>
      <c r="E3404" s="3"/>
      <c r="F3404" s="3"/>
      <c r="G3404" s="3"/>
      <c r="H3404" s="3"/>
      <c r="I3404" s="3"/>
      <c r="J3404" s="3"/>
      <c r="K3404" s="3"/>
      <c r="L3404" s="3"/>
      <c r="M3404" s="3"/>
      <c r="N3404" s="3"/>
      <c r="O3404" s="3"/>
      <c r="P3404" s="3"/>
      <c r="Q3404" s="3"/>
      <c r="R3404" s="3"/>
      <c r="S3404" s="3"/>
      <c r="T3404" s="3"/>
      <c r="U3404" s="3"/>
      <c r="V3404" s="3"/>
    </row>
    <row r="3405" ht="27.0" customHeight="1">
      <c r="A3405" s="8" t="str">
        <f>HYPERLINK("https://www.tenforums.com/tutorials/122380-specify-when-storage-sense-delete-files-recycle-bin-windows-10-a.html","Storage Sense - Specify when to Delete Files in Recycle Bin in Windows 10")</f>
        <v>Storage Sense - Specify when to Delete Files in Recycle Bin in Windows 10</v>
      </c>
      <c r="B3405" s="9" t="s">
        <v>2859</v>
      </c>
      <c r="C3405" s="3"/>
      <c r="D3405" s="3"/>
      <c r="E3405" s="3"/>
      <c r="F3405" s="3"/>
      <c r="G3405" s="3"/>
      <c r="H3405" s="3"/>
      <c r="I3405" s="3"/>
      <c r="J3405" s="3"/>
      <c r="K3405" s="3"/>
      <c r="L3405" s="3"/>
      <c r="M3405" s="3"/>
      <c r="N3405" s="3"/>
      <c r="O3405" s="3"/>
      <c r="P3405" s="3"/>
      <c r="Q3405" s="3"/>
      <c r="R3405" s="3"/>
      <c r="S3405" s="3"/>
      <c r="T3405" s="3"/>
      <c r="U3405" s="3"/>
      <c r="V3405" s="3"/>
    </row>
    <row r="3406" ht="27.0" customHeight="1">
      <c r="A3406" s="8" t="str">
        <f>HYPERLINK("https://www.tenforums.com/tutorials/122365-specify-when-run-storage-sense-windows-10-a.html","Storage Sense - Specify when to Run in Windows 10")</f>
        <v>Storage Sense - Specify when to Run in Windows 10</v>
      </c>
      <c r="B3406" s="9" t="s">
        <v>2860</v>
      </c>
      <c r="C3406" s="3"/>
      <c r="D3406" s="3"/>
      <c r="E3406" s="3"/>
      <c r="F3406" s="3"/>
      <c r="G3406" s="3"/>
      <c r="H3406" s="3"/>
      <c r="I3406" s="3"/>
      <c r="J3406" s="3"/>
      <c r="K3406" s="3"/>
      <c r="L3406" s="3"/>
      <c r="M3406" s="3"/>
      <c r="N3406" s="3"/>
      <c r="O3406" s="3"/>
      <c r="P3406" s="3"/>
      <c r="Q3406" s="3"/>
      <c r="R3406" s="3"/>
      <c r="S3406" s="3"/>
      <c r="T3406" s="3"/>
      <c r="U3406" s="3"/>
      <c r="V3406" s="3"/>
    </row>
    <row r="3407" ht="27.0" customHeight="1">
      <c r="A3407" s="8" t="str">
        <f>HYPERLINK("https://www.tenforums.com/tutorials/83700-add-drives-storage-pool-storage-spaces-windows-10-a.html","Storage Spaces - Add Drives to Storage Pool in Windows 10")</f>
        <v>Storage Spaces - Add Drives to Storage Pool in Windows 10</v>
      </c>
      <c r="B3407" s="10" t="s">
        <v>2861</v>
      </c>
      <c r="C3407" s="3"/>
      <c r="D3407" s="3"/>
      <c r="E3407" s="3"/>
      <c r="F3407" s="3"/>
      <c r="G3407" s="3"/>
      <c r="H3407" s="3"/>
      <c r="I3407" s="3"/>
      <c r="J3407" s="3"/>
      <c r="K3407" s="3"/>
      <c r="L3407" s="3"/>
      <c r="M3407" s="3"/>
      <c r="N3407" s="3"/>
      <c r="O3407" s="3"/>
      <c r="P3407" s="3"/>
      <c r="Q3407" s="3"/>
      <c r="R3407" s="3"/>
      <c r="S3407" s="3"/>
      <c r="T3407" s="3"/>
      <c r="U3407" s="3"/>
      <c r="V3407" s="3"/>
    </row>
    <row r="3408" ht="27.0" customHeight="1">
      <c r="A3408" s="8" t="str">
        <f>HYPERLINK("https://www.tenforums.com/tutorials/84095-change-storage-space-storage-pool-windows-10-a.html","Storage Spaces - Change Storage Space in Storage Pool in Windows 10")</f>
        <v>Storage Spaces - Change Storage Space in Storage Pool in Windows 10</v>
      </c>
      <c r="B3408" s="10" t="s">
        <v>2862</v>
      </c>
      <c r="C3408" s="3"/>
      <c r="D3408" s="3"/>
      <c r="E3408" s="3"/>
      <c r="F3408" s="3"/>
      <c r="G3408" s="3"/>
      <c r="H3408" s="3"/>
      <c r="I3408" s="3"/>
      <c r="J3408" s="3"/>
      <c r="K3408" s="3"/>
      <c r="L3408" s="3"/>
      <c r="M3408" s="3"/>
      <c r="N3408" s="3"/>
      <c r="O3408" s="3"/>
      <c r="P3408" s="3"/>
      <c r="Q3408" s="3"/>
      <c r="R3408" s="3"/>
      <c r="S3408" s="3"/>
      <c r="T3408" s="3"/>
      <c r="U3408" s="3"/>
      <c r="V3408" s="3"/>
    </row>
    <row r="3409" ht="27.0" customHeight="1">
      <c r="A3409" s="8" t="str">
        <f>HYPERLINK("https://www.tenforums.com/tutorials/83691-create-new-pool-storage-space-windows-10-a.html","Storage Spaces - Create a New Pool and Storage Space in Windows 10")</f>
        <v>Storage Spaces - Create a New Pool and Storage Space in Windows 10</v>
      </c>
      <c r="B3409" s="10" t="s">
        <v>2863</v>
      </c>
      <c r="C3409" s="3"/>
      <c r="D3409" s="3"/>
      <c r="E3409" s="3"/>
      <c r="F3409" s="3"/>
      <c r="G3409" s="3"/>
      <c r="H3409" s="3"/>
      <c r="I3409" s="3"/>
      <c r="J3409" s="3"/>
      <c r="K3409" s="3"/>
      <c r="L3409" s="3"/>
      <c r="M3409" s="3"/>
      <c r="N3409" s="3"/>
      <c r="O3409" s="3"/>
      <c r="P3409" s="3"/>
      <c r="Q3409" s="3"/>
      <c r="R3409" s="3"/>
      <c r="S3409" s="3"/>
      <c r="T3409" s="3"/>
      <c r="U3409" s="3"/>
      <c r="V3409" s="3"/>
    </row>
    <row r="3410" ht="27.0" customHeight="1">
      <c r="A3410" s="8" t="str">
        <f>HYPERLINK("https://www.tenforums.com/tutorials/83827-create-storage-space-storage-pool-windows-10-a.html","Storage Spaces - Create a Storage Space for Storage Pool in Windows 10")</f>
        <v>Storage Spaces - Create a Storage Space for Storage Pool in Windows 10</v>
      </c>
      <c r="B3410" s="10" t="s">
        <v>2864</v>
      </c>
      <c r="C3410" s="3"/>
      <c r="D3410" s="3"/>
      <c r="E3410" s="3"/>
      <c r="F3410" s="3"/>
      <c r="G3410" s="3"/>
      <c r="H3410" s="3"/>
      <c r="I3410" s="3"/>
      <c r="J3410" s="3"/>
      <c r="K3410" s="3"/>
      <c r="L3410" s="3"/>
      <c r="M3410" s="3"/>
      <c r="N3410" s="3"/>
      <c r="O3410" s="3"/>
      <c r="P3410" s="3"/>
      <c r="Q3410" s="3"/>
      <c r="R3410" s="3"/>
      <c r="S3410" s="3"/>
      <c r="T3410" s="3"/>
      <c r="U3410" s="3"/>
      <c r="V3410" s="3"/>
    </row>
    <row r="3411" ht="27.0" customHeight="1">
      <c r="A3411" s="8" t="str">
        <f>HYPERLINK("https://www.tenforums.com/tutorials/83844-delete-storage-pool-storage-spaces-windows-10-a.html","Storage Spaces - Delete a Storage Pool in Windows 10")</f>
        <v>Storage Spaces - Delete a Storage Pool in Windows 10</v>
      </c>
      <c r="B3411" s="10" t="s">
        <v>2865</v>
      </c>
      <c r="C3411" s="3"/>
      <c r="D3411" s="3"/>
      <c r="E3411" s="3"/>
      <c r="F3411" s="3"/>
      <c r="G3411" s="3"/>
      <c r="H3411" s="3"/>
      <c r="I3411" s="3"/>
      <c r="J3411" s="3"/>
      <c r="K3411" s="3"/>
      <c r="L3411" s="3"/>
      <c r="M3411" s="3"/>
      <c r="N3411" s="3"/>
      <c r="O3411" s="3"/>
      <c r="P3411" s="3"/>
      <c r="Q3411" s="3"/>
      <c r="R3411" s="3"/>
      <c r="S3411" s="3"/>
      <c r="T3411" s="3"/>
      <c r="U3411" s="3"/>
      <c r="V3411" s="3"/>
    </row>
    <row r="3412" ht="27.0" customHeight="1">
      <c r="A3412" s="8" t="str">
        <f>HYPERLINK("https://www.tenforums.com/tutorials/83837-delete-storage-space-storage-pool-windows-10-a.html","Storage Spaces - Delete a Storage Space from Storage Pool in Windows 10")</f>
        <v>Storage Spaces - Delete a Storage Space from Storage Pool in Windows 10</v>
      </c>
      <c r="B3412" s="10" t="s">
        <v>2866</v>
      </c>
      <c r="C3412" s="3"/>
      <c r="D3412" s="3"/>
      <c r="E3412" s="3"/>
      <c r="F3412" s="3"/>
      <c r="G3412" s="3"/>
      <c r="H3412" s="3"/>
      <c r="I3412" s="3"/>
      <c r="J3412" s="3"/>
      <c r="K3412" s="3"/>
      <c r="L3412" s="3"/>
      <c r="M3412" s="3"/>
      <c r="N3412" s="3"/>
      <c r="O3412" s="3"/>
      <c r="P3412" s="3"/>
      <c r="Q3412" s="3"/>
      <c r="R3412" s="3"/>
      <c r="S3412" s="3"/>
      <c r="T3412" s="3"/>
      <c r="U3412" s="3"/>
      <c r="V3412" s="3"/>
    </row>
    <row r="3413" ht="27.0" customHeight="1">
      <c r="A3413" s="8" t="str">
        <f>HYPERLINK("https://www.tenforums.com/tutorials/83769-optimize-drive-usage-storage-pool-storage-spaces-windows-10-a.html","Storage Spaces - Optimize Drive Usage in Storage Pool in Windows 10")</f>
        <v>Storage Spaces - Optimize Drive Usage in Storage Pool in Windows 10</v>
      </c>
      <c r="B3413" s="10" t="s">
        <v>2867</v>
      </c>
      <c r="C3413" s="3"/>
      <c r="D3413" s="3"/>
      <c r="E3413" s="3"/>
      <c r="F3413" s="3"/>
      <c r="G3413" s="3"/>
      <c r="H3413" s="3"/>
      <c r="I3413" s="3"/>
      <c r="J3413" s="3"/>
      <c r="K3413" s="3"/>
      <c r="L3413" s="3"/>
      <c r="M3413" s="3"/>
      <c r="N3413" s="3"/>
      <c r="O3413" s="3"/>
      <c r="P3413" s="3"/>
      <c r="Q3413" s="3"/>
      <c r="R3413" s="3"/>
      <c r="S3413" s="3"/>
      <c r="T3413" s="3"/>
      <c r="U3413" s="3"/>
      <c r="V3413" s="3"/>
    </row>
    <row r="3414" ht="27.0" customHeight="1">
      <c r="A3414" s="8" t="str">
        <f>HYPERLINK("https://www.tenforums.com/tutorials/83777-remove-drive-storage-pool-storage-spaces-windows-10-a.html","Storage Spaces - Remove Drive from Storage Pool in Windows 10")</f>
        <v>Storage Spaces - Remove Drive from Storage Pool in Windows 10</v>
      </c>
      <c r="B3414" s="9" t="s">
        <v>2868</v>
      </c>
      <c r="C3414" s="3"/>
      <c r="D3414" s="3"/>
      <c r="E3414" s="3"/>
      <c r="F3414" s="3"/>
      <c r="G3414" s="3"/>
      <c r="H3414" s="3"/>
      <c r="I3414" s="3"/>
      <c r="J3414" s="3"/>
      <c r="K3414" s="3"/>
      <c r="L3414" s="3"/>
      <c r="M3414" s="3"/>
      <c r="N3414" s="3"/>
      <c r="O3414" s="3"/>
      <c r="P3414" s="3"/>
      <c r="Q3414" s="3"/>
      <c r="R3414" s="3"/>
      <c r="S3414" s="3"/>
      <c r="T3414" s="3"/>
      <c r="U3414" s="3"/>
      <c r="V3414" s="3"/>
    </row>
    <row r="3415" ht="27.0" customHeight="1">
      <c r="A3415" s="8" t="str">
        <f>HYPERLINK("https://www.tenforums.com/tutorials/84029-rename-physical-drive-storage-pool-storage-spaces-windows-10-a.html","Storage Spaces - Rename Physical Drive in Storage Pool in Windows 10")</f>
        <v>Storage Spaces - Rename Physical Drive in Storage Pool in Windows 10</v>
      </c>
      <c r="B3415" s="10" t="s">
        <v>2869</v>
      </c>
      <c r="C3415" s="3"/>
      <c r="D3415" s="3"/>
      <c r="E3415" s="3"/>
      <c r="F3415" s="3"/>
      <c r="G3415" s="3"/>
      <c r="H3415" s="3"/>
      <c r="I3415" s="3"/>
      <c r="J3415" s="3"/>
      <c r="K3415" s="3"/>
      <c r="L3415" s="3"/>
      <c r="M3415" s="3"/>
      <c r="N3415" s="3"/>
      <c r="O3415" s="3"/>
      <c r="P3415" s="3"/>
      <c r="Q3415" s="3"/>
      <c r="R3415" s="3"/>
      <c r="S3415" s="3"/>
      <c r="T3415" s="3"/>
      <c r="U3415" s="3"/>
      <c r="V3415" s="3"/>
    </row>
    <row r="3416" ht="27.0" customHeight="1">
      <c r="A3416" s="8" t="str">
        <f>HYPERLINK("https://www.tenforums.com/tutorials/83707-rename-storage-pool-storage-spaces-windows-10-a.html","Storage Spaces - Rename Storage Pool in Windows 10")</f>
        <v>Storage Spaces - Rename Storage Pool in Windows 10</v>
      </c>
      <c r="B3416" s="10" t="s">
        <v>2870</v>
      </c>
      <c r="C3416" s="3"/>
      <c r="D3416" s="3"/>
      <c r="E3416" s="3"/>
      <c r="F3416" s="3"/>
      <c r="G3416" s="3"/>
      <c r="H3416" s="3"/>
      <c r="I3416" s="3"/>
      <c r="J3416" s="3"/>
      <c r="K3416" s="3"/>
      <c r="L3416" s="3"/>
      <c r="M3416" s="3"/>
      <c r="N3416" s="3"/>
      <c r="O3416" s="3"/>
      <c r="P3416" s="3"/>
      <c r="Q3416" s="3"/>
      <c r="R3416" s="3"/>
      <c r="S3416" s="3"/>
      <c r="T3416" s="3"/>
      <c r="U3416" s="3"/>
      <c r="V3416" s="3"/>
    </row>
    <row r="3417" ht="27.0" customHeight="1">
      <c r="A3417" s="8" t="str">
        <f>HYPERLINK("https://www.tenforums.com/tutorials/83787-create-storage-spaces-shortcut-windows-10-a.html","Storage Spaces Shortcut - Create in Windows 10")</f>
        <v>Storage Spaces Shortcut - Create in Windows 10</v>
      </c>
      <c r="B3417" s="10" t="s">
        <v>2871</v>
      </c>
      <c r="C3417" s="3"/>
      <c r="D3417" s="3"/>
      <c r="E3417" s="3"/>
      <c r="F3417" s="3"/>
      <c r="G3417" s="3"/>
      <c r="H3417" s="3"/>
      <c r="I3417" s="3"/>
      <c r="J3417" s="3"/>
      <c r="K3417" s="3"/>
      <c r="L3417" s="3"/>
      <c r="M3417" s="3"/>
      <c r="N3417" s="3"/>
      <c r="O3417" s="3"/>
      <c r="P3417" s="3"/>
      <c r="Q3417" s="3"/>
      <c r="R3417" s="3"/>
      <c r="S3417" s="3"/>
      <c r="T3417" s="3"/>
      <c r="U3417" s="3"/>
      <c r="V3417" s="3"/>
    </row>
    <row r="3418" ht="27.0" customHeight="1">
      <c r="A3418" s="8" t="str">
        <f>HYPERLINK("https://www.tenforums.com/tutorials/83868-upgrade-storage-pool-storage-spaces-windows-10-a.html","Storage Spaces - Upgrade Storage Pool in Windows 10")</f>
        <v>Storage Spaces - Upgrade Storage Pool in Windows 10</v>
      </c>
      <c r="B3418" s="10" t="s">
        <v>2872</v>
      </c>
      <c r="C3418" s="3"/>
      <c r="D3418" s="3"/>
      <c r="E3418" s="3"/>
      <c r="F3418" s="3"/>
      <c r="G3418" s="3"/>
      <c r="H3418" s="3"/>
      <c r="I3418" s="3"/>
      <c r="J3418" s="3"/>
      <c r="K3418" s="3"/>
      <c r="L3418" s="3"/>
      <c r="M3418" s="3"/>
      <c r="N3418" s="3"/>
      <c r="O3418" s="3"/>
      <c r="P3418" s="3"/>
      <c r="Q3418" s="3"/>
      <c r="R3418" s="3"/>
      <c r="S3418" s="3"/>
      <c r="T3418" s="3"/>
      <c r="U3418" s="3"/>
      <c r="V3418" s="3"/>
    </row>
    <row r="3419" ht="27.0" customHeight="1">
      <c r="A3419" s="8" t="str">
        <f>HYPERLINK("https://www.tenforums.com/tutorials/2931-storage-usage-drives-view-windows-10-a.html","Storage Usage of Drives - View in Windows 10")</f>
        <v>Storage Usage of Drives - View in Windows 10</v>
      </c>
      <c r="B3419" s="9" t="s">
        <v>2873</v>
      </c>
      <c r="C3419" s="3"/>
      <c r="D3419" s="3"/>
      <c r="E3419" s="3"/>
      <c r="F3419" s="3"/>
      <c r="G3419" s="3"/>
      <c r="H3419" s="3"/>
      <c r="I3419" s="3"/>
      <c r="J3419" s="3"/>
      <c r="K3419" s="3"/>
      <c r="L3419" s="3"/>
      <c r="M3419" s="3"/>
      <c r="N3419" s="3"/>
      <c r="O3419" s="3"/>
      <c r="P3419" s="3"/>
      <c r="Q3419" s="3"/>
      <c r="R3419" s="3"/>
      <c r="S3419" s="3"/>
      <c r="T3419" s="3"/>
      <c r="U3419" s="3"/>
      <c r="V3419" s="3"/>
    </row>
    <row r="3420" ht="27.0" customHeight="1">
      <c r="A3420" s="8" t="str">
        <f>HYPERLINK("https://www.tenforums.com/tutorials/51675-store-account-remove-windows-10-devices.html","Store Account - Remove Windows 10 Devices ")</f>
        <v>Store Account - Remove Windows 10 Devices </v>
      </c>
      <c r="B3420" s="9" t="s">
        <v>2874</v>
      </c>
      <c r="C3420" s="3"/>
      <c r="D3420" s="3"/>
      <c r="E3420" s="3"/>
      <c r="F3420" s="3"/>
      <c r="G3420" s="3"/>
      <c r="H3420" s="3"/>
      <c r="I3420" s="3"/>
      <c r="J3420" s="3"/>
      <c r="K3420" s="3"/>
      <c r="L3420" s="3"/>
      <c r="M3420" s="3"/>
      <c r="N3420" s="3"/>
      <c r="O3420" s="3"/>
      <c r="P3420" s="3"/>
      <c r="Q3420" s="3"/>
      <c r="R3420" s="3"/>
      <c r="S3420" s="3"/>
      <c r="T3420" s="3"/>
      <c r="U3420" s="3"/>
      <c r="V3420" s="3"/>
    </row>
    <row r="3421" ht="27.0" customHeight="1">
      <c r="A3421" s="8" t="str">
        <f>HYPERLINK("https://www.tenforums.com/tutorials/43118-store-app-allow-block-access-windows-10-a.html","Store App - Allow or Block Access in Windows 10")</f>
        <v>Store App - Allow or Block Access in Windows 10</v>
      </c>
      <c r="B3421" s="9" t="s">
        <v>2875</v>
      </c>
      <c r="C3421" s="3"/>
      <c r="D3421" s="3"/>
      <c r="E3421" s="3"/>
      <c r="F3421" s="3"/>
      <c r="G3421" s="3"/>
      <c r="H3421" s="3"/>
      <c r="I3421" s="3"/>
      <c r="J3421" s="3"/>
      <c r="K3421" s="3"/>
      <c r="L3421" s="3"/>
      <c r="M3421" s="3"/>
      <c r="N3421" s="3"/>
      <c r="O3421" s="3"/>
      <c r="P3421" s="3"/>
      <c r="Q3421" s="3"/>
      <c r="R3421" s="3"/>
      <c r="S3421" s="3"/>
      <c r="T3421" s="3"/>
      <c r="U3421" s="3"/>
      <c r="V3421" s="3"/>
    </row>
    <row r="3422" ht="27.0" customHeight="1">
      <c r="A3422" s="8" t="str">
        <f>HYPERLINK("https://www.tenforums.com/tutorials/4742-choose-how-windows-store-app-updates-downloaded-windows-10-a.html","Store App and Windows Updates - Choose how Downloaded in Windows 10")</f>
        <v>Store App and Windows Updates - Choose how Downloaded in Windows 10</v>
      </c>
      <c r="B3422" s="9" t="s">
        <v>719</v>
      </c>
      <c r="C3422" s="3"/>
      <c r="D3422" s="3"/>
      <c r="E3422" s="3"/>
      <c r="F3422" s="3"/>
      <c r="G3422" s="3"/>
      <c r="H3422" s="3"/>
      <c r="I3422" s="3"/>
      <c r="J3422" s="3"/>
      <c r="K3422" s="3"/>
      <c r="L3422" s="3"/>
      <c r="M3422" s="3"/>
      <c r="N3422" s="3"/>
      <c r="O3422" s="3"/>
      <c r="P3422" s="3"/>
      <c r="Q3422" s="3"/>
      <c r="R3422" s="3"/>
      <c r="S3422" s="3"/>
      <c r="T3422" s="3"/>
      <c r="U3422" s="3"/>
      <c r="V3422" s="3"/>
    </row>
    <row r="3423" ht="27.0" customHeight="1">
      <c r="A3423" s="8" t="str">
        <f>HYPERLINK("https://www.tenforums.com/tutorials/105329-specify-how-windows-store-app-updates-downloaded-windows-10-a.html","Store App and Windows Updates - Specify how Downloaded in Windows 10")</f>
        <v>Store App and Windows Updates - Specify how Downloaded in Windows 10</v>
      </c>
      <c r="B3423" s="9" t="s">
        <v>1896</v>
      </c>
      <c r="C3423" s="3"/>
      <c r="D3423" s="3"/>
      <c r="E3423" s="3"/>
      <c r="F3423" s="3"/>
      <c r="G3423" s="3"/>
      <c r="H3423" s="3"/>
      <c r="I3423" s="3"/>
      <c r="J3423" s="3"/>
      <c r="K3423" s="3"/>
      <c r="L3423" s="3"/>
      <c r="M3423" s="3"/>
      <c r="N3423" s="3"/>
      <c r="O3423" s="3"/>
      <c r="P3423" s="3"/>
      <c r="Q3423" s="3"/>
      <c r="R3423" s="3"/>
      <c r="S3423" s="3"/>
      <c r="T3423" s="3"/>
      <c r="U3423" s="3"/>
      <c r="V3423" s="3"/>
    </row>
    <row r="3424" ht="27.0" customHeight="1">
      <c r="A3424" s="8" t="str">
        <f>HYPERLINK("https://www.tenforums.com/tutorials/8239-re-register-microsoft-store-app-windows-10-a.html","Store app - Re-register in Windows 10")</f>
        <v>Store app - Re-register in Windows 10</v>
      </c>
      <c r="B3424" s="9" t="s">
        <v>1897</v>
      </c>
      <c r="C3424" s="3"/>
      <c r="D3424" s="3"/>
      <c r="E3424" s="3"/>
      <c r="F3424" s="3"/>
      <c r="G3424" s="3"/>
      <c r="H3424" s="3"/>
      <c r="I3424" s="3"/>
      <c r="J3424" s="3"/>
      <c r="K3424" s="3"/>
      <c r="L3424" s="3"/>
      <c r="M3424" s="3"/>
      <c r="N3424" s="3"/>
      <c r="O3424" s="3"/>
      <c r="P3424" s="3"/>
      <c r="Q3424" s="3"/>
      <c r="R3424" s="3"/>
      <c r="S3424" s="3"/>
      <c r="T3424" s="3"/>
      <c r="U3424" s="3"/>
      <c r="V3424" s="3"/>
    </row>
    <row r="3425" ht="27.0" customHeight="1">
      <c r="A3425" s="8" t="str">
        <f>HYPERLINK("https://www.tenforums.com/tutorials/127437-enable-disable-microsoft-store-apps-windows-10-a.html","Store Apps - Enable or Disable in Windows 10")</f>
        <v>Store Apps - Enable or Disable in Windows 10</v>
      </c>
      <c r="B3425" s="9" t="s">
        <v>1898</v>
      </c>
      <c r="C3425" s="3"/>
      <c r="D3425" s="3"/>
      <c r="E3425" s="3"/>
      <c r="F3425" s="3"/>
      <c r="G3425" s="3"/>
      <c r="H3425" s="3"/>
      <c r="I3425" s="3"/>
      <c r="J3425" s="3"/>
      <c r="K3425" s="3"/>
      <c r="L3425" s="3"/>
      <c r="M3425" s="3"/>
      <c r="N3425" s="3"/>
      <c r="O3425" s="3"/>
      <c r="P3425" s="3"/>
      <c r="Q3425" s="3"/>
      <c r="R3425" s="3"/>
      <c r="S3425" s="3"/>
      <c r="T3425" s="3"/>
      <c r="U3425" s="3"/>
      <c r="V3425" s="3"/>
    </row>
    <row r="3426" ht="27.0" customHeight="1">
      <c r="A3426" s="8" t="str">
        <f>HYPERLINK("https://www.tenforums.com/tutorials/125233-enable-disable-microsoft-store-apps-open-files-desktop-app.html","Store Apps - Enable or Disable Open Files in Desktop App")</f>
        <v>Store Apps - Enable or Disable Open Files in Desktop App</v>
      </c>
      <c r="B3426" s="9" t="s">
        <v>1899</v>
      </c>
      <c r="C3426" s="3"/>
      <c r="D3426" s="3"/>
      <c r="E3426" s="3"/>
      <c r="F3426" s="3"/>
      <c r="G3426" s="3"/>
      <c r="H3426" s="3"/>
      <c r="I3426" s="3"/>
      <c r="J3426" s="3"/>
      <c r="K3426" s="3"/>
      <c r="L3426" s="3"/>
      <c r="M3426" s="3"/>
      <c r="N3426" s="3"/>
      <c r="O3426" s="3"/>
      <c r="P3426" s="3"/>
      <c r="Q3426" s="3"/>
      <c r="R3426" s="3"/>
      <c r="S3426" s="3"/>
      <c r="T3426" s="3"/>
      <c r="U3426" s="3"/>
      <c r="V3426" s="3"/>
    </row>
    <row r="3427" ht="27.0" customHeight="1">
      <c r="A3427" s="8" t="str">
        <f>HYPERLINK("https://www.tenforums.com/tutorials/104440-run-microsoft-store-apps-startup-windows-10-a.html","Store Apps - Run at Startup in Windows 10")</f>
        <v>Store Apps - Run at Startup in Windows 10</v>
      </c>
      <c r="B3427" s="9" t="s">
        <v>195</v>
      </c>
      <c r="C3427" s="3"/>
      <c r="D3427" s="3"/>
      <c r="E3427" s="3"/>
      <c r="F3427" s="3"/>
      <c r="G3427" s="3"/>
      <c r="H3427" s="3"/>
      <c r="I3427" s="3"/>
      <c r="J3427" s="3"/>
      <c r="K3427" s="3"/>
      <c r="L3427" s="3"/>
      <c r="M3427" s="3"/>
      <c r="N3427" s="3"/>
      <c r="O3427" s="3"/>
      <c r="P3427" s="3"/>
      <c r="Q3427" s="3"/>
      <c r="R3427" s="3"/>
      <c r="S3427" s="3"/>
      <c r="T3427" s="3"/>
      <c r="U3427" s="3"/>
      <c r="V3427" s="3"/>
    </row>
    <row r="3428" ht="27.0" customHeight="1">
      <c r="A3428" s="8" t="str">
        <f>HYPERLINK("https://www.tenforums.com/tutorials/6422-apps-save-location-change-windows-10-a.html","Store Apps Save Location - Change in Windows 10")</f>
        <v>Store Apps Save Location - Change in Windows 10</v>
      </c>
      <c r="B3428" s="9" t="s">
        <v>196</v>
      </c>
      <c r="C3428" s="3"/>
      <c r="D3428" s="3"/>
      <c r="E3428" s="3"/>
      <c r="F3428" s="3"/>
      <c r="G3428" s="3"/>
      <c r="H3428" s="3"/>
      <c r="I3428" s="3"/>
      <c r="J3428" s="3"/>
      <c r="K3428" s="3"/>
      <c r="L3428" s="3"/>
      <c r="M3428" s="3"/>
      <c r="N3428" s="3"/>
      <c r="O3428" s="3"/>
      <c r="P3428" s="3"/>
      <c r="Q3428" s="3"/>
      <c r="R3428" s="3"/>
      <c r="S3428" s="3"/>
      <c r="T3428" s="3"/>
      <c r="U3428" s="3"/>
      <c r="V3428" s="3"/>
    </row>
    <row r="3429" ht="27.0" customHeight="1">
      <c r="A3429" s="8" t="str">
        <f>HYPERLINK("https://www.tenforums.com/tutorials/100964-terminate-store-apps-windows-10-a.html","Store Apps - Terminate in Windows 10")</f>
        <v>Store Apps - Terminate in Windows 10</v>
      </c>
      <c r="B3429" s="9" t="s">
        <v>2876</v>
      </c>
      <c r="C3429" s="3"/>
      <c r="D3429" s="3"/>
      <c r="E3429" s="3"/>
      <c r="F3429" s="3"/>
      <c r="G3429" s="3"/>
      <c r="H3429" s="3"/>
      <c r="I3429" s="3"/>
      <c r="J3429" s="3"/>
      <c r="K3429" s="3"/>
      <c r="L3429" s="3"/>
      <c r="M3429" s="3"/>
      <c r="N3429" s="3"/>
      <c r="O3429" s="3"/>
      <c r="P3429" s="3"/>
      <c r="Q3429" s="3"/>
      <c r="R3429" s="3"/>
      <c r="S3429" s="3"/>
      <c r="T3429" s="3"/>
      <c r="U3429" s="3"/>
      <c r="V3429" s="3"/>
    </row>
    <row r="3430" ht="27.0" customHeight="1">
      <c r="A3430" s="8" t="str">
        <f>HYPERLINK("https://www.tenforums.com/tutorials/45437-windows-store-apps-troubleshooter-run-windows-10-a.html","Store Apps Troubleshooter - Run in Windows 10 ")</f>
        <v>Store Apps Troubleshooter - Run in Windows 10 </v>
      </c>
      <c r="B3430" s="9" t="s">
        <v>202</v>
      </c>
      <c r="C3430" s="3"/>
      <c r="D3430" s="3"/>
      <c r="E3430" s="3"/>
      <c r="F3430" s="3"/>
      <c r="G3430" s="3"/>
      <c r="H3430" s="3"/>
      <c r="I3430" s="3"/>
      <c r="J3430" s="3"/>
      <c r="K3430" s="3"/>
      <c r="L3430" s="3"/>
      <c r="M3430" s="3"/>
      <c r="N3430" s="3"/>
      <c r="O3430" s="3"/>
      <c r="P3430" s="3"/>
      <c r="Q3430" s="3"/>
      <c r="R3430" s="3"/>
      <c r="S3430" s="3"/>
      <c r="T3430" s="3"/>
      <c r="U3430" s="3"/>
      <c r="V3430" s="3"/>
    </row>
    <row r="3431" ht="27.0" customHeight="1">
      <c r="A3431" s="8" t="str">
        <f>HYPERLINK("https://www.tenforums.com/tutorials/15057-store-cache-clear-reset-windows-10-a.html","Store Cache - Clear and Reset in Windows 10")</f>
        <v>Store Cache - Clear and Reset in Windows 10</v>
      </c>
      <c r="B3431" s="9" t="s">
        <v>2877</v>
      </c>
      <c r="C3431" s="3"/>
      <c r="D3431" s="3"/>
      <c r="E3431" s="3"/>
      <c r="F3431" s="3"/>
      <c r="G3431" s="3"/>
      <c r="H3431" s="3"/>
      <c r="I3431" s="3"/>
      <c r="J3431" s="3"/>
      <c r="K3431" s="3"/>
      <c r="L3431" s="3"/>
      <c r="M3431" s="3"/>
      <c r="N3431" s="3"/>
      <c r="O3431" s="3"/>
      <c r="P3431" s="3"/>
      <c r="Q3431" s="3"/>
      <c r="R3431" s="3"/>
      <c r="S3431" s="3"/>
      <c r="T3431" s="3"/>
      <c r="U3431" s="3"/>
      <c r="V3431" s="3"/>
    </row>
    <row r="3432" ht="27.0" customHeight="1">
      <c r="A3432" s="8" t="str">
        <f>HYPERLINK("https://www.tenforums.com/tutorials/6317-store-check-app-updates-windows-10-a.html","Store - Check for App Updates in Windows 10")</f>
        <v>Store - Check for App Updates in Windows 10</v>
      </c>
      <c r="B3432" s="9" t="s">
        <v>173</v>
      </c>
      <c r="C3432" s="3"/>
      <c r="D3432" s="3"/>
      <c r="E3432" s="3"/>
      <c r="F3432" s="3"/>
      <c r="G3432" s="3"/>
      <c r="H3432" s="3"/>
      <c r="I3432" s="3"/>
      <c r="J3432" s="3"/>
      <c r="K3432" s="3"/>
      <c r="L3432" s="3"/>
      <c r="M3432" s="3"/>
      <c r="N3432" s="3"/>
      <c r="O3432" s="3"/>
      <c r="P3432" s="3"/>
      <c r="Q3432" s="3"/>
      <c r="R3432" s="3"/>
      <c r="S3432" s="3"/>
      <c r="T3432" s="3"/>
      <c r="U3432" s="3"/>
      <c r="V3432" s="3"/>
    </row>
    <row r="3433" ht="27.0" customHeight="1">
      <c r="A3433" s="8" t="str">
        <f>HYPERLINK("https://www.tenforums.com/tutorials/25884-store-check-app-updates-windows-10-mobile-phone.html","Store - Check for App Updates in Windows 10 Mobile Phone")</f>
        <v>Store - Check for App Updates in Windows 10 Mobile Phone</v>
      </c>
      <c r="B3433" s="9" t="s">
        <v>184</v>
      </c>
      <c r="C3433" s="3"/>
      <c r="D3433" s="3"/>
      <c r="E3433" s="3"/>
      <c r="F3433" s="3"/>
      <c r="G3433" s="3"/>
      <c r="H3433" s="3"/>
      <c r="I3433" s="3"/>
      <c r="J3433" s="3"/>
      <c r="K3433" s="3"/>
      <c r="L3433" s="3"/>
      <c r="M3433" s="3"/>
      <c r="N3433" s="3"/>
      <c r="O3433" s="3"/>
      <c r="P3433" s="3"/>
      <c r="Q3433" s="3"/>
      <c r="R3433" s="3"/>
      <c r="S3433" s="3"/>
      <c r="T3433" s="3"/>
      <c r="U3433" s="3"/>
      <c r="V3433" s="3"/>
    </row>
    <row r="3434" ht="27.0" customHeight="1">
      <c r="A3434" s="8" t="str">
        <f>HYPERLINK("https://www.tenforums.com/tutorials/8257-store-check-updates-shortcut-create-windows-10-a.html","Store Check for Updates Shortcut - Create in Windows 10")</f>
        <v>Store Check for Updates Shortcut - Create in Windows 10</v>
      </c>
      <c r="B3434" s="9" t="s">
        <v>2878</v>
      </c>
      <c r="C3434" s="3"/>
      <c r="D3434" s="3"/>
      <c r="E3434" s="3"/>
      <c r="F3434" s="3"/>
      <c r="G3434" s="3"/>
      <c r="H3434" s="3"/>
      <c r="I3434" s="3"/>
      <c r="J3434" s="3"/>
      <c r="K3434" s="3"/>
      <c r="L3434" s="3"/>
      <c r="M3434" s="3"/>
      <c r="N3434" s="3"/>
      <c r="O3434" s="3"/>
      <c r="P3434" s="3"/>
      <c r="Q3434" s="3"/>
      <c r="R3434" s="3"/>
      <c r="S3434" s="3"/>
      <c r="T3434" s="3"/>
      <c r="U3434" s="3"/>
      <c r="V3434" s="3"/>
    </row>
    <row r="3435" ht="27.0" customHeight="1">
      <c r="A3435" s="8" t="str">
        <f>HYPERLINK("https://www.tenforums.com/tutorials/47742-store-enable-disable-pin-taskbar-windows-8-10-a.html","Store - Enable or Disable Pin to Taskbar in Windows 8 and 10")</f>
        <v>Store - Enable or Disable Pin to Taskbar in Windows 8 and 10</v>
      </c>
      <c r="B3435" s="9" t="s">
        <v>2293</v>
      </c>
      <c r="C3435" s="3"/>
      <c r="D3435" s="3"/>
      <c r="E3435" s="3"/>
      <c r="F3435" s="3"/>
      <c r="G3435" s="3"/>
      <c r="H3435" s="3"/>
      <c r="I3435" s="3"/>
      <c r="J3435" s="3"/>
      <c r="K3435" s="3"/>
      <c r="L3435" s="3"/>
      <c r="M3435" s="3"/>
      <c r="N3435" s="3"/>
      <c r="O3435" s="3"/>
      <c r="P3435" s="3"/>
      <c r="Q3435" s="3"/>
      <c r="R3435" s="3"/>
      <c r="S3435" s="3"/>
      <c r="T3435" s="3"/>
      <c r="U3435" s="3"/>
      <c r="V3435" s="3"/>
    </row>
    <row r="3436" ht="27.0" customHeight="1">
      <c r="A3436" s="8" t="str">
        <f>HYPERLINK("https://www.tenforums.com/tutorials/103141-get-fonts-microsoft-store-windows-10-a.html","Store - Get Fonts from in Windows 10")</f>
        <v>Store - Get Fonts from in Windows 10</v>
      </c>
      <c r="B3436" s="9" t="s">
        <v>1128</v>
      </c>
      <c r="C3436" s="3"/>
      <c r="D3436" s="3"/>
      <c r="E3436" s="3"/>
      <c r="F3436" s="3"/>
      <c r="G3436" s="3"/>
      <c r="H3436" s="3"/>
      <c r="I3436" s="3"/>
      <c r="J3436" s="3"/>
      <c r="K3436" s="3"/>
      <c r="L3436" s="3"/>
      <c r="M3436" s="3"/>
      <c r="N3436" s="3"/>
      <c r="O3436" s="3"/>
      <c r="P3436" s="3"/>
      <c r="Q3436" s="3"/>
      <c r="R3436" s="3"/>
      <c r="S3436" s="3"/>
      <c r="T3436" s="3"/>
      <c r="U3436" s="3"/>
      <c r="V3436" s="3"/>
    </row>
    <row r="3437" ht="27.0" customHeight="1">
      <c r="A3437" s="8" t="str">
        <f>HYPERLINK("https://www.tenforums.com/tutorials/51484-store-my-library-hide-unhide-apps-windows-10-a.html","Store My Library - Hide or Unhide Apps in Windows 10 ")</f>
        <v>Store My Library - Hide or Unhide Apps in Windows 10 </v>
      </c>
      <c r="B3437" s="9" t="s">
        <v>2879</v>
      </c>
      <c r="C3437" s="3"/>
      <c r="D3437" s="3"/>
      <c r="E3437" s="3"/>
      <c r="F3437" s="3"/>
      <c r="G3437" s="3"/>
      <c r="H3437" s="3"/>
      <c r="I3437" s="3"/>
      <c r="J3437" s="3"/>
      <c r="K3437" s="3"/>
      <c r="L3437" s="3"/>
      <c r="M3437" s="3"/>
      <c r="N3437" s="3"/>
      <c r="O3437" s="3"/>
      <c r="P3437" s="3"/>
      <c r="Q3437" s="3"/>
      <c r="R3437" s="3"/>
      <c r="S3437" s="3"/>
      <c r="T3437" s="3"/>
      <c r="U3437" s="3"/>
      <c r="V3437" s="3"/>
    </row>
    <row r="3438" ht="27.0" customHeight="1">
      <c r="A3438" s="8" t="str">
        <f>HYPERLINK("https://www.tenforums.com/tutorials/20361-store-my-library-install-your-apps-windows-10-a.html","Store My Library - Install Your Apps from in Windows 10")</f>
        <v>Store My Library - Install Your Apps from in Windows 10</v>
      </c>
      <c r="B3438" s="9" t="s">
        <v>188</v>
      </c>
      <c r="C3438" s="3"/>
      <c r="D3438" s="3"/>
      <c r="E3438" s="3"/>
      <c r="F3438" s="3"/>
      <c r="G3438" s="3"/>
      <c r="H3438" s="3"/>
      <c r="I3438" s="3"/>
      <c r="J3438" s="3"/>
      <c r="K3438" s="3"/>
      <c r="L3438" s="3"/>
      <c r="M3438" s="3"/>
      <c r="N3438" s="3"/>
      <c r="O3438" s="3"/>
      <c r="P3438" s="3"/>
      <c r="Q3438" s="3"/>
      <c r="R3438" s="3"/>
      <c r="S3438" s="3"/>
      <c r="T3438" s="3"/>
      <c r="U3438" s="3"/>
      <c r="V3438" s="3"/>
    </row>
    <row r="3439" ht="27.0" customHeight="1">
      <c r="A3439" s="8" t="str">
        <f>HYPERLINK("https://www.tenforums.com/tutorials/71127-store-offline-mode-games-turn-off-windows-10-a.html","Store Offline Mode for Games - Turn On or Off in Windows 10 ")</f>
        <v>Store Offline Mode for Games - Turn On or Off in Windows 10 </v>
      </c>
      <c r="B3439" s="9" t="s">
        <v>1156</v>
      </c>
      <c r="C3439" s="3"/>
      <c r="D3439" s="3"/>
      <c r="E3439" s="3"/>
      <c r="F3439" s="3"/>
      <c r="G3439" s="3"/>
      <c r="H3439" s="3"/>
      <c r="I3439" s="3"/>
      <c r="J3439" s="3"/>
      <c r="K3439" s="3"/>
      <c r="L3439" s="3"/>
      <c r="M3439" s="3"/>
      <c r="N3439" s="3"/>
      <c r="O3439" s="3"/>
      <c r="P3439" s="3"/>
      <c r="Q3439" s="3"/>
      <c r="R3439" s="3"/>
      <c r="S3439" s="3"/>
      <c r="T3439" s="3"/>
      <c r="U3439" s="3"/>
      <c r="V3439" s="3"/>
    </row>
    <row r="3440" ht="27.0" customHeight="1">
      <c r="A3440" s="8" t="str">
        <f>HYPERLINK("https://www.tenforums.com/tutorials/51424-store-recent-activity-downloads-updates-windows-10-a.html","Store Recent Activity of Downloads and Updates in Windows 10")</f>
        <v>Store Recent Activity of Downloads and Updates in Windows 10</v>
      </c>
      <c r="B3440" s="9" t="s">
        <v>2880</v>
      </c>
      <c r="C3440" s="3"/>
      <c r="D3440" s="3"/>
      <c r="E3440" s="3"/>
      <c r="F3440" s="3"/>
      <c r="G3440" s="3"/>
      <c r="H3440" s="3"/>
      <c r="I3440" s="3"/>
      <c r="J3440" s="3"/>
      <c r="K3440" s="3"/>
      <c r="L3440" s="3"/>
      <c r="M3440" s="3"/>
      <c r="N3440" s="3"/>
      <c r="O3440" s="3"/>
      <c r="P3440" s="3"/>
      <c r="Q3440" s="3"/>
      <c r="R3440" s="3"/>
      <c r="S3440" s="3"/>
      <c r="T3440" s="3"/>
      <c r="U3440" s="3"/>
      <c r="V3440" s="3"/>
    </row>
    <row r="3441" ht="27.0" customHeight="1">
      <c r="A3441" s="8" t="str">
        <f>HYPERLINK("https://www.tenforums.com/tutorials/8239-store-re-register-windows-10-a.html","Store - Re-register in Windows 10")</f>
        <v>Store - Re-register in Windows 10</v>
      </c>
      <c r="B3441" s="9" t="s">
        <v>2881</v>
      </c>
      <c r="C3441" s="3"/>
      <c r="D3441" s="3"/>
      <c r="E3441" s="3"/>
      <c r="F3441" s="3"/>
      <c r="G3441" s="3"/>
      <c r="H3441" s="3"/>
      <c r="I3441" s="3"/>
      <c r="J3441" s="3"/>
      <c r="K3441" s="3"/>
      <c r="L3441" s="3"/>
      <c r="M3441" s="3"/>
      <c r="N3441" s="3"/>
      <c r="O3441" s="3"/>
      <c r="P3441" s="3"/>
      <c r="Q3441" s="3"/>
      <c r="R3441" s="3"/>
      <c r="S3441" s="3"/>
      <c r="T3441" s="3"/>
      <c r="U3441" s="3"/>
      <c r="V3441" s="3"/>
    </row>
    <row r="3442" ht="27.0" customHeight="1">
      <c r="A3442" s="8" t="str">
        <f>HYPERLINK("https://www.tenforums.com/tutorials/4235-store-sign-different-account-windows-10-a.html","Store - Sign in with Different Account in Windows 10 ")</f>
        <v>Store - Sign in with Different Account in Windows 10 </v>
      </c>
      <c r="B3442" s="9" t="s">
        <v>2882</v>
      </c>
      <c r="C3442" s="3"/>
      <c r="D3442" s="3"/>
      <c r="E3442" s="3"/>
      <c r="F3442" s="3"/>
      <c r="G3442" s="3"/>
      <c r="H3442" s="3"/>
      <c r="I3442" s="3"/>
      <c r="J3442" s="3"/>
      <c r="K3442" s="3"/>
      <c r="L3442" s="3"/>
      <c r="M3442" s="3"/>
      <c r="N3442" s="3"/>
      <c r="O3442" s="3"/>
      <c r="P3442" s="3"/>
      <c r="Q3442" s="3"/>
      <c r="R3442" s="3"/>
      <c r="S3442" s="3"/>
      <c r="T3442" s="3"/>
      <c r="U3442" s="3"/>
      <c r="V3442" s="3"/>
    </row>
    <row r="3443" ht="27.0" customHeight="1">
      <c r="A3443" s="8" t="str">
        <f>HYPERLINK("https://www.tenforums.com/tutorials/6664-turn-off-automatic-updates-apps-windows-10-store.html","Store Update Apps Automatically - Turn On or Off in Windows 10")</f>
        <v>Store Update Apps Automatically - Turn On or Off in Windows 10</v>
      </c>
      <c r="B3443" s="9" t="s">
        <v>232</v>
      </c>
      <c r="C3443" s="3"/>
      <c r="D3443" s="3"/>
      <c r="E3443" s="3"/>
      <c r="F3443" s="3"/>
      <c r="G3443" s="3"/>
      <c r="H3443" s="3"/>
      <c r="I3443" s="3"/>
      <c r="J3443" s="3"/>
      <c r="K3443" s="3"/>
      <c r="L3443" s="3"/>
      <c r="M3443" s="3"/>
      <c r="N3443" s="3"/>
      <c r="O3443" s="3"/>
      <c r="P3443" s="3"/>
      <c r="Q3443" s="3"/>
      <c r="R3443" s="3"/>
      <c r="S3443" s="3"/>
      <c r="T3443" s="3"/>
      <c r="U3443" s="3"/>
      <c r="V3443" s="3"/>
    </row>
    <row r="3444" ht="27.0" customHeight="1">
      <c r="A3444" s="8" t="str">
        <f>HYPERLINK("https://www.tenforums.com/tutorials/51321-store-use-when-signing-windows-10-local-account.html","Store - Use when Signing in to Windows 10 with Local Account")</f>
        <v>Store - Use when Signing in to Windows 10 with Local Account</v>
      </c>
      <c r="B3444" s="9" t="s">
        <v>2883</v>
      </c>
      <c r="C3444" s="3"/>
      <c r="D3444" s="3"/>
      <c r="E3444" s="3"/>
      <c r="F3444" s="3"/>
      <c r="G3444" s="3"/>
      <c r="H3444" s="3"/>
      <c r="I3444" s="3"/>
      <c r="J3444" s="3"/>
      <c r="K3444" s="3"/>
      <c r="L3444" s="3"/>
      <c r="M3444" s="3"/>
      <c r="N3444" s="3"/>
      <c r="O3444" s="3"/>
      <c r="P3444" s="3"/>
      <c r="Q3444" s="3"/>
      <c r="R3444" s="3"/>
      <c r="S3444" s="3"/>
      <c r="T3444" s="3"/>
      <c r="U3444" s="3"/>
      <c r="V3444" s="3"/>
    </row>
    <row r="3445" ht="27.0" customHeight="1">
      <c r="A3445" s="8" t="str">
        <f>HYPERLINK("https://www.tenforums.com/tutorials/97473-turn-off-video-autoplay-microsoft-store-app-windows-10-a.html","Store Video Autoplay - Turn On or Off in Windows 10")</f>
        <v>Store Video Autoplay - Turn On or Off in Windows 10</v>
      </c>
      <c r="B3445" s="9" t="s">
        <v>2884</v>
      </c>
      <c r="C3445" s="3"/>
      <c r="D3445" s="3"/>
      <c r="E3445" s="3"/>
      <c r="F3445" s="3"/>
      <c r="G3445" s="3"/>
      <c r="H3445" s="3"/>
      <c r="I3445" s="3"/>
      <c r="J3445" s="3"/>
      <c r="K3445" s="3"/>
      <c r="L3445" s="3"/>
      <c r="M3445" s="3"/>
      <c r="N3445" s="3"/>
      <c r="O3445" s="3"/>
      <c r="P3445" s="3"/>
      <c r="Q3445" s="3"/>
      <c r="R3445" s="3"/>
      <c r="S3445" s="3"/>
      <c r="T3445" s="3"/>
      <c r="U3445" s="3"/>
      <c r="V3445" s="3"/>
    </row>
    <row r="3446" ht="27.0" customHeight="1">
      <c r="A3446" s="8" t="str">
        <f>HYPERLINK("https://www.tenforums.com/tutorials/93130-assign-keyboard-shortcut-shortcuts-windows-10-a.html","Shortcuts - Assign Keyboard Shortcut in Windows 10")</f>
        <v>Shortcuts - Assign Keyboard Shortcut in Windows 10</v>
      </c>
      <c r="B3446" s="9" t="s">
        <v>1363</v>
      </c>
      <c r="C3446" s="3"/>
      <c r="D3446" s="3"/>
      <c r="E3446" s="3"/>
      <c r="F3446" s="3"/>
      <c r="G3446" s="3"/>
      <c r="H3446" s="3"/>
      <c r="I3446" s="3"/>
      <c r="J3446" s="3"/>
      <c r="K3446" s="3"/>
      <c r="L3446" s="3"/>
      <c r="M3446" s="3"/>
      <c r="N3446" s="3"/>
      <c r="O3446" s="3"/>
      <c r="P3446" s="3"/>
      <c r="Q3446" s="3"/>
      <c r="R3446" s="3"/>
      <c r="S3446" s="3"/>
      <c r="T3446" s="3"/>
      <c r="U3446" s="3"/>
      <c r="V3446" s="3"/>
    </row>
    <row r="3447" ht="27.0" customHeight="1">
      <c r="A3447" s="8" t="str">
        <f>HYPERLINK("https://www.tenforums.com/tutorials/120195-turn-off-stream-hdr-video-display-windows-10-a.html","Stream HDR video - Turn On or Off for Display on Windows 10")</f>
        <v>Stream HDR video - Turn On or Off for Display on Windows 10</v>
      </c>
      <c r="B3447" s="9" t="s">
        <v>1212</v>
      </c>
      <c r="C3447" s="3"/>
      <c r="D3447" s="3"/>
      <c r="E3447" s="3"/>
      <c r="F3447" s="3"/>
      <c r="G3447" s="3"/>
      <c r="H3447" s="3"/>
      <c r="I3447" s="3"/>
      <c r="J3447" s="3"/>
      <c r="K3447" s="3"/>
      <c r="L3447" s="3"/>
      <c r="M3447" s="3"/>
      <c r="N3447" s="3"/>
      <c r="O3447" s="3"/>
      <c r="P3447" s="3"/>
      <c r="Q3447" s="3"/>
      <c r="R3447" s="3"/>
      <c r="S3447" s="3"/>
      <c r="T3447" s="3"/>
      <c r="U3447" s="3"/>
      <c r="V3447" s="3"/>
    </row>
    <row r="3448" ht="27.0" customHeight="1">
      <c r="A3448" s="8" t="str">
        <f>HYPERLINK("https://www.tenforums.com/tutorials/68217-app-suggestions-automatic-installation-turn-off-windows-10-a.html","Suggested Apps Automatic Installation - Turn On or Off in Windows 10 ")</f>
        <v>Suggested Apps Automatic Installation - Turn On or Off in Windows 10 </v>
      </c>
      <c r="B3448" s="9" t="s">
        <v>166</v>
      </c>
      <c r="C3448" s="3"/>
      <c r="D3448" s="3"/>
      <c r="E3448" s="3"/>
      <c r="F3448" s="3"/>
      <c r="G3448" s="3"/>
      <c r="H3448" s="3"/>
      <c r="I3448" s="3"/>
      <c r="J3448" s="3"/>
      <c r="K3448" s="3"/>
      <c r="L3448" s="3"/>
      <c r="M3448" s="3"/>
      <c r="N3448" s="3"/>
      <c r="O3448" s="3"/>
      <c r="P3448" s="3"/>
      <c r="Q3448" s="3"/>
      <c r="R3448" s="3"/>
      <c r="S3448" s="3"/>
      <c r="T3448" s="3"/>
      <c r="U3448" s="3"/>
      <c r="V3448" s="3"/>
    </row>
    <row r="3449" ht="27.0" customHeight="1">
      <c r="A3449" s="8" t="str">
        <f>HYPERLINK("https://www.tenforums.com/tutorials/76570-oem-support-information-customize-windows-10-a.html","Support Information - Customize in Windows 10")</f>
        <v>Support Information - Customize in Windows 10</v>
      </c>
      <c r="B3449" s="10" t="s">
        <v>2103</v>
      </c>
      <c r="C3449" s="3"/>
      <c r="D3449" s="3"/>
      <c r="E3449" s="3"/>
      <c r="F3449" s="3"/>
      <c r="G3449" s="3"/>
      <c r="H3449" s="3"/>
      <c r="I3449" s="3"/>
      <c r="J3449" s="3"/>
      <c r="K3449" s="3"/>
      <c r="L3449" s="3"/>
      <c r="M3449" s="3"/>
      <c r="N3449" s="3"/>
      <c r="O3449" s="3"/>
      <c r="P3449" s="3"/>
      <c r="Q3449" s="3"/>
      <c r="R3449" s="3"/>
      <c r="S3449" s="3"/>
      <c r="T3449" s="3"/>
      <c r="U3449" s="3"/>
      <c r="V3449" s="3"/>
    </row>
    <row r="3450" ht="27.0" customHeight="1">
      <c r="A3450" s="8" t="str">
        <f>HYPERLINK("https://www.tenforums.com/tutorials/99821-enable-disable-superfetch-windows.html","SuperFetch - Enable or Disable in Windows")</f>
        <v>SuperFetch - Enable or Disable in Windows</v>
      </c>
      <c r="B3450" s="9" t="s">
        <v>2885</v>
      </c>
      <c r="C3450" s="3"/>
      <c r="D3450" s="3"/>
      <c r="E3450" s="3"/>
      <c r="F3450" s="3"/>
      <c r="G3450" s="3"/>
      <c r="H3450" s="3"/>
      <c r="I3450" s="3"/>
      <c r="J3450" s="3"/>
      <c r="K3450" s="3"/>
      <c r="L3450" s="3"/>
      <c r="M3450" s="3"/>
      <c r="N3450" s="3"/>
      <c r="O3450" s="3"/>
      <c r="P3450" s="3"/>
      <c r="Q3450" s="3"/>
      <c r="R3450" s="3"/>
      <c r="S3450" s="3"/>
      <c r="T3450" s="3"/>
      <c r="U3450" s="3"/>
      <c r="V3450" s="3"/>
    </row>
    <row r="3451" ht="27.0" customHeight="1">
      <c r="A3451" s="8" t="str">
        <f>HYPERLINK("https://www.tenforums.com/tutorials/48404-microsoft-surface-diagnostic-toolkit-use-windows-8-1-10-a.html","Surface Diagnostic Toolkit - Use in Windows 8.1 and 10")</f>
        <v>Surface Diagnostic Toolkit - Use in Windows 8.1 and 10</v>
      </c>
      <c r="B3451" s="9" t="s">
        <v>1905</v>
      </c>
      <c r="C3451" s="3"/>
      <c r="D3451" s="3"/>
      <c r="E3451" s="3"/>
      <c r="F3451" s="3"/>
      <c r="G3451" s="3"/>
      <c r="H3451" s="3"/>
      <c r="I3451" s="3"/>
      <c r="J3451" s="3"/>
      <c r="K3451" s="3"/>
      <c r="L3451" s="3"/>
      <c r="M3451" s="3"/>
      <c r="N3451" s="3"/>
      <c r="O3451" s="3"/>
      <c r="P3451" s="3"/>
      <c r="Q3451" s="3"/>
      <c r="R3451" s="3"/>
      <c r="S3451" s="3"/>
      <c r="T3451" s="3"/>
      <c r="U3451" s="3"/>
      <c r="V3451" s="3"/>
    </row>
    <row r="3452" ht="27.0" customHeight="1">
      <c r="A3452" s="11" t="s">
        <v>2886</v>
      </c>
      <c r="B3452" s="10" t="s">
        <v>2495</v>
      </c>
      <c r="C3452" s="3"/>
      <c r="D3452" s="3"/>
      <c r="E3452" s="3"/>
      <c r="F3452" s="3"/>
      <c r="G3452" s="3"/>
      <c r="H3452" s="3"/>
      <c r="I3452" s="3"/>
      <c r="J3452" s="3"/>
      <c r="K3452" s="3"/>
      <c r="L3452" s="3"/>
      <c r="M3452" s="3"/>
      <c r="N3452" s="3"/>
      <c r="O3452" s="3"/>
      <c r="P3452" s="3"/>
      <c r="Q3452" s="3"/>
      <c r="R3452" s="3"/>
      <c r="S3452" s="3"/>
      <c r="T3452" s="3"/>
      <c r="U3452" s="3"/>
      <c r="V3452" s="3"/>
    </row>
    <row r="3453" ht="27.0" customHeight="1">
      <c r="A3453" s="8" t="str">
        <f>HYPERLINK("https://www.tenforums.com/tutorials/38259-suspend-bitlocker-protection-add-context-menu-windows.html","Suspend BitLocker protection - Add to Context Menu in Windows")</f>
        <v>Suspend BitLocker protection - Add to Context Menu in Windows</v>
      </c>
      <c r="B3453" s="9" t="s">
        <v>295</v>
      </c>
      <c r="C3453" s="3"/>
      <c r="D3453" s="3"/>
      <c r="E3453" s="3"/>
      <c r="F3453" s="3"/>
      <c r="G3453" s="3"/>
      <c r="H3453" s="3"/>
      <c r="I3453" s="3"/>
      <c r="J3453" s="3"/>
      <c r="K3453" s="3"/>
      <c r="L3453" s="3"/>
      <c r="M3453" s="3"/>
      <c r="N3453" s="3"/>
      <c r="O3453" s="3"/>
      <c r="P3453" s="3"/>
      <c r="Q3453" s="3"/>
      <c r="R3453" s="3"/>
      <c r="S3453" s="3"/>
      <c r="T3453" s="3"/>
      <c r="U3453" s="3"/>
      <c r="V3453" s="3"/>
    </row>
    <row r="3454" ht="27.0" customHeight="1">
      <c r="A3454" s="8" t="str">
        <f>HYPERLINK("https://www.tenforums.com/tutorials/94628-change-split-threshold-svchost-exe-windows-10-a.html","svchost.exe - Change Slit Threshold in Windows 10")</f>
        <v>svchost.exe - Change Slit Threshold in Windows 10</v>
      </c>
      <c r="B3454" s="9" t="s">
        <v>2887</v>
      </c>
      <c r="C3454" s="3"/>
      <c r="D3454" s="3"/>
      <c r="E3454" s="3"/>
      <c r="F3454" s="3"/>
      <c r="G3454" s="3"/>
      <c r="H3454" s="3"/>
      <c r="I3454" s="3"/>
      <c r="J3454" s="3"/>
      <c r="K3454" s="3"/>
      <c r="L3454" s="3"/>
      <c r="M3454" s="3"/>
      <c r="N3454" s="3"/>
      <c r="O3454" s="3"/>
      <c r="P3454" s="3"/>
      <c r="Q3454" s="3"/>
      <c r="R3454" s="3"/>
      <c r="S3454" s="3"/>
      <c r="T3454" s="3"/>
      <c r="U3454" s="3"/>
      <c r="V3454" s="3"/>
    </row>
    <row r="3455" ht="27.0" customHeight="1">
      <c r="A3455" s="8" t="str">
        <f>HYPERLINK("https://www.tenforums.com/tutorials/113522-turn-off-swiftkey-suggestions-autocorrections-windows-10-a.html","SwiftKey Suggestions and Autocorrections - Turn On or Off in Windows 10")</f>
        <v>SwiftKey Suggestions and Autocorrections - Turn On or Off in Windows 10</v>
      </c>
      <c r="B3455" s="9" t="s">
        <v>2888</v>
      </c>
      <c r="C3455" s="3"/>
      <c r="D3455" s="3"/>
      <c r="E3455" s="3"/>
      <c r="F3455" s="3"/>
      <c r="G3455" s="3"/>
      <c r="H3455" s="3"/>
      <c r="I3455" s="3"/>
      <c r="J3455" s="3"/>
      <c r="K3455" s="3"/>
      <c r="L3455" s="3"/>
      <c r="M3455" s="3"/>
      <c r="N3455" s="3"/>
      <c r="O3455" s="3"/>
      <c r="P3455" s="3"/>
      <c r="Q3455" s="3"/>
      <c r="R3455" s="3"/>
      <c r="S3455" s="3"/>
      <c r="T3455" s="3"/>
      <c r="U3455" s="3"/>
      <c r="V3455" s="3"/>
    </row>
    <row r="3456" ht="27.0" customHeight="1">
      <c r="A3456" s="8" t="str">
        <f>HYPERLINK("https://www.tenforums.com/tutorials/8200-switch-between-apps-windows-10-mobile-phones.html","Switch Between Apps on Windows 10 Mobile Phones")</f>
        <v>Switch Between Apps on Windows 10 Mobile Phones</v>
      </c>
      <c r="B3456" s="9" t="s">
        <v>199</v>
      </c>
      <c r="C3456" s="3"/>
      <c r="D3456" s="3"/>
      <c r="E3456" s="3"/>
      <c r="F3456" s="3"/>
      <c r="G3456" s="3"/>
      <c r="H3456" s="3"/>
      <c r="I3456" s="3"/>
      <c r="J3456" s="3"/>
      <c r="K3456" s="3"/>
      <c r="L3456" s="3"/>
      <c r="M3456" s="3"/>
      <c r="N3456" s="3"/>
      <c r="O3456" s="3"/>
      <c r="P3456" s="3"/>
      <c r="Q3456" s="3"/>
      <c r="R3456" s="3"/>
      <c r="S3456" s="3"/>
      <c r="T3456" s="3"/>
      <c r="U3456" s="3"/>
      <c r="V3456" s="3"/>
    </row>
    <row r="3457" ht="27.0" customHeight="1">
      <c r="A3457" s="8" t="str">
        <f>HYPERLINK("https://www.tenforums.com/tutorials/6082-switch-between-open-apps-windows-10-a.html","Switch Between Open Apps in Windows 10")</f>
        <v>Switch Between Open Apps in Windows 10</v>
      </c>
      <c r="B3457" s="9" t="s">
        <v>131</v>
      </c>
      <c r="C3457" s="3"/>
      <c r="D3457" s="3"/>
      <c r="E3457" s="3"/>
      <c r="F3457" s="3"/>
      <c r="G3457" s="3"/>
      <c r="H3457" s="3"/>
      <c r="I3457" s="3"/>
      <c r="J3457" s="3"/>
      <c r="K3457" s="3"/>
      <c r="L3457" s="3"/>
      <c r="M3457" s="3"/>
      <c r="N3457" s="3"/>
      <c r="O3457" s="3"/>
      <c r="P3457" s="3"/>
      <c r="Q3457" s="3"/>
      <c r="R3457" s="3"/>
      <c r="S3457" s="3"/>
      <c r="T3457" s="3"/>
      <c r="U3457" s="3"/>
      <c r="V3457" s="3"/>
    </row>
    <row r="3458" ht="27.0" customHeight="1">
      <c r="A3458" s="8" t="str">
        <f>HYPERLINK("https://www.tenforums.com/tutorials/5374-local-account-switch-windows-10-a.html","Switch to Local Account in Windows 10")</f>
        <v>Switch to Local Account in Windows 10</v>
      </c>
      <c r="B3458" s="9" t="s">
        <v>1413</v>
      </c>
      <c r="C3458" s="3"/>
      <c r="D3458" s="3"/>
      <c r="E3458" s="3"/>
      <c r="F3458" s="3"/>
      <c r="G3458" s="3"/>
      <c r="H3458" s="3"/>
      <c r="I3458" s="3"/>
      <c r="J3458" s="3"/>
      <c r="K3458" s="3"/>
      <c r="L3458" s="3"/>
      <c r="M3458" s="3"/>
      <c r="N3458" s="3"/>
      <c r="O3458" s="3"/>
      <c r="P3458" s="3"/>
      <c r="Q3458" s="3"/>
      <c r="R3458" s="3"/>
      <c r="S3458" s="3"/>
      <c r="T3458" s="3"/>
      <c r="U3458" s="3"/>
      <c r="V3458" s="3"/>
    </row>
    <row r="3459" ht="27.0" customHeight="1">
      <c r="A3459" s="8" t="str">
        <f>HYPERLINK("https://www.tenforums.com/tutorials/5375-microsoft-account-switch-windows-10-a.html","Switch to Microsoft Account in Windows 10")</f>
        <v>Switch to Microsoft Account in Windows 10</v>
      </c>
      <c r="B3459" s="9" t="s">
        <v>1413</v>
      </c>
      <c r="C3459" s="3"/>
      <c r="D3459" s="3"/>
      <c r="E3459" s="3"/>
      <c r="F3459" s="3"/>
      <c r="G3459" s="3"/>
      <c r="H3459" s="3"/>
      <c r="I3459" s="3"/>
      <c r="J3459" s="3"/>
      <c r="K3459" s="3"/>
      <c r="L3459" s="3"/>
      <c r="M3459" s="3"/>
      <c r="N3459" s="3"/>
      <c r="O3459" s="3"/>
      <c r="P3459" s="3"/>
      <c r="Q3459" s="3"/>
      <c r="R3459" s="3"/>
      <c r="S3459" s="3"/>
      <c r="T3459" s="3"/>
      <c r="U3459" s="3"/>
      <c r="V3459" s="3"/>
    </row>
    <row r="3460" ht="27.0" customHeight="1">
      <c r="A3460" s="8" t="str">
        <f>HYPERLINK("https://www.tenforums.com/tutorials/90846-switch-windows-10-pro-windows-10-s.html","Switch to Windows 10 Pro from Windows 10 S")</f>
        <v>Switch to Windows 10 Pro from Windows 10 S</v>
      </c>
      <c r="B3460" s="9" t="s">
        <v>2889</v>
      </c>
      <c r="C3460" s="3"/>
      <c r="D3460" s="3"/>
      <c r="E3460" s="3"/>
      <c r="F3460" s="3"/>
      <c r="G3460" s="3"/>
      <c r="H3460" s="3"/>
      <c r="I3460" s="3"/>
      <c r="J3460" s="3"/>
      <c r="K3460" s="3"/>
      <c r="L3460" s="3"/>
      <c r="M3460" s="3"/>
      <c r="N3460" s="3"/>
      <c r="O3460" s="3"/>
      <c r="P3460" s="3"/>
      <c r="Q3460" s="3"/>
      <c r="R3460" s="3"/>
      <c r="S3460" s="3"/>
      <c r="T3460" s="3"/>
      <c r="U3460" s="3"/>
      <c r="V3460" s="3"/>
    </row>
    <row r="3461" ht="27.0" customHeight="1">
      <c r="A3461" s="8" t="str">
        <f>HYPERLINK("https://www.tenforums.com/tutorials/95383-enable-disable-fast-user-switching-windows-10-a.html","Switch User - Enable or Disable in Windows 10")</f>
        <v>Switch User - Enable or Disable in Windows 10</v>
      </c>
      <c r="B3461" s="9" t="s">
        <v>985</v>
      </c>
      <c r="C3461" s="3"/>
      <c r="D3461" s="3"/>
      <c r="E3461" s="3"/>
      <c r="F3461" s="3"/>
      <c r="G3461" s="3"/>
      <c r="H3461" s="3"/>
      <c r="I3461" s="3"/>
      <c r="J3461" s="3"/>
      <c r="K3461" s="3"/>
      <c r="L3461" s="3"/>
      <c r="M3461" s="3"/>
      <c r="N3461" s="3"/>
      <c r="O3461" s="3"/>
      <c r="P3461" s="3"/>
      <c r="Q3461" s="3"/>
      <c r="R3461" s="3"/>
      <c r="S3461" s="3"/>
      <c r="T3461" s="3"/>
      <c r="U3461" s="3"/>
      <c r="V3461" s="3"/>
    </row>
    <row r="3462" ht="27.0" customHeight="1">
      <c r="A3462" s="8" t="str">
        <f>HYPERLINK("https://www.tenforums.com/tutorials/7394-switch-user-windows-10-a.html","Switch User in Windows 10")</f>
        <v>Switch User in Windows 10</v>
      </c>
      <c r="B3462" s="9" t="s">
        <v>986</v>
      </c>
      <c r="C3462" s="3"/>
      <c r="D3462" s="3"/>
      <c r="E3462" s="3"/>
      <c r="F3462" s="3"/>
      <c r="G3462" s="3"/>
      <c r="H3462" s="3"/>
      <c r="I3462" s="3"/>
      <c r="J3462" s="3"/>
      <c r="K3462" s="3"/>
      <c r="L3462" s="3"/>
      <c r="M3462" s="3"/>
      <c r="N3462" s="3"/>
      <c r="O3462" s="3"/>
      <c r="P3462" s="3"/>
      <c r="Q3462" s="3"/>
      <c r="R3462" s="3"/>
      <c r="S3462" s="3"/>
      <c r="T3462" s="3"/>
      <c r="U3462" s="3"/>
      <c r="V3462" s="3"/>
    </row>
    <row r="3463" ht="27.0" customHeight="1">
      <c r="A3463" s="8" t="str">
        <f>HYPERLINK("https://www.tenforums.com/tutorials/27474-switch-user-shortcut-create-windows-10-a.html","Switch User shortcut - Create in Windows 10")</f>
        <v>Switch User shortcut - Create in Windows 10</v>
      </c>
      <c r="B3463" s="9" t="s">
        <v>2890</v>
      </c>
      <c r="C3463" s="3"/>
      <c r="D3463" s="3"/>
      <c r="E3463" s="3"/>
      <c r="F3463" s="3"/>
      <c r="G3463" s="3"/>
      <c r="H3463" s="3"/>
      <c r="I3463" s="3"/>
      <c r="J3463" s="3"/>
      <c r="K3463" s="3"/>
      <c r="L3463" s="3"/>
      <c r="M3463" s="3"/>
      <c r="N3463" s="3"/>
      <c r="O3463" s="3"/>
      <c r="P3463" s="3"/>
      <c r="Q3463" s="3"/>
      <c r="R3463" s="3"/>
      <c r="S3463" s="3"/>
      <c r="T3463" s="3"/>
      <c r="U3463" s="3"/>
      <c r="V3463" s="3"/>
    </row>
    <row r="3464" ht="27.0" customHeight="1">
      <c r="A3464" s="8" t="str">
        <f>HYPERLINK("https://www.tenforums.com/tutorials/131182-create-soft-hard-symbolic-links-windows.html","Symbolic Links - Create Soft and Hard Symbolic Links in Windows")</f>
        <v>Symbolic Links - Create Soft and Hard Symbolic Links in Windows</v>
      </c>
      <c r="B3464" s="9" t="s">
        <v>1354</v>
      </c>
      <c r="C3464" s="3"/>
      <c r="D3464" s="3"/>
      <c r="E3464" s="3"/>
      <c r="F3464" s="3"/>
      <c r="G3464" s="3"/>
      <c r="H3464" s="3"/>
      <c r="I3464" s="3"/>
      <c r="J3464" s="3"/>
      <c r="K3464" s="3"/>
      <c r="L3464" s="3"/>
      <c r="M3464" s="3"/>
      <c r="N3464" s="3"/>
      <c r="O3464" s="3"/>
      <c r="P3464" s="3"/>
      <c r="Q3464" s="3"/>
      <c r="R3464" s="3"/>
      <c r="S3464" s="3"/>
      <c r="T3464" s="3"/>
      <c r="U3464" s="3"/>
      <c r="V3464" s="3"/>
    </row>
    <row r="3465" ht="27.0" customHeight="1">
      <c r="A3465" s="8" t="str">
        <f>HYPERLINK("https://www.tenforums.com/tutorials/85048-turn-off-let-apps-sync-wireless-devices-windows-10-a.html","Sync Apps with Wireless Devices in Windows 10")</f>
        <v>Sync Apps with Wireless Devices in Windows 10</v>
      </c>
      <c r="B3465" s="9" t="s">
        <v>200</v>
      </c>
      <c r="C3465" s="3"/>
      <c r="D3465" s="3"/>
      <c r="E3465" s="3"/>
      <c r="F3465" s="3"/>
      <c r="G3465" s="3"/>
      <c r="H3465" s="3"/>
      <c r="I3465" s="3"/>
      <c r="J3465" s="3"/>
      <c r="K3465" s="3"/>
      <c r="L3465" s="3"/>
      <c r="M3465" s="3"/>
      <c r="N3465" s="3"/>
      <c r="O3465" s="3"/>
      <c r="P3465" s="3"/>
      <c r="Q3465" s="3"/>
      <c r="R3465" s="3"/>
      <c r="S3465" s="3"/>
      <c r="T3465" s="3"/>
      <c r="U3465" s="3"/>
      <c r="V3465" s="3"/>
    </row>
    <row r="3466" ht="27.0" customHeight="1">
      <c r="A3466" s="8" t="str">
        <f>HYPERLINK("https://www.tenforums.com/tutorials/123188-add-sync-center-context-menu-windows.html","Sync Center Context Menu - Add in Windows")</f>
        <v>Sync Center Context Menu - Add in Windows</v>
      </c>
      <c r="B3466" s="9" t="s">
        <v>2891</v>
      </c>
      <c r="C3466" s="3"/>
      <c r="D3466" s="3"/>
      <c r="E3466" s="3"/>
      <c r="F3466" s="3"/>
      <c r="G3466" s="3"/>
      <c r="H3466" s="3"/>
      <c r="I3466" s="3"/>
      <c r="J3466" s="3"/>
      <c r="K3466" s="3"/>
      <c r="L3466" s="3"/>
      <c r="M3466" s="3"/>
      <c r="N3466" s="3"/>
      <c r="O3466" s="3"/>
      <c r="P3466" s="3"/>
      <c r="Q3466" s="3"/>
      <c r="R3466" s="3"/>
      <c r="S3466" s="3"/>
      <c r="T3466" s="3"/>
      <c r="U3466" s="3"/>
      <c r="V3466" s="3"/>
    </row>
    <row r="3467" ht="27.0" customHeight="1">
      <c r="A3467" s="11" t="str">
        <f>HYPERLINK("https://www.tenforums.com/tutorials/140790-create-sync-clock-time-shortcut-windows-10-a.html","Sync Clock Time shortcut - Create in Windows 10")</f>
        <v>Sync Clock Time shortcut - Create in Windows 10</v>
      </c>
      <c r="B3467" s="10" t="s">
        <v>2892</v>
      </c>
      <c r="C3467" s="3"/>
      <c r="D3467" s="3"/>
      <c r="E3467" s="3"/>
      <c r="F3467" s="3"/>
      <c r="G3467" s="3"/>
      <c r="H3467" s="3"/>
      <c r="I3467" s="3"/>
      <c r="J3467" s="3"/>
      <c r="K3467" s="3"/>
      <c r="L3467" s="3"/>
      <c r="M3467" s="3"/>
      <c r="N3467" s="3"/>
      <c r="O3467" s="3"/>
      <c r="P3467" s="3"/>
      <c r="Q3467" s="3"/>
      <c r="R3467" s="3"/>
      <c r="S3467" s="3"/>
      <c r="T3467" s="3"/>
      <c r="U3467" s="3"/>
      <c r="V3467" s="3"/>
    </row>
    <row r="3468" ht="27.0" customHeight="1">
      <c r="A3468" s="8" t="str">
        <f>HYPERLINK("https://www.tenforums.com/tutorials/59897-file-explorer-sync-provider-notifications-hide-show-windows-10-a.html","Sync Provider Notifications within File Explorer - Hide or Show in Windows 10 ")</f>
        <v>Sync Provider Notifications within File Explorer - Hide or Show in Windows 10 </v>
      </c>
      <c r="B3468" s="9" t="s">
        <v>1018</v>
      </c>
      <c r="C3468" s="3"/>
      <c r="D3468" s="3"/>
      <c r="E3468" s="3"/>
      <c r="F3468" s="3"/>
      <c r="G3468" s="3"/>
      <c r="H3468" s="3"/>
      <c r="I3468" s="3"/>
      <c r="J3468" s="3"/>
      <c r="K3468" s="3"/>
      <c r="L3468" s="3"/>
      <c r="M3468" s="3"/>
      <c r="N3468" s="3"/>
      <c r="O3468" s="3"/>
      <c r="P3468" s="3"/>
      <c r="Q3468" s="3"/>
      <c r="R3468" s="3"/>
      <c r="S3468" s="3"/>
      <c r="T3468" s="3"/>
      <c r="U3468" s="3"/>
      <c r="V3468" s="3"/>
    </row>
    <row r="3469" ht="27.0" customHeight="1">
      <c r="A3469" s="8" t="str">
        <f>HYPERLINK("https://www.tenforums.com/tutorials/106159-delete-sync-settings-windows-10-devices-microsoft-account.html","Sync Settings - Delete for Windows 10 Devices from Microsoft Account")</f>
        <v>Sync Settings - Delete for Windows 10 Devices from Microsoft Account</v>
      </c>
      <c r="B3469" s="9" t="s">
        <v>1548</v>
      </c>
      <c r="C3469" s="3"/>
      <c r="D3469" s="3"/>
      <c r="E3469" s="3"/>
      <c r="F3469" s="3"/>
      <c r="G3469" s="3"/>
      <c r="H3469" s="3"/>
      <c r="I3469" s="3"/>
      <c r="J3469" s="3"/>
      <c r="K3469" s="3"/>
      <c r="L3469" s="3"/>
      <c r="M3469" s="3"/>
      <c r="N3469" s="3"/>
      <c r="O3469" s="3"/>
      <c r="P3469" s="3"/>
      <c r="Q3469" s="3"/>
      <c r="R3469" s="3"/>
      <c r="S3469" s="3"/>
      <c r="T3469" s="3"/>
      <c r="U3469" s="3"/>
      <c r="V3469" s="3"/>
    </row>
    <row r="3470" ht="27.0" customHeight="1">
      <c r="A3470" s="8" t="str">
        <f>HYPERLINK("https://www.tenforums.com/tutorials/4077-sync-settings-turn-off-windows-10-a.html","Sync Settings - Turn On or Off in Windows 10")</f>
        <v>Sync Settings - Turn On or Off in Windows 10</v>
      </c>
      <c r="B3470" s="9" t="s">
        <v>1550</v>
      </c>
      <c r="C3470" s="3"/>
      <c r="D3470" s="3"/>
      <c r="E3470" s="3"/>
      <c r="F3470" s="3"/>
      <c r="G3470" s="3"/>
      <c r="H3470" s="3"/>
      <c r="I3470" s="3"/>
      <c r="J3470" s="3"/>
      <c r="K3470" s="3"/>
      <c r="L3470" s="3"/>
      <c r="M3470" s="3"/>
      <c r="N3470" s="3"/>
      <c r="O3470" s="3"/>
      <c r="P3470" s="3"/>
      <c r="Q3470" s="3"/>
      <c r="R3470" s="3"/>
      <c r="S3470" s="3"/>
      <c r="T3470" s="3"/>
      <c r="U3470" s="3"/>
      <c r="V3470" s="3"/>
    </row>
    <row r="3471" ht="27.0" customHeight="1">
      <c r="A3471" s="8" t="str">
        <f>HYPERLINK("https://www.tenforums.com/tutorials/43246-sync-your-settings-enable-disable-windows-10-a.html","Sync Your Settings - Enable or Disable in Windows 10 ")</f>
        <v>Sync Your Settings - Enable or Disable in Windows 10 </v>
      </c>
      <c r="B3471" s="9" t="s">
        <v>1549</v>
      </c>
      <c r="C3471" s="3"/>
      <c r="D3471" s="3"/>
      <c r="E3471" s="3"/>
      <c r="F3471" s="3"/>
      <c r="G3471" s="3"/>
      <c r="H3471" s="3"/>
      <c r="I3471" s="3"/>
      <c r="J3471" s="3"/>
      <c r="K3471" s="3"/>
      <c r="L3471" s="3"/>
      <c r="M3471" s="3"/>
      <c r="N3471" s="3"/>
      <c r="O3471" s="3"/>
      <c r="P3471" s="3"/>
      <c r="Q3471" s="3"/>
      <c r="R3471" s="3"/>
      <c r="S3471" s="3"/>
      <c r="T3471" s="3"/>
      <c r="U3471" s="3"/>
      <c r="V3471" s="3"/>
    </row>
    <row r="3472" ht="27.0" customHeight="1">
      <c r="A3472" s="8" t="str">
        <f>HYPERLINK("https://www.tenforums.com/tutorials/117908-enable-disable-syncing-other-windows-settings-windows-10-a.html","Sync Your Settings - Enable or Disable Syncing Other Windows Settings in Windows 10")</f>
        <v>Sync Your Settings - Enable or Disable Syncing Other Windows Settings in Windows 10</v>
      </c>
      <c r="B3472" s="9" t="s">
        <v>2893</v>
      </c>
      <c r="C3472" s="3"/>
      <c r="D3472" s="3"/>
      <c r="E3472" s="3"/>
      <c r="F3472" s="3"/>
      <c r="G3472" s="3"/>
      <c r="H3472" s="3"/>
      <c r="I3472" s="3"/>
      <c r="J3472" s="3"/>
      <c r="K3472" s="3"/>
      <c r="L3472" s="3"/>
      <c r="M3472" s="3"/>
      <c r="N3472" s="3"/>
      <c r="O3472" s="3"/>
      <c r="P3472" s="3"/>
      <c r="Q3472" s="3"/>
      <c r="R3472" s="3"/>
      <c r="S3472" s="3"/>
      <c r="T3472" s="3"/>
      <c r="U3472" s="3"/>
      <c r="V3472" s="3"/>
    </row>
    <row r="3473" ht="27.0" customHeight="1">
      <c r="A3473" s="8" t="str">
        <f>HYPERLINK("https://www.tenforums.com/tutorials/117899-enable-disable-syncing-passwords-windows-10-sync-your-settings.html","Sync Your Settings - Enable or Disable Syncing Passwords in Windows 10")</f>
        <v>Sync Your Settings - Enable or Disable Syncing Passwords in Windows 10</v>
      </c>
      <c r="B3473" s="9" t="s">
        <v>2227</v>
      </c>
      <c r="C3473" s="3"/>
      <c r="D3473" s="3"/>
      <c r="E3473" s="3"/>
      <c r="F3473" s="3"/>
      <c r="G3473" s="3"/>
      <c r="H3473" s="3"/>
      <c r="I3473" s="3"/>
      <c r="J3473" s="3"/>
      <c r="K3473" s="3"/>
      <c r="L3473" s="3"/>
      <c r="M3473" s="3"/>
      <c r="N3473" s="3"/>
      <c r="O3473" s="3"/>
      <c r="P3473" s="3"/>
      <c r="Q3473" s="3"/>
      <c r="R3473" s="3"/>
      <c r="S3473" s="3"/>
      <c r="T3473" s="3"/>
      <c r="U3473" s="3"/>
      <c r="V3473" s="3"/>
    </row>
    <row r="3474" ht="27.0" customHeight="1">
      <c r="A3474" s="8" t="str">
        <f>HYPERLINK("https://www.tenforums.com/tutorials/117903-enable-disable-syncing-theme-windows-10-sync-your-settings.html","Sync Your Settings - Enable or Disable Syncing Theme in Windows 10")</f>
        <v>Sync Your Settings - Enable or Disable Syncing Theme in Windows 10</v>
      </c>
      <c r="B3474" s="9" t="s">
        <v>2894</v>
      </c>
      <c r="C3474" s="3"/>
      <c r="D3474" s="3"/>
      <c r="E3474" s="3"/>
      <c r="F3474" s="3"/>
      <c r="G3474" s="3"/>
      <c r="H3474" s="3"/>
      <c r="I3474" s="3"/>
      <c r="J3474" s="3"/>
      <c r="K3474" s="3"/>
      <c r="L3474" s="3"/>
      <c r="M3474" s="3"/>
      <c r="N3474" s="3"/>
      <c r="O3474" s="3"/>
      <c r="P3474" s="3"/>
      <c r="Q3474" s="3"/>
      <c r="R3474" s="3"/>
      <c r="S3474" s="3"/>
      <c r="T3474" s="3"/>
      <c r="U3474" s="3"/>
      <c r="V3474" s="3"/>
    </row>
    <row r="3475" ht="27.0" customHeight="1">
      <c r="A3475" s="8" t="str">
        <f>HYPERLINK("https://www.tenforums.com/tutorials/117911-disable-sync-your-settings-metered-connections-windows-10-a.html","Sync Your Settings on Metered Connections - Enable or Disable in Windows 10")</f>
        <v>Sync Your Settings on Metered Connections - Enable or Disable in Windows 10</v>
      </c>
      <c r="B3475" s="9" t="s">
        <v>1531</v>
      </c>
      <c r="C3475" s="3"/>
      <c r="D3475" s="3"/>
      <c r="E3475" s="3"/>
      <c r="F3475" s="3"/>
      <c r="G3475" s="3"/>
      <c r="H3475" s="3"/>
      <c r="I3475" s="3"/>
      <c r="J3475" s="3"/>
      <c r="K3475" s="3"/>
      <c r="L3475" s="3"/>
      <c r="M3475" s="3"/>
      <c r="N3475" s="3"/>
      <c r="O3475" s="3"/>
      <c r="P3475" s="3"/>
      <c r="Q3475" s="3"/>
      <c r="R3475" s="3"/>
      <c r="S3475" s="3"/>
      <c r="T3475" s="3"/>
      <c r="U3475" s="3"/>
      <c r="V3475" s="3"/>
    </row>
    <row r="3476" ht="27.0" customHeight="1">
      <c r="A3476" s="8" t="str">
        <f>HYPERLINK("https://www.tenforums.com/tutorials/5967-sync-your-settings-shortcut-create-windows-10-a.html","Sync your settings Shortcut - Create in Windows 10")</f>
        <v>Sync your settings Shortcut - Create in Windows 10</v>
      </c>
      <c r="B3476" s="9" t="s">
        <v>1551</v>
      </c>
      <c r="C3476" s="3"/>
      <c r="D3476" s="3"/>
      <c r="E3476" s="3"/>
      <c r="F3476" s="3"/>
      <c r="G3476" s="3"/>
      <c r="H3476" s="3"/>
      <c r="I3476" s="3"/>
      <c r="J3476" s="3"/>
      <c r="K3476" s="3"/>
      <c r="L3476" s="3"/>
      <c r="M3476" s="3"/>
      <c r="N3476" s="3"/>
      <c r="O3476" s="3"/>
      <c r="P3476" s="3"/>
      <c r="Q3476" s="3"/>
      <c r="R3476" s="3"/>
      <c r="S3476" s="3"/>
      <c r="T3476" s="3"/>
      <c r="U3476" s="3"/>
      <c r="V3476" s="3"/>
    </row>
    <row r="3477" ht="27.0" customHeight="1">
      <c r="A3477" s="11" t="str">
        <f>HYPERLINK("https://www.tenforums.com/tutorials/151459-how-use-synctoy-data-backups.html","SyncToy for Data Backups")</f>
        <v>SyncToy for Data Backups</v>
      </c>
      <c r="B3477" s="10" t="s">
        <v>2895</v>
      </c>
      <c r="C3477" s="3"/>
      <c r="D3477" s="3"/>
      <c r="E3477" s="3"/>
      <c r="F3477" s="3"/>
      <c r="G3477" s="3"/>
      <c r="H3477" s="3"/>
      <c r="I3477" s="3"/>
      <c r="J3477" s="3"/>
      <c r="K3477" s="3"/>
      <c r="L3477" s="3"/>
      <c r="M3477" s="3"/>
      <c r="N3477" s="3"/>
      <c r="O3477" s="3"/>
      <c r="P3477" s="3"/>
      <c r="Q3477" s="3"/>
      <c r="R3477" s="3"/>
      <c r="S3477" s="3"/>
      <c r="T3477" s="3"/>
      <c r="U3477" s="3"/>
      <c r="V3477" s="3"/>
    </row>
    <row r="3478" ht="27.0" customHeight="1">
      <c r="A3478" s="8" t="str">
        <f>HYPERLINK("https://www.tenforums.com/tutorials/95043-delete-sysreset-folder-windows-10-a.html","$SysReset folder - delete in Windows 10")</f>
        <v>$SysReset folder - delete in Windows 10</v>
      </c>
      <c r="B3478" s="9" t="s">
        <v>2896</v>
      </c>
      <c r="C3478" s="3"/>
      <c r="D3478" s="3"/>
      <c r="E3478" s="3"/>
      <c r="F3478" s="3"/>
      <c r="G3478" s="3"/>
      <c r="H3478" s="3"/>
      <c r="I3478" s="3"/>
      <c r="J3478" s="3"/>
      <c r="K3478" s="3"/>
      <c r="L3478" s="3"/>
      <c r="M3478" s="3"/>
      <c r="N3478" s="3"/>
      <c r="O3478" s="3"/>
      <c r="P3478" s="3"/>
      <c r="Q3478" s="3"/>
      <c r="R3478" s="3"/>
      <c r="S3478" s="3"/>
      <c r="T3478" s="3"/>
      <c r="U3478" s="3"/>
      <c r="V3478" s="3"/>
    </row>
    <row r="3479" ht="27.0" customHeight="1">
      <c r="A3479" s="11" t="str">
        <f>HYPERLINK("https://www.tenforums.com/tutorials/154501-how-add-system-configuration-msconfig-control-panel-windows.html","System Configuration (msconfig) - Add to Control Panel in Windows")</f>
        <v>System Configuration (msconfig) - Add to Control Panel in Windows</v>
      </c>
      <c r="B3479" s="10" t="s">
        <v>605</v>
      </c>
      <c r="C3479" s="3"/>
      <c r="D3479" s="3"/>
      <c r="E3479" s="3"/>
      <c r="F3479" s="3"/>
      <c r="G3479" s="3"/>
      <c r="H3479" s="3"/>
      <c r="I3479" s="3"/>
      <c r="J3479" s="3"/>
      <c r="K3479" s="3"/>
      <c r="L3479" s="3"/>
      <c r="M3479" s="3"/>
      <c r="N3479" s="3"/>
      <c r="O3479" s="3"/>
      <c r="P3479" s="3"/>
      <c r="Q3479" s="3"/>
      <c r="R3479" s="3"/>
      <c r="S3479" s="3"/>
      <c r="T3479" s="3"/>
      <c r="U3479" s="3"/>
      <c r="V3479" s="3"/>
    </row>
    <row r="3480" ht="27.0" customHeight="1">
      <c r="A3480" s="8" t="str">
        <f>HYPERLINK("https://www.tenforums.com/tutorials/82877-change-system-cooling-policy-processor-windows-10-a.html","System Cooling Policy - Change for Processor Power Management in Windows 10")</f>
        <v>System Cooling Policy - Change for Processor Power Management in Windows 10</v>
      </c>
      <c r="B3480" s="10" t="s">
        <v>2897</v>
      </c>
      <c r="C3480" s="3"/>
      <c r="D3480" s="3"/>
      <c r="E3480" s="3"/>
      <c r="F3480" s="3"/>
      <c r="G3480" s="3"/>
      <c r="H3480" s="3"/>
      <c r="I3480" s="3"/>
      <c r="J3480" s="3"/>
      <c r="K3480" s="3"/>
      <c r="L3480" s="3"/>
      <c r="M3480" s="3"/>
      <c r="N3480" s="3"/>
      <c r="O3480" s="3"/>
      <c r="P3480" s="3"/>
      <c r="Q3480" s="3"/>
      <c r="R3480" s="3"/>
      <c r="S3480" s="3"/>
      <c r="T3480" s="3"/>
      <c r="U3480" s="3"/>
      <c r="V3480" s="3"/>
    </row>
    <row r="3481" ht="27.0" customHeight="1">
      <c r="A3481" s="8" t="str">
        <f>HYPERLINK("https://www.tenforums.com/tutorials/30656-language-windows-10-how-see.html","System Default UI Language of Windows 10 - See")</f>
        <v>System Default UI Language of Windows 10 - See</v>
      </c>
      <c r="B3481" s="9" t="s">
        <v>1378</v>
      </c>
      <c r="C3481" s="3"/>
      <c r="D3481" s="3"/>
      <c r="E3481" s="3"/>
      <c r="F3481" s="3"/>
      <c r="G3481" s="3"/>
      <c r="H3481" s="3"/>
      <c r="I3481" s="3"/>
      <c r="J3481" s="3"/>
      <c r="K3481" s="3"/>
      <c r="L3481" s="3"/>
      <c r="M3481" s="3"/>
      <c r="N3481" s="3"/>
      <c r="O3481" s="3"/>
      <c r="P3481" s="3"/>
      <c r="Q3481" s="3"/>
      <c r="R3481" s="3"/>
      <c r="S3481" s="3"/>
      <c r="T3481" s="3"/>
      <c r="U3481" s="3"/>
      <c r="V3481" s="3"/>
    </row>
    <row r="3482" ht="27.0" customHeight="1">
      <c r="A3482" s="8" t="str">
        <f>HYPERLINK("https://www.tenforums.com/tutorials/81928-generate-system-diagnostics-report-windows-10-a.html","System Diagnostics Report - Generate in Windows 10")</f>
        <v>System Diagnostics Report - Generate in Windows 10</v>
      </c>
      <c r="B3482" s="10" t="s">
        <v>2898</v>
      </c>
      <c r="C3482" s="3"/>
      <c r="D3482" s="3"/>
      <c r="E3482" s="3"/>
      <c r="F3482" s="3"/>
      <c r="G3482" s="3"/>
      <c r="H3482" s="3"/>
      <c r="I3482" s="3"/>
      <c r="J3482" s="3"/>
      <c r="K3482" s="3"/>
      <c r="L3482" s="3"/>
      <c r="M3482" s="3"/>
      <c r="N3482" s="3"/>
      <c r="O3482" s="3"/>
      <c r="P3482" s="3"/>
      <c r="Q3482" s="3"/>
      <c r="R3482" s="3"/>
      <c r="S3482" s="3"/>
      <c r="T3482" s="3"/>
      <c r="U3482" s="3"/>
      <c r="V3482" s="3"/>
    </row>
    <row r="3483" ht="27.0" customHeight="1">
      <c r="A3483" s="11" t="str">
        <f>HYPERLINK("https://www.tenforums.com/tutorials/136567-windows-system-error-codes-reference-list.html","System Error Codes Reference List")</f>
        <v>System Error Codes Reference List</v>
      </c>
      <c r="B3483" s="10" t="s">
        <v>2899</v>
      </c>
      <c r="C3483" s="3"/>
      <c r="D3483" s="3"/>
      <c r="E3483" s="3"/>
      <c r="F3483" s="3"/>
      <c r="G3483" s="3"/>
      <c r="H3483" s="3"/>
      <c r="I3483" s="3"/>
      <c r="J3483" s="3"/>
      <c r="K3483" s="3"/>
      <c r="L3483" s="3"/>
      <c r="M3483" s="3"/>
      <c r="N3483" s="3"/>
      <c r="O3483" s="3"/>
      <c r="P3483" s="3"/>
      <c r="Q3483" s="3"/>
      <c r="R3483" s="3"/>
      <c r="S3483" s="3"/>
      <c r="T3483" s="3"/>
      <c r="U3483" s="3"/>
      <c r="V3483" s="3"/>
    </row>
    <row r="3484" ht="27.0" customHeight="1">
      <c r="A3484" s="8" t="str">
        <f>HYPERLINK("https://www.tenforums.com/tutorials/96543-verify-if-system-files-drivers-digitally-signed-windows.html","System Files and Drivers - Verify if Digitally Signed in Windows")</f>
        <v>System Files and Drivers - Verify if Digitally Signed in Windows</v>
      </c>
      <c r="B3484" s="9" t="s">
        <v>885</v>
      </c>
      <c r="C3484" s="3"/>
      <c r="D3484" s="3"/>
      <c r="E3484" s="3"/>
      <c r="F3484" s="3"/>
      <c r="G3484" s="3"/>
      <c r="H3484" s="3"/>
      <c r="I3484" s="3"/>
      <c r="J3484" s="3"/>
      <c r="K3484" s="3"/>
      <c r="L3484" s="3"/>
      <c r="M3484" s="3"/>
      <c r="N3484" s="3"/>
      <c r="O3484" s="3"/>
      <c r="P3484" s="3"/>
      <c r="Q3484" s="3"/>
      <c r="R3484" s="3"/>
      <c r="S3484" s="3"/>
      <c r="T3484" s="3"/>
      <c r="U3484" s="3"/>
      <c r="V3484" s="3"/>
    </row>
    <row r="3485" ht="27.0" customHeight="1">
      <c r="A3485" s="8" t="str">
        <f>HYPERLINK("https://www.tenforums.com/tutorials/86601-enable-disable-system-icons-taskbar-windows-10-a.html","System Icons - Enable or Disable in Windows 10")</f>
        <v>System Icons - Enable or Disable in Windows 10</v>
      </c>
      <c r="B3485" s="9" t="s">
        <v>2900</v>
      </c>
      <c r="C3485" s="3"/>
      <c r="D3485" s="3"/>
      <c r="E3485" s="3"/>
      <c r="F3485" s="3"/>
      <c r="G3485" s="3"/>
      <c r="H3485" s="3"/>
      <c r="I3485" s="3"/>
      <c r="J3485" s="3"/>
      <c r="K3485" s="3"/>
      <c r="L3485" s="3"/>
      <c r="M3485" s="3"/>
      <c r="N3485" s="3"/>
      <c r="O3485" s="3"/>
      <c r="P3485" s="3"/>
      <c r="Q3485" s="3"/>
      <c r="R3485" s="3"/>
      <c r="S3485" s="3"/>
      <c r="T3485" s="3"/>
      <c r="U3485" s="3"/>
      <c r="V3485" s="3"/>
    </row>
    <row r="3486" ht="27.0" customHeight="1">
      <c r="A3486" s="8" t="str">
        <f>HYPERLINK("https://www.tenforums.com/tutorials/2696-system-icons-turn-off-windows-10-a.html","System Icons - Turn On or Off in Windows 10")</f>
        <v>System Icons - Turn On or Off in Windows 10</v>
      </c>
      <c r="B3486" s="9" t="s">
        <v>2086</v>
      </c>
      <c r="C3486" s="3"/>
      <c r="D3486" s="3"/>
      <c r="E3486" s="3"/>
      <c r="F3486" s="3"/>
      <c r="G3486" s="3"/>
      <c r="H3486" s="3"/>
      <c r="I3486" s="3"/>
      <c r="J3486" s="3"/>
      <c r="K3486" s="3"/>
      <c r="L3486" s="3"/>
      <c r="M3486" s="3"/>
      <c r="N3486" s="3"/>
      <c r="O3486" s="3"/>
      <c r="P3486" s="3"/>
      <c r="Q3486" s="3"/>
      <c r="R3486" s="3"/>
      <c r="S3486" s="3"/>
      <c r="T3486" s="3"/>
      <c r="U3486" s="3"/>
      <c r="V3486" s="3"/>
    </row>
    <row r="3487" ht="27.0" customHeight="1">
      <c r="A3487" s="8" t="str">
        <f>HYPERLINK("https://www.tenforums.com/tutorials/2113-system-image-create-hardware-independent-system-image.html","System Image - Create Hardware Independent System Image")</f>
        <v>System Image - Create Hardware Independent System Image</v>
      </c>
      <c r="B3487" s="9" t="s">
        <v>2901</v>
      </c>
      <c r="C3487" s="3"/>
      <c r="D3487" s="3"/>
      <c r="E3487" s="3"/>
      <c r="F3487" s="3"/>
      <c r="G3487" s="3"/>
      <c r="H3487" s="3"/>
      <c r="I3487" s="3"/>
      <c r="J3487" s="3"/>
      <c r="K3487" s="3"/>
      <c r="L3487" s="3"/>
      <c r="M3487" s="3"/>
      <c r="N3487" s="3"/>
      <c r="O3487" s="3"/>
      <c r="P3487" s="3"/>
      <c r="Q3487" s="3"/>
      <c r="R3487" s="3"/>
      <c r="S3487" s="3"/>
      <c r="T3487" s="3"/>
      <c r="U3487" s="3"/>
      <c r="V3487" s="3"/>
    </row>
    <row r="3488" ht="27.0" customHeight="1">
      <c r="A3488" s="8" t="str">
        <f>HYPERLINK("https://www.tenforums.com/tutorials/5495-system-image-create-windows-10-a.html","System Image - Create in Windows 10")</f>
        <v>System Image - Create in Windows 10</v>
      </c>
      <c r="B3488" s="9" t="s">
        <v>2902</v>
      </c>
      <c r="C3488" s="3"/>
      <c r="D3488" s="3"/>
      <c r="E3488" s="3"/>
      <c r="F3488" s="3"/>
      <c r="G3488" s="3"/>
      <c r="H3488" s="3"/>
      <c r="I3488" s="3"/>
      <c r="J3488" s="3"/>
      <c r="K3488" s="3"/>
      <c r="L3488" s="3"/>
      <c r="M3488" s="3"/>
      <c r="N3488" s="3"/>
      <c r="O3488" s="3"/>
      <c r="P3488" s="3"/>
      <c r="Q3488" s="3"/>
      <c r="R3488" s="3"/>
      <c r="S3488" s="3"/>
      <c r="T3488" s="3"/>
      <c r="U3488" s="3"/>
      <c r="V3488" s="3"/>
    </row>
    <row r="3489" ht="27.0" customHeight="1">
      <c r="A3489" s="8" t="str">
        <f>HYPERLINK("https://www.tenforums.com/tutorials/98689-enable-disable-create-system-image-windows-10-a.html","System Image - Enable or Disable in Windows 10")</f>
        <v>System Image - Enable or Disable in Windows 10</v>
      </c>
      <c r="B3489" s="9" t="s">
        <v>2903</v>
      </c>
      <c r="C3489" s="3"/>
      <c r="D3489" s="3"/>
      <c r="E3489" s="3"/>
      <c r="F3489" s="3"/>
      <c r="G3489" s="3"/>
      <c r="H3489" s="3"/>
      <c r="I3489" s="3"/>
      <c r="J3489" s="3"/>
      <c r="K3489" s="3"/>
      <c r="L3489" s="3"/>
      <c r="M3489" s="3"/>
      <c r="N3489" s="3"/>
      <c r="O3489" s="3"/>
      <c r="P3489" s="3"/>
      <c r="Q3489" s="3"/>
      <c r="R3489" s="3"/>
      <c r="S3489" s="3"/>
      <c r="T3489" s="3"/>
      <c r="U3489" s="3"/>
      <c r="V3489" s="3"/>
    </row>
    <row r="3490" ht="27.0" customHeight="1">
      <c r="A3490" s="8" t="str">
        <f>HYPERLINK("https://www.tenforums.com/tutorials/85124-make-create-system-image-shortcut-windows-10-a.html","System Image  - Make 'Create a system image' Shortcut in Windows 10")</f>
        <v>System Image  - Make 'Create a system image' Shortcut in Windows 10</v>
      </c>
      <c r="B3490" s="9" t="s">
        <v>682</v>
      </c>
      <c r="C3490" s="3"/>
      <c r="D3490" s="3"/>
      <c r="E3490" s="3"/>
      <c r="F3490" s="3"/>
      <c r="G3490" s="3"/>
      <c r="H3490" s="3"/>
      <c r="I3490" s="3"/>
      <c r="J3490" s="3"/>
      <c r="K3490" s="3"/>
      <c r="L3490" s="3"/>
      <c r="M3490" s="3"/>
      <c r="N3490" s="3"/>
      <c r="O3490" s="3"/>
      <c r="P3490" s="3"/>
      <c r="Q3490" s="3"/>
      <c r="R3490" s="3"/>
      <c r="S3490" s="3"/>
      <c r="T3490" s="3"/>
      <c r="U3490" s="3"/>
      <c r="V3490" s="3"/>
    </row>
    <row r="3491" ht="27.0" customHeight="1">
      <c r="A3491" s="11" t="str">
        <f>HYPERLINK("https://www.tenforums.com/tutorials/142923-delete-system-image-restore-point-system-restore-windows-10-a.html","System Image Restore Point - Delete from System Restore in Windows 10")</f>
        <v>System Image Restore Point - Delete from System Restore in Windows 10</v>
      </c>
      <c r="B3491" s="10" t="s">
        <v>2572</v>
      </c>
      <c r="C3491" s="3"/>
      <c r="D3491" s="3"/>
      <c r="E3491" s="3"/>
      <c r="F3491" s="3"/>
      <c r="G3491" s="3"/>
      <c r="H3491" s="3"/>
      <c r="I3491" s="3"/>
      <c r="J3491" s="3"/>
      <c r="K3491" s="3"/>
      <c r="L3491" s="3"/>
      <c r="M3491" s="3"/>
      <c r="N3491" s="3"/>
      <c r="O3491" s="3"/>
      <c r="P3491" s="3"/>
      <c r="Q3491" s="3"/>
      <c r="R3491" s="3"/>
      <c r="S3491" s="3"/>
      <c r="T3491" s="3"/>
      <c r="U3491" s="3"/>
      <c r="V3491" s="3"/>
    </row>
    <row r="3492" ht="27.0" customHeight="1">
      <c r="A3492" s="8" t="str">
        <f>HYPERLINK("https://www.tenforums.com/tutorials/75607-windows-backup-manage-space-windows-10-a.html","System Images - Delete and Manage Space in Windows 10")</f>
        <v>System Images - Delete and Manage Space in Windows 10</v>
      </c>
      <c r="B3492" s="10" t="s">
        <v>254</v>
      </c>
      <c r="C3492" s="3"/>
      <c r="D3492" s="3"/>
      <c r="E3492" s="3"/>
      <c r="F3492" s="3"/>
      <c r="G3492" s="3"/>
      <c r="H3492" s="3"/>
      <c r="I3492" s="3"/>
      <c r="J3492" s="3"/>
      <c r="K3492" s="3"/>
      <c r="L3492" s="3"/>
      <c r="M3492" s="3"/>
      <c r="N3492" s="3"/>
      <c r="O3492" s="3"/>
      <c r="P3492" s="3"/>
      <c r="Q3492" s="3"/>
      <c r="R3492" s="3"/>
      <c r="S3492" s="3"/>
      <c r="T3492" s="3"/>
      <c r="U3492" s="3"/>
      <c r="V3492" s="3"/>
    </row>
    <row r="3493" ht="27.0" customHeight="1">
      <c r="A3493" s="8" t="str">
        <f>HYPERLINK("https://www.tenforums.com/tutorials/67001-win-x-menu-system-control-panel-settings-windows-10-a.html","System in Win+X Menu - Control Panel or Settings in Windows 10 ")</f>
        <v>System in Win+X Menu - Control Panel or Settings in Windows 10 </v>
      </c>
      <c r="B3493" s="9" t="s">
        <v>2904</v>
      </c>
      <c r="C3493" s="3"/>
      <c r="D3493" s="3"/>
      <c r="E3493" s="3"/>
      <c r="F3493" s="3"/>
      <c r="G3493" s="3"/>
      <c r="H3493" s="3"/>
      <c r="I3493" s="3"/>
      <c r="J3493" s="3"/>
      <c r="K3493" s="3"/>
      <c r="L3493" s="3"/>
      <c r="M3493" s="3"/>
      <c r="N3493" s="3"/>
      <c r="O3493" s="3"/>
      <c r="P3493" s="3"/>
      <c r="Q3493" s="3"/>
      <c r="R3493" s="3"/>
      <c r="S3493" s="3"/>
      <c r="T3493" s="3"/>
      <c r="U3493" s="3"/>
      <c r="V3493" s="3"/>
    </row>
    <row r="3494" ht="27.0" customHeight="1">
      <c r="A3494" s="8" t="str">
        <f>HYPERLINK("https://www.tenforums.com/tutorials/7822-system-information-file-create-windows-10-a.html","System Information File - Create in Windows 10")</f>
        <v>System Information File - Create in Windows 10</v>
      </c>
      <c r="B3494" s="9" t="s">
        <v>2905</v>
      </c>
      <c r="C3494" s="3"/>
      <c r="D3494" s="3"/>
      <c r="E3494" s="3"/>
      <c r="F3494" s="3"/>
      <c r="G3494" s="3"/>
      <c r="H3494" s="3"/>
      <c r="I3494" s="3"/>
      <c r="J3494" s="3"/>
      <c r="K3494" s="3"/>
      <c r="L3494" s="3"/>
      <c r="M3494" s="3"/>
      <c r="N3494" s="3"/>
      <c r="O3494" s="3"/>
      <c r="P3494" s="3"/>
      <c r="Q3494" s="3"/>
      <c r="R3494" s="3"/>
      <c r="S3494" s="3"/>
      <c r="T3494" s="3"/>
      <c r="U3494" s="3"/>
      <c r="V3494" s="3"/>
    </row>
    <row r="3495" ht="27.0" customHeight="1">
      <c r="A3495" s="8" t="str">
        <f>HYPERLINK("https://www.tenforums.com/tutorials/67768-system-information-see-windows-10-a.html","System Information - See in Windows 10 ")</f>
        <v>System Information - See in Windows 10 </v>
      </c>
      <c r="B3495" s="9" t="s">
        <v>2906</v>
      </c>
      <c r="C3495" s="3"/>
      <c r="D3495" s="3"/>
      <c r="E3495" s="3"/>
      <c r="F3495" s="3"/>
      <c r="G3495" s="3"/>
      <c r="H3495" s="3"/>
      <c r="I3495" s="3"/>
      <c r="J3495" s="3"/>
      <c r="K3495" s="3"/>
      <c r="L3495" s="3"/>
      <c r="M3495" s="3"/>
      <c r="N3495" s="3"/>
      <c r="O3495" s="3"/>
      <c r="P3495" s="3"/>
      <c r="Q3495" s="3"/>
      <c r="R3495" s="3"/>
      <c r="S3495" s="3"/>
      <c r="T3495" s="3"/>
      <c r="U3495" s="3"/>
      <c r="V3495" s="3"/>
    </row>
    <row r="3496" ht="27.0" customHeight="1">
      <c r="A3496" s="8" t="str">
        <f>HYPERLINK("https://www.tenforums.com/tutorials/132050-change-system-locale-windows-10-a.html","System Locale - Change in Windows 10")</f>
        <v>System Locale - Change in Windows 10</v>
      </c>
      <c r="B3496" s="9" t="s">
        <v>2907</v>
      </c>
      <c r="C3496" s="3"/>
      <c r="D3496" s="3"/>
      <c r="E3496" s="3"/>
      <c r="F3496" s="3"/>
      <c r="G3496" s="3"/>
      <c r="H3496" s="3"/>
      <c r="I3496" s="3"/>
      <c r="J3496" s="3"/>
      <c r="K3496" s="3"/>
      <c r="L3496" s="3"/>
      <c r="M3496" s="3"/>
      <c r="N3496" s="3"/>
      <c r="O3496" s="3"/>
      <c r="P3496" s="3"/>
      <c r="Q3496" s="3"/>
      <c r="R3496" s="3"/>
      <c r="S3496" s="3"/>
      <c r="T3496" s="3"/>
      <c r="U3496" s="3"/>
      <c r="V3496" s="3"/>
    </row>
    <row r="3497" ht="27.0" customHeight="1">
      <c r="A3497" s="8" t="str">
        <f>HYPERLINK("https://www.tenforums.com/tutorials/132175-see-current-system-locale-windows-10-a.html","System Locale - See Current in Windows 10")</f>
        <v>System Locale - See Current in Windows 10</v>
      </c>
      <c r="B3497" s="9" t="s">
        <v>2908</v>
      </c>
      <c r="C3497" s="3"/>
      <c r="D3497" s="3"/>
      <c r="E3497" s="3"/>
      <c r="F3497" s="3"/>
      <c r="G3497" s="3"/>
      <c r="H3497" s="3"/>
      <c r="I3497" s="3"/>
      <c r="J3497" s="3"/>
      <c r="K3497" s="3"/>
      <c r="L3497" s="3"/>
      <c r="M3497" s="3"/>
      <c r="N3497" s="3"/>
      <c r="O3497" s="3"/>
      <c r="P3497" s="3"/>
      <c r="Q3497" s="3"/>
      <c r="R3497" s="3"/>
      <c r="S3497" s="3"/>
      <c r="T3497" s="3"/>
      <c r="U3497" s="3"/>
      <c r="V3497" s="3"/>
    </row>
    <row r="3498" ht="27.0" customHeight="1">
      <c r="A3498" s="12" t="str">
        <f>HYPERLINK("https://www.tenforums.com/tutorials/94799-enable-disable-scheduled-system-maintenance-windows.html","System Maintenance Troubleshooter Schedule - Enable or Disable in Windows")</f>
        <v>System Maintenance Troubleshooter Schedule - Enable or Disable in Windows</v>
      </c>
      <c r="B3498" s="9" t="s">
        <v>2620</v>
      </c>
      <c r="C3498" s="3"/>
      <c r="D3498" s="3"/>
      <c r="E3498" s="3"/>
      <c r="F3498" s="3"/>
      <c r="G3498" s="3"/>
      <c r="H3498" s="3"/>
      <c r="I3498" s="3"/>
      <c r="J3498" s="3"/>
      <c r="K3498" s="3"/>
      <c r="L3498" s="3"/>
      <c r="M3498" s="3"/>
      <c r="N3498" s="3"/>
      <c r="O3498" s="3"/>
      <c r="P3498" s="3"/>
      <c r="Q3498" s="3"/>
      <c r="R3498" s="3"/>
      <c r="S3498" s="3"/>
      <c r="T3498" s="3"/>
      <c r="U3498" s="3"/>
      <c r="V3498" s="3"/>
    </row>
    <row r="3499" ht="27.0" customHeight="1">
      <c r="A3499" s="8" t="str">
        <f>HYPERLINK("https://www.tenforums.com/tutorials/94815-run-system-maintenance-troubleshooter-windows.html","System Maintenance Troubleshooter - Run in Windows")</f>
        <v>System Maintenance Troubleshooter - Run in Windows</v>
      </c>
      <c r="B3499" s="9" t="s">
        <v>2909</v>
      </c>
      <c r="C3499" s="3"/>
      <c r="D3499" s="3"/>
      <c r="E3499" s="3"/>
      <c r="F3499" s="3"/>
      <c r="G3499" s="3"/>
      <c r="H3499" s="3"/>
      <c r="I3499" s="3"/>
      <c r="J3499" s="3"/>
      <c r="K3499" s="3"/>
      <c r="L3499" s="3"/>
      <c r="M3499" s="3"/>
      <c r="N3499" s="3"/>
      <c r="O3499" s="3"/>
      <c r="P3499" s="3"/>
      <c r="Q3499" s="3"/>
      <c r="R3499" s="3"/>
      <c r="S3499" s="3"/>
      <c r="T3499" s="3"/>
      <c r="U3499" s="3"/>
      <c r="V3499" s="3"/>
    </row>
    <row r="3500" ht="27.0" customHeight="1">
      <c r="A3500" s="8" t="str">
        <f>HYPERLINK("https://www.tenforums.com/tutorials/82009-generate-system-performance-report-windows-10-a.html","System Performance Report - Generate in Windows 10")</f>
        <v>System Performance Report - Generate in Windows 10</v>
      </c>
      <c r="B3500" s="10" t="s">
        <v>2910</v>
      </c>
      <c r="C3500" s="3"/>
      <c r="D3500" s="3"/>
      <c r="E3500" s="3"/>
      <c r="F3500" s="3"/>
      <c r="G3500" s="3"/>
      <c r="H3500" s="3"/>
      <c r="I3500" s="3"/>
      <c r="J3500" s="3"/>
      <c r="K3500" s="3"/>
      <c r="L3500" s="3"/>
      <c r="M3500" s="3"/>
      <c r="N3500" s="3"/>
      <c r="O3500" s="3"/>
      <c r="P3500" s="3"/>
      <c r="Q3500" s="3"/>
      <c r="R3500" s="3"/>
      <c r="S3500" s="3"/>
      <c r="T3500" s="3"/>
      <c r="U3500" s="3"/>
      <c r="V3500" s="3"/>
    </row>
    <row r="3501" ht="27.0" customHeight="1">
      <c r="A3501" s="8" t="str">
        <f>HYPERLINK("https://www.tenforums.com/tutorials/63346-sleep-states-available-your-windows-10-pc.html","System Power States Available on your Windows 10 PC")</f>
        <v>System Power States Available on your Windows 10 PC</v>
      </c>
      <c r="B3501" s="9" t="s">
        <v>2385</v>
      </c>
      <c r="C3501" s="3"/>
      <c r="D3501" s="3"/>
      <c r="E3501" s="3"/>
      <c r="F3501" s="3"/>
      <c r="G3501" s="3"/>
      <c r="H3501" s="3"/>
      <c r="I3501" s="3"/>
      <c r="J3501" s="3"/>
      <c r="K3501" s="3"/>
      <c r="L3501" s="3"/>
      <c r="M3501" s="3"/>
      <c r="N3501" s="3"/>
      <c r="O3501" s="3"/>
      <c r="P3501" s="3"/>
      <c r="Q3501" s="3"/>
      <c r="R3501" s="3"/>
      <c r="S3501" s="3"/>
      <c r="T3501" s="3"/>
      <c r="U3501" s="3"/>
      <c r="V3501" s="3"/>
    </row>
    <row r="3502" ht="27.0" customHeight="1">
      <c r="A3502" s="8" t="str">
        <f>HYPERLINK("https://www.tenforums.com/tutorials/102123-add-system-protection-context-menu-windows-10-a.html","System Protection - Add to Context Menu in Windows 10")</f>
        <v>System Protection - Add to Context Menu in Windows 10</v>
      </c>
      <c r="B3502" s="9" t="s">
        <v>2911</v>
      </c>
      <c r="C3502" s="3"/>
      <c r="D3502" s="3"/>
      <c r="E3502" s="3"/>
      <c r="F3502" s="3"/>
      <c r="G3502" s="3"/>
      <c r="H3502" s="3"/>
      <c r="I3502" s="3"/>
      <c r="J3502" s="3"/>
      <c r="K3502" s="3"/>
      <c r="L3502" s="3"/>
      <c r="M3502" s="3"/>
      <c r="N3502" s="3"/>
      <c r="O3502" s="3"/>
      <c r="P3502" s="3"/>
      <c r="Q3502" s="3"/>
      <c r="R3502" s="3"/>
      <c r="S3502" s="3"/>
      <c r="T3502" s="3"/>
      <c r="U3502" s="3"/>
      <c r="V3502" s="3"/>
    </row>
    <row r="3503" ht="27.0" customHeight="1">
      <c r="A3503" s="8" t="str">
        <f>HYPERLINK("https://www.tenforums.com/tutorials/33460-system-protection-max-storage-size-drive-change-windows-10-a.html","System Protection Max Storage Size for Drive - Change in Windows 10 ")</f>
        <v>System Protection Max Storage Size for Drive - Change in Windows 10 </v>
      </c>
      <c r="B3503" s="9" t="s">
        <v>2912</v>
      </c>
      <c r="C3503" s="3"/>
      <c r="D3503" s="3"/>
      <c r="E3503" s="3"/>
      <c r="F3503" s="3"/>
      <c r="G3503" s="3"/>
      <c r="H3503" s="3"/>
      <c r="I3503" s="3"/>
      <c r="J3503" s="3"/>
      <c r="K3503" s="3"/>
      <c r="L3503" s="3"/>
      <c r="M3503" s="3"/>
      <c r="N3503" s="3"/>
      <c r="O3503" s="3"/>
      <c r="P3503" s="3"/>
      <c r="Q3503" s="3"/>
      <c r="R3503" s="3"/>
      <c r="S3503" s="3"/>
      <c r="T3503" s="3"/>
      <c r="U3503" s="3"/>
      <c r="V3503" s="3"/>
    </row>
    <row r="3504" ht="27.0" customHeight="1">
      <c r="A3504" s="8" t="str">
        <f>HYPERLINK("https://www.tenforums.com/tutorials/33618-system-protection-shortcut-create-windows-10-a.html","System Protection shortcut - Create in Windows 10")</f>
        <v>System Protection shortcut - Create in Windows 10</v>
      </c>
      <c r="B3504" s="9" t="s">
        <v>2913</v>
      </c>
      <c r="C3504" s="3"/>
      <c r="D3504" s="3"/>
      <c r="E3504" s="3"/>
      <c r="F3504" s="3"/>
      <c r="G3504" s="3"/>
      <c r="H3504" s="3"/>
      <c r="I3504" s="3"/>
      <c r="J3504" s="3"/>
      <c r="K3504" s="3"/>
      <c r="L3504" s="3"/>
      <c r="M3504" s="3"/>
      <c r="N3504" s="3"/>
      <c r="O3504" s="3"/>
      <c r="P3504" s="3"/>
      <c r="Q3504" s="3"/>
      <c r="R3504" s="3"/>
      <c r="S3504" s="3"/>
      <c r="T3504" s="3"/>
      <c r="U3504" s="3"/>
      <c r="V3504" s="3"/>
    </row>
    <row r="3505" ht="27.0" customHeight="1">
      <c r="A3505" s="8" t="str">
        <f>HYPERLINK("https://www.tenforums.com/tutorials/4533-system-protection-turn-off-drives-windows-10-a.html","System Protection - Turn On or Off for Drives in Windows 10")</f>
        <v>System Protection - Turn On or Off for Drives in Windows 10</v>
      </c>
      <c r="B3505" s="9" t="s">
        <v>2914</v>
      </c>
      <c r="C3505" s="3"/>
      <c r="D3505" s="3"/>
      <c r="E3505" s="3"/>
      <c r="F3505" s="3"/>
      <c r="G3505" s="3"/>
      <c r="H3505" s="3"/>
      <c r="I3505" s="3"/>
      <c r="J3505" s="3"/>
      <c r="K3505" s="3"/>
      <c r="L3505" s="3"/>
      <c r="M3505" s="3"/>
      <c r="N3505" s="3"/>
      <c r="O3505" s="3"/>
      <c r="P3505" s="3"/>
      <c r="Q3505" s="3"/>
      <c r="R3505" s="3"/>
      <c r="S3505" s="3"/>
      <c r="T3505" s="3"/>
      <c r="U3505" s="3"/>
      <c r="V3505" s="3"/>
    </row>
    <row r="3506" ht="27.0" customHeight="1">
      <c r="A3506" s="11" t="str">
        <f>HYPERLINK("https://www.tenforums.com/tutorials/137565-enable-automatic-backup-system-registry-when-restart-windows-10-a.html","System Registry - Enable Automatic Backup when Restart in Windows 10")</f>
        <v>System Registry - Enable Automatic Backup when Restart in Windows 10</v>
      </c>
      <c r="B3506" s="10" t="s">
        <v>2523</v>
      </c>
      <c r="C3506" s="3"/>
      <c r="D3506" s="3"/>
      <c r="E3506" s="3"/>
      <c r="F3506" s="3"/>
      <c r="G3506" s="3"/>
      <c r="H3506" s="3"/>
      <c r="I3506" s="3"/>
      <c r="J3506" s="3"/>
      <c r="K3506" s="3"/>
      <c r="L3506" s="3"/>
      <c r="M3506" s="3"/>
      <c r="N3506" s="3"/>
      <c r="O3506" s="3"/>
      <c r="P3506" s="3"/>
      <c r="Q3506" s="3"/>
      <c r="R3506" s="3"/>
      <c r="S3506" s="3"/>
      <c r="T3506" s="3"/>
      <c r="U3506" s="3"/>
      <c r="V3506" s="3"/>
    </row>
    <row r="3507" ht="27.0" customHeight="1">
      <c r="A3507" s="8" t="str">
        <f>HYPERLINK("https://www.tenforums.com/tutorials/36083-system-repair-disc-create-windows-10-a.html","System Repair Disc - Create in Windows 10")</f>
        <v>System Repair Disc - Create in Windows 10</v>
      </c>
      <c r="B3507" s="10" t="s">
        <v>2915</v>
      </c>
      <c r="C3507" s="3"/>
      <c r="D3507" s="3"/>
      <c r="E3507" s="3"/>
      <c r="F3507" s="3"/>
      <c r="G3507" s="3"/>
      <c r="H3507" s="3"/>
      <c r="I3507" s="3"/>
      <c r="J3507" s="3"/>
      <c r="K3507" s="3"/>
      <c r="L3507" s="3"/>
      <c r="M3507" s="3"/>
      <c r="N3507" s="3"/>
      <c r="O3507" s="3"/>
      <c r="P3507" s="3"/>
      <c r="Q3507" s="3"/>
      <c r="R3507" s="3"/>
      <c r="S3507" s="3"/>
      <c r="T3507" s="3"/>
      <c r="U3507" s="3"/>
      <c r="V3507" s="3"/>
    </row>
    <row r="3508" ht="27.0" customHeight="1">
      <c r="A3508" s="8" t="str">
        <f>HYPERLINK("https://www.tenforums.com/tutorials/99782-enable-disable-system-restore-windows.html","System Restore - Enable or Disable in Windows")</f>
        <v>System Restore - Enable or Disable in Windows</v>
      </c>
      <c r="B3508" s="9" t="s">
        <v>2916</v>
      </c>
      <c r="C3508" s="3"/>
      <c r="D3508" s="3"/>
      <c r="E3508" s="3"/>
      <c r="F3508" s="3"/>
      <c r="G3508" s="3"/>
      <c r="H3508" s="3"/>
      <c r="I3508" s="3"/>
      <c r="J3508" s="3"/>
      <c r="K3508" s="3"/>
      <c r="L3508" s="3"/>
      <c r="M3508" s="3"/>
      <c r="N3508" s="3"/>
      <c r="O3508" s="3"/>
      <c r="P3508" s="3"/>
      <c r="Q3508" s="3"/>
      <c r="R3508" s="3"/>
      <c r="S3508" s="3"/>
      <c r="T3508" s="3"/>
      <c r="U3508" s="3"/>
      <c r="V3508" s="3"/>
    </row>
    <row r="3509" ht="27.0" customHeight="1">
      <c r="A3509" s="8" t="str">
        <f>HYPERLINK("https://www.tenforums.com/tutorials/64869-restore-point-automatically-create-schedule-windows-10-a.html","System Restore Point - Automatically Create on Schedule in Windows 10 ")</f>
        <v>System Restore Point - Automatically Create on Schedule in Windows 10 </v>
      </c>
      <c r="B3509" s="9" t="s">
        <v>2567</v>
      </c>
      <c r="C3509" s="3"/>
      <c r="D3509" s="3"/>
      <c r="E3509" s="3"/>
      <c r="F3509" s="3"/>
      <c r="G3509" s="3"/>
      <c r="H3509" s="3"/>
      <c r="I3509" s="3"/>
      <c r="J3509" s="3"/>
      <c r="K3509" s="3"/>
      <c r="L3509" s="3"/>
      <c r="M3509" s="3"/>
      <c r="N3509" s="3"/>
      <c r="O3509" s="3"/>
      <c r="P3509" s="3"/>
      <c r="Q3509" s="3"/>
      <c r="R3509" s="3"/>
      <c r="S3509" s="3"/>
      <c r="T3509" s="3"/>
      <c r="U3509" s="3"/>
      <c r="V3509" s="3"/>
    </row>
    <row r="3510" ht="27.0" customHeight="1">
      <c r="A3510" s="8" t="str">
        <f>HYPERLINK("https://www.tenforums.com/tutorials/64791-restore-point-automatically-create-startup-windows-10-a.html","System Restore Point - Automatically Create at Startup in Windows 10 ")</f>
        <v>System Restore Point - Automatically Create at Startup in Windows 10 </v>
      </c>
      <c r="B3510" s="9" t="s">
        <v>2568</v>
      </c>
      <c r="C3510" s="3"/>
      <c r="D3510" s="3"/>
      <c r="E3510" s="3"/>
      <c r="F3510" s="3"/>
      <c r="G3510" s="3"/>
      <c r="H3510" s="3"/>
      <c r="I3510" s="3"/>
      <c r="J3510" s="3"/>
      <c r="K3510" s="3"/>
      <c r="L3510" s="3"/>
      <c r="M3510" s="3"/>
      <c r="N3510" s="3"/>
      <c r="O3510" s="3"/>
      <c r="P3510" s="3"/>
      <c r="Q3510" s="3"/>
      <c r="R3510" s="3"/>
      <c r="S3510" s="3"/>
      <c r="T3510" s="3"/>
      <c r="U3510" s="3"/>
      <c r="V3510" s="3"/>
    </row>
    <row r="3511" ht="27.0" customHeight="1">
      <c r="A3511" s="8" t="str">
        <f>HYPERLINK("https://www.tenforums.com/tutorials/16236-restore-point-context-menu-add-windows-10-a.html","System Restore Point Context Menu - Add in Windows 10")</f>
        <v>System Restore Point Context Menu - Add in Windows 10</v>
      </c>
      <c r="B3511" s="9" t="s">
        <v>2569</v>
      </c>
      <c r="C3511" s="3"/>
      <c r="D3511" s="3"/>
      <c r="E3511" s="3"/>
      <c r="F3511" s="3"/>
      <c r="G3511" s="3"/>
      <c r="H3511" s="3"/>
      <c r="I3511" s="3"/>
      <c r="J3511" s="3"/>
      <c r="K3511" s="3"/>
      <c r="L3511" s="3"/>
      <c r="M3511" s="3"/>
      <c r="N3511" s="3"/>
      <c r="O3511" s="3"/>
      <c r="P3511" s="3"/>
      <c r="Q3511" s="3"/>
      <c r="R3511" s="3"/>
      <c r="S3511" s="3"/>
      <c r="T3511" s="3"/>
      <c r="U3511" s="3"/>
      <c r="V3511" s="3"/>
    </row>
    <row r="3512" ht="27.0" customHeight="1">
      <c r="A3512" s="8" t="str">
        <f>HYPERLINK("https://www.tenforums.com/tutorials/4571-system-restore-point-create-windows-10-a.html","System Restore Point - Create in Windows 10")</f>
        <v>System Restore Point - Create in Windows 10</v>
      </c>
      <c r="B3512" s="9" t="s">
        <v>2570</v>
      </c>
      <c r="C3512" s="3"/>
      <c r="D3512" s="3"/>
      <c r="E3512" s="3"/>
      <c r="F3512" s="3"/>
      <c r="G3512" s="3"/>
      <c r="H3512" s="3"/>
      <c r="I3512" s="3"/>
      <c r="J3512" s="3"/>
      <c r="K3512" s="3"/>
      <c r="L3512" s="3"/>
      <c r="M3512" s="3"/>
      <c r="N3512" s="3"/>
      <c r="O3512" s="3"/>
      <c r="P3512" s="3"/>
      <c r="Q3512" s="3"/>
      <c r="R3512" s="3"/>
      <c r="S3512" s="3"/>
      <c r="T3512" s="3"/>
      <c r="U3512" s="3"/>
      <c r="V3512" s="3"/>
    </row>
    <row r="3513" ht="27.0" customHeight="1">
      <c r="A3513" s="8" t="str">
        <f>HYPERLINK("https://www.tenforums.com/tutorials/94682-change-system-restore-point-creation-frequency-windows-10-a.html","System Restore Point Creation Frequency - Change in Windows 10")</f>
        <v>System Restore Point Creation Frequency - Change in Windows 10</v>
      </c>
      <c r="B3513" s="9" t="s">
        <v>2571</v>
      </c>
      <c r="C3513" s="3"/>
      <c r="D3513" s="3"/>
      <c r="E3513" s="3"/>
      <c r="F3513" s="3"/>
      <c r="G3513" s="3"/>
      <c r="H3513" s="3"/>
      <c r="I3513" s="3"/>
      <c r="J3513" s="3"/>
      <c r="K3513" s="3"/>
      <c r="L3513" s="3"/>
      <c r="M3513" s="3"/>
      <c r="N3513" s="3"/>
      <c r="O3513" s="3"/>
      <c r="P3513" s="3"/>
      <c r="Q3513" s="3"/>
      <c r="R3513" s="3"/>
      <c r="S3513" s="3"/>
      <c r="T3513" s="3"/>
      <c r="U3513" s="3"/>
      <c r="V3513" s="3"/>
    </row>
    <row r="3514" ht="27.0" customHeight="1">
      <c r="A3514" s="8" t="str">
        <f>HYPERLINK("https://www.tenforums.com/tutorials/4543-system-restore-point-shortcut-create-windows-10-a.html","System Restore Point shortcut - Create in Windows 10")</f>
        <v>System Restore Point shortcut - Create in Windows 10</v>
      </c>
      <c r="B3514" s="9" t="s">
        <v>2573</v>
      </c>
      <c r="C3514" s="3"/>
      <c r="D3514" s="3"/>
      <c r="E3514" s="3"/>
      <c r="F3514" s="3"/>
      <c r="G3514" s="3"/>
      <c r="H3514" s="3"/>
      <c r="I3514" s="3"/>
      <c r="J3514" s="3"/>
      <c r="K3514" s="3"/>
      <c r="L3514" s="3"/>
      <c r="M3514" s="3"/>
      <c r="N3514" s="3"/>
      <c r="O3514" s="3"/>
      <c r="P3514" s="3"/>
      <c r="Q3514" s="3"/>
      <c r="R3514" s="3"/>
      <c r="S3514" s="3"/>
      <c r="T3514" s="3"/>
      <c r="U3514" s="3"/>
      <c r="V3514" s="3"/>
    </row>
    <row r="3515" ht="27.0" customHeight="1">
      <c r="A3515" s="8" t="str">
        <f>HYPERLINK("https://www.tenforums.com/tutorials/33593-system-restore-points-delete-windows-10-a.html","System Restore Points - Delete in Windows 10")</f>
        <v>System Restore Points - Delete in Windows 10</v>
      </c>
      <c r="B3515" s="9" t="s">
        <v>2574</v>
      </c>
      <c r="C3515" s="3"/>
      <c r="D3515" s="3"/>
      <c r="E3515" s="3"/>
      <c r="F3515" s="3"/>
      <c r="G3515" s="3"/>
      <c r="H3515" s="3"/>
      <c r="I3515" s="3"/>
      <c r="J3515" s="3"/>
      <c r="K3515" s="3"/>
      <c r="L3515" s="3"/>
      <c r="M3515" s="3"/>
      <c r="N3515" s="3"/>
      <c r="O3515" s="3"/>
      <c r="P3515" s="3"/>
      <c r="Q3515" s="3"/>
      <c r="R3515" s="3"/>
      <c r="S3515" s="3"/>
      <c r="T3515" s="3"/>
      <c r="U3515" s="3"/>
      <c r="V3515" s="3"/>
    </row>
    <row r="3516" ht="27.0" customHeight="1">
      <c r="A3516" s="8" t="str">
        <f>HYPERLINK("https://www.tenforums.com/tutorials/131901-see-list-all-available-system-restore-points-windows.html","System Restore Points - See List of All Available in Windows")</f>
        <v>System Restore Points - See List of All Available in Windows</v>
      </c>
      <c r="B3516" s="9" t="s">
        <v>2575</v>
      </c>
      <c r="C3516" s="3"/>
      <c r="D3516" s="3"/>
      <c r="E3516" s="3"/>
      <c r="F3516" s="3"/>
      <c r="G3516" s="3"/>
      <c r="H3516" s="3"/>
      <c r="I3516" s="3"/>
      <c r="J3516" s="3"/>
      <c r="K3516" s="3"/>
      <c r="L3516" s="3"/>
      <c r="M3516" s="3"/>
      <c r="N3516" s="3"/>
      <c r="O3516" s="3"/>
      <c r="P3516" s="3"/>
      <c r="Q3516" s="3"/>
      <c r="R3516" s="3"/>
      <c r="S3516" s="3"/>
      <c r="T3516" s="3"/>
      <c r="U3516" s="3"/>
      <c r="V3516" s="3"/>
    </row>
    <row r="3517" ht="27.0" customHeight="1">
      <c r="A3517" s="8" t="str">
        <f>HYPERLINK("https://www.tenforums.com/tutorials/94694-undo-system-restore-windows-10-a.html","System Restore - Undo in Windows 10")</f>
        <v>System Restore - Undo in Windows 10</v>
      </c>
      <c r="B3517" s="9" t="s">
        <v>2917</v>
      </c>
      <c r="C3517" s="3"/>
      <c r="D3517" s="3"/>
      <c r="E3517" s="3"/>
      <c r="F3517" s="3"/>
      <c r="G3517" s="3"/>
      <c r="H3517" s="3"/>
      <c r="I3517" s="3"/>
      <c r="J3517" s="3"/>
      <c r="K3517" s="3"/>
      <c r="L3517" s="3"/>
      <c r="M3517" s="3"/>
      <c r="N3517" s="3"/>
      <c r="O3517" s="3"/>
      <c r="P3517" s="3"/>
      <c r="Q3517" s="3"/>
      <c r="R3517" s="3"/>
      <c r="S3517" s="3"/>
      <c r="T3517" s="3"/>
      <c r="U3517" s="3"/>
      <c r="V3517" s="3"/>
    </row>
    <row r="3518" ht="27.0" customHeight="1">
      <c r="A3518" s="8" t="str">
        <f>HYPERLINK("https://www.tenforums.com/tutorials/4588-system-restore-windows-10-a.html","System Restore Windows 10")</f>
        <v>System Restore Windows 10</v>
      </c>
      <c r="B3518" s="9" t="s">
        <v>2918</v>
      </c>
      <c r="C3518" s="3"/>
      <c r="D3518" s="3"/>
      <c r="E3518" s="3"/>
      <c r="F3518" s="3"/>
      <c r="G3518" s="3"/>
      <c r="H3518" s="3"/>
      <c r="I3518" s="3"/>
      <c r="J3518" s="3"/>
      <c r="K3518" s="3"/>
      <c r="L3518" s="3"/>
      <c r="M3518" s="3"/>
      <c r="N3518" s="3"/>
      <c r="O3518" s="3"/>
      <c r="P3518" s="3"/>
      <c r="Q3518" s="3"/>
      <c r="R3518" s="3"/>
      <c r="S3518" s="3"/>
      <c r="T3518" s="3"/>
      <c r="U3518" s="3"/>
      <c r="V3518" s="3"/>
    </row>
    <row r="3519" ht="27.0" customHeight="1">
      <c r="A3519" s="8" t="str">
        <f>HYPERLINK("https://www.tenforums.com/tutorials/63239-system-sleep-diagnostics-report-generate-windows-10-a.html","System Sleep Diagnostics Report - Generate in Windows 10")</f>
        <v>System Sleep Diagnostics Report - Generate in Windows 10</v>
      </c>
      <c r="B3519" s="9" t="s">
        <v>2799</v>
      </c>
      <c r="C3519" s="3"/>
      <c r="D3519" s="3"/>
      <c r="E3519" s="3"/>
      <c r="F3519" s="3"/>
      <c r="G3519" s="3"/>
      <c r="H3519" s="3"/>
      <c r="I3519" s="3"/>
      <c r="J3519" s="3"/>
      <c r="K3519" s="3"/>
      <c r="L3519" s="3"/>
      <c r="M3519" s="3"/>
      <c r="N3519" s="3"/>
      <c r="O3519" s="3"/>
      <c r="P3519" s="3"/>
      <c r="Q3519" s="3"/>
      <c r="R3519" s="3"/>
      <c r="S3519" s="3"/>
      <c r="T3519" s="3"/>
      <c r="U3519" s="3"/>
      <c r="V3519" s="3"/>
    </row>
    <row r="3520" ht="27.0" customHeight="1">
      <c r="A3520" s="8" t="str">
        <f>HYPERLINK("https://www.tenforums.com/tutorials/1735-system-specs-fill-ten-forums.html","System Specs - Fill in at Ten Forums")</f>
        <v>System Specs - Fill in at Ten Forums</v>
      </c>
      <c r="B3520" s="9" t="s">
        <v>2919</v>
      </c>
      <c r="C3520" s="3"/>
      <c r="D3520" s="3"/>
      <c r="E3520" s="3"/>
      <c r="F3520" s="3"/>
      <c r="G3520" s="3"/>
      <c r="H3520" s="3"/>
      <c r="I3520" s="3"/>
      <c r="J3520" s="3"/>
      <c r="K3520" s="3"/>
      <c r="L3520" s="3"/>
      <c r="M3520" s="3"/>
      <c r="N3520" s="3"/>
      <c r="O3520" s="3"/>
      <c r="P3520" s="3"/>
      <c r="Q3520" s="3"/>
      <c r="R3520" s="3"/>
      <c r="S3520" s="3"/>
      <c r="T3520" s="3"/>
      <c r="U3520" s="3"/>
      <c r="V3520" s="3"/>
    </row>
    <row r="3521" ht="27.0" customHeight="1">
      <c r="A3521" s="8" t="str">
        <f>HYPERLINK("https://www.tenforums.com/tutorials/98384-collecting-system-specifications-windows.html","System Specifications - Collect in Windows")</f>
        <v>System Specifications - Collect in Windows</v>
      </c>
      <c r="B3521" s="13" t="s">
        <v>2920</v>
      </c>
      <c r="C3521" s="14"/>
      <c r="D3521" s="14"/>
      <c r="E3521" s="14"/>
      <c r="F3521" s="14"/>
      <c r="G3521" s="14"/>
      <c r="H3521" s="14"/>
      <c r="I3521" s="14"/>
      <c r="J3521" s="14"/>
      <c r="K3521" s="14"/>
      <c r="L3521" s="14"/>
      <c r="M3521" s="14"/>
      <c r="N3521" s="14"/>
      <c r="O3521" s="14"/>
      <c r="P3521" s="14"/>
      <c r="Q3521" s="14"/>
      <c r="R3521" s="14"/>
      <c r="S3521" s="14"/>
      <c r="T3521" s="14"/>
      <c r="U3521" s="14"/>
      <c r="V3521" s="14"/>
    </row>
    <row r="3522" ht="27.0" customHeight="1">
      <c r="A3522" s="8" t="str">
        <f>HYPERLINK("https://www.tenforums.com/tutorials/4399-system-type-32-bit-x86-64-bit-x64-windows-10-a.html","System Type - 32-bit (x86) or 64-bit (x64) Windows 10")</f>
        <v>System Type - 32-bit (x86) or 64-bit (x64) Windows 10</v>
      </c>
      <c r="B3522" s="13" t="s">
        <v>207</v>
      </c>
      <c r="C3522" s="14"/>
      <c r="D3522" s="14"/>
      <c r="E3522" s="14"/>
      <c r="F3522" s="14"/>
      <c r="G3522" s="14"/>
      <c r="H3522" s="14"/>
      <c r="I3522" s="14"/>
      <c r="J3522" s="14"/>
      <c r="K3522" s="14"/>
      <c r="L3522" s="14"/>
      <c r="M3522" s="14"/>
      <c r="N3522" s="14"/>
      <c r="O3522" s="14"/>
      <c r="P3522" s="14"/>
      <c r="Q3522" s="14"/>
      <c r="R3522" s="14"/>
      <c r="S3522" s="14"/>
      <c r="T3522" s="14"/>
      <c r="U3522" s="14"/>
      <c r="V3522" s="14"/>
    </row>
    <row r="3523" ht="27.0" customHeight="1">
      <c r="A3523" s="8" t="str">
        <f>HYPERLINK("https://www.tenforums.com/tutorials/118777-change-system-ui-language-windows-10-a.html","System UI Language - Change in Windows 10")</f>
        <v>System UI Language - Change in Windows 10</v>
      </c>
      <c r="B3523" s="9" t="s">
        <v>1375</v>
      </c>
      <c r="C3523" s="14"/>
      <c r="D3523" s="14"/>
      <c r="E3523" s="14"/>
      <c r="F3523" s="14"/>
      <c r="G3523" s="14"/>
      <c r="H3523" s="14"/>
      <c r="I3523" s="14"/>
      <c r="J3523" s="14"/>
      <c r="K3523" s="14"/>
      <c r="L3523" s="14"/>
      <c r="M3523" s="14"/>
      <c r="N3523" s="14"/>
      <c r="O3523" s="14"/>
      <c r="P3523" s="14"/>
      <c r="Q3523" s="14"/>
      <c r="R3523" s="14"/>
      <c r="S3523" s="14"/>
      <c r="T3523" s="14"/>
      <c r="U3523" s="14"/>
      <c r="V3523" s="14"/>
    </row>
    <row r="3524" ht="27.0" customHeight="1">
      <c r="A3524" s="8" t="str">
        <f>HYPERLINK("https://www.tenforums.com/tutorials/118787-force-system-ui-language-display-language-windows.html","System UI Language - Force as Display Language in Windows")</f>
        <v>System UI Language - Force as Display Language in Windows</v>
      </c>
      <c r="B3524" s="9" t="s">
        <v>818</v>
      </c>
      <c r="C3524" s="14"/>
      <c r="D3524" s="14"/>
      <c r="E3524" s="14"/>
      <c r="F3524" s="14"/>
      <c r="G3524" s="14"/>
      <c r="H3524" s="14"/>
      <c r="I3524" s="14"/>
      <c r="J3524" s="14"/>
      <c r="K3524" s="14"/>
      <c r="L3524" s="14"/>
      <c r="M3524" s="14"/>
      <c r="N3524" s="14"/>
      <c r="O3524" s="14"/>
      <c r="P3524" s="14"/>
      <c r="Q3524" s="14"/>
      <c r="R3524" s="14"/>
      <c r="S3524" s="14"/>
      <c r="T3524" s="14"/>
      <c r="U3524" s="14"/>
      <c r="V3524" s="14"/>
    </row>
    <row r="3525" ht="27.0" customHeight="1">
      <c r="A3525" s="8" t="str">
        <f>HYPERLINK("https://www.tenforums.com/tutorials/28539-system-uptime-find-windows-10-a.html","System Uptime - Find in Windows 10")</f>
        <v>System Uptime - Find in Windows 10</v>
      </c>
      <c r="B3525" s="9" t="s">
        <v>2921</v>
      </c>
      <c r="C3525" s="14"/>
      <c r="D3525" s="14"/>
      <c r="E3525" s="14"/>
      <c r="F3525" s="14"/>
      <c r="G3525" s="14"/>
      <c r="H3525" s="14"/>
      <c r="I3525" s="14"/>
      <c r="J3525" s="14"/>
      <c r="K3525" s="14"/>
      <c r="L3525" s="14"/>
      <c r="M3525" s="14"/>
      <c r="N3525" s="14"/>
      <c r="O3525" s="14"/>
      <c r="P3525" s="14"/>
      <c r="Q3525" s="14"/>
      <c r="R3525" s="14"/>
      <c r="S3525" s="14"/>
      <c r="T3525" s="14"/>
      <c r="U3525" s="14"/>
      <c r="V3525" s="14"/>
    </row>
    <row r="3526" ht="27.0" customHeight="1">
      <c r="A3526" s="8" t="str">
        <f>HYPERLINK("https://www.tenforums.com/tutorials/72133-add-system-unattended-sleep-timeout-power-options-windows-10-a.html","System unattended sleep timeout - Add to Power Options in Windows 10")</f>
        <v>System unattended sleep timeout - Add to Power Options in Windows 10</v>
      </c>
      <c r="B3526" s="9" t="s">
        <v>2348</v>
      </c>
      <c r="C3526" s="14"/>
      <c r="D3526" s="14"/>
      <c r="E3526" s="14"/>
      <c r="F3526" s="14"/>
      <c r="G3526" s="14"/>
      <c r="H3526" s="14"/>
      <c r="I3526" s="14"/>
      <c r="J3526" s="14"/>
      <c r="K3526" s="14"/>
      <c r="L3526" s="14"/>
      <c r="M3526" s="14"/>
      <c r="N3526" s="14"/>
      <c r="O3526" s="14"/>
      <c r="P3526" s="14"/>
      <c r="Q3526" s="14"/>
      <c r="R3526" s="14"/>
      <c r="S3526" s="14"/>
      <c r="T3526" s="14"/>
      <c r="U3526" s="14"/>
      <c r="V3526" s="14"/>
    </row>
    <row r="3527" ht="27.0" customHeight="1">
      <c r="A3527" s="8" t="str">
        <f>HYPERLINK("https://www.tenforums.com/tutorials/87782-change-system-unattended-sleep-timeout-windows-10-a.html","System Unattended Sleep Timeout - Change in Windows 10")</f>
        <v>System Unattended Sleep Timeout - Change in Windows 10</v>
      </c>
      <c r="B3527" s="9" t="s">
        <v>2922</v>
      </c>
      <c r="C3527" s="14"/>
      <c r="D3527" s="14"/>
      <c r="E3527" s="14"/>
      <c r="F3527" s="14"/>
      <c r="G3527" s="14"/>
      <c r="H3527" s="14"/>
      <c r="I3527" s="14"/>
      <c r="J3527" s="14"/>
      <c r="K3527" s="14"/>
      <c r="L3527" s="14"/>
      <c r="M3527" s="14"/>
      <c r="N3527" s="14"/>
      <c r="O3527" s="14"/>
      <c r="P3527" s="14"/>
      <c r="Q3527" s="14"/>
      <c r="R3527" s="14"/>
      <c r="S3527" s="14"/>
      <c r="T3527" s="14"/>
      <c r="U3527" s="14"/>
      <c r="V3527" s="14"/>
    </row>
    <row r="3528" ht="27.0" customHeight="1">
      <c r="A3528" s="6" t="s">
        <v>2923</v>
      </c>
      <c r="B3528" s="6" t="s">
        <v>2923</v>
      </c>
      <c r="C3528" s="15"/>
      <c r="D3528" s="15"/>
      <c r="E3528" s="15"/>
      <c r="F3528" s="15"/>
      <c r="G3528" s="15"/>
      <c r="H3528" s="15"/>
      <c r="I3528" s="15"/>
      <c r="J3528" s="15"/>
      <c r="K3528" s="15"/>
      <c r="L3528" s="15"/>
      <c r="M3528" s="15"/>
      <c r="N3528" s="15"/>
      <c r="O3528" s="15"/>
      <c r="P3528" s="15"/>
      <c r="Q3528" s="15"/>
      <c r="R3528" s="15"/>
      <c r="S3528" s="15"/>
      <c r="T3528" s="15"/>
      <c r="U3528" s="15"/>
      <c r="V3528" s="15"/>
    </row>
    <row r="3529" ht="27.0" customHeight="1">
      <c r="A3529" s="8" t="str">
        <f>HYPERLINK("https://www.tenforums.com/tutorials/116518-change-restore-3d-objects-folder-icon-windows-10-a.html","3D Objects Folder Icon - Change or Restore in Windows 10")</f>
        <v>3D Objects Folder Icon - Change or Restore in Windows 10</v>
      </c>
      <c r="B3529" s="9" t="s">
        <v>2924</v>
      </c>
      <c r="C3529" s="3"/>
      <c r="D3529" s="3"/>
      <c r="E3529" s="3"/>
      <c r="F3529" s="3"/>
      <c r="G3529" s="3"/>
      <c r="H3529" s="3"/>
      <c r="I3529" s="3"/>
      <c r="J3529" s="3"/>
      <c r="K3529" s="3"/>
      <c r="L3529" s="3"/>
      <c r="M3529" s="3"/>
      <c r="N3529" s="3"/>
      <c r="O3529" s="3"/>
      <c r="P3529" s="3"/>
      <c r="Q3529" s="3"/>
      <c r="R3529" s="3"/>
      <c r="S3529" s="3"/>
      <c r="T3529" s="3"/>
      <c r="U3529" s="3"/>
      <c r="V3529" s="3"/>
    </row>
    <row r="3530" ht="27.0" customHeight="1">
      <c r="A3530" s="8" t="str">
        <f>HYPERLINK("https://www.tenforums.com/tutorials/60104-3d-print-3d-builder-context-menu-add-remove-windows-10-a.html","3D Print with 3D Builder context menu - Add or Remove in Windows 10 ")</f>
        <v>3D Print with 3D Builder context menu - Add or Remove in Windows 10 </v>
      </c>
      <c r="B3530" s="9" t="s">
        <v>2925</v>
      </c>
      <c r="C3530" s="3"/>
      <c r="D3530" s="3"/>
      <c r="E3530" s="3"/>
      <c r="F3530" s="3"/>
      <c r="G3530" s="3"/>
      <c r="H3530" s="3"/>
      <c r="I3530" s="3"/>
      <c r="J3530" s="3"/>
      <c r="K3530" s="3"/>
      <c r="L3530" s="3"/>
      <c r="M3530" s="3"/>
      <c r="N3530" s="3"/>
      <c r="O3530" s="3"/>
      <c r="P3530" s="3"/>
      <c r="Q3530" s="3"/>
      <c r="R3530" s="3"/>
      <c r="S3530" s="3"/>
      <c r="T3530" s="3"/>
      <c r="U3530" s="3"/>
      <c r="V3530" s="3"/>
    </row>
    <row r="3531" ht="27.0" customHeight="1">
      <c r="A3531" s="8" t="str">
        <f>HYPERLINK("https://www.tenforums.com/tutorials/48694-tablet-mode-ask-switch-turn-off-windows-10-a.html","Tablet Mode Ask to Switch - Turn On or Off in Windows 10 ")</f>
        <v>Tablet Mode Ask to Switch - Turn On or Off in Windows 10 </v>
      </c>
      <c r="B3531" s="9" t="s">
        <v>2926</v>
      </c>
      <c r="C3531" s="3"/>
      <c r="D3531" s="3"/>
      <c r="E3531" s="3"/>
      <c r="F3531" s="3"/>
      <c r="G3531" s="3"/>
      <c r="H3531" s="3"/>
      <c r="I3531" s="3"/>
      <c r="J3531" s="3"/>
      <c r="K3531" s="3"/>
      <c r="L3531" s="3"/>
      <c r="M3531" s="3"/>
      <c r="N3531" s="3"/>
      <c r="O3531" s="3"/>
      <c r="P3531" s="3"/>
      <c r="Q3531" s="3"/>
      <c r="R3531" s="3"/>
      <c r="S3531" s="3"/>
      <c r="T3531" s="3"/>
      <c r="U3531" s="3"/>
      <c r="V3531" s="3"/>
    </row>
    <row r="3532" ht="27.0" customHeight="1">
      <c r="A3532" s="8" t="str">
        <f>HYPERLINK("https://www.tenforums.com/tutorials/48755-tablet-mode-desktop-mode-when-sign-change-windows-10-a.html","Tablet Mode or Desktop Mode when Sign in - Change in Windows 10 ")</f>
        <v>Tablet Mode or Desktop Mode when Sign in - Change in Windows 10 </v>
      </c>
      <c r="B3532" s="9" t="s">
        <v>2749</v>
      </c>
      <c r="C3532" s="3"/>
      <c r="D3532" s="3"/>
      <c r="E3532" s="3"/>
      <c r="F3532" s="3"/>
      <c r="G3532" s="3"/>
      <c r="H3532" s="3"/>
      <c r="I3532" s="3"/>
      <c r="J3532" s="3"/>
      <c r="K3532" s="3"/>
      <c r="L3532" s="3"/>
      <c r="M3532" s="3"/>
      <c r="N3532" s="3"/>
      <c r="O3532" s="3"/>
      <c r="P3532" s="3"/>
      <c r="Q3532" s="3"/>
      <c r="R3532" s="3"/>
      <c r="S3532" s="3"/>
      <c r="T3532" s="3"/>
      <c r="U3532" s="3"/>
      <c r="V3532" s="3"/>
    </row>
    <row r="3533" ht="27.0" customHeight="1">
      <c r="A3533" s="8" t="str">
        <f>HYPERLINK("https://www.tenforums.com/tutorials/3755-tablet-mode-turn-off-windows-10-a.html","Tablet Mode - Turn On or Off in Windows 10")</f>
        <v>Tablet Mode - Turn On or Off in Windows 10</v>
      </c>
      <c r="B3533" s="9" t="s">
        <v>2927</v>
      </c>
      <c r="C3533" s="3"/>
      <c r="D3533" s="3"/>
      <c r="E3533" s="3"/>
      <c r="F3533" s="3"/>
      <c r="G3533" s="3"/>
      <c r="H3533" s="3"/>
      <c r="I3533" s="3"/>
      <c r="J3533" s="3"/>
      <c r="K3533" s="3"/>
      <c r="L3533" s="3"/>
      <c r="M3533" s="3"/>
      <c r="N3533" s="3"/>
      <c r="O3533" s="3"/>
      <c r="P3533" s="3"/>
      <c r="Q3533" s="3"/>
      <c r="R3533" s="3"/>
      <c r="S3533" s="3"/>
      <c r="T3533" s="3"/>
      <c r="U3533" s="3"/>
      <c r="V3533" s="3"/>
    </row>
    <row r="3534" ht="27.0" customHeight="1">
      <c r="A3534" s="11" t="str">
        <f>HYPERLINK("https://www.tenforums.com/tutorials/153051-turn-off-file-explorer-buttons-easier-touch-windows-10-a.html","Tablet Posture - Turn On or Off Make Buttons in File Explorer Easier to Touch in Windows 10")</f>
        <v>Tablet Posture - Turn On or Off Make Buttons in File Explorer Easier to Touch in Windows 10</v>
      </c>
      <c r="B3534" s="10" t="s">
        <v>998</v>
      </c>
      <c r="C3534" s="3"/>
      <c r="D3534" s="3"/>
      <c r="E3534" s="3"/>
      <c r="F3534" s="3"/>
      <c r="G3534" s="3"/>
      <c r="H3534" s="3"/>
      <c r="I3534" s="3"/>
      <c r="J3534" s="3"/>
      <c r="K3534" s="3"/>
      <c r="L3534" s="3"/>
      <c r="M3534" s="3"/>
      <c r="N3534" s="3"/>
      <c r="O3534" s="3"/>
      <c r="P3534" s="3"/>
      <c r="Q3534" s="3"/>
      <c r="R3534" s="3"/>
      <c r="S3534" s="3"/>
      <c r="T3534" s="3"/>
      <c r="U3534" s="3"/>
      <c r="V3534" s="3"/>
    </row>
    <row r="3535" ht="27.0" customHeight="1">
      <c r="A3535" s="11" t="str">
        <f>HYPERLINK("https://www.tenforums.com/tutorials/153010-turn-off-taskbar-icons-easier-touch-windows-10-2in1-pc.html","Tablet Posture - Turn On or Off Make Taskbar Icons Easier to Touch in Windows 10")</f>
        <v>Tablet Posture - Turn On or Off Make Taskbar Icons Easier to Touch in Windows 10</v>
      </c>
      <c r="B3535" s="10" t="s">
        <v>2928</v>
      </c>
      <c r="C3535" s="3"/>
      <c r="D3535" s="3"/>
      <c r="E3535" s="3"/>
      <c r="F3535" s="3"/>
      <c r="G3535" s="3"/>
      <c r="H3535" s="3"/>
      <c r="I3535" s="3"/>
      <c r="J3535" s="3"/>
      <c r="K3535" s="3"/>
      <c r="L3535" s="3"/>
      <c r="M3535" s="3"/>
      <c r="N3535" s="3"/>
      <c r="O3535" s="3"/>
      <c r="P3535" s="3"/>
      <c r="Q3535" s="3"/>
      <c r="R3535" s="3"/>
      <c r="S3535" s="3"/>
      <c r="T3535" s="3"/>
      <c r="U3535" s="3"/>
      <c r="V3535" s="3"/>
    </row>
    <row r="3536" ht="27.0" customHeight="1">
      <c r="A3536" s="11" t="str">
        <f>HYPERLINK("https://www.tenforums.com/tutorials/153002-turn-off-search-icon-without-search-box-windows-10-2in1-pc.html","Tablet Posture - Turn On or Off Show Search Icon without Search Box in Windows 10")</f>
        <v>Tablet Posture - Turn On or Off Show Search Icon without Search Box in Windows 10</v>
      </c>
      <c r="B3536" s="10" t="s">
        <v>2649</v>
      </c>
      <c r="C3536" s="3"/>
      <c r="D3536" s="3"/>
      <c r="E3536" s="3"/>
      <c r="F3536" s="3"/>
      <c r="G3536" s="3"/>
      <c r="H3536" s="3"/>
      <c r="I3536" s="3"/>
      <c r="J3536" s="3"/>
      <c r="K3536" s="3"/>
      <c r="L3536" s="3"/>
      <c r="M3536" s="3"/>
      <c r="N3536" s="3"/>
      <c r="O3536" s="3"/>
      <c r="P3536" s="3"/>
      <c r="Q3536" s="3"/>
      <c r="R3536" s="3"/>
      <c r="S3536" s="3"/>
      <c r="T3536" s="3"/>
      <c r="U3536" s="3"/>
      <c r="V3536" s="3"/>
    </row>
    <row r="3537" ht="27.0" customHeight="1">
      <c r="A3537" s="8" t="str">
        <f>HYPERLINK("https://www.tenforums.com/tutorials/107462-turn-off-showing-tabs-sets-alt-tab-windows-10-a.html","Tabs - Turn On or Off Showing Tabs for Sets in Alt+Tab in Windows 10")</f>
        <v>Tabs - Turn On or Off Showing Tabs for Sets in Alt+Tab in Windows 10</v>
      </c>
      <c r="B3537" s="9" t="s">
        <v>132</v>
      </c>
      <c r="C3537" s="3"/>
      <c r="D3537" s="3"/>
      <c r="E3537" s="3"/>
      <c r="F3537" s="3"/>
      <c r="G3537" s="3"/>
      <c r="H3537" s="3"/>
      <c r="I3537" s="3"/>
      <c r="J3537" s="3"/>
      <c r="K3537" s="3"/>
      <c r="L3537" s="3"/>
      <c r="M3537" s="3"/>
      <c r="N3537" s="3"/>
      <c r="O3537" s="3"/>
      <c r="P3537" s="3"/>
      <c r="Q3537" s="3"/>
      <c r="R3537" s="3"/>
      <c r="S3537" s="3"/>
      <c r="T3537" s="3"/>
      <c r="U3537" s="3"/>
      <c r="V3537" s="3"/>
    </row>
    <row r="3538" ht="27.0" customHeight="1">
      <c r="A3538" s="8" t="str">
        <f>HYPERLINK("https://www.tenforums.com/tutorials/76426-tailored-experiences-diagnostic-data-turn-off-windows-10-a.html","Tailored experiences with diagnostic data - Turn On-Off in Windows 10")</f>
        <v>Tailored experiences with diagnostic data - Turn On-Off in Windows 10</v>
      </c>
      <c r="B3538" s="10" t="s">
        <v>2929</v>
      </c>
      <c r="C3538" s="3"/>
      <c r="D3538" s="3"/>
      <c r="E3538" s="3"/>
      <c r="F3538" s="3"/>
      <c r="G3538" s="3"/>
      <c r="H3538" s="3"/>
      <c r="I3538" s="3"/>
      <c r="J3538" s="3"/>
      <c r="K3538" s="3"/>
      <c r="L3538" s="3"/>
      <c r="M3538" s="3"/>
      <c r="N3538" s="3"/>
      <c r="O3538" s="3"/>
      <c r="P3538" s="3"/>
      <c r="Q3538" s="3"/>
      <c r="R3538" s="3"/>
      <c r="S3538" s="3"/>
      <c r="T3538" s="3"/>
      <c r="U3538" s="3"/>
      <c r="V3538" s="3"/>
    </row>
    <row r="3539" ht="27.0" customHeight="1">
      <c r="A3539" s="8" t="str">
        <f>HYPERLINK("https://www.tenforums.com/tutorials/3841-take-ownership-add-context-menu-windows-10-a.html","Take Ownership - Add to Context Menu in Windows 10")</f>
        <v>Take Ownership - Add to Context Menu in Windows 10</v>
      </c>
      <c r="B3539" s="9" t="s">
        <v>2930</v>
      </c>
      <c r="C3539" s="3"/>
      <c r="D3539" s="3"/>
      <c r="E3539" s="3"/>
      <c r="F3539" s="3"/>
      <c r="G3539" s="3"/>
      <c r="H3539" s="3"/>
      <c r="I3539" s="3"/>
      <c r="J3539" s="3"/>
      <c r="K3539" s="3"/>
      <c r="L3539" s="3"/>
      <c r="M3539" s="3"/>
      <c r="N3539" s="3"/>
      <c r="O3539" s="3"/>
      <c r="P3539" s="3"/>
      <c r="Q3539" s="3"/>
      <c r="R3539" s="3"/>
      <c r="S3539" s="3"/>
      <c r="T3539" s="3"/>
      <c r="U3539" s="3"/>
      <c r="V3539" s="3"/>
    </row>
    <row r="3540" ht="27.0" customHeight="1">
      <c r="A3540" s="8" t="str">
        <f>HYPERLINK("https://www.tenforums.com/tutorials/3587-owner-files-folders-change-windows-10-a.html","Take Ownership of Files and Folders - Change in Windows 10")</f>
        <v>Take Ownership of Files and Folders - Change in Windows 10</v>
      </c>
      <c r="B3540" s="9" t="s">
        <v>2203</v>
      </c>
      <c r="C3540" s="3"/>
      <c r="D3540" s="3"/>
      <c r="E3540" s="3"/>
      <c r="F3540" s="3"/>
      <c r="G3540" s="3"/>
      <c r="H3540" s="3"/>
      <c r="I3540" s="3"/>
      <c r="J3540" s="3"/>
      <c r="K3540" s="3"/>
      <c r="L3540" s="3"/>
      <c r="M3540" s="3"/>
      <c r="N3540" s="3"/>
      <c r="O3540" s="3"/>
      <c r="P3540" s="3"/>
      <c r="Q3540" s="3"/>
      <c r="R3540" s="3"/>
      <c r="S3540" s="3"/>
      <c r="T3540" s="3"/>
      <c r="U3540" s="3"/>
      <c r="V3540" s="3"/>
    </row>
    <row r="3541" ht="27.0" customHeight="1">
      <c r="A3541" s="8" t="str">
        <f>HYPERLINK("https://www.tenforums.com/tutorials/78714-add-kill-all-not-responding-tasks-context-menu-windows-10-a.html","Task - Add ""Kill all not responding tasks"" to Context Menu in Windows 10")</f>
        <v>Task - Add "Kill all not responding tasks" to Context Menu in Windows 10</v>
      </c>
      <c r="B3541" s="10" t="s">
        <v>1369</v>
      </c>
      <c r="C3541" s="3"/>
      <c r="D3541" s="3"/>
      <c r="E3541" s="3"/>
      <c r="F3541" s="3"/>
      <c r="G3541" s="3"/>
      <c r="H3541" s="3"/>
      <c r="I3541" s="3"/>
      <c r="J3541" s="3"/>
      <c r="K3541" s="3"/>
      <c r="L3541" s="3"/>
      <c r="M3541" s="3"/>
      <c r="N3541" s="3"/>
      <c r="O3541" s="3"/>
      <c r="P3541" s="3"/>
      <c r="Q3541" s="3"/>
      <c r="R3541" s="3"/>
      <c r="S3541" s="3"/>
      <c r="T3541" s="3"/>
      <c r="U3541" s="3"/>
      <c r="V3541" s="3"/>
    </row>
    <row r="3542" ht="27.0" customHeight="1">
      <c r="A3542" s="8" t="str">
        <f>HYPERLINK("https://www.tenforums.com/tutorials/70108-task-manager-always-top-turn-off-windows-10-a.html","Task Manager Always On Top - Turn On or Off in Windows 10 ")</f>
        <v>Task Manager Always On Top - Turn On or Off in Windows 10 </v>
      </c>
      <c r="B3542" s="9" t="s">
        <v>2931</v>
      </c>
      <c r="C3542" s="3"/>
      <c r="D3542" s="3"/>
      <c r="E3542" s="3"/>
      <c r="F3542" s="3"/>
      <c r="G3542" s="3"/>
      <c r="H3542" s="3"/>
      <c r="I3542" s="3"/>
      <c r="J3542" s="3"/>
      <c r="K3542" s="3"/>
      <c r="L3542" s="3"/>
      <c r="M3542" s="3"/>
      <c r="N3542" s="3"/>
      <c r="O3542" s="3"/>
      <c r="P3542" s="3"/>
      <c r="Q3542" s="3"/>
      <c r="R3542" s="3"/>
      <c r="S3542" s="3"/>
      <c r="T3542" s="3"/>
      <c r="U3542" s="3"/>
      <c r="V3542" s="3"/>
    </row>
    <row r="3543" ht="27.0" customHeight="1">
      <c r="A3543" s="8" t="str">
        <f>HYPERLINK("https://www.tenforums.com/tutorials/123828-set-default-tab-task-manager-windows-10-a.html","Task Manager Default Tab - Set in Windows 10")</f>
        <v>Task Manager Default Tab - Set in Windows 10</v>
      </c>
      <c r="B3543" s="9" t="s">
        <v>2932</v>
      </c>
      <c r="C3543" s="3"/>
      <c r="D3543" s="3"/>
      <c r="E3543" s="3"/>
      <c r="F3543" s="3"/>
      <c r="G3543" s="3"/>
      <c r="H3543" s="3"/>
      <c r="I3543" s="3"/>
      <c r="J3543" s="3"/>
      <c r="K3543" s="3"/>
      <c r="L3543" s="3"/>
      <c r="M3543" s="3"/>
      <c r="N3543" s="3"/>
      <c r="O3543" s="3"/>
      <c r="P3543" s="3"/>
      <c r="Q3543" s="3"/>
      <c r="R3543" s="3"/>
      <c r="S3543" s="3"/>
      <c r="T3543" s="3"/>
      <c r="U3543" s="3"/>
      <c r="V3543" s="3"/>
    </row>
    <row r="3544" ht="27.0" customHeight="1">
      <c r="A3544" s="8" t="str">
        <f>HYPERLINK("https://www.tenforums.com/tutorials/82406-add-remove-details-task-manager-windows-10-a.html","Task Manager Details - Add or Remove Columns in Windows 10")</f>
        <v>Task Manager Details - Add or Remove Columns in Windows 10</v>
      </c>
      <c r="B3544" s="10" t="s">
        <v>2933</v>
      </c>
      <c r="C3544" s="3"/>
      <c r="D3544" s="3"/>
      <c r="E3544" s="3"/>
      <c r="F3544" s="3"/>
      <c r="G3544" s="3"/>
      <c r="H3544" s="3"/>
      <c r="I3544" s="3"/>
      <c r="J3544" s="3"/>
      <c r="K3544" s="3"/>
      <c r="L3544" s="3"/>
      <c r="M3544" s="3"/>
      <c r="N3544" s="3"/>
      <c r="O3544" s="3"/>
      <c r="P3544" s="3"/>
      <c r="Q3544" s="3"/>
      <c r="R3544" s="3"/>
      <c r="S3544" s="3"/>
      <c r="T3544" s="3"/>
      <c r="U3544" s="3"/>
      <c r="V3544" s="3"/>
    </row>
    <row r="3545" ht="27.0" customHeight="1">
      <c r="A3545" s="11" t="str">
        <f>HYPERLINK("https://www.tenforums.com/tutorials/151109-how-enable-disable-task-manager-windows-10-a.html","Task Manager - Enable or Disable in Windows ")</f>
        <v>Task Manager - Enable or Disable in Windows </v>
      </c>
      <c r="B3545" s="10" t="s">
        <v>2934</v>
      </c>
      <c r="C3545" s="3"/>
      <c r="D3545" s="3"/>
      <c r="E3545" s="3"/>
      <c r="F3545" s="3"/>
      <c r="G3545" s="3"/>
      <c r="H3545" s="3"/>
      <c r="I3545" s="3"/>
      <c r="J3545" s="3"/>
      <c r="K3545" s="3"/>
      <c r="L3545" s="3"/>
      <c r="M3545" s="3"/>
      <c r="N3545" s="3"/>
      <c r="O3545" s="3"/>
      <c r="P3545" s="3"/>
      <c r="Q3545" s="3"/>
      <c r="R3545" s="3"/>
      <c r="S3545" s="3"/>
      <c r="T3545" s="3"/>
      <c r="U3545" s="3"/>
      <c r="V3545" s="3"/>
    </row>
    <row r="3546" ht="27.0" customHeight="1">
      <c r="A3546" s="8" t="str">
        <f>HYPERLINK("https://www.tenforums.com/tutorials/124617-enable-set-default-tab-feature-task-manager-windows-10-a.html","Task Manager - Enable Set Default Tab Feature in Windows 10")</f>
        <v>Task Manager - Enable Set Default Tab Feature in Windows 10</v>
      </c>
      <c r="B3546" s="9" t="s">
        <v>2935</v>
      </c>
      <c r="C3546" s="3"/>
      <c r="D3546" s="3"/>
      <c r="E3546" s="3"/>
      <c r="F3546" s="3"/>
      <c r="G3546" s="3"/>
      <c r="H3546" s="3"/>
      <c r="I3546" s="3"/>
      <c r="J3546" s="3"/>
      <c r="K3546" s="3"/>
      <c r="L3546" s="3"/>
      <c r="M3546" s="3"/>
      <c r="N3546" s="3"/>
      <c r="O3546" s="3"/>
      <c r="P3546" s="3"/>
      <c r="Q3546" s="3"/>
      <c r="R3546" s="3"/>
      <c r="S3546" s="3"/>
      <c r="T3546" s="3"/>
      <c r="U3546" s="3"/>
      <c r="V3546" s="3"/>
    </row>
    <row r="3547" ht="27.0" customHeight="1">
      <c r="A3547" s="11" t="str">
        <f>HYPERLINK("https://www.tenforums.com/tutorials/138675-monitor-gpu-temperature-task-manager-windows-10-a.html","Task Manager GPU Temperature - Monitor in Windows 10")</f>
        <v>Task Manager GPU Temperature - Monitor in Windows 10</v>
      </c>
      <c r="B3547" s="10" t="s">
        <v>1180</v>
      </c>
      <c r="C3547" s="3"/>
      <c r="D3547" s="3"/>
      <c r="E3547" s="3"/>
      <c r="F3547" s="3"/>
      <c r="G3547" s="3"/>
      <c r="H3547" s="3"/>
      <c r="I3547" s="3"/>
      <c r="J3547" s="3"/>
      <c r="K3547" s="3"/>
      <c r="L3547" s="3"/>
      <c r="M3547" s="3"/>
      <c r="N3547" s="3"/>
      <c r="O3547" s="3"/>
      <c r="P3547" s="3"/>
      <c r="Q3547" s="3"/>
      <c r="R3547" s="3"/>
      <c r="S3547" s="3"/>
      <c r="T3547" s="3"/>
      <c r="U3547" s="3"/>
      <c r="V3547" s="3"/>
    </row>
    <row r="3548" ht="27.0" customHeight="1">
      <c r="A3548" s="11" t="str">
        <f>HYPERLINK("https://www.tenforums.com/tutorials/136179-toggle-graph-summary-view-off-windows-10-task-manager.html","Task Manager Graph Summary View - Toggle On or Off in Windows 10")</f>
        <v>Task Manager Graph Summary View - Toggle On or Off in Windows 10</v>
      </c>
      <c r="B3548" s="10" t="s">
        <v>2936</v>
      </c>
      <c r="C3548" s="3"/>
      <c r="D3548" s="3"/>
      <c r="E3548" s="3"/>
      <c r="F3548" s="3"/>
      <c r="G3548" s="3"/>
      <c r="H3548" s="3"/>
      <c r="I3548" s="3"/>
      <c r="J3548" s="3"/>
      <c r="K3548" s="3"/>
      <c r="L3548" s="3"/>
      <c r="M3548" s="3"/>
      <c r="N3548" s="3"/>
      <c r="O3548" s="3"/>
      <c r="P3548" s="3"/>
      <c r="Q3548" s="3"/>
      <c r="R3548" s="3"/>
      <c r="S3548" s="3"/>
      <c r="T3548" s="3"/>
      <c r="U3548" s="3"/>
      <c r="V3548" s="3"/>
    </row>
    <row r="3549" ht="27.0" customHeight="1">
      <c r="A3549" s="11" t="str">
        <f>HYPERLINK("https://www.tenforums.com/tutorials/136192-turn-off-hide-task-manager-when-minimized-windows-10-a.html","Task Manager Hide when Minimized - Turn On or Off in Windows 10")</f>
        <v>Task Manager Hide when Minimized - Turn On or Off in Windows 10</v>
      </c>
      <c r="B3549" s="10" t="s">
        <v>2937</v>
      </c>
      <c r="C3549" s="3"/>
      <c r="D3549" s="3"/>
      <c r="E3549" s="3"/>
      <c r="F3549" s="3"/>
      <c r="G3549" s="3"/>
      <c r="H3549" s="3"/>
      <c r="I3549" s="3"/>
      <c r="J3549" s="3"/>
      <c r="K3549" s="3"/>
      <c r="L3549" s="3"/>
      <c r="M3549" s="3"/>
      <c r="N3549" s="3"/>
      <c r="O3549" s="3"/>
      <c r="P3549" s="3"/>
      <c r="Q3549" s="3"/>
      <c r="R3549" s="3"/>
      <c r="S3549" s="3"/>
      <c r="T3549" s="3"/>
      <c r="U3549" s="3"/>
      <c r="V3549" s="3"/>
    </row>
    <row r="3550" ht="27.0" customHeight="1">
      <c r="A3550" s="11" t="str">
        <f>HYPERLINK("https://www.tenforums.com/tutorials/136365-turn-off-minimize-use-task-manager-windows-10-a.html","Task Manager Minimize on use - Turn On or Off  in Windows 10")</f>
        <v>Task Manager Minimize on use - Turn On or Off  in Windows 10</v>
      </c>
      <c r="B3550" s="10" t="s">
        <v>2938</v>
      </c>
      <c r="C3550" s="3"/>
      <c r="D3550" s="3"/>
      <c r="E3550" s="3"/>
      <c r="F3550" s="3"/>
      <c r="G3550" s="3"/>
      <c r="H3550" s="3"/>
      <c r="I3550" s="3"/>
      <c r="J3550" s="3"/>
      <c r="K3550" s="3"/>
      <c r="L3550" s="3"/>
      <c r="M3550" s="3"/>
      <c r="N3550" s="3"/>
      <c r="O3550" s="3"/>
      <c r="P3550" s="3"/>
      <c r="Q3550" s="3"/>
      <c r="R3550" s="3"/>
      <c r="S3550" s="3"/>
      <c r="T3550" s="3"/>
      <c r="U3550" s="3"/>
      <c r="V3550" s="3"/>
    </row>
    <row r="3551" ht="27.0" customHeight="1">
      <c r="A3551" s="8" t="str">
        <f>HYPERLINK("https://www.tenforums.com/tutorials/2938-task-manager-open-windows-10-a.html","Task Manager - Open in Windows 10")</f>
        <v>Task Manager - Open in Windows 10</v>
      </c>
      <c r="B3551" s="9" t="s">
        <v>2939</v>
      </c>
      <c r="C3551" s="3"/>
      <c r="D3551" s="3"/>
      <c r="E3551" s="3"/>
      <c r="F3551" s="3"/>
      <c r="G3551" s="3"/>
      <c r="H3551" s="3"/>
      <c r="I3551" s="3"/>
      <c r="J3551" s="3"/>
      <c r="K3551" s="3"/>
      <c r="L3551" s="3"/>
      <c r="M3551" s="3"/>
      <c r="N3551" s="3"/>
      <c r="O3551" s="3"/>
      <c r="P3551" s="3"/>
      <c r="Q3551" s="3"/>
      <c r="R3551" s="3"/>
      <c r="S3551" s="3"/>
      <c r="T3551" s="3"/>
      <c r="U3551" s="3"/>
      <c r="V3551" s="3"/>
    </row>
    <row r="3552" ht="27.0" customHeight="1">
      <c r="A3552" s="8" t="str">
        <f>HYPERLINK("https://www.tenforums.com/tutorials/125007-view-power-usage-processes-task-manager-windows-10-a.html","Task Manager Power Usage of Processes - View in Windows 10")</f>
        <v>Task Manager Power Usage of Processes - View in Windows 10</v>
      </c>
      <c r="B3552" s="10" t="s">
        <v>2940</v>
      </c>
      <c r="C3552" s="3"/>
      <c r="D3552" s="3"/>
      <c r="E3552" s="3"/>
      <c r="F3552" s="3"/>
      <c r="G3552" s="3"/>
      <c r="H3552" s="3"/>
      <c r="I3552" s="3"/>
      <c r="J3552" s="3"/>
      <c r="K3552" s="3"/>
      <c r="L3552" s="3"/>
      <c r="M3552" s="3"/>
      <c r="N3552" s="3"/>
      <c r="O3552" s="3"/>
      <c r="P3552" s="3"/>
      <c r="Q3552" s="3"/>
      <c r="R3552" s="3"/>
      <c r="S3552" s="3"/>
      <c r="T3552" s="3"/>
      <c r="U3552" s="3"/>
      <c r="V3552" s="3"/>
    </row>
    <row r="3553" ht="27.0" customHeight="1">
      <c r="A3553" s="8" t="str">
        <f>HYPERLINK("https://www.tenforums.com/tutorials/126960-reset-task-manager-default-windows-10-a.html","Task Manager - Reset to Default in Windows 10")</f>
        <v>Task Manager - Reset to Default in Windows 10</v>
      </c>
      <c r="B3553" s="9" t="s">
        <v>2941</v>
      </c>
      <c r="C3553" s="3"/>
      <c r="D3553" s="3"/>
      <c r="E3553" s="3"/>
      <c r="F3553" s="3"/>
      <c r="G3553" s="3"/>
      <c r="H3553" s="3"/>
      <c r="I3553" s="3"/>
      <c r="J3553" s="3"/>
      <c r="K3553" s="3"/>
      <c r="L3553" s="3"/>
      <c r="M3553" s="3"/>
      <c r="N3553" s="3"/>
      <c r="O3553" s="3"/>
      <c r="P3553" s="3"/>
      <c r="Q3553" s="3"/>
      <c r="R3553" s="3"/>
      <c r="S3553" s="3"/>
      <c r="T3553" s="3"/>
      <c r="U3553" s="3"/>
      <c r="V3553" s="3"/>
    </row>
    <row r="3554" ht="27.0" customHeight="1">
      <c r="A3554" s="8" t="str">
        <f>HYPERLINK("https://www.tenforums.com/tutorials/120082-see-dpi-awareness-running-apps-task-manager-windows-10-a.html","Task Manager - See DPI Awareness of Running Apps in Windows 10")</f>
        <v>Task Manager - See DPI Awareness of Running Apps in Windows 10</v>
      </c>
      <c r="B3554" s="9" t="s">
        <v>857</v>
      </c>
      <c r="C3554" s="3"/>
      <c r="D3554" s="3"/>
      <c r="E3554" s="3"/>
      <c r="F3554" s="3"/>
      <c r="G3554" s="3"/>
      <c r="H3554" s="3"/>
      <c r="I3554" s="3"/>
      <c r="J3554" s="3"/>
      <c r="K3554" s="3"/>
      <c r="L3554" s="3"/>
      <c r="M3554" s="3"/>
      <c r="N3554" s="3"/>
      <c r="O3554" s="3"/>
      <c r="P3554" s="3"/>
      <c r="Q3554" s="3"/>
      <c r="R3554" s="3"/>
      <c r="S3554" s="3"/>
      <c r="T3554" s="3"/>
      <c r="U3554" s="3"/>
      <c r="V3554" s="3"/>
    </row>
    <row r="3555" ht="27.0" customHeight="1">
      <c r="A3555" s="8" t="str">
        <f>HYPERLINK("https://www.tenforums.com/tutorials/84383-see-startup-impact-apps-windows-8-windows-10-a.html","Task Manager - See Startup Impact of Apps in Windows 8 and Windows 10")</f>
        <v>Task Manager - See Startup Impact of Apps in Windows 8 and Windows 10</v>
      </c>
      <c r="B3555" s="10" t="s">
        <v>2833</v>
      </c>
      <c r="C3555" s="3"/>
      <c r="D3555" s="3"/>
      <c r="E3555" s="3"/>
      <c r="F3555" s="3"/>
      <c r="G3555" s="3"/>
      <c r="H3555" s="3"/>
      <c r="I3555" s="3"/>
      <c r="J3555" s="3"/>
      <c r="K3555" s="3"/>
      <c r="L3555" s="3"/>
      <c r="M3555" s="3"/>
      <c r="N3555" s="3"/>
      <c r="O3555" s="3"/>
      <c r="P3555" s="3"/>
      <c r="Q3555" s="3"/>
      <c r="R3555" s="3"/>
      <c r="S3555" s="3"/>
      <c r="T3555" s="3"/>
      <c r="U3555" s="3"/>
      <c r="V3555" s="3"/>
    </row>
    <row r="3556" ht="27.0" customHeight="1">
      <c r="A3556" s="8" t="str">
        <f>HYPERLINK("https://www.tenforums.com/tutorials/7030-task-manager-settings-backup-restore.html","Task Manager Settings - Backup and Restore in Windows 10")</f>
        <v>Task Manager Settings - Backup and Restore in Windows 10</v>
      </c>
      <c r="B3556" s="9" t="s">
        <v>2942</v>
      </c>
      <c r="C3556" s="3"/>
      <c r="D3556" s="3"/>
      <c r="E3556" s="3"/>
      <c r="F3556" s="3"/>
      <c r="G3556" s="3"/>
      <c r="H3556" s="3"/>
      <c r="I3556" s="3"/>
      <c r="J3556" s="3"/>
      <c r="K3556" s="3"/>
      <c r="L3556" s="3"/>
      <c r="M3556" s="3"/>
      <c r="N3556" s="3"/>
      <c r="O3556" s="3"/>
      <c r="P3556" s="3"/>
      <c r="Q3556" s="3"/>
      <c r="R3556" s="3"/>
      <c r="S3556" s="3"/>
      <c r="T3556" s="3"/>
      <c r="U3556" s="3"/>
      <c r="V3556" s="3"/>
    </row>
    <row r="3557" ht="27.0" customHeight="1">
      <c r="A3557" s="8" t="str">
        <f>HYPERLINK("https://www.tenforums.com/tutorials/27564-startup-apps-shortcut-create-windows-10-a.html","Task Manager Startup tab shortcut - Create in Windows 10")</f>
        <v>Task Manager Startup tab shortcut - Create in Windows 10</v>
      </c>
      <c r="B3557" s="9" t="s">
        <v>2831</v>
      </c>
      <c r="C3557" s="3"/>
      <c r="D3557" s="3"/>
      <c r="E3557" s="3"/>
      <c r="F3557" s="3"/>
      <c r="G3557" s="3"/>
      <c r="H3557" s="3"/>
      <c r="I3557" s="3"/>
      <c r="J3557" s="3"/>
      <c r="K3557" s="3"/>
      <c r="L3557" s="3"/>
      <c r="M3557" s="3"/>
      <c r="N3557" s="3"/>
      <c r="O3557" s="3"/>
      <c r="P3557" s="3"/>
      <c r="Q3557" s="3"/>
      <c r="R3557" s="3"/>
      <c r="S3557" s="3"/>
      <c r="T3557" s="3"/>
      <c r="U3557" s="3"/>
      <c r="V3557" s="3"/>
    </row>
    <row r="3558" ht="27.0" customHeight="1">
      <c r="A3558" s="11" t="str">
        <f>HYPERLINK("https://www.tenforums.com/tutorials/137456-toggle-summary-view-off-windows-10-task-manager.html","Task Manager Summary View - Toggle On or Off in Windows 10")</f>
        <v>Task Manager Summary View - Toggle On or Off in Windows 10</v>
      </c>
      <c r="B3558" s="10" t="s">
        <v>2943</v>
      </c>
      <c r="C3558" s="3"/>
      <c r="D3558" s="3"/>
      <c r="E3558" s="3"/>
      <c r="F3558" s="3"/>
      <c r="G3558" s="3"/>
      <c r="H3558" s="3"/>
      <c r="I3558" s="3"/>
      <c r="J3558" s="3"/>
      <c r="K3558" s="3"/>
      <c r="L3558" s="3"/>
      <c r="M3558" s="3"/>
      <c r="N3558" s="3"/>
      <c r="O3558" s="3"/>
      <c r="P3558" s="3"/>
      <c r="Q3558" s="3"/>
      <c r="R3558" s="3"/>
      <c r="S3558" s="3"/>
      <c r="T3558" s="3"/>
      <c r="U3558" s="3"/>
      <c r="V3558" s="3"/>
    </row>
    <row r="3559" ht="27.0" customHeight="1">
      <c r="A3559" s="11" t="str">
        <f>HYPERLINK("https://www.tenforums.com/tutorials/137047-change-data-update-speed-task-manager-windows-10-a.html","Task Manager Update Speed - Change in Windows 10")</f>
        <v>Task Manager Update Speed - Change in Windows 10</v>
      </c>
      <c r="B3559" s="10" t="s">
        <v>2944</v>
      </c>
      <c r="C3559" s="3"/>
      <c r="D3559" s="3"/>
      <c r="E3559" s="3"/>
      <c r="F3559" s="3"/>
      <c r="G3559" s="3"/>
      <c r="H3559" s="3"/>
      <c r="I3559" s="3"/>
      <c r="J3559" s="3"/>
      <c r="K3559" s="3"/>
      <c r="L3559" s="3"/>
      <c r="M3559" s="3"/>
      <c r="N3559" s="3"/>
      <c r="O3559" s="3"/>
      <c r="P3559" s="3"/>
      <c r="Q3559" s="3"/>
      <c r="R3559" s="3"/>
      <c r="S3559" s="3"/>
      <c r="T3559" s="3"/>
      <c r="U3559" s="3"/>
      <c r="V3559" s="3"/>
    </row>
    <row r="3560" ht="27.0" customHeight="1">
      <c r="A3560" s="8" t="str">
        <f>HYPERLINK("https://www.tenforums.com/tutorials/57690-create-elevated-shortcut-without-uac-prompt-windows-10-a.html","Task Scheduler - Create Elevated Shortcut without UAC Prompt in Windows 10")</f>
        <v>Task Scheduler - Create Elevated Shortcut without UAC Prompt in Windows 10</v>
      </c>
      <c r="B3560" s="10" t="s">
        <v>912</v>
      </c>
      <c r="C3560" s="3"/>
      <c r="D3560" s="3"/>
      <c r="E3560" s="3"/>
      <c r="F3560" s="3"/>
      <c r="G3560" s="3"/>
      <c r="H3560" s="3"/>
      <c r="I3560" s="3"/>
      <c r="J3560" s="3"/>
      <c r="K3560" s="3"/>
      <c r="L3560" s="3"/>
      <c r="M3560" s="3"/>
      <c r="N3560" s="3"/>
      <c r="O3560" s="3"/>
      <c r="P3560" s="3"/>
      <c r="Q3560" s="3"/>
      <c r="R3560" s="3"/>
      <c r="S3560" s="3"/>
      <c r="T3560" s="3"/>
      <c r="U3560" s="3"/>
      <c r="V3560" s="3"/>
    </row>
    <row r="3561" ht="27.0" customHeight="1">
      <c r="A3561" s="8" t="str">
        <f>HYPERLINK("https://www.tenforums.com/tutorials/65255-task-scheduler-export-task-windows.html","Task Scheduler - Export Task in Windows ")</f>
        <v>Task Scheduler - Export Task in Windows </v>
      </c>
      <c r="B3561" s="9" t="s">
        <v>2945</v>
      </c>
      <c r="C3561" s="3"/>
      <c r="D3561" s="3"/>
      <c r="E3561" s="3"/>
      <c r="F3561" s="3"/>
      <c r="G3561" s="3"/>
      <c r="H3561" s="3"/>
      <c r="I3561" s="3"/>
      <c r="J3561" s="3"/>
      <c r="K3561" s="3"/>
      <c r="L3561" s="3"/>
      <c r="M3561" s="3"/>
      <c r="N3561" s="3"/>
      <c r="O3561" s="3"/>
      <c r="P3561" s="3"/>
      <c r="Q3561" s="3"/>
      <c r="R3561" s="3"/>
      <c r="S3561" s="3"/>
      <c r="T3561" s="3"/>
      <c r="U3561" s="3"/>
      <c r="V3561" s="3"/>
    </row>
    <row r="3562" ht="27.0" customHeight="1">
      <c r="A3562" s="8" t="str">
        <f>HYPERLINK("https://www.tenforums.com/tutorials/65264-task-scheduler-import-task-windows.html","Task Scheduler - Import Task in Windows ")</f>
        <v>Task Scheduler - Import Task in Windows </v>
      </c>
      <c r="B3562" s="9" t="s">
        <v>2946</v>
      </c>
      <c r="C3562" s="3"/>
      <c r="D3562" s="3"/>
      <c r="E3562" s="3"/>
      <c r="F3562" s="3"/>
      <c r="G3562" s="3"/>
      <c r="H3562" s="3"/>
      <c r="I3562" s="3"/>
      <c r="J3562" s="3"/>
      <c r="K3562" s="3"/>
      <c r="L3562" s="3"/>
      <c r="M3562" s="3"/>
      <c r="N3562" s="3"/>
      <c r="O3562" s="3"/>
      <c r="P3562" s="3"/>
      <c r="Q3562" s="3"/>
      <c r="R3562" s="3"/>
      <c r="S3562" s="3"/>
      <c r="T3562" s="3"/>
      <c r="U3562" s="3"/>
      <c r="V3562" s="3"/>
    </row>
    <row r="3563" ht="27.0" customHeight="1">
      <c r="A3563" s="8" t="str">
        <f>HYPERLINK("https://www.tenforums.com/tutorials/107093-add-task-view-context-menu-windows-10-a.html","Task View Context Menu - Add in Windows 10")</f>
        <v>Task View Context Menu - Add in Windows 10</v>
      </c>
      <c r="B3563" s="9" t="s">
        <v>2947</v>
      </c>
      <c r="C3563" s="3"/>
      <c r="D3563" s="3"/>
      <c r="E3563" s="3"/>
      <c r="F3563" s="3"/>
      <c r="G3563" s="3"/>
      <c r="H3563" s="3"/>
      <c r="I3563" s="3"/>
      <c r="J3563" s="3"/>
      <c r="K3563" s="3"/>
      <c r="L3563" s="3"/>
      <c r="M3563" s="3"/>
      <c r="N3563" s="3"/>
      <c r="O3563" s="3"/>
      <c r="P3563" s="3"/>
      <c r="Q3563" s="3"/>
      <c r="R3563" s="3"/>
      <c r="S3563" s="3"/>
      <c r="T3563" s="3"/>
      <c r="U3563" s="3"/>
      <c r="V3563" s="3"/>
    </row>
    <row r="3564" ht="27.0" customHeight="1">
      <c r="A3564" s="8" t="str">
        <f>HYPERLINK("https://www.tenforums.com/tutorials/70201-task-view-hover-select-desktops-turn-off-windows-10-a.html","Task View Hover to Select Desktops - Turn On or Off in Windows 10 ")</f>
        <v>Task View Hover to Select Desktops - Turn On or Off in Windows 10 </v>
      </c>
      <c r="B3564" s="9" t="s">
        <v>2948</v>
      </c>
      <c r="C3564" s="3"/>
      <c r="D3564" s="3"/>
      <c r="E3564" s="3"/>
      <c r="F3564" s="3"/>
      <c r="G3564" s="3"/>
      <c r="H3564" s="3"/>
      <c r="I3564" s="3"/>
      <c r="J3564" s="3"/>
      <c r="K3564" s="3"/>
      <c r="L3564" s="3"/>
      <c r="M3564" s="3"/>
      <c r="N3564" s="3"/>
      <c r="O3564" s="3"/>
      <c r="P3564" s="3"/>
      <c r="Q3564" s="3"/>
      <c r="R3564" s="3"/>
      <c r="S3564" s="3"/>
      <c r="T3564" s="3"/>
      <c r="U3564" s="3"/>
      <c r="V3564" s="3"/>
    </row>
    <row r="3565" ht="27.0" customHeight="1">
      <c r="A3565" s="8" t="str">
        <f>HYPERLINK("https://www.tenforums.com/tutorials/2853-task-view-taskbar-hide-show-windows-10-a.html","Task View on Taskbar - Hide or Show in Windows 10")</f>
        <v>Task View on Taskbar - Hide or Show in Windows 10</v>
      </c>
      <c r="B3565" s="9" t="s">
        <v>2949</v>
      </c>
      <c r="C3565" s="3"/>
      <c r="D3565" s="3"/>
      <c r="E3565" s="3"/>
      <c r="F3565" s="3"/>
      <c r="G3565" s="3"/>
      <c r="H3565" s="3"/>
      <c r="I3565" s="3"/>
      <c r="J3565" s="3"/>
      <c r="K3565" s="3"/>
      <c r="L3565" s="3"/>
      <c r="M3565" s="3"/>
      <c r="N3565" s="3"/>
      <c r="O3565" s="3"/>
      <c r="P3565" s="3"/>
      <c r="Q3565" s="3"/>
      <c r="R3565" s="3"/>
      <c r="S3565" s="3"/>
      <c r="T3565" s="3"/>
      <c r="U3565" s="3"/>
      <c r="V3565" s="3"/>
    </row>
    <row r="3566" ht="27.0" customHeight="1">
      <c r="A3566" s="12" t="str">
        <f>HYPERLINK("https://www.tenforums.com/tutorials/2030-open-task-view-windows-10-a.html","Task View - Open in Windows 10")</f>
        <v>Task View - Open in Windows 10</v>
      </c>
      <c r="B3566" s="10" t="s">
        <v>2950</v>
      </c>
      <c r="C3566" s="3"/>
      <c r="D3566" s="3"/>
      <c r="E3566" s="3"/>
      <c r="F3566" s="3"/>
      <c r="G3566" s="3"/>
      <c r="H3566" s="3"/>
      <c r="I3566" s="3"/>
      <c r="J3566" s="3"/>
      <c r="K3566" s="3"/>
      <c r="L3566" s="3"/>
      <c r="M3566" s="3"/>
      <c r="N3566" s="3"/>
      <c r="O3566" s="3"/>
      <c r="P3566" s="3"/>
      <c r="Q3566" s="3"/>
      <c r="R3566" s="3"/>
      <c r="S3566" s="3"/>
      <c r="T3566" s="3"/>
      <c r="U3566" s="3"/>
      <c r="V3566" s="3"/>
    </row>
    <row r="3567" ht="27.0" customHeight="1">
      <c r="A3567" s="8" t="str">
        <f>HYPERLINK("https://www.tenforums.com/tutorials/107098-create-task-view-shortcut-windows-10-a.html","Task View Shortcut - Create in Windows 10")</f>
        <v>Task View Shortcut - Create in Windows 10</v>
      </c>
      <c r="B3567" s="9" t="s">
        <v>2951</v>
      </c>
      <c r="C3567" s="3"/>
      <c r="D3567" s="3"/>
      <c r="E3567" s="3"/>
      <c r="F3567" s="3"/>
      <c r="G3567" s="3"/>
      <c r="H3567" s="3"/>
      <c r="I3567" s="3"/>
      <c r="J3567" s="3"/>
      <c r="K3567" s="3"/>
      <c r="L3567" s="3"/>
      <c r="M3567" s="3"/>
      <c r="N3567" s="3"/>
      <c r="O3567" s="3"/>
      <c r="P3567" s="3"/>
      <c r="Q3567" s="3"/>
      <c r="R3567" s="3"/>
      <c r="S3567" s="3"/>
      <c r="T3567" s="3"/>
      <c r="U3567" s="3"/>
      <c r="V3567" s="3"/>
    </row>
    <row r="3568" ht="27.0" customHeight="1">
      <c r="A3568" s="8" t="str">
        <f>HYPERLINK("https://www.tenforums.com/tutorials/5763-turn-off-blur-start-menu-taskbar-windows-10-a.html","Taskbar and Start Menu Blur - Turn On or Off in Windows 10")</f>
        <v>Taskbar and Start Menu Blur - Turn On or Off in Windows 10</v>
      </c>
      <c r="B3568" s="10" t="s">
        <v>2811</v>
      </c>
      <c r="C3568" s="3"/>
      <c r="D3568" s="3"/>
      <c r="E3568" s="3"/>
      <c r="F3568" s="3"/>
      <c r="G3568" s="3"/>
      <c r="H3568" s="3"/>
      <c r="I3568" s="3"/>
      <c r="J3568" s="3"/>
      <c r="K3568" s="3"/>
      <c r="L3568" s="3"/>
      <c r="M3568" s="3"/>
      <c r="N3568" s="3"/>
      <c r="O3568" s="3"/>
      <c r="P3568" s="3"/>
      <c r="Q3568" s="3"/>
      <c r="R3568" s="3"/>
      <c r="S3568" s="3"/>
      <c r="T3568" s="3"/>
      <c r="U3568" s="3"/>
      <c r="V3568" s="3"/>
    </row>
    <row r="3569" ht="27.0" customHeight="1">
      <c r="A3569" s="8" t="str">
        <f>HYPERLINK("https://www.tenforums.com/tutorials/126795-enable-disable-animations-taskbar-windows-10-a.html","Taskbar Animations - Enable or Disable in Windows 10")</f>
        <v>Taskbar Animations - Enable or Disable in Windows 10</v>
      </c>
      <c r="B3569" s="9" t="s">
        <v>2952</v>
      </c>
      <c r="C3569" s="3"/>
      <c r="D3569" s="3"/>
      <c r="E3569" s="3"/>
      <c r="F3569" s="3"/>
      <c r="G3569" s="3"/>
      <c r="H3569" s="3"/>
      <c r="I3569" s="3"/>
      <c r="J3569" s="3"/>
      <c r="K3569" s="3"/>
      <c r="L3569" s="3"/>
      <c r="M3569" s="3"/>
      <c r="N3569" s="3"/>
      <c r="O3569" s="3"/>
      <c r="P3569" s="3"/>
      <c r="Q3569" s="3"/>
      <c r="R3569" s="3"/>
      <c r="S3569" s="3"/>
      <c r="T3569" s="3"/>
      <c r="U3569" s="3"/>
      <c r="V3569" s="3"/>
    </row>
    <row r="3570" ht="27.0" customHeight="1">
      <c r="A3570" s="8" t="str">
        <f>HYPERLINK("https://www.tenforums.com/tutorials/48645-taskbar-app-icons-tablet-mode-hide-show-windows-10-a.html","Taskbar App Icons in Tablet Mode - Hide or Show in Windows 10")</f>
        <v>Taskbar App Icons in Tablet Mode - Hide or Show in Windows 10</v>
      </c>
      <c r="B3570" s="9" t="s">
        <v>153</v>
      </c>
      <c r="C3570" s="3"/>
      <c r="D3570" s="3"/>
      <c r="E3570" s="3"/>
      <c r="F3570" s="3"/>
      <c r="G3570" s="3"/>
      <c r="H3570" s="3"/>
      <c r="I3570" s="3"/>
      <c r="J3570" s="3"/>
      <c r="K3570" s="3"/>
      <c r="L3570" s="3"/>
      <c r="M3570" s="3"/>
      <c r="N3570" s="3"/>
      <c r="O3570" s="3"/>
      <c r="P3570" s="3"/>
      <c r="Q3570" s="3"/>
      <c r="R3570" s="3"/>
      <c r="S3570" s="3"/>
      <c r="T3570" s="3"/>
      <c r="U3570" s="3"/>
      <c r="V3570" s="3"/>
    </row>
    <row r="3571" ht="27.0" customHeight="1">
      <c r="A3571" s="8" t="str">
        <f>HYPERLINK("https://www.tenforums.com/tutorials/23817-taskbar-auto-hide-desktop-mode-turn-off-windows-10-a.html","Taskbar Auto-hide in Desktop Mode - Turn On or Off in Windows 10")</f>
        <v>Taskbar Auto-hide in Desktop Mode - Turn On or Off in Windows 10</v>
      </c>
      <c r="B3571" s="9" t="s">
        <v>2953</v>
      </c>
      <c r="C3571" s="3"/>
      <c r="D3571" s="3"/>
      <c r="E3571" s="3"/>
      <c r="F3571" s="3"/>
      <c r="G3571" s="3"/>
      <c r="H3571" s="3"/>
      <c r="I3571" s="3"/>
      <c r="J3571" s="3"/>
      <c r="K3571" s="3"/>
      <c r="L3571" s="3"/>
      <c r="M3571" s="3"/>
      <c r="N3571" s="3"/>
      <c r="O3571" s="3"/>
      <c r="P3571" s="3"/>
      <c r="Q3571" s="3"/>
      <c r="R3571" s="3"/>
      <c r="S3571" s="3"/>
      <c r="T3571" s="3"/>
      <c r="U3571" s="3"/>
      <c r="V3571" s="3"/>
    </row>
    <row r="3572" ht="27.0" customHeight="1">
      <c r="A3572" s="8" t="str">
        <f>HYPERLINK("https://www.tenforums.com/tutorials/48127-taskbar-auto-hide-tablet-mode-turn-off-windows-10-a.html","Taskbar Auto-hide in Tablet Mode - Turn On or Off in Windows 10")</f>
        <v>Taskbar Auto-hide in Tablet Mode - Turn On or Off in Windows 10</v>
      </c>
      <c r="B3572" s="9" t="s">
        <v>2954</v>
      </c>
      <c r="C3572" s="3"/>
      <c r="D3572" s="3"/>
      <c r="E3572" s="3"/>
      <c r="F3572" s="3"/>
      <c r="G3572" s="3"/>
      <c r="H3572" s="3"/>
      <c r="I3572" s="3"/>
      <c r="J3572" s="3"/>
      <c r="K3572" s="3"/>
      <c r="L3572" s="3"/>
      <c r="M3572" s="3"/>
      <c r="N3572" s="3"/>
      <c r="O3572" s="3"/>
      <c r="P3572" s="3"/>
      <c r="Q3572" s="3"/>
      <c r="R3572" s="3"/>
      <c r="S3572" s="3"/>
      <c r="T3572" s="3"/>
      <c r="U3572" s="3"/>
      <c r="V3572" s="3"/>
    </row>
    <row r="3573" ht="27.0" customHeight="1">
      <c r="A3573" s="8" t="str">
        <f>HYPERLINK("https://www.tenforums.com/tutorials/100109-change-how-many-times-taskbar-button-flashes-windows-10-a.html","Taskbar Button Flashes - Change how many times in Windows 10")</f>
        <v>Taskbar Button Flashes - Change how many times in Windows 10</v>
      </c>
      <c r="B3573" s="9" t="s">
        <v>2955</v>
      </c>
      <c r="C3573" s="3"/>
      <c r="D3573" s="3"/>
      <c r="E3573" s="3"/>
      <c r="F3573" s="3"/>
      <c r="G3573" s="3"/>
      <c r="H3573" s="3"/>
      <c r="I3573" s="3"/>
      <c r="J3573" s="3"/>
      <c r="K3573" s="3"/>
      <c r="L3573" s="3"/>
      <c r="M3573" s="3"/>
      <c r="N3573" s="3"/>
      <c r="O3573" s="3"/>
      <c r="P3573" s="3"/>
      <c r="Q3573" s="3"/>
      <c r="R3573" s="3"/>
      <c r="S3573" s="3"/>
      <c r="T3573" s="3"/>
      <c r="U3573" s="3"/>
      <c r="V3573" s="3"/>
    </row>
    <row r="3574" ht="27.0" customHeight="1">
      <c r="A3574" s="8" t="str">
        <f>HYPERLINK("https://www.tenforums.com/tutorials/104774-enable-disable-grouping-taskbar-buttons-windows.html","Taskbar Button Grouping - Enable or Disable in Windows")</f>
        <v>Taskbar Button Grouping - Enable or Disable in Windows</v>
      </c>
      <c r="B3574" s="9" t="s">
        <v>2956</v>
      </c>
      <c r="C3574" s="3"/>
      <c r="D3574" s="3"/>
      <c r="E3574" s="3"/>
      <c r="F3574" s="3"/>
      <c r="G3574" s="3"/>
      <c r="H3574" s="3"/>
      <c r="I3574" s="3"/>
      <c r="J3574" s="3"/>
      <c r="K3574" s="3"/>
      <c r="L3574" s="3"/>
      <c r="M3574" s="3"/>
      <c r="N3574" s="3"/>
      <c r="O3574" s="3"/>
      <c r="P3574" s="3"/>
      <c r="Q3574" s="3"/>
      <c r="R3574" s="3"/>
      <c r="S3574" s="3"/>
      <c r="T3574" s="3"/>
      <c r="U3574" s="3"/>
      <c r="V3574" s="3"/>
    </row>
    <row r="3575" ht="27.0" customHeight="1">
      <c r="A3575" s="8" t="str">
        <f>HYPERLINK("https://www.tenforums.com/tutorials/25732-taskbar-buttons-always-sometimes-never-combine-windows-10-a.html","Taskbar Buttons - Always, Sometimes, or Never Combine in Windows 10")</f>
        <v>Taskbar Buttons - Always, Sometimes, or Never Combine in Windows 10</v>
      </c>
      <c r="B3575" s="9" t="s">
        <v>2957</v>
      </c>
      <c r="C3575" s="3"/>
      <c r="D3575" s="3"/>
      <c r="E3575" s="3"/>
      <c r="F3575" s="3"/>
      <c r="G3575" s="3"/>
      <c r="H3575" s="3"/>
      <c r="I3575" s="3"/>
      <c r="J3575" s="3"/>
      <c r="K3575" s="3"/>
      <c r="L3575" s="3"/>
      <c r="M3575" s="3"/>
      <c r="N3575" s="3"/>
      <c r="O3575" s="3"/>
      <c r="P3575" s="3"/>
      <c r="Q3575" s="3"/>
      <c r="R3575" s="3"/>
      <c r="S3575" s="3"/>
      <c r="T3575" s="3"/>
      <c r="U3575" s="3"/>
      <c r="V3575" s="3"/>
    </row>
    <row r="3576" ht="27.0" customHeight="1">
      <c r="A3576" s="8" t="str">
        <f>HYPERLINK("https://www.tenforums.com/tutorials/48186-taskbar-buttons-hide-show-badges-windows-10-a.html","Taskbar Buttons - Hide or Show Badges in Windows 10")</f>
        <v>Taskbar Buttons - Hide or Show Badges in Windows 10</v>
      </c>
      <c r="B3576" s="9" t="s">
        <v>2958</v>
      </c>
      <c r="C3576" s="3"/>
      <c r="D3576" s="3"/>
      <c r="E3576" s="3"/>
      <c r="F3576" s="3"/>
      <c r="G3576" s="3"/>
      <c r="H3576" s="3"/>
      <c r="I3576" s="3"/>
      <c r="J3576" s="3"/>
      <c r="K3576" s="3"/>
      <c r="L3576" s="3"/>
      <c r="M3576" s="3"/>
      <c r="N3576" s="3"/>
      <c r="O3576" s="3"/>
      <c r="P3576" s="3"/>
      <c r="Q3576" s="3"/>
      <c r="R3576" s="3"/>
      <c r="S3576" s="3"/>
      <c r="T3576" s="3"/>
      <c r="U3576" s="3"/>
      <c r="V3576" s="3"/>
    </row>
    <row r="3577" ht="27.0" customHeight="1">
      <c r="A3577" s="8" t="str">
        <f>HYPERLINK("https://www.tenforums.com/tutorials/69809-taskbar-buttons-last-active-click-turn-off-windows-10-a.html","Taskbar Buttons Last Active Click - Turn On or Off in Windows 10 ")</f>
        <v>Taskbar Buttons Last Active Click - Turn On or Off in Windows 10 </v>
      </c>
      <c r="B3577" s="9" t="s">
        <v>2959</v>
      </c>
      <c r="C3577" s="3"/>
      <c r="D3577" s="3"/>
      <c r="E3577" s="3"/>
      <c r="F3577" s="3"/>
      <c r="G3577" s="3"/>
      <c r="H3577" s="3"/>
      <c r="I3577" s="3"/>
      <c r="J3577" s="3"/>
      <c r="K3577" s="3"/>
      <c r="L3577" s="3"/>
      <c r="M3577" s="3"/>
      <c r="N3577" s="3"/>
      <c r="O3577" s="3"/>
      <c r="P3577" s="3"/>
      <c r="Q3577" s="3"/>
      <c r="R3577" s="3"/>
      <c r="S3577" s="3"/>
      <c r="T3577" s="3"/>
      <c r="U3577" s="3"/>
      <c r="V3577" s="3"/>
    </row>
    <row r="3578" ht="27.0" customHeight="1">
      <c r="A3578" s="8" t="str">
        <f>HYPERLINK("https://www.tenforums.com/tutorials/25233-taskbar-buttons-use-large-small-size-windows-10-a.html","Taskbar Buttons - Use Large or Small Size in Windows 10")</f>
        <v>Taskbar Buttons - Use Large or Small Size in Windows 10</v>
      </c>
      <c r="B3578" s="9" t="s">
        <v>2960</v>
      </c>
      <c r="C3578" s="3"/>
      <c r="D3578" s="3"/>
      <c r="E3578" s="3"/>
      <c r="F3578" s="3"/>
      <c r="G3578" s="3"/>
      <c r="H3578" s="3"/>
      <c r="I3578" s="3"/>
      <c r="J3578" s="3"/>
      <c r="K3578" s="3"/>
      <c r="L3578" s="3"/>
      <c r="M3578" s="3"/>
      <c r="N3578" s="3"/>
      <c r="O3578" s="3"/>
      <c r="P3578" s="3"/>
      <c r="Q3578" s="3"/>
      <c r="R3578" s="3"/>
      <c r="S3578" s="3"/>
      <c r="T3578" s="3"/>
      <c r="U3578" s="3"/>
      <c r="V3578" s="3"/>
    </row>
    <row r="3579" ht="27.0" customHeight="1">
      <c r="A3579" s="8" t="str">
        <f>HYPERLINK("https://www.tenforums.com/tutorials/104754-change-width-taskbar-buttons-windows.html","Taskbar Buttons Width - Change in Windows")</f>
        <v>Taskbar Buttons Width - Change in Windows</v>
      </c>
      <c r="B3579" s="9" t="s">
        <v>2961</v>
      </c>
      <c r="C3579" s="3"/>
      <c r="D3579" s="3"/>
      <c r="E3579" s="3"/>
      <c r="F3579" s="3"/>
      <c r="G3579" s="3"/>
      <c r="H3579" s="3"/>
      <c r="I3579" s="3"/>
      <c r="J3579" s="3"/>
      <c r="K3579" s="3"/>
      <c r="L3579" s="3"/>
      <c r="M3579" s="3"/>
      <c r="N3579" s="3"/>
      <c r="O3579" s="3"/>
      <c r="P3579" s="3"/>
      <c r="Q3579" s="3"/>
      <c r="R3579" s="3"/>
      <c r="S3579" s="3"/>
      <c r="T3579" s="3"/>
      <c r="U3579" s="3"/>
      <c r="V3579" s="3"/>
    </row>
    <row r="3580" ht="27.0" customHeight="1">
      <c r="A3580" s="12" t="str">
        <f>HYPERLINK("https://www.tenforums.com/tutorials/45018-turn-off-clear-acrylic-taskbar-transparency-windows-10-a.html","Taskbar Clear Acrylic Transparency - Turn On or Off in Windows 10")</f>
        <v>Taskbar Clear Acrylic Transparency - Turn On or Off in Windows 10</v>
      </c>
      <c r="B3580" s="10" t="s">
        <v>2962</v>
      </c>
      <c r="C3580" s="3"/>
      <c r="D3580" s="3"/>
      <c r="E3580" s="3"/>
      <c r="F3580" s="3"/>
      <c r="G3580" s="3"/>
      <c r="H3580" s="3"/>
      <c r="I3580" s="3"/>
      <c r="J3580" s="3"/>
      <c r="K3580" s="3"/>
      <c r="L3580" s="3"/>
      <c r="M3580" s="3"/>
      <c r="N3580" s="3"/>
      <c r="O3580" s="3"/>
      <c r="P3580" s="3"/>
      <c r="Q3580" s="3"/>
      <c r="R3580" s="3"/>
      <c r="S3580" s="3"/>
      <c r="T3580" s="3"/>
      <c r="U3580" s="3"/>
      <c r="V3580" s="3"/>
    </row>
    <row r="3581" ht="27.0" customHeight="1">
      <c r="A3581" s="8" t="str">
        <f>HYPERLINK("https://www.tenforums.com/tutorials/126968-enable-taskbar-clear-transparency-translucenttb-windows-10-a.html","Taskbar Clear Transparency - Enable with TranslucentTB in Windows 10")</f>
        <v>Taskbar Clear Transparency - Enable with TranslucentTB in Windows 10</v>
      </c>
      <c r="B3581" s="9" t="s">
        <v>2963</v>
      </c>
      <c r="C3581" s="3"/>
      <c r="D3581" s="3"/>
      <c r="E3581" s="3"/>
      <c r="F3581" s="3"/>
      <c r="G3581" s="3"/>
      <c r="H3581" s="3"/>
      <c r="I3581" s="3"/>
      <c r="J3581" s="3"/>
      <c r="K3581" s="3"/>
      <c r="L3581" s="3"/>
      <c r="M3581" s="3"/>
      <c r="N3581" s="3"/>
      <c r="O3581" s="3"/>
      <c r="P3581" s="3"/>
      <c r="Q3581" s="3"/>
      <c r="R3581" s="3"/>
      <c r="S3581" s="3"/>
      <c r="T3581" s="3"/>
      <c r="U3581" s="3"/>
      <c r="V3581" s="3"/>
    </row>
    <row r="3582" ht="27.0" customHeight="1">
      <c r="A3582" s="8" t="str">
        <f>HYPERLINK("https://www.tenforums.com/tutorials/32181-taskbar-color-turn-off-show-color-only-windows-10-a.html","Taskbar Color - Turn On or Off Show Color Only On in Windows 10")</f>
        <v>Taskbar Color - Turn On or Off Show Color Only On in Windows 10</v>
      </c>
      <c r="B3582" s="9" t="s">
        <v>526</v>
      </c>
      <c r="C3582" s="3"/>
      <c r="D3582" s="3"/>
      <c r="E3582" s="3"/>
      <c r="F3582" s="3"/>
      <c r="G3582" s="3"/>
      <c r="H3582" s="3"/>
      <c r="I3582" s="3"/>
      <c r="J3582" s="3"/>
      <c r="K3582" s="3"/>
      <c r="L3582" s="3"/>
      <c r="M3582" s="3"/>
      <c r="N3582" s="3"/>
      <c r="O3582" s="3"/>
      <c r="P3582" s="3"/>
      <c r="Q3582" s="3"/>
      <c r="R3582" s="3"/>
      <c r="S3582" s="3"/>
      <c r="T3582" s="3"/>
      <c r="U3582" s="3"/>
      <c r="V3582" s="3"/>
    </row>
    <row r="3583" ht="27.0" customHeight="1">
      <c r="A3583" s="8" t="str">
        <f>HYPERLINK("https://www.tenforums.com/tutorials/3380-color-appearance-change-windows-10-a.html","Taskbar Color and Appearance - Change in Windows 10")</f>
        <v>Taskbar Color and Appearance - Change in Windows 10</v>
      </c>
      <c r="B3583" s="9" t="s">
        <v>5</v>
      </c>
      <c r="C3583" s="3"/>
      <c r="D3583" s="3"/>
      <c r="E3583" s="3"/>
      <c r="F3583" s="3"/>
      <c r="G3583" s="3"/>
      <c r="H3583" s="3"/>
      <c r="I3583" s="3"/>
      <c r="J3583" s="3"/>
      <c r="K3583" s="3"/>
      <c r="L3583" s="3"/>
      <c r="M3583" s="3"/>
      <c r="N3583" s="3"/>
      <c r="O3583" s="3"/>
      <c r="P3583" s="3"/>
      <c r="Q3583" s="3"/>
      <c r="R3583" s="3"/>
      <c r="S3583" s="3"/>
      <c r="T3583" s="3"/>
      <c r="U3583" s="3"/>
      <c r="V3583" s="3"/>
    </row>
    <row r="3584" ht="27.0" customHeight="1">
      <c r="A3584" s="8" t="str">
        <f>HYPERLINK("https://www.tenforums.com/tutorials/99035-enable-disable-taskbar-context-menus-windows-10-a.html","Taskbar Context Menus - Enable or Disable in Windows 10")</f>
        <v>Taskbar Context Menus - Enable or Disable in Windows 10</v>
      </c>
      <c r="B3584" s="9" t="s">
        <v>2964</v>
      </c>
      <c r="C3584" s="3"/>
      <c r="D3584" s="3"/>
      <c r="E3584" s="3"/>
      <c r="F3584" s="3"/>
      <c r="G3584" s="3"/>
      <c r="H3584" s="3"/>
      <c r="I3584" s="3"/>
      <c r="J3584" s="3"/>
      <c r="K3584" s="3"/>
      <c r="L3584" s="3"/>
      <c r="M3584" s="3"/>
      <c r="N3584" s="3"/>
      <c r="O3584" s="3"/>
      <c r="P3584" s="3"/>
      <c r="Q3584" s="3"/>
      <c r="R3584" s="3"/>
      <c r="S3584" s="3"/>
      <c r="T3584" s="3"/>
      <c r="U3584" s="3"/>
      <c r="V3584" s="3"/>
    </row>
    <row r="3585" ht="27.0" customHeight="1">
      <c r="A3585" s="8" t="str">
        <f>HYPERLINK("https://www.tenforums.com/tutorials/124150-hide-show-cortana-button-taskbar-windows-10-a.html","Taskbar Cortana Button - Hide or Show in Windows 10")</f>
        <v>Taskbar Cortana Button - Hide or Show in Windows 10</v>
      </c>
      <c r="B3585" s="9" t="s">
        <v>638</v>
      </c>
      <c r="C3585" s="3"/>
      <c r="D3585" s="3"/>
      <c r="E3585" s="3"/>
      <c r="F3585" s="3"/>
      <c r="G3585" s="3"/>
      <c r="H3585" s="3"/>
      <c r="I3585" s="3"/>
      <c r="J3585" s="3"/>
      <c r="K3585" s="3"/>
      <c r="L3585" s="3"/>
      <c r="M3585" s="3"/>
      <c r="N3585" s="3"/>
      <c r="O3585" s="3"/>
      <c r="P3585" s="3"/>
      <c r="Q3585" s="3"/>
      <c r="R3585" s="3"/>
      <c r="S3585" s="3"/>
      <c r="T3585" s="3"/>
      <c r="U3585" s="3"/>
      <c r="V3585" s="3"/>
    </row>
    <row r="3586" ht="27.0" customHeight="1">
      <c r="A3586" s="8" t="str">
        <f>HYPERLINK("https://www.tenforums.com/tutorials/3899-taskbar-hide-show-multiple-displays-windows-10-a.html","Taskbar - Hide or Show on Multiple Displays in Windows 10")</f>
        <v>Taskbar - Hide or Show on Multiple Displays in Windows 10</v>
      </c>
      <c r="B3586" s="9" t="s">
        <v>2965</v>
      </c>
      <c r="C3586" s="3"/>
      <c r="D3586" s="3"/>
      <c r="E3586" s="3"/>
      <c r="F3586" s="3"/>
      <c r="G3586" s="3"/>
      <c r="H3586" s="3"/>
      <c r="I3586" s="3"/>
      <c r="J3586" s="3"/>
      <c r="K3586" s="3"/>
      <c r="L3586" s="3"/>
      <c r="M3586" s="3"/>
      <c r="N3586" s="3"/>
      <c r="O3586" s="3"/>
      <c r="P3586" s="3"/>
      <c r="Q3586" s="3"/>
      <c r="R3586" s="3"/>
      <c r="S3586" s="3"/>
      <c r="T3586" s="3"/>
      <c r="U3586" s="3"/>
      <c r="V3586" s="3"/>
    </row>
    <row r="3587" ht="27.0" customHeight="1">
      <c r="A3587" s="8" t="str">
        <f>HYPERLINK("https://www.tenforums.com/tutorials/89717-open-context-menu-taskbar-icons-windows-10-a.html","Taskbar Icons - Open Context Menu in Windows 10")</f>
        <v>Taskbar Icons - Open Context Menu in Windows 10</v>
      </c>
      <c r="B3587" s="9" t="s">
        <v>590</v>
      </c>
      <c r="C3587" s="3"/>
      <c r="D3587" s="3"/>
      <c r="E3587" s="3"/>
      <c r="F3587" s="3"/>
      <c r="G3587" s="3"/>
      <c r="H3587" s="3"/>
      <c r="I3587" s="3"/>
      <c r="J3587" s="3"/>
      <c r="K3587" s="3"/>
      <c r="L3587" s="3"/>
      <c r="M3587" s="3"/>
      <c r="N3587" s="3"/>
      <c r="O3587" s="3"/>
      <c r="P3587" s="3"/>
      <c r="Q3587" s="3"/>
      <c r="R3587" s="3"/>
      <c r="S3587" s="3"/>
      <c r="T3587" s="3"/>
      <c r="U3587" s="3"/>
      <c r="V3587" s="3"/>
    </row>
    <row r="3588" ht="27.0" customHeight="1">
      <c r="A3588" s="11" t="str">
        <f>HYPERLINK("https://www.tenforums.com/tutorials/153010-turn-off-taskbar-icons-easier-touch-windows-10-2in1-pc.html","Taskbar Icons - Turn On or Off Make Easier to Touch when entering Tablet Posture in Windows 10")</f>
        <v>Taskbar Icons - Turn On or Off Make Easier to Touch when entering Tablet Posture in Windows 10</v>
      </c>
      <c r="B3588" s="10" t="s">
        <v>2928</v>
      </c>
      <c r="C3588" s="3"/>
      <c r="D3588" s="3"/>
      <c r="E3588" s="3"/>
      <c r="F3588" s="3"/>
      <c r="G3588" s="3"/>
      <c r="H3588" s="3"/>
      <c r="I3588" s="3"/>
      <c r="J3588" s="3"/>
      <c r="K3588" s="3"/>
      <c r="L3588" s="3"/>
      <c r="M3588" s="3"/>
      <c r="N3588" s="3"/>
      <c r="O3588" s="3"/>
      <c r="P3588" s="3"/>
      <c r="Q3588" s="3"/>
      <c r="R3588" s="3"/>
      <c r="S3588" s="3"/>
      <c r="T3588" s="3"/>
      <c r="U3588" s="3"/>
      <c r="V3588" s="3"/>
    </row>
    <row r="3589" ht="27.0" customHeight="1">
      <c r="A3589" s="8" t="str">
        <f>HYPERLINK("https://www.tenforums.com/tutorials/57280-taskbar-location-screen-change-windows-10-a.html","Taskbar Location on Screen - Change in Windows 10")</f>
        <v>Taskbar Location on Screen - Change in Windows 10</v>
      </c>
      <c r="B3589" s="9" t="s">
        <v>2966</v>
      </c>
      <c r="C3589" s="3"/>
      <c r="D3589" s="3"/>
      <c r="E3589" s="3"/>
      <c r="F3589" s="3"/>
      <c r="G3589" s="3"/>
      <c r="H3589" s="3"/>
      <c r="I3589" s="3"/>
      <c r="J3589" s="3"/>
      <c r="K3589" s="3"/>
      <c r="L3589" s="3"/>
      <c r="M3589" s="3"/>
      <c r="N3589" s="3"/>
      <c r="O3589" s="3"/>
      <c r="P3589" s="3"/>
      <c r="Q3589" s="3"/>
      <c r="R3589" s="3"/>
      <c r="S3589" s="3"/>
      <c r="T3589" s="3"/>
      <c r="U3589" s="3"/>
      <c r="V3589" s="3"/>
    </row>
    <row r="3590" ht="27.0" customHeight="1">
      <c r="A3590" s="8" t="str">
        <f>HYPERLINK("https://www.tenforums.com/tutorials/104325-enable-disable-moving-taskbar-location-screen-windows-10-a.html","Taskbar Location on Screen - Enable or Disable Moving in Windows 10")</f>
        <v>Taskbar Location on Screen - Enable or Disable Moving in Windows 10</v>
      </c>
      <c r="B3590" s="9" t="s">
        <v>2967</v>
      </c>
      <c r="C3590" s="3"/>
      <c r="D3590" s="3"/>
      <c r="E3590" s="3"/>
      <c r="F3590" s="3"/>
      <c r="G3590" s="3"/>
      <c r="H3590" s="3"/>
      <c r="I3590" s="3"/>
      <c r="J3590" s="3"/>
      <c r="K3590" s="3"/>
      <c r="L3590" s="3"/>
      <c r="M3590" s="3"/>
      <c r="N3590" s="3"/>
      <c r="O3590" s="3"/>
      <c r="P3590" s="3"/>
      <c r="Q3590" s="3"/>
      <c r="R3590" s="3"/>
      <c r="S3590" s="3"/>
      <c r="T3590" s="3"/>
      <c r="U3590" s="3"/>
      <c r="V3590" s="3"/>
    </row>
    <row r="3591" ht="27.0" customHeight="1">
      <c r="A3591" s="8" t="str">
        <f>HYPERLINK("https://www.tenforums.com/tutorials/104265-enable-disable-lock-taskbar-windows-10-a.html","Taskbar Lock - Enable or Disable in Windows 10")</f>
        <v>Taskbar Lock - Enable or Disable in Windows 10</v>
      </c>
      <c r="B3591" s="9" t="s">
        <v>2968</v>
      </c>
      <c r="C3591" s="3"/>
      <c r="D3591" s="3"/>
      <c r="E3591" s="3"/>
      <c r="F3591" s="3"/>
      <c r="G3591" s="3"/>
      <c r="H3591" s="3"/>
      <c r="I3591" s="3"/>
      <c r="J3591" s="3"/>
      <c r="K3591" s="3"/>
      <c r="L3591" s="3"/>
      <c r="M3591" s="3"/>
      <c r="N3591" s="3"/>
      <c r="O3591" s="3"/>
      <c r="P3591" s="3"/>
      <c r="Q3591" s="3"/>
      <c r="R3591" s="3"/>
      <c r="S3591" s="3"/>
      <c r="T3591" s="3"/>
      <c r="U3591" s="3"/>
      <c r="V3591" s="3"/>
    </row>
    <row r="3592" ht="27.0" customHeight="1">
      <c r="A3592" s="8" t="str">
        <f>HYPERLINK("https://www.tenforums.com/tutorials/53449-taskbar-lock-unlock-windows-10-a.html","Taskbar - Lock or Unlock in Windows 10 ")</f>
        <v>Taskbar - Lock or Unlock in Windows 10 </v>
      </c>
      <c r="B3592" s="9" t="s">
        <v>2969</v>
      </c>
      <c r="C3592" s="3"/>
      <c r="D3592" s="3"/>
      <c r="E3592" s="3"/>
      <c r="F3592" s="3"/>
      <c r="G3592" s="3"/>
      <c r="H3592" s="3"/>
      <c r="I3592" s="3"/>
      <c r="J3592" s="3"/>
      <c r="K3592" s="3"/>
      <c r="L3592" s="3"/>
      <c r="M3592" s="3"/>
      <c r="N3592" s="3"/>
      <c r="O3592" s="3"/>
      <c r="P3592" s="3"/>
      <c r="Q3592" s="3"/>
      <c r="R3592" s="3"/>
      <c r="S3592" s="3"/>
      <c r="T3592" s="3"/>
      <c r="U3592" s="3"/>
      <c r="V3592" s="3"/>
    </row>
    <row r="3593" ht="27.0" customHeight="1">
      <c r="A3593" s="8" t="str">
        <f>HYPERLINK("https://www.tenforums.com/tutorials/86654-add-remove-notification-area-taskbar-windows-10-a.html","Taskbar Notification Area - Add or Remove in Windows 10")</f>
        <v>Taskbar Notification Area - Add or Remove in Windows 10</v>
      </c>
      <c r="B3593" s="9" t="s">
        <v>2083</v>
      </c>
      <c r="C3593" s="3"/>
      <c r="D3593" s="3"/>
      <c r="E3593" s="3"/>
      <c r="F3593" s="3"/>
      <c r="G3593" s="3"/>
      <c r="H3593" s="3"/>
      <c r="I3593" s="3"/>
      <c r="J3593" s="3"/>
      <c r="K3593" s="3"/>
      <c r="L3593" s="3"/>
      <c r="M3593" s="3"/>
      <c r="N3593" s="3"/>
      <c r="O3593" s="3"/>
      <c r="P3593" s="3"/>
      <c r="Q3593" s="3"/>
      <c r="R3593" s="3"/>
      <c r="S3593" s="3"/>
      <c r="T3593" s="3"/>
      <c r="U3593" s="3"/>
      <c r="V3593" s="3"/>
    </row>
    <row r="3594" ht="27.0" customHeight="1">
      <c r="A3594" s="8" t="str">
        <f>HYPERLINK("https://www.tenforums.com/tutorials/83096-add-remove-people-button-taskbar-windows-10-a.html","Taskbar People Button - Add or Remove in Windows 10")</f>
        <v>Taskbar People Button - Add or Remove in Windows 10</v>
      </c>
      <c r="B3594" s="10" t="s">
        <v>1976</v>
      </c>
      <c r="C3594" s="3"/>
      <c r="D3594" s="3"/>
      <c r="E3594" s="3"/>
      <c r="F3594" s="3"/>
      <c r="G3594" s="3"/>
      <c r="H3594" s="3"/>
      <c r="I3594" s="3"/>
      <c r="J3594" s="3"/>
      <c r="K3594" s="3"/>
      <c r="L3594" s="3"/>
      <c r="M3594" s="3"/>
      <c r="N3594" s="3"/>
      <c r="O3594" s="3"/>
      <c r="P3594" s="3"/>
      <c r="Q3594" s="3"/>
      <c r="R3594" s="3"/>
      <c r="S3594" s="3"/>
      <c r="T3594" s="3"/>
      <c r="U3594" s="3"/>
      <c r="V3594" s="3"/>
    </row>
    <row r="3595" ht="27.0" customHeight="1">
      <c r="A3595" s="8" t="str">
        <f>HYPERLINK("https://www.tenforums.com/tutorials/83110-pin-unpin-people-contacts-taskbar-windows-10-a.html","Taskbar - Pin and Unpin People Contacts in Windows 10")</f>
        <v>Taskbar - Pin and Unpin People Contacts in Windows 10</v>
      </c>
      <c r="B3595" s="10" t="s">
        <v>1979</v>
      </c>
      <c r="C3595" s="3"/>
      <c r="D3595" s="3"/>
      <c r="E3595" s="3"/>
      <c r="F3595" s="3"/>
      <c r="G3595" s="3"/>
      <c r="H3595" s="3"/>
      <c r="I3595" s="3"/>
      <c r="J3595" s="3"/>
      <c r="K3595" s="3"/>
      <c r="L3595" s="3"/>
      <c r="M3595" s="3"/>
      <c r="N3595" s="3"/>
      <c r="O3595" s="3"/>
      <c r="P3595" s="3"/>
      <c r="Q3595" s="3"/>
      <c r="R3595" s="3"/>
      <c r="S3595" s="3"/>
      <c r="T3595" s="3"/>
      <c r="U3595" s="3"/>
      <c r="V3595" s="3"/>
    </row>
    <row r="3596" ht="27.0" customHeight="1">
      <c r="A3596" s="8" t="str">
        <f>HYPERLINK("https://www.tenforums.com/tutorials/3449-pin-taskbar-unpin-taskbar-windows-10-a.html","Taskbar - 'Pin to taskbar' and 'Unpin from taskbar"" in Windows 10")</f>
        <v>Taskbar - 'Pin to taskbar' and 'Unpin from taskbar" in Windows 10</v>
      </c>
      <c r="B3596" s="9" t="s">
        <v>193</v>
      </c>
      <c r="C3596" s="3"/>
      <c r="D3596" s="3"/>
      <c r="E3596" s="3"/>
      <c r="F3596" s="3"/>
      <c r="G3596" s="3"/>
      <c r="H3596" s="3"/>
      <c r="I3596" s="3"/>
      <c r="J3596" s="3"/>
      <c r="K3596" s="3"/>
      <c r="L3596" s="3"/>
      <c r="M3596" s="3"/>
      <c r="N3596" s="3"/>
      <c r="O3596" s="3"/>
      <c r="P3596" s="3"/>
      <c r="Q3596" s="3"/>
      <c r="R3596" s="3"/>
      <c r="S3596" s="3"/>
      <c r="T3596" s="3"/>
      <c r="U3596" s="3"/>
      <c r="V3596" s="3"/>
    </row>
    <row r="3597" ht="27.0" customHeight="1">
      <c r="A3597" s="8" t="str">
        <f>HYPERLINK("https://www.tenforums.com/tutorials/3157-taskbar-pinned-apps-backup-restore-windows-10-a.html","Taskbar Pinned Apps - Backup and Restore in Windows 10")</f>
        <v>Taskbar Pinned Apps - Backup and Restore in Windows 10</v>
      </c>
      <c r="B3597" s="9" t="s">
        <v>2970</v>
      </c>
      <c r="C3597" s="3"/>
      <c r="D3597" s="3"/>
      <c r="E3597" s="3"/>
      <c r="F3597" s="3"/>
      <c r="G3597" s="3"/>
      <c r="H3597" s="3"/>
      <c r="I3597" s="3"/>
      <c r="J3597" s="3"/>
      <c r="K3597" s="3"/>
      <c r="L3597" s="3"/>
      <c r="M3597" s="3"/>
      <c r="N3597" s="3"/>
      <c r="O3597" s="3"/>
      <c r="P3597" s="3"/>
      <c r="Q3597" s="3"/>
      <c r="R3597" s="3"/>
      <c r="S3597" s="3"/>
      <c r="T3597" s="3"/>
      <c r="U3597" s="3"/>
      <c r="V3597" s="3"/>
    </row>
    <row r="3598" ht="27.0" customHeight="1">
      <c r="A3598" s="8" t="str">
        <f>HYPERLINK("https://www.tenforums.com/tutorials/105240-enable-disable-pinned-apps-taskbar-windows.html","Taskbar Pinned Apps - Enable or Disable in Windows")</f>
        <v>Taskbar Pinned Apps - Enable or Disable in Windows</v>
      </c>
      <c r="B3598" s="9" t="s">
        <v>2294</v>
      </c>
      <c r="C3598" s="3"/>
      <c r="D3598" s="3"/>
      <c r="E3598" s="3"/>
      <c r="F3598" s="3"/>
      <c r="G3598" s="3"/>
      <c r="H3598" s="3"/>
      <c r="I3598" s="3"/>
      <c r="J3598" s="3"/>
      <c r="K3598" s="3"/>
      <c r="L3598" s="3"/>
      <c r="M3598" s="3"/>
      <c r="N3598" s="3"/>
      <c r="O3598" s="3"/>
      <c r="P3598" s="3"/>
      <c r="Q3598" s="3"/>
      <c r="R3598" s="3"/>
      <c r="S3598" s="3"/>
      <c r="T3598" s="3"/>
      <c r="U3598" s="3"/>
      <c r="V3598" s="3"/>
    </row>
    <row r="3599" ht="27.0" customHeight="1">
      <c r="A3599" s="8" t="str">
        <f>HYPERLINK("https://www.tenforums.com/tutorials/3151-taskbar-pinned-apps-reset-clear-windows-10-a.html","Taskbar Pinned Apps - Reset and Clear in Windows 10")</f>
        <v>Taskbar Pinned Apps - Reset and Clear in Windows 10</v>
      </c>
      <c r="B3599" s="9" t="s">
        <v>2971</v>
      </c>
      <c r="C3599" s="3"/>
      <c r="D3599" s="3"/>
      <c r="E3599" s="3"/>
      <c r="F3599" s="3"/>
      <c r="G3599" s="3"/>
      <c r="H3599" s="3"/>
      <c r="I3599" s="3"/>
      <c r="J3599" s="3"/>
      <c r="K3599" s="3"/>
      <c r="L3599" s="3"/>
      <c r="M3599" s="3"/>
      <c r="N3599" s="3"/>
      <c r="O3599" s="3"/>
      <c r="P3599" s="3"/>
      <c r="Q3599" s="3"/>
      <c r="R3599" s="3"/>
      <c r="S3599" s="3"/>
      <c r="T3599" s="3"/>
      <c r="U3599" s="3"/>
      <c r="V3599" s="3"/>
    </row>
    <row r="3600" ht="27.0" customHeight="1">
      <c r="A3600" s="8" t="str">
        <f>HYPERLINK("https://www.tenforums.com/tutorials/47742-store-enable-disable-pin-taskbar-windows-8-10-a.html","Taskbar Pinning Store app - Enable or Disable in Windows 8 and 10 ")</f>
        <v>Taskbar Pinning Store app - Enable or Disable in Windows 8 and 10 </v>
      </c>
      <c r="B3600" s="9" t="s">
        <v>2293</v>
      </c>
      <c r="C3600" s="3"/>
      <c r="D3600" s="3"/>
      <c r="E3600" s="3"/>
      <c r="F3600" s="3"/>
      <c r="G3600" s="3"/>
      <c r="H3600" s="3"/>
      <c r="I3600" s="3"/>
      <c r="J3600" s="3"/>
      <c r="K3600" s="3"/>
      <c r="L3600" s="3"/>
      <c r="M3600" s="3"/>
      <c r="N3600" s="3"/>
      <c r="O3600" s="3"/>
      <c r="P3600" s="3"/>
      <c r="Q3600" s="3"/>
      <c r="R3600" s="3"/>
      <c r="S3600" s="3"/>
      <c r="T3600" s="3"/>
      <c r="U3600" s="3"/>
      <c r="V3600" s="3"/>
    </row>
    <row r="3601" ht="27.0" customHeight="1">
      <c r="A3601" s="8" t="str">
        <f>HYPERLINK("https://www.tenforums.com/tutorials/104311-enable-disable-resizing-taskbar-windows.html","Taskbar Resizing - Enable or Disable in Windows")</f>
        <v>Taskbar Resizing - Enable or Disable in Windows</v>
      </c>
      <c r="B3601" s="9" t="s">
        <v>2972</v>
      </c>
      <c r="C3601" s="3"/>
      <c r="D3601" s="3"/>
      <c r="E3601" s="3"/>
      <c r="F3601" s="3"/>
      <c r="G3601" s="3"/>
      <c r="H3601" s="3"/>
      <c r="I3601" s="3"/>
      <c r="J3601" s="3"/>
      <c r="K3601" s="3"/>
      <c r="L3601" s="3"/>
      <c r="M3601" s="3"/>
      <c r="N3601" s="3"/>
      <c r="O3601" s="3"/>
      <c r="P3601" s="3"/>
      <c r="Q3601" s="3"/>
      <c r="R3601" s="3"/>
      <c r="S3601" s="3"/>
      <c r="T3601" s="3"/>
      <c r="U3601" s="3"/>
      <c r="V3601" s="3"/>
    </row>
    <row r="3602" ht="27.0" customHeight="1">
      <c r="A3602" s="8" t="str">
        <f>HYPERLINK("https://www.tenforums.com/tutorials/2854-search-icon-box-show-remove-windows-10-taskbar.html","Taskbar Search Icon or Box - Show or Remove in Windows 10")</f>
        <v>Taskbar Search Icon or Box - Show or Remove in Windows 10</v>
      </c>
      <c r="B3602" s="9" t="s">
        <v>2973</v>
      </c>
      <c r="C3602" s="3"/>
      <c r="D3602" s="3"/>
      <c r="E3602" s="3"/>
      <c r="F3602" s="3"/>
      <c r="G3602" s="3"/>
      <c r="H3602" s="3"/>
      <c r="I3602" s="3"/>
      <c r="J3602" s="3"/>
      <c r="K3602" s="3"/>
      <c r="L3602" s="3"/>
      <c r="M3602" s="3"/>
      <c r="N3602" s="3"/>
      <c r="O3602" s="3"/>
      <c r="P3602" s="3"/>
      <c r="Q3602" s="3"/>
      <c r="R3602" s="3"/>
      <c r="S3602" s="3"/>
      <c r="T3602" s="3"/>
      <c r="U3602" s="3"/>
      <c r="V3602" s="3"/>
    </row>
    <row r="3603" ht="27.0" customHeight="1">
      <c r="A3603" s="8" t="str">
        <f>HYPERLINK("https://www.tenforums.com/tutorials/105189-enable-disable-taskbar-settings-windows-10-a.html","Taskbar Settings - Enable or Disable in Windows 10")</f>
        <v>Taskbar Settings - Enable or Disable in Windows 10</v>
      </c>
      <c r="B3603" s="9" t="s">
        <v>2974</v>
      </c>
      <c r="C3603" s="3"/>
      <c r="D3603" s="3"/>
      <c r="E3603" s="3"/>
      <c r="F3603" s="3"/>
      <c r="G3603" s="3"/>
      <c r="H3603" s="3"/>
      <c r="I3603" s="3"/>
      <c r="J3603" s="3"/>
      <c r="K3603" s="3"/>
      <c r="L3603" s="3"/>
      <c r="M3603" s="3"/>
      <c r="N3603" s="3"/>
      <c r="O3603" s="3"/>
      <c r="P3603" s="3"/>
      <c r="Q3603" s="3"/>
      <c r="R3603" s="3"/>
      <c r="S3603" s="3"/>
      <c r="T3603" s="3"/>
      <c r="U3603" s="3"/>
      <c r="V3603" s="3"/>
    </row>
    <row r="3604" ht="27.0" customHeight="1">
      <c r="A3604" s="8" t="str">
        <f>HYPERLINK("https://www.tenforums.com/tutorials/44334-taskbar-settings-shortcut-create-windows-10-a.html","Taskbar Settings shortcut - Create in Windows 10 ")</f>
        <v>Taskbar Settings shortcut - Create in Windows 10 </v>
      </c>
      <c r="B3604" s="9" t="s">
        <v>2975</v>
      </c>
      <c r="C3604" s="3"/>
      <c r="D3604" s="3"/>
      <c r="E3604" s="3"/>
      <c r="F3604" s="3"/>
      <c r="G3604" s="3"/>
      <c r="H3604" s="3"/>
      <c r="I3604" s="3"/>
      <c r="J3604" s="3"/>
      <c r="K3604" s="3"/>
      <c r="L3604" s="3"/>
      <c r="M3604" s="3"/>
      <c r="N3604" s="3"/>
      <c r="O3604" s="3"/>
      <c r="P3604" s="3"/>
      <c r="Q3604" s="3"/>
      <c r="R3604" s="3"/>
      <c r="S3604" s="3"/>
      <c r="T3604" s="3"/>
      <c r="U3604" s="3"/>
      <c r="V3604" s="3"/>
    </row>
    <row r="3605" ht="27.0" customHeight="1">
      <c r="A3605" s="8" t="str">
        <f>HYPERLINK("https://www.tenforums.com/tutorials/130973-show-taskbar-full-screen-mode-windows-10-a.html","Taskbar - Show in Full Screen mode in Windows 10")</f>
        <v>Taskbar - Show in Full Screen mode in Windows 10</v>
      </c>
      <c r="B3605" s="9" t="s">
        <v>2976</v>
      </c>
      <c r="C3605" s="3"/>
      <c r="D3605" s="3"/>
      <c r="E3605" s="3"/>
      <c r="F3605" s="3"/>
      <c r="G3605" s="3"/>
      <c r="H3605" s="3"/>
      <c r="I3605" s="3"/>
      <c r="J3605" s="3"/>
      <c r="K3605" s="3"/>
      <c r="L3605" s="3"/>
      <c r="M3605" s="3"/>
      <c r="N3605" s="3"/>
      <c r="O3605" s="3"/>
      <c r="P3605" s="3"/>
      <c r="Q3605" s="3"/>
      <c r="R3605" s="3"/>
      <c r="S3605" s="3"/>
      <c r="T3605" s="3"/>
      <c r="U3605" s="3"/>
      <c r="V3605" s="3"/>
    </row>
    <row r="3606" ht="27.0" customHeight="1">
      <c r="A3606" s="8" t="str">
        <f>HYPERLINK("https://www.tenforums.com/tutorials/104832-enable-disable-show-taskbar-all-displays-windows-10-a.html","Taskbar Show on All Displays - Enable or Disable in Windows 10")</f>
        <v>Taskbar Show on All Displays - Enable or Disable in Windows 10</v>
      </c>
      <c r="B3606" s="9" t="s">
        <v>2977</v>
      </c>
      <c r="C3606" s="3"/>
      <c r="D3606" s="3"/>
      <c r="E3606" s="3"/>
      <c r="F3606" s="3"/>
      <c r="G3606" s="3"/>
      <c r="H3606" s="3"/>
      <c r="I3606" s="3"/>
      <c r="J3606" s="3"/>
      <c r="K3606" s="3"/>
      <c r="L3606" s="3"/>
      <c r="M3606" s="3"/>
      <c r="N3606" s="3"/>
      <c r="O3606" s="3"/>
      <c r="P3606" s="3"/>
      <c r="Q3606" s="3"/>
      <c r="R3606" s="3"/>
      <c r="S3606" s="3"/>
      <c r="T3606" s="3"/>
      <c r="U3606" s="3"/>
      <c r="V3606" s="3"/>
    </row>
    <row r="3607" ht="27.0" customHeight="1">
      <c r="A3607" s="8" t="str">
        <f>HYPERLINK("https://www.tenforums.com/tutorials/4751-taskbar-show-windows-open-desktops-windows-10-a.html","Taskbar - Show Windows Open on Desktops in Windows 10")</f>
        <v>Taskbar - Show Windows Open on Desktops in Windows 10</v>
      </c>
      <c r="B3607" s="9" t="s">
        <v>91</v>
      </c>
      <c r="C3607" s="3"/>
      <c r="D3607" s="3"/>
      <c r="E3607" s="3"/>
      <c r="F3607" s="3"/>
      <c r="G3607" s="3"/>
      <c r="H3607" s="3"/>
      <c r="I3607" s="3"/>
      <c r="J3607" s="3"/>
      <c r="K3607" s="3"/>
      <c r="L3607" s="3"/>
      <c r="M3607" s="3"/>
      <c r="N3607" s="3"/>
      <c r="O3607" s="3"/>
      <c r="P3607" s="3"/>
      <c r="Q3607" s="3"/>
      <c r="R3607" s="3"/>
      <c r="S3607" s="3"/>
      <c r="T3607" s="3"/>
      <c r="U3607" s="3"/>
      <c r="V3607" s="3"/>
    </row>
    <row r="3608" ht="27.0" customHeight="1">
      <c r="A3608" s="8" t="str">
        <f>HYPERLINK("https://www.tenforums.com/tutorials/104233-change-height-width-size-taskbar-windows-10-a.html","Taskbar Size - Change Height or Width in Windows 10")</f>
        <v>Taskbar Size - Change Height or Width in Windows 10</v>
      </c>
      <c r="B3608" s="9" t="s">
        <v>2978</v>
      </c>
      <c r="C3608" s="3"/>
      <c r="D3608" s="3"/>
      <c r="E3608" s="3"/>
      <c r="F3608" s="3"/>
      <c r="G3608" s="3"/>
      <c r="H3608" s="3"/>
      <c r="I3608" s="3"/>
      <c r="J3608" s="3"/>
      <c r="K3608" s="3"/>
      <c r="L3608" s="3"/>
      <c r="M3608" s="3"/>
      <c r="N3608" s="3"/>
      <c r="O3608" s="3"/>
      <c r="P3608" s="3"/>
      <c r="Q3608" s="3"/>
      <c r="R3608" s="3"/>
      <c r="S3608" s="3"/>
      <c r="T3608" s="3"/>
      <c r="U3608" s="3"/>
      <c r="V3608" s="3"/>
    </row>
    <row r="3609" ht="27.0" customHeight="1">
      <c r="A3609" s="8" t="str">
        <f>HYPERLINK("https://www.tenforums.com/tutorials/86601-enable-disable-system-icons-taskbar-windows-10-a.html","Taskbar System Icons - Enable or Disable in Windows 10")</f>
        <v>Taskbar System Icons - Enable or Disable in Windows 10</v>
      </c>
      <c r="B3609" s="9" t="s">
        <v>2900</v>
      </c>
      <c r="C3609" s="3"/>
      <c r="D3609" s="3"/>
      <c r="E3609" s="3"/>
      <c r="F3609" s="3"/>
      <c r="G3609" s="3"/>
      <c r="H3609" s="3"/>
      <c r="I3609" s="3"/>
      <c r="J3609" s="3"/>
      <c r="K3609" s="3"/>
      <c r="L3609" s="3"/>
      <c r="M3609" s="3"/>
      <c r="N3609" s="3"/>
      <c r="O3609" s="3"/>
      <c r="P3609" s="3"/>
      <c r="Q3609" s="3"/>
      <c r="R3609" s="3"/>
      <c r="S3609" s="3"/>
      <c r="T3609" s="3"/>
      <c r="U3609" s="3"/>
      <c r="V3609" s="3"/>
    </row>
    <row r="3610" ht="27.0" customHeight="1">
      <c r="A3610" s="8" t="str">
        <f>HYPERLINK("https://www.tenforums.com/tutorials/2696-system-icons-turn-off-windows-10-a.html","Taskbar System Icons - Turn On or Off in Windows 10")</f>
        <v>Taskbar System Icons - Turn On or Off in Windows 10</v>
      </c>
      <c r="B3610" s="9" t="s">
        <v>2086</v>
      </c>
      <c r="C3610" s="3"/>
      <c r="D3610" s="3"/>
      <c r="E3610" s="3"/>
      <c r="F3610" s="3"/>
      <c r="G3610" s="3"/>
      <c r="H3610" s="3"/>
      <c r="I3610" s="3"/>
      <c r="J3610" s="3"/>
      <c r="K3610" s="3"/>
      <c r="L3610" s="3"/>
      <c r="M3610" s="3"/>
      <c r="N3610" s="3"/>
      <c r="O3610" s="3"/>
      <c r="P3610" s="3"/>
      <c r="Q3610" s="3"/>
      <c r="R3610" s="3"/>
      <c r="S3610" s="3"/>
      <c r="T3610" s="3"/>
      <c r="U3610" s="3"/>
      <c r="V3610" s="3"/>
    </row>
    <row r="3611" ht="27.0" customHeight="1">
      <c r="A3611" s="8" t="str">
        <f>HYPERLINK("https://www.tenforums.com/tutorials/5768-start-taskbar-action-center-color-turn-off-windows-10-a.html","Taskbar, Start, and Action Center Color - Turn On or Off in Windows 10")</f>
        <v>Taskbar, Start, and Action Center Color - Turn On or Off in Windows 10</v>
      </c>
      <c r="B3611" s="9" t="s">
        <v>525</v>
      </c>
      <c r="C3611" s="3"/>
      <c r="D3611" s="3"/>
      <c r="E3611" s="3"/>
      <c r="F3611" s="3"/>
      <c r="G3611" s="3"/>
      <c r="H3611" s="3"/>
      <c r="I3611" s="3"/>
      <c r="J3611" s="3"/>
      <c r="K3611" s="3"/>
      <c r="L3611" s="3"/>
      <c r="M3611" s="3"/>
      <c r="N3611" s="3"/>
      <c r="O3611" s="3"/>
      <c r="P3611" s="3"/>
      <c r="Q3611" s="3"/>
      <c r="R3611" s="3"/>
      <c r="S3611" s="3"/>
      <c r="T3611" s="3"/>
      <c r="U3611" s="3"/>
      <c r="V3611" s="3"/>
    </row>
    <row r="3612" ht="27.0" customHeight="1">
      <c r="A3612" s="8" t="str">
        <f>HYPERLINK("https://www.tenforums.com/tutorials/21005-change-delay-time-show-taskbar-thumbnails-windows-10-a.html","Taskbar Thumbnail Delay Time to Show - Change in Windows 10")</f>
        <v>Taskbar Thumbnail Delay Time to Show - Change in Windows 10</v>
      </c>
      <c r="B3612" s="9" t="s">
        <v>2979</v>
      </c>
      <c r="C3612" s="3"/>
      <c r="D3612" s="3"/>
      <c r="E3612" s="3"/>
      <c r="F3612" s="3"/>
      <c r="G3612" s="3"/>
      <c r="H3612" s="3"/>
      <c r="I3612" s="3"/>
      <c r="J3612" s="3"/>
      <c r="K3612" s="3"/>
      <c r="L3612" s="3"/>
      <c r="M3612" s="3"/>
      <c r="N3612" s="3"/>
      <c r="O3612" s="3"/>
      <c r="P3612" s="3"/>
      <c r="Q3612" s="3"/>
      <c r="R3612" s="3"/>
      <c r="S3612" s="3"/>
      <c r="T3612" s="3"/>
      <c r="U3612" s="3"/>
      <c r="V3612" s="3"/>
    </row>
    <row r="3613" ht="27.0" customHeight="1">
      <c r="A3613" s="8" t="str">
        <f>HYPERLINK("https://www.tenforums.com/tutorials/86544-change-taskbar-thumbnail-live-preview-hover-delay-time-windows-10-a.html","Taskbar Thumbnail Live Preview Hover Delay Time - Change in Windows 10")</f>
        <v>Taskbar Thumbnail Live Preview Hover Delay Time - Change in Windows 10</v>
      </c>
      <c r="B3613" s="9" t="s">
        <v>2980</v>
      </c>
      <c r="C3613" s="3"/>
      <c r="D3613" s="3"/>
      <c r="E3613" s="3"/>
      <c r="F3613" s="3"/>
      <c r="G3613" s="3"/>
      <c r="H3613" s="3"/>
      <c r="I3613" s="3"/>
      <c r="J3613" s="3"/>
      <c r="K3613" s="3"/>
      <c r="L3613" s="3"/>
      <c r="M3613" s="3"/>
      <c r="N3613" s="3"/>
      <c r="O3613" s="3"/>
      <c r="P3613" s="3"/>
      <c r="Q3613" s="3"/>
      <c r="R3613" s="3"/>
      <c r="S3613" s="3"/>
      <c r="T3613" s="3"/>
      <c r="U3613" s="3"/>
      <c r="V3613" s="3"/>
    </row>
    <row r="3614" ht="27.0" customHeight="1">
      <c r="A3614" s="12" t="str">
        <f>HYPERLINK("https://www.tenforums.com/tutorials/141305-enable-disable-taskbar-thumbnail-live-previews-windows-10-a.html","Taskbar Thumbnail Live Previews - Enable or Disable in Windows 10")</f>
        <v>Taskbar Thumbnail Live Previews - Enable or Disable in Windows 10</v>
      </c>
      <c r="B3614" s="10" t="s">
        <v>2981</v>
      </c>
      <c r="C3614" s="3"/>
      <c r="D3614" s="3"/>
      <c r="E3614" s="3"/>
      <c r="F3614" s="3"/>
      <c r="G3614" s="3"/>
      <c r="H3614" s="3"/>
      <c r="I3614" s="3"/>
      <c r="J3614" s="3"/>
      <c r="K3614" s="3"/>
      <c r="L3614" s="3"/>
      <c r="M3614" s="3"/>
      <c r="N3614" s="3"/>
      <c r="O3614" s="3"/>
      <c r="P3614" s="3"/>
      <c r="Q3614" s="3"/>
      <c r="R3614" s="3"/>
      <c r="S3614" s="3"/>
      <c r="T3614" s="3"/>
      <c r="U3614" s="3"/>
      <c r="V3614" s="3"/>
    </row>
    <row r="3615" ht="27.0" customHeight="1">
      <c r="A3615" s="8" t="str">
        <f>HYPERLINK("https://www.tenforums.com/tutorials/21005-change-delay-time-show-taskbar-thumbnails-windows-10-a.html","Taskbar Thumbnail Previews - Enable or Disable in Windows 10")</f>
        <v>Taskbar Thumbnail Previews - Enable or Disable in Windows 10</v>
      </c>
      <c r="B3615" s="9" t="s">
        <v>2979</v>
      </c>
      <c r="C3615" s="3"/>
      <c r="D3615" s="3"/>
      <c r="E3615" s="3"/>
      <c r="F3615" s="3"/>
      <c r="G3615" s="3"/>
      <c r="H3615" s="3"/>
      <c r="I3615" s="3"/>
      <c r="J3615" s="3"/>
      <c r="K3615" s="3"/>
      <c r="L3615" s="3"/>
      <c r="M3615" s="3"/>
      <c r="N3615" s="3"/>
      <c r="O3615" s="3"/>
      <c r="P3615" s="3"/>
      <c r="Q3615" s="3"/>
      <c r="R3615" s="3"/>
      <c r="S3615" s="3"/>
      <c r="T3615" s="3"/>
      <c r="U3615" s="3"/>
      <c r="V3615" s="3"/>
    </row>
    <row r="3616" ht="27.0" customHeight="1">
      <c r="A3616" s="8" t="str">
        <f>HYPERLINK("https://www.tenforums.com/tutorials/126722-enable-disable-save-taskbar-thumbnail-previews-cache-windows.html","Taskbar Thumbnail Previews - Enable or Disable Save to Cache in Windows")</f>
        <v>Taskbar Thumbnail Previews - Enable or Disable Save to Cache in Windows</v>
      </c>
      <c r="B3616" s="9" t="s">
        <v>2982</v>
      </c>
      <c r="C3616" s="3"/>
      <c r="D3616" s="3"/>
      <c r="E3616" s="3"/>
      <c r="F3616" s="3"/>
      <c r="G3616" s="3"/>
      <c r="H3616" s="3"/>
      <c r="I3616" s="3"/>
      <c r="J3616" s="3"/>
      <c r="K3616" s="3"/>
      <c r="L3616" s="3"/>
      <c r="M3616" s="3"/>
      <c r="N3616" s="3"/>
      <c r="O3616" s="3"/>
      <c r="P3616" s="3"/>
      <c r="Q3616" s="3"/>
      <c r="R3616" s="3"/>
      <c r="S3616" s="3"/>
      <c r="T3616" s="3"/>
      <c r="U3616" s="3"/>
      <c r="V3616" s="3"/>
    </row>
    <row r="3617" ht="27.0" customHeight="1">
      <c r="A3617" s="8" t="str">
        <f>HYPERLINK("https://www.tenforums.com/tutorials/26105-taskbar-thumbnails-size-change-windows-10-a.html","Taskbar Thumbnails Size - Change in Windows 10")</f>
        <v>Taskbar Thumbnails Size - Change in Windows 10</v>
      </c>
      <c r="B3617" s="9" t="s">
        <v>2983</v>
      </c>
      <c r="C3617" s="3"/>
      <c r="D3617" s="3"/>
      <c r="E3617" s="3"/>
      <c r="F3617" s="3"/>
      <c r="G3617" s="3"/>
      <c r="H3617" s="3"/>
      <c r="I3617" s="3"/>
      <c r="J3617" s="3"/>
      <c r="K3617" s="3"/>
      <c r="L3617" s="3"/>
      <c r="M3617" s="3"/>
      <c r="N3617" s="3"/>
      <c r="O3617" s="3"/>
      <c r="P3617" s="3"/>
      <c r="Q3617" s="3"/>
      <c r="R3617" s="3"/>
      <c r="S3617" s="3"/>
      <c r="T3617" s="3"/>
      <c r="U3617" s="3"/>
      <c r="V3617" s="3"/>
    </row>
    <row r="3618" ht="27.0" customHeight="1">
      <c r="A3618" s="8" t="str">
        <f>HYPERLINK("https://www.tenforums.com/tutorials/20989-taskbar-thumbnail-threshold-show-list-change-windows-10-a.html","Taskbar Thumbnail Threshold to Show List - Change in Windows 10")</f>
        <v>Taskbar Thumbnail Threshold to Show List - Change in Windows 10</v>
      </c>
      <c r="B3618" s="9" t="s">
        <v>2984</v>
      </c>
      <c r="C3618" s="3"/>
      <c r="D3618" s="3"/>
      <c r="E3618" s="3"/>
      <c r="F3618" s="3"/>
      <c r="G3618" s="3"/>
      <c r="H3618" s="3"/>
      <c r="I3618" s="3"/>
      <c r="J3618" s="3"/>
      <c r="K3618" s="3"/>
      <c r="L3618" s="3"/>
      <c r="M3618" s="3"/>
      <c r="N3618" s="3"/>
      <c r="O3618" s="3"/>
      <c r="P3618" s="3"/>
      <c r="Q3618" s="3"/>
      <c r="R3618" s="3"/>
      <c r="S3618" s="3"/>
      <c r="T3618" s="3"/>
      <c r="U3618" s="3"/>
      <c r="V3618" s="3"/>
    </row>
    <row r="3619" ht="27.0" customHeight="1">
      <c r="A3619" s="8" t="str">
        <f>HYPERLINK("https://www.tenforums.com/tutorials/35428-cortana-taskbar-tidbits-turn-off-windows-10-a.html","Taskbar Tidbits from Cortana - Turn On or Off in Windows 10")</f>
        <v>Taskbar Tidbits from Cortana - Turn On or Off in Windows 10</v>
      </c>
      <c r="B3619" s="9" t="s">
        <v>2985</v>
      </c>
      <c r="C3619" s="3"/>
      <c r="D3619" s="3"/>
      <c r="E3619" s="3"/>
      <c r="F3619" s="3"/>
      <c r="G3619" s="3"/>
      <c r="H3619" s="3"/>
      <c r="I3619" s="3"/>
      <c r="J3619" s="3"/>
      <c r="K3619" s="3"/>
      <c r="L3619" s="3"/>
      <c r="M3619" s="3"/>
      <c r="N3619" s="3"/>
      <c r="O3619" s="3"/>
      <c r="P3619" s="3"/>
      <c r="Q3619" s="3"/>
      <c r="R3619" s="3"/>
      <c r="S3619" s="3"/>
      <c r="T3619" s="3"/>
      <c r="U3619" s="3"/>
      <c r="V3619" s="3"/>
    </row>
    <row r="3620" ht="27.0" customHeight="1">
      <c r="A3620" s="8" t="str">
        <f>HYPERLINK("https://www.tenforums.com/tutorials/67619-taskbar-toolbars-add-windows-10-a.html","Taskbar Toolbars - Add in Windows 10 ")</f>
        <v>Taskbar Toolbars - Add in Windows 10 </v>
      </c>
      <c r="B3620" s="9" t="s">
        <v>2986</v>
      </c>
      <c r="C3620" s="3"/>
      <c r="D3620" s="3"/>
      <c r="E3620" s="3"/>
      <c r="F3620" s="3"/>
      <c r="G3620" s="3"/>
      <c r="H3620" s="3"/>
      <c r="I3620" s="3"/>
      <c r="J3620" s="3"/>
      <c r="K3620" s="3"/>
      <c r="L3620" s="3"/>
      <c r="M3620" s="3"/>
      <c r="N3620" s="3"/>
      <c r="O3620" s="3"/>
      <c r="P3620" s="3"/>
      <c r="Q3620" s="3"/>
      <c r="R3620" s="3"/>
      <c r="S3620" s="3"/>
      <c r="T3620" s="3"/>
      <c r="U3620" s="3"/>
      <c r="V3620" s="3"/>
    </row>
    <row r="3621" ht="27.0" customHeight="1">
      <c r="A3621" s="8" t="str">
        <f>HYPERLINK("https://www.tenforums.com/tutorials/67665-taskbar-toolbars-backup-restore-windows-10-a.html","Taskbar Toolbars - Backup and Restore in Windows 10 ")</f>
        <v>Taskbar Toolbars - Backup and Restore in Windows 10 </v>
      </c>
      <c r="B3621" s="9" t="s">
        <v>2987</v>
      </c>
      <c r="C3621" s="3"/>
      <c r="D3621" s="3"/>
      <c r="E3621" s="3"/>
      <c r="F3621" s="3"/>
      <c r="G3621" s="3"/>
      <c r="H3621" s="3"/>
      <c r="I3621" s="3"/>
      <c r="J3621" s="3"/>
      <c r="K3621" s="3"/>
      <c r="L3621" s="3"/>
      <c r="M3621" s="3"/>
      <c r="N3621" s="3"/>
      <c r="O3621" s="3"/>
      <c r="P3621" s="3"/>
      <c r="Q3621" s="3"/>
      <c r="R3621" s="3"/>
      <c r="S3621" s="3"/>
      <c r="T3621" s="3"/>
      <c r="U3621" s="3"/>
      <c r="V3621" s="3"/>
    </row>
    <row r="3622" ht="27.0" customHeight="1">
      <c r="A3622" s="8" t="str">
        <f>HYPERLINK("https://www.tenforums.com/tutorials/104375-enable-disable-adding-removing-toolbars-taskbar-windows.html","Taskbar Toolbars - Enable or Disable Adding and Removing in Windows")</f>
        <v>Taskbar Toolbars - Enable or Disable Adding and Removing in Windows</v>
      </c>
      <c r="B3622" s="9" t="s">
        <v>2988</v>
      </c>
      <c r="C3622" s="3"/>
      <c r="D3622" s="3"/>
      <c r="E3622" s="3"/>
      <c r="F3622" s="3"/>
      <c r="G3622" s="3"/>
      <c r="H3622" s="3"/>
      <c r="I3622" s="3"/>
      <c r="J3622" s="3"/>
      <c r="K3622" s="3"/>
      <c r="L3622" s="3"/>
      <c r="M3622" s="3"/>
      <c r="N3622" s="3"/>
      <c r="O3622" s="3"/>
      <c r="P3622" s="3"/>
      <c r="Q3622" s="3"/>
      <c r="R3622" s="3"/>
      <c r="S3622" s="3"/>
      <c r="T3622" s="3"/>
      <c r="U3622" s="3"/>
      <c r="V3622" s="3"/>
    </row>
    <row r="3623" ht="27.0" customHeight="1">
      <c r="A3623" s="8" t="str">
        <f>HYPERLINK("https://www.tenforums.com/tutorials/104386-enable-disable-toolbars-taskbar-windows.html","Taskbar Toolbars - Enable or Disable in Windows")</f>
        <v>Taskbar Toolbars - Enable or Disable in Windows</v>
      </c>
      <c r="B3623" s="9" t="s">
        <v>2989</v>
      </c>
      <c r="C3623" s="3"/>
      <c r="D3623" s="3"/>
      <c r="E3623" s="3"/>
      <c r="F3623" s="3"/>
      <c r="G3623" s="3"/>
      <c r="H3623" s="3"/>
      <c r="I3623" s="3"/>
      <c r="J3623" s="3"/>
      <c r="K3623" s="3"/>
      <c r="L3623" s="3"/>
      <c r="M3623" s="3"/>
      <c r="N3623" s="3"/>
      <c r="O3623" s="3"/>
      <c r="P3623" s="3"/>
      <c r="Q3623" s="3"/>
      <c r="R3623" s="3"/>
      <c r="S3623" s="3"/>
      <c r="T3623" s="3"/>
      <c r="U3623" s="3"/>
      <c r="V3623" s="3"/>
    </row>
    <row r="3624" ht="27.0" customHeight="1">
      <c r="A3624" s="8" t="str">
        <f>HYPERLINK("https://www.tenforums.com/tutorials/105299-enable-disable-rearranging-toolbars-taskbar-windows.html","Taskbar Toolbars - Enable or Disable Rearranging  in Windows")</f>
        <v>Taskbar Toolbars - Enable or Disable Rearranging  in Windows</v>
      </c>
      <c r="B3624" s="9" t="s">
        <v>2990</v>
      </c>
      <c r="C3624" s="3"/>
      <c r="D3624" s="3"/>
      <c r="E3624" s="3"/>
      <c r="F3624" s="3"/>
      <c r="G3624" s="3"/>
      <c r="H3624" s="3"/>
      <c r="I3624" s="3"/>
      <c r="J3624" s="3"/>
      <c r="K3624" s="3"/>
      <c r="L3624" s="3"/>
      <c r="M3624" s="3"/>
      <c r="N3624" s="3"/>
      <c r="O3624" s="3"/>
      <c r="P3624" s="3"/>
      <c r="Q3624" s="3"/>
      <c r="R3624" s="3"/>
      <c r="S3624" s="3"/>
      <c r="T3624" s="3"/>
      <c r="U3624" s="3"/>
      <c r="V3624" s="3"/>
    </row>
    <row r="3625" ht="27.0" customHeight="1">
      <c r="A3625" s="8" t="str">
        <f>HYPERLINK("https://www.tenforums.com/tutorials/67660-taskbar-toolbars-remove-windows-10-a.html","Taskbar Toolbars - Remove in Windows 10 ")</f>
        <v>Taskbar Toolbars - Remove in Windows 10 </v>
      </c>
      <c r="B3625" s="9" t="s">
        <v>2991</v>
      </c>
      <c r="C3625" s="3"/>
      <c r="D3625" s="3"/>
      <c r="E3625" s="3"/>
      <c r="F3625" s="3"/>
      <c r="G3625" s="3"/>
      <c r="H3625" s="3"/>
      <c r="I3625" s="3"/>
      <c r="J3625" s="3"/>
      <c r="K3625" s="3"/>
      <c r="L3625" s="3"/>
      <c r="M3625" s="3"/>
      <c r="N3625" s="3"/>
      <c r="O3625" s="3"/>
      <c r="P3625" s="3"/>
      <c r="Q3625" s="3"/>
      <c r="R3625" s="3"/>
      <c r="S3625" s="3"/>
      <c r="T3625" s="3"/>
      <c r="U3625" s="3"/>
      <c r="V3625" s="3"/>
    </row>
    <row r="3626" ht="27.0" customHeight="1">
      <c r="A3626" s="8" t="str">
        <f>HYPERLINK("https://www.tenforums.com/tutorials/67661-taskbar-toolbars-reset-clear-windows-10-a.html","Taskbar Toolbars - Reset and Clear in Windows 10 ")</f>
        <v>Taskbar Toolbars - Reset and Clear in Windows 10 </v>
      </c>
      <c r="B3626" s="9" t="s">
        <v>2992</v>
      </c>
      <c r="C3626" s="3"/>
      <c r="D3626" s="3"/>
      <c r="E3626" s="3"/>
      <c r="F3626" s="3"/>
      <c r="G3626" s="3"/>
      <c r="H3626" s="3"/>
      <c r="I3626" s="3"/>
      <c r="J3626" s="3"/>
      <c r="K3626" s="3"/>
      <c r="L3626" s="3"/>
      <c r="M3626" s="3"/>
      <c r="N3626" s="3"/>
      <c r="O3626" s="3"/>
      <c r="P3626" s="3"/>
      <c r="Q3626" s="3"/>
      <c r="R3626" s="3"/>
      <c r="S3626" s="3"/>
      <c r="T3626" s="3"/>
      <c r="U3626" s="3"/>
      <c r="V3626" s="3"/>
    </row>
    <row r="3627" ht="27.0" customHeight="1">
      <c r="A3627" s="8" t="str">
        <f>HYPERLINK("https://www.tenforums.com/tutorials/5556-turn-off-transparency-effects-windows-10-a.html","Taskbar Transparency - Turn On or Off in Windows 10")</f>
        <v>Taskbar Transparency - Turn On or Off in Windows 10</v>
      </c>
      <c r="B3627" s="9" t="s">
        <v>69</v>
      </c>
      <c r="C3627" s="3"/>
      <c r="D3627" s="3"/>
      <c r="E3627" s="3"/>
      <c r="F3627" s="3"/>
      <c r="G3627" s="3"/>
      <c r="H3627" s="3"/>
      <c r="I3627" s="3"/>
      <c r="J3627" s="3"/>
      <c r="K3627" s="3"/>
      <c r="L3627" s="3"/>
      <c r="M3627" s="3"/>
      <c r="N3627" s="3"/>
      <c r="O3627" s="3"/>
      <c r="P3627" s="3"/>
      <c r="Q3627" s="3"/>
      <c r="R3627" s="3"/>
      <c r="S3627" s="3"/>
      <c r="T3627" s="3"/>
      <c r="U3627" s="3"/>
      <c r="V3627" s="3"/>
    </row>
    <row r="3628" ht="27.0" customHeight="1">
      <c r="A3628" s="8" t="str">
        <f>HYPERLINK("https://www.tenforums.com/tutorials/48147-windows-ink-workspace-button-hide-show-taskbar-windows-10-a.html","Taskbar Windows Ink Workspace Button - Hide or Show in Windows 10 ")</f>
        <v>Taskbar Windows Ink Workspace Button - Hide or Show in Windows 10 </v>
      </c>
      <c r="B3628" s="9" t="s">
        <v>2993</v>
      </c>
      <c r="C3628" s="3"/>
      <c r="D3628" s="3"/>
      <c r="E3628" s="3"/>
      <c r="F3628" s="3"/>
      <c r="G3628" s="3"/>
      <c r="H3628" s="3"/>
      <c r="I3628" s="3"/>
      <c r="J3628" s="3"/>
      <c r="K3628" s="3"/>
      <c r="L3628" s="3"/>
      <c r="M3628" s="3"/>
      <c r="N3628" s="3"/>
      <c r="O3628" s="3"/>
      <c r="P3628" s="3"/>
      <c r="Q3628" s="3"/>
      <c r="R3628" s="3"/>
      <c r="S3628" s="3"/>
      <c r="T3628" s="3"/>
      <c r="U3628" s="3"/>
      <c r="V3628" s="3"/>
    </row>
    <row r="3629" ht="27.0" customHeight="1">
      <c r="A3629" s="11" t="s">
        <v>2994</v>
      </c>
      <c r="B3629" s="10" t="s">
        <v>2995</v>
      </c>
      <c r="C3629" s="3"/>
      <c r="D3629" s="3"/>
      <c r="E3629" s="3"/>
      <c r="F3629" s="3"/>
      <c r="G3629" s="3"/>
      <c r="H3629" s="3"/>
      <c r="I3629" s="3"/>
      <c r="J3629" s="3"/>
      <c r="K3629" s="3"/>
      <c r="L3629" s="3"/>
      <c r="M3629" s="3"/>
      <c r="N3629" s="3"/>
      <c r="O3629" s="3"/>
      <c r="P3629" s="3"/>
      <c r="Q3629" s="3"/>
      <c r="R3629" s="3"/>
      <c r="S3629" s="3"/>
      <c r="T3629" s="3"/>
      <c r="U3629" s="3"/>
      <c r="V3629" s="3"/>
    </row>
    <row r="3630" ht="27.0" customHeight="1">
      <c r="A3630" s="11" t="s">
        <v>2996</v>
      </c>
      <c r="B3630" s="10" t="s">
        <v>2997</v>
      </c>
      <c r="C3630" s="3"/>
      <c r="D3630" s="3"/>
      <c r="E3630" s="3"/>
      <c r="F3630" s="3"/>
      <c r="G3630" s="3"/>
      <c r="H3630" s="3"/>
      <c r="I3630" s="3"/>
      <c r="J3630" s="3"/>
      <c r="K3630" s="3"/>
      <c r="L3630" s="3"/>
      <c r="M3630" s="3"/>
      <c r="N3630" s="3"/>
      <c r="O3630" s="3"/>
      <c r="P3630" s="3"/>
      <c r="Q3630" s="3"/>
      <c r="R3630" s="3"/>
      <c r="S3630" s="3"/>
      <c r="T3630" s="3"/>
      <c r="U3630" s="3"/>
      <c r="V3630" s="3"/>
    </row>
    <row r="3631" ht="27.0" customHeight="1">
      <c r="A3631" s="8" t="str">
        <f>HYPERLINK("https://www.tenforums.com/tutorials/70830-temporary-files-delete-windows-10-a.html","Temporary Files - Delete in Windows 10 ")</f>
        <v>Temporary Files - Delete in Windows 10 </v>
      </c>
      <c r="B3631" s="9" t="s">
        <v>2998</v>
      </c>
      <c r="C3631" s="3"/>
      <c r="D3631" s="3"/>
      <c r="E3631" s="3"/>
      <c r="F3631" s="3"/>
      <c r="G3631" s="3"/>
      <c r="H3631" s="3"/>
      <c r="I3631" s="3"/>
      <c r="J3631" s="3"/>
      <c r="K3631" s="3"/>
      <c r="L3631" s="3"/>
      <c r="M3631" s="3"/>
      <c r="N3631" s="3"/>
      <c r="O3631" s="3"/>
      <c r="P3631" s="3"/>
      <c r="Q3631" s="3"/>
      <c r="R3631" s="3"/>
      <c r="S3631" s="3"/>
      <c r="T3631" s="3"/>
      <c r="U3631" s="3"/>
      <c r="V3631" s="3"/>
    </row>
    <row r="3632" ht="27.0" customHeight="1">
      <c r="A3632" s="12" t="str">
        <f>HYPERLINK("https://www.tenforums.com/tutorials/48012-fix-youve-been-signed-temporary-profile-windows-10-a.html","Temporary Profile Error - Fix in Windows 10")</f>
        <v>Temporary Profile Error - Fix in Windows 10</v>
      </c>
      <c r="B3632" s="10" t="s">
        <v>2999</v>
      </c>
      <c r="C3632" s="3"/>
      <c r="D3632" s="3"/>
      <c r="E3632" s="3"/>
      <c r="F3632" s="3"/>
      <c r="G3632" s="3"/>
      <c r="H3632" s="3"/>
      <c r="I3632" s="3"/>
      <c r="J3632" s="3"/>
      <c r="K3632" s="3"/>
      <c r="L3632" s="3"/>
      <c r="M3632" s="3"/>
      <c r="N3632" s="3"/>
      <c r="O3632" s="3"/>
      <c r="P3632" s="3"/>
      <c r="Q3632" s="3"/>
      <c r="R3632" s="3"/>
      <c r="S3632" s="3"/>
      <c r="T3632" s="3"/>
      <c r="U3632" s="3"/>
      <c r="V3632" s="3"/>
    </row>
    <row r="3633" ht="27.0" customHeight="1">
      <c r="A3633" s="8" t="str">
        <f>HYPERLINK("https://www.tenforums.com/tutorials/106813-enable-disable-log-users-temporary-profiles-windows.html","Temporary Profiles - Enable or Disable Log On Users with in Windows")</f>
        <v>Temporary Profiles - Enable or Disable Log On Users with in Windows</v>
      </c>
      <c r="B3633" s="9" t="s">
        <v>3000</v>
      </c>
      <c r="C3633" s="3"/>
      <c r="D3633" s="3"/>
      <c r="E3633" s="3"/>
      <c r="F3633" s="3"/>
      <c r="G3633" s="3"/>
      <c r="H3633" s="3"/>
      <c r="I3633" s="3"/>
      <c r="J3633" s="3"/>
      <c r="K3633" s="3"/>
      <c r="L3633" s="3"/>
      <c r="M3633" s="3"/>
      <c r="N3633" s="3"/>
      <c r="O3633" s="3"/>
      <c r="P3633" s="3"/>
      <c r="Q3633" s="3"/>
      <c r="R3633" s="3"/>
      <c r="S3633" s="3"/>
      <c r="T3633" s="3"/>
      <c r="U3633" s="3"/>
      <c r="V3633" s="3"/>
    </row>
    <row r="3634" ht="27.0" customHeight="1">
      <c r="A3634" s="8" t="str">
        <f>HYPERLINK("https://www.tenforums.com/tutorials/100964-terminate-microsoft-store-apps-windows-10-a.html","Terminate Microsoft Store Apps in Windows 10")</f>
        <v>Terminate Microsoft Store Apps in Windows 10</v>
      </c>
      <c r="B3634" s="9" t="s">
        <v>201</v>
      </c>
      <c r="C3634" s="3"/>
      <c r="D3634" s="3"/>
      <c r="E3634" s="3"/>
      <c r="F3634" s="3"/>
      <c r="G3634" s="3"/>
      <c r="H3634" s="3"/>
      <c r="I3634" s="3"/>
      <c r="J3634" s="3"/>
      <c r="K3634" s="3"/>
      <c r="L3634" s="3"/>
      <c r="M3634" s="3"/>
      <c r="N3634" s="3"/>
      <c r="O3634" s="3"/>
      <c r="P3634" s="3"/>
      <c r="Q3634" s="3"/>
      <c r="R3634" s="3"/>
      <c r="S3634" s="3"/>
      <c r="T3634" s="3"/>
      <c r="U3634" s="3"/>
      <c r="V3634" s="3"/>
    </row>
    <row r="3635" ht="27.0" customHeight="1">
      <c r="A3635" s="8" t="str">
        <f>HYPERLINK("https://www.tenforums.com/tutorials/127559-terminate-running-windows-subsystem-linux-distro-windows-10-a.html","Terminate Running Windows Subsystem for Linux Distro in Windows 10")</f>
        <v>Terminate Running Windows Subsystem for Linux Distro in Windows 10</v>
      </c>
      <c r="B3635" s="9" t="s">
        <v>3001</v>
      </c>
      <c r="C3635" s="3"/>
      <c r="D3635" s="3"/>
      <c r="E3635" s="3"/>
      <c r="F3635" s="3"/>
      <c r="G3635" s="3"/>
      <c r="H3635" s="3"/>
      <c r="I3635" s="3"/>
      <c r="J3635" s="3"/>
      <c r="K3635" s="3"/>
      <c r="L3635" s="3"/>
      <c r="M3635" s="3"/>
      <c r="N3635" s="3"/>
      <c r="O3635" s="3"/>
      <c r="P3635" s="3"/>
      <c r="Q3635" s="3"/>
      <c r="R3635" s="3"/>
      <c r="S3635" s="3"/>
      <c r="T3635" s="3"/>
      <c r="U3635" s="3"/>
      <c r="V3635" s="3"/>
    </row>
    <row r="3636" ht="27.0" customHeight="1">
      <c r="A3636" s="11" t="s">
        <v>3002</v>
      </c>
      <c r="B3636" s="10" t="s">
        <v>881</v>
      </c>
      <c r="C3636" s="3"/>
      <c r="D3636" s="3"/>
      <c r="E3636" s="3"/>
      <c r="F3636" s="3"/>
      <c r="G3636" s="3"/>
      <c r="H3636" s="3"/>
      <c r="I3636" s="3"/>
      <c r="J3636" s="3"/>
      <c r="K3636" s="3"/>
      <c r="L3636" s="3"/>
      <c r="M3636" s="3"/>
      <c r="N3636" s="3"/>
      <c r="O3636" s="3"/>
      <c r="P3636" s="3"/>
      <c r="Q3636" s="3"/>
      <c r="R3636" s="3"/>
      <c r="S3636" s="3"/>
      <c r="T3636" s="3"/>
      <c r="U3636" s="3"/>
      <c r="V3636" s="3"/>
    </row>
    <row r="3637" ht="27.0" customHeight="1">
      <c r="A3637" s="8" t="str">
        <f>HYPERLINK("https://www.tenforums.com/tutorials/133712-change-window-text-color-windows-10-a.html","Text Color of Window - Change in Windows 10")</f>
        <v>Text Color of Window - Change in Windows 10</v>
      </c>
      <c r="B3637" s="9" t="s">
        <v>3003</v>
      </c>
      <c r="C3637" s="3"/>
      <c r="D3637" s="3"/>
      <c r="E3637" s="3"/>
      <c r="F3637" s="3"/>
      <c r="G3637" s="3"/>
      <c r="H3637" s="3"/>
      <c r="I3637" s="3"/>
      <c r="J3637" s="3"/>
      <c r="K3637" s="3"/>
      <c r="L3637" s="3"/>
      <c r="M3637" s="3"/>
      <c r="N3637" s="3"/>
      <c r="O3637" s="3"/>
      <c r="P3637" s="3"/>
      <c r="Q3637" s="3"/>
      <c r="R3637" s="3"/>
      <c r="S3637" s="3"/>
      <c r="T3637" s="3"/>
      <c r="U3637" s="3"/>
      <c r="V3637" s="3"/>
    </row>
    <row r="3638" ht="27.0" customHeight="1">
      <c r="A3638" s="12" t="str">
        <f>HYPERLINK("https://www.tenforums.com/tutorials/95372-change-text-cursor-blink-rate-windows.html","Text Cursor Blink Rate - Change in Windows")</f>
        <v>Text Cursor Blink Rate - Change in Windows</v>
      </c>
      <c r="B3638" s="10" t="s">
        <v>686</v>
      </c>
      <c r="C3638" s="3"/>
      <c r="D3638" s="3"/>
      <c r="E3638" s="3"/>
      <c r="F3638" s="3"/>
      <c r="G3638" s="3"/>
      <c r="H3638" s="3"/>
      <c r="I3638" s="3"/>
      <c r="J3638" s="3"/>
      <c r="K3638" s="3"/>
      <c r="L3638" s="3"/>
      <c r="M3638" s="3"/>
      <c r="N3638" s="3"/>
      <c r="O3638" s="3"/>
      <c r="P3638" s="3"/>
      <c r="Q3638" s="3"/>
      <c r="R3638" s="3"/>
      <c r="S3638" s="3"/>
      <c r="T3638" s="3"/>
      <c r="U3638" s="3"/>
      <c r="V3638" s="3"/>
    </row>
    <row r="3639" ht="27.0" customHeight="1">
      <c r="A3639" s="11" t="str">
        <f>HYPERLINK("https://www.tenforums.com/tutorials/137454-change-text-cursor-indicator-color-windows-10-a.html","Text Cursor Indicator Color - Change in Windows 10")</f>
        <v>Text Cursor Indicator Color - Change in Windows 10</v>
      </c>
      <c r="B3639" s="10" t="s">
        <v>3004</v>
      </c>
      <c r="C3639" s="3"/>
      <c r="D3639" s="3"/>
      <c r="E3639" s="3"/>
      <c r="F3639" s="3"/>
      <c r="G3639" s="3"/>
      <c r="H3639" s="3"/>
      <c r="I3639" s="3"/>
      <c r="J3639" s="3"/>
      <c r="K3639" s="3"/>
      <c r="L3639" s="3"/>
      <c r="M3639" s="3"/>
      <c r="N3639" s="3"/>
      <c r="O3639" s="3"/>
      <c r="P3639" s="3"/>
      <c r="Q3639" s="3"/>
      <c r="R3639" s="3"/>
      <c r="S3639" s="3"/>
      <c r="T3639" s="3"/>
      <c r="U3639" s="3"/>
      <c r="V3639" s="3"/>
    </row>
    <row r="3640" ht="27.0" customHeight="1">
      <c r="A3640" s="11" t="str">
        <f>HYPERLINK("https://www.tenforums.com/tutorials/137446-change-text-cursor-indicator-size-windows-10-a.html","Text Cursor Indicator Size - Change in Windows 10")</f>
        <v>Text Cursor Indicator Size - Change in Windows 10</v>
      </c>
      <c r="B3640" s="10" t="s">
        <v>3005</v>
      </c>
      <c r="C3640" s="3"/>
      <c r="D3640" s="3"/>
      <c r="E3640" s="3"/>
      <c r="F3640" s="3"/>
      <c r="G3640" s="3"/>
      <c r="H3640" s="3"/>
      <c r="I3640" s="3"/>
      <c r="J3640" s="3"/>
      <c r="K3640" s="3"/>
      <c r="L3640" s="3"/>
      <c r="M3640" s="3"/>
      <c r="N3640" s="3"/>
      <c r="O3640" s="3"/>
      <c r="P3640" s="3"/>
      <c r="Q3640" s="3"/>
      <c r="R3640" s="3"/>
      <c r="S3640" s="3"/>
      <c r="T3640" s="3"/>
      <c r="U3640" s="3"/>
      <c r="V3640" s="3"/>
    </row>
    <row r="3641" ht="27.0" customHeight="1">
      <c r="A3641" s="11" t="str">
        <f>HYPERLINK("https://www.tenforums.com/tutorials/137349-turn-off-text-cursor-indicator-windows-10-a.html","Text Cursor Indicator - Turn On or Off in Windows 10")</f>
        <v>Text Cursor Indicator - Turn On or Off in Windows 10</v>
      </c>
      <c r="B3641" s="10" t="s">
        <v>3006</v>
      </c>
      <c r="C3641" s="3"/>
      <c r="D3641" s="3"/>
      <c r="E3641" s="3"/>
      <c r="F3641" s="3"/>
      <c r="G3641" s="3"/>
      <c r="H3641" s="3"/>
      <c r="I3641" s="3"/>
      <c r="J3641" s="3"/>
      <c r="K3641" s="3"/>
      <c r="L3641" s="3"/>
      <c r="M3641" s="3"/>
      <c r="N3641" s="3"/>
      <c r="O3641" s="3"/>
      <c r="P3641" s="3"/>
      <c r="Q3641" s="3"/>
      <c r="R3641" s="3"/>
      <c r="S3641" s="3"/>
      <c r="T3641" s="3"/>
      <c r="U3641" s="3"/>
      <c r="V3641" s="3"/>
    </row>
    <row r="3642" ht="27.0" customHeight="1">
      <c r="A3642" s="12" t="str">
        <f>HYPERLINK("https://www.tenforums.com/tutorials/95305-change-text-cursor-thickness-windows-10-a.html","Text Cursor Thickness - Change in Windows 10")</f>
        <v>Text Cursor Thickness - Change in Windows 10</v>
      </c>
      <c r="B3642" s="10" t="s">
        <v>687</v>
      </c>
      <c r="C3642" s="3"/>
      <c r="D3642" s="3"/>
      <c r="E3642" s="3"/>
      <c r="F3642" s="3"/>
      <c r="G3642" s="3"/>
      <c r="H3642" s="3"/>
      <c r="I3642" s="3"/>
      <c r="J3642" s="3"/>
      <c r="K3642" s="3"/>
      <c r="L3642" s="3"/>
      <c r="M3642" s="3"/>
      <c r="N3642" s="3"/>
      <c r="O3642" s="3"/>
      <c r="P3642" s="3"/>
      <c r="Q3642" s="3"/>
      <c r="R3642" s="3"/>
      <c r="S3642" s="3"/>
      <c r="T3642" s="3"/>
      <c r="U3642" s="3"/>
      <c r="V3642" s="3"/>
    </row>
    <row r="3643" ht="27.0" customHeight="1">
      <c r="A3643" s="8" t="str">
        <f>HYPERLINK("https://www.tenforums.com/tutorials/29355-messaging-app-send-sms-text-message-windows-10-pc.html","Text Message - Send from Messaging app on Windows 10 PC")</f>
        <v>Text Message - Send from Messaging app on Windows 10 PC</v>
      </c>
      <c r="B3643" s="9" t="s">
        <v>3007</v>
      </c>
      <c r="C3643" s="3"/>
      <c r="D3643" s="3"/>
      <c r="E3643" s="3"/>
      <c r="F3643" s="3"/>
      <c r="G3643" s="3"/>
      <c r="H3643" s="3"/>
      <c r="I3643" s="3"/>
      <c r="J3643" s="3"/>
      <c r="K3643" s="3"/>
      <c r="L3643" s="3"/>
      <c r="M3643" s="3"/>
      <c r="N3643" s="3"/>
      <c r="O3643" s="3"/>
      <c r="P3643" s="3"/>
      <c r="Q3643" s="3"/>
      <c r="R3643" s="3"/>
      <c r="S3643" s="3"/>
      <c r="T3643" s="3"/>
      <c r="U3643" s="3"/>
      <c r="V3643" s="3"/>
    </row>
    <row r="3644" ht="27.0" customHeight="1">
      <c r="A3644" s="8" t="str">
        <f>HYPERLINK("https://www.tenforums.com/tutorials/119899-view-text-messages-android-phone-your-phone-app-windows-10-a.html","Text Messages from Android Phone - View and Reply in Your Phone app on Windows 10")</f>
        <v>Text Messages from Android Phone - View and Reply in Your Phone app on Windows 10</v>
      </c>
      <c r="B3644" s="9" t="s">
        <v>144</v>
      </c>
      <c r="C3644" s="3"/>
      <c r="D3644" s="3"/>
      <c r="E3644" s="3"/>
      <c r="F3644" s="3"/>
      <c r="G3644" s="3"/>
      <c r="H3644" s="3"/>
      <c r="I3644" s="3"/>
      <c r="J3644" s="3"/>
      <c r="K3644" s="3"/>
      <c r="L3644" s="3"/>
      <c r="M3644" s="3"/>
      <c r="N3644" s="3"/>
      <c r="O3644" s="3"/>
      <c r="P3644" s="3"/>
      <c r="Q3644" s="3"/>
      <c r="R3644" s="3"/>
      <c r="S3644" s="3"/>
      <c r="T3644" s="3"/>
      <c r="U3644" s="3"/>
      <c r="V3644" s="3"/>
    </row>
    <row r="3645" ht="27.0" customHeight="1">
      <c r="A3645" s="8" t="str">
        <f>HYPERLINK("https://www.tenforums.com/tutorials/103101-create-text-services-input-languages-shortcut-windows.html","Text Services and Input Languages shortcut - Create in Windows")</f>
        <v>Text Services and Input Languages shortcut - Create in Windows</v>
      </c>
      <c r="B3645" s="9" t="s">
        <v>3008</v>
      </c>
      <c r="C3645" s="3"/>
      <c r="D3645" s="3"/>
      <c r="E3645" s="3"/>
      <c r="F3645" s="3"/>
      <c r="G3645" s="3"/>
      <c r="H3645" s="3"/>
      <c r="I3645" s="3"/>
      <c r="J3645" s="3"/>
      <c r="K3645" s="3"/>
      <c r="L3645" s="3"/>
      <c r="M3645" s="3"/>
      <c r="N3645" s="3"/>
      <c r="O3645" s="3"/>
      <c r="P3645" s="3"/>
      <c r="Q3645" s="3"/>
      <c r="R3645" s="3"/>
      <c r="S3645" s="3"/>
      <c r="T3645" s="3"/>
      <c r="U3645" s="3"/>
      <c r="V3645" s="3"/>
    </row>
    <row r="3646" ht="27.0" customHeight="1">
      <c r="A3646" s="8" t="str">
        <f>HYPERLINK("https://www.tenforums.com/tutorials/112263-change-text-size-windows-10-a.html","Text Size - Change in Windows 10")</f>
        <v>Text Size - Change in Windows 10</v>
      </c>
      <c r="B3646" s="9" t="s">
        <v>3009</v>
      </c>
      <c r="C3646" s="3"/>
      <c r="D3646" s="3"/>
      <c r="E3646" s="3"/>
      <c r="F3646" s="3"/>
      <c r="G3646" s="3"/>
      <c r="H3646" s="3"/>
      <c r="I3646" s="3"/>
      <c r="J3646" s="3"/>
      <c r="K3646" s="3"/>
      <c r="L3646" s="3"/>
      <c r="M3646" s="3"/>
      <c r="N3646" s="3"/>
      <c r="O3646" s="3"/>
      <c r="P3646" s="3"/>
      <c r="Q3646" s="3"/>
      <c r="R3646" s="3"/>
      <c r="S3646" s="3"/>
      <c r="T3646" s="3"/>
      <c r="U3646" s="3"/>
      <c r="V3646" s="3"/>
    </row>
    <row r="3647" ht="27.0" customHeight="1">
      <c r="A3647" s="8" t="str">
        <f>HYPERLINK("https://www.tenforums.com/tutorials/19768-icons-text-size-change-windows-10-a.html","Text Size for Icons - Change in Windows 10")</f>
        <v>Text Size for Icons - Change in Windows 10</v>
      </c>
      <c r="B3647" s="9" t="s">
        <v>3010</v>
      </c>
      <c r="C3647" s="3"/>
      <c r="D3647" s="3"/>
      <c r="E3647" s="3"/>
      <c r="F3647" s="3"/>
      <c r="G3647" s="3"/>
      <c r="H3647" s="3"/>
      <c r="I3647" s="3"/>
      <c r="J3647" s="3"/>
      <c r="K3647" s="3"/>
      <c r="L3647" s="3"/>
      <c r="M3647" s="3"/>
      <c r="N3647" s="3"/>
      <c r="O3647" s="3"/>
      <c r="P3647" s="3"/>
      <c r="Q3647" s="3"/>
      <c r="R3647" s="3"/>
      <c r="S3647" s="3"/>
      <c r="T3647" s="3"/>
      <c r="U3647" s="3"/>
      <c r="V3647" s="3"/>
    </row>
    <row r="3648" ht="27.0" customHeight="1">
      <c r="A3648" s="8" t="str">
        <f>HYPERLINK("https://www.tenforums.com/tutorials/70839-menus-text-size-change-windows-10-a.html","Text Size for Menus - Change in Windows 10 ")</f>
        <v>Text Size for Menus - Change in Windows 10 </v>
      </c>
      <c r="B3648" s="9" t="s">
        <v>1522</v>
      </c>
      <c r="C3648" s="3"/>
      <c r="D3648" s="3"/>
      <c r="E3648" s="3"/>
      <c r="F3648" s="3"/>
      <c r="G3648" s="3"/>
      <c r="H3648" s="3"/>
      <c r="I3648" s="3"/>
      <c r="J3648" s="3"/>
      <c r="K3648" s="3"/>
      <c r="L3648" s="3"/>
      <c r="M3648" s="3"/>
      <c r="N3648" s="3"/>
      <c r="O3648" s="3"/>
      <c r="P3648" s="3"/>
      <c r="Q3648" s="3"/>
      <c r="R3648" s="3"/>
      <c r="S3648" s="3"/>
      <c r="T3648" s="3"/>
      <c r="U3648" s="3"/>
      <c r="V3648" s="3"/>
    </row>
    <row r="3649" ht="27.0" customHeight="1">
      <c r="A3649" s="8" t="str">
        <f>HYPERLINK("https://www.tenforums.com/tutorials/19150-title-bar-text-size-change-windows-10-a.html","Text Size for Title Bars - Change in Windows 10")</f>
        <v>Text Size for Title Bars - Change in Windows 10</v>
      </c>
      <c r="B3649" s="9" t="s">
        <v>3011</v>
      </c>
      <c r="C3649" s="3"/>
      <c r="D3649" s="3"/>
      <c r="E3649" s="3"/>
      <c r="F3649" s="3"/>
      <c r="G3649" s="3"/>
      <c r="H3649" s="3"/>
      <c r="I3649" s="3"/>
      <c r="J3649" s="3"/>
      <c r="K3649" s="3"/>
      <c r="L3649" s="3"/>
      <c r="M3649" s="3"/>
      <c r="N3649" s="3"/>
      <c r="O3649" s="3"/>
      <c r="P3649" s="3"/>
      <c r="Q3649" s="3"/>
      <c r="R3649" s="3"/>
      <c r="S3649" s="3"/>
      <c r="T3649" s="3"/>
      <c r="U3649" s="3"/>
      <c r="V3649" s="3"/>
    </row>
    <row r="3650" ht="27.0" customHeight="1">
      <c r="A3650" s="8" t="str">
        <f>HYPERLINK("https://www.tenforums.com/tutorials/98254-turn-off-text-suggestions-hardware-keyboard-windows-10-a.html","Text Suggestions for Hardware Keyboard - Turn On or Off in Windows 10")</f>
        <v>Text Suggestions for Hardware Keyboard - Turn On or Off in Windows 10</v>
      </c>
      <c r="B3650" s="9" t="s">
        <v>1368</v>
      </c>
      <c r="C3650" s="3"/>
      <c r="D3650" s="3"/>
      <c r="E3650" s="3"/>
      <c r="F3650" s="3"/>
      <c r="G3650" s="3"/>
      <c r="H3650" s="3"/>
      <c r="I3650" s="3"/>
      <c r="J3650" s="3"/>
      <c r="K3650" s="3"/>
      <c r="L3650" s="3"/>
      <c r="M3650" s="3"/>
      <c r="N3650" s="3"/>
      <c r="O3650" s="3"/>
      <c r="P3650" s="3"/>
      <c r="Q3650" s="3"/>
      <c r="R3650" s="3"/>
      <c r="S3650" s="3"/>
      <c r="T3650" s="3"/>
      <c r="U3650" s="3"/>
      <c r="V3650" s="3"/>
    </row>
    <row r="3651" ht="27.0" customHeight="1">
      <c r="A3651" s="8" t="str">
        <f>HYPERLINK("https://www.tenforums.com/tutorials/98274-add-space-after-text-suggestion-hardware-keyboard-windows-10-a.html","Text Suggestions for Hardware Keyboard - Add Space After in Windows 10")</f>
        <v>Text Suggestions for Hardware Keyboard - Add Space After in Windows 10</v>
      </c>
      <c r="B3651" s="9" t="s">
        <v>1367</v>
      </c>
      <c r="C3651" s="3"/>
      <c r="D3651" s="3"/>
      <c r="E3651" s="3"/>
      <c r="F3651" s="3"/>
      <c r="G3651" s="3"/>
      <c r="H3651" s="3"/>
      <c r="I3651" s="3"/>
      <c r="J3651" s="3"/>
      <c r="K3651" s="3"/>
      <c r="L3651" s="3"/>
      <c r="M3651" s="3"/>
      <c r="N3651" s="3"/>
      <c r="O3651" s="3"/>
      <c r="P3651" s="3"/>
      <c r="Q3651" s="3"/>
      <c r="R3651" s="3"/>
      <c r="S3651" s="3"/>
      <c r="T3651" s="3"/>
      <c r="U3651" s="3"/>
      <c r="V3651" s="3"/>
    </row>
    <row r="3652" ht="27.0" customHeight="1">
      <c r="A3652" s="8" t="str">
        <f>HYPERLINK("https://www.tenforums.com/tutorials/90570-allow-prevent-users-change-save-theme-windows-10-a.html","Theme - Allow or Prevent Users to Change or Save in Windows 10")</f>
        <v>Theme - Allow or Prevent Users to Change or Save in Windows 10</v>
      </c>
      <c r="B3652" s="9" t="s">
        <v>3012</v>
      </c>
      <c r="C3652" s="3"/>
      <c r="D3652" s="3"/>
      <c r="E3652" s="3"/>
      <c r="F3652" s="3"/>
      <c r="G3652" s="3"/>
      <c r="H3652" s="3"/>
      <c r="I3652" s="3"/>
      <c r="J3652" s="3"/>
      <c r="K3652" s="3"/>
      <c r="L3652" s="3"/>
      <c r="M3652" s="3"/>
      <c r="N3652" s="3"/>
      <c r="O3652" s="3"/>
      <c r="P3652" s="3"/>
      <c r="Q3652" s="3"/>
      <c r="R3652" s="3"/>
      <c r="S3652" s="3"/>
      <c r="T3652" s="3"/>
      <c r="U3652" s="3"/>
      <c r="V3652" s="3"/>
    </row>
    <row r="3653" ht="27.0" customHeight="1">
      <c r="A3653" s="8" t="str">
        <f>HYPERLINK("https://www.tenforums.com/tutorials/5894-theme-change-windows-10-a.html","Theme - Change in Windows 10")</f>
        <v>Theme - Change in Windows 10</v>
      </c>
      <c r="B3653" s="9" t="s">
        <v>3013</v>
      </c>
      <c r="C3653" s="3"/>
      <c r="D3653" s="3"/>
      <c r="E3653" s="3"/>
      <c r="F3653" s="3"/>
      <c r="G3653" s="3"/>
      <c r="H3653" s="3"/>
      <c r="I3653" s="3"/>
      <c r="J3653" s="3"/>
      <c r="K3653" s="3"/>
      <c r="L3653" s="3"/>
      <c r="M3653" s="3"/>
      <c r="N3653" s="3"/>
      <c r="O3653" s="3"/>
      <c r="P3653" s="3"/>
      <c r="Q3653" s="3"/>
      <c r="R3653" s="3"/>
      <c r="S3653" s="3"/>
      <c r="T3653" s="3"/>
      <c r="U3653" s="3"/>
      <c r="V3653" s="3"/>
    </row>
    <row r="3654" ht="27.0" customHeight="1">
      <c r="A3654" s="8" t="str">
        <f>HYPERLINK("https://www.tenforums.com/tutorials/76729-theme-delete-windows-10-a.html","Theme - Delete in Windows 10")</f>
        <v>Theme - Delete in Windows 10</v>
      </c>
      <c r="B3654" s="10" t="s">
        <v>3014</v>
      </c>
      <c r="C3654" s="3"/>
      <c r="D3654" s="3"/>
      <c r="E3654" s="3"/>
      <c r="F3654" s="3"/>
      <c r="G3654" s="3"/>
      <c r="H3654" s="3"/>
      <c r="I3654" s="3"/>
      <c r="J3654" s="3"/>
      <c r="K3654" s="3"/>
      <c r="L3654" s="3"/>
      <c r="M3654" s="3"/>
      <c r="N3654" s="3"/>
      <c r="O3654" s="3"/>
      <c r="P3654" s="3"/>
      <c r="Q3654" s="3"/>
      <c r="R3654" s="3"/>
      <c r="S3654" s="3"/>
      <c r="T3654" s="3"/>
      <c r="U3654" s="3"/>
      <c r="V3654" s="3"/>
    </row>
    <row r="3655" ht="27.0" customHeight="1">
      <c r="A3655" s="8" t="str">
        <f>HYPERLINK("https://www.tenforums.com/tutorials/117903-enable-disable-syncing-theme-windows-10-sync-your-settings.html","Theme - Enable or Disable in Sync Your Settings in Windows 10")</f>
        <v>Theme - Enable or Disable in Sync Your Settings in Windows 10</v>
      </c>
      <c r="B3655" s="9" t="s">
        <v>2894</v>
      </c>
      <c r="C3655" s="3"/>
      <c r="D3655" s="3"/>
      <c r="E3655" s="3"/>
      <c r="F3655" s="3"/>
      <c r="G3655" s="3"/>
      <c r="H3655" s="3"/>
      <c r="I3655" s="3"/>
      <c r="J3655" s="3"/>
      <c r="K3655" s="3"/>
      <c r="L3655" s="3"/>
      <c r="M3655" s="3"/>
      <c r="N3655" s="3"/>
      <c r="O3655" s="3"/>
      <c r="P3655" s="3"/>
      <c r="Q3655" s="3"/>
      <c r="R3655" s="3"/>
      <c r="S3655" s="3"/>
      <c r="T3655" s="3"/>
      <c r="U3655" s="3"/>
      <c r="V3655" s="3"/>
    </row>
    <row r="3656" ht="27.0" customHeight="1">
      <c r="A3656" s="8" t="str">
        <f>HYPERLINK("https://www.tenforums.com/tutorials/24038-apps-use-light-dark-theme-windows-10-a.html","Theme for Apps - Use Light or Dark in Windows 10")</f>
        <v>Theme for Apps - Use Light or Dark in Windows 10</v>
      </c>
      <c r="B3656" s="9" t="s">
        <v>3015</v>
      </c>
      <c r="C3656" s="3"/>
      <c r="D3656" s="3"/>
      <c r="E3656" s="3"/>
      <c r="F3656" s="3"/>
      <c r="G3656" s="3"/>
      <c r="H3656" s="3"/>
      <c r="I3656" s="3"/>
      <c r="J3656" s="3"/>
      <c r="K3656" s="3"/>
      <c r="L3656" s="3"/>
      <c r="M3656" s="3"/>
      <c r="N3656" s="3"/>
      <c r="O3656" s="3"/>
      <c r="P3656" s="3"/>
      <c r="Q3656" s="3"/>
      <c r="R3656" s="3"/>
      <c r="S3656" s="3"/>
      <c r="T3656" s="3"/>
      <c r="U3656" s="3"/>
      <c r="V3656" s="3"/>
    </row>
    <row r="3657" ht="27.0" customHeight="1">
      <c r="A3657" s="8" t="str">
        <f>HYPERLINK("https://www.tenforums.com/tutorials/41564-theme-save-windows-10-a.html","Theme - Save in Windows 10 ")</f>
        <v>Theme - Save in Windows 10 </v>
      </c>
      <c r="B3657" s="9" t="s">
        <v>3016</v>
      </c>
      <c r="C3657" s="3"/>
      <c r="D3657" s="3"/>
      <c r="E3657" s="3"/>
      <c r="F3657" s="3"/>
      <c r="G3657" s="3"/>
      <c r="H3657" s="3"/>
      <c r="I3657" s="3"/>
      <c r="J3657" s="3"/>
      <c r="K3657" s="3"/>
      <c r="L3657" s="3"/>
      <c r="M3657" s="3"/>
      <c r="N3657" s="3"/>
      <c r="O3657" s="3"/>
      <c r="P3657" s="3"/>
      <c r="Q3657" s="3"/>
      <c r="R3657" s="3"/>
      <c r="S3657" s="3"/>
      <c r="T3657" s="3"/>
      <c r="U3657" s="3"/>
      <c r="V3657" s="3"/>
    </row>
    <row r="3658" ht="27.0" customHeight="1">
      <c r="A3658" s="8" t="str">
        <f>HYPERLINK("https://www.tenforums.com/tutorials/5872-theme-settings-shortcut-create-windows-10-a.html","Theme Settings shortcut - Create in Windows 10")</f>
        <v>Theme Settings shortcut - Create in Windows 10</v>
      </c>
      <c r="B3658" s="9" t="s">
        <v>3017</v>
      </c>
      <c r="C3658" s="3"/>
      <c r="D3658" s="3"/>
      <c r="E3658" s="3"/>
      <c r="F3658" s="3"/>
      <c r="G3658" s="3"/>
      <c r="H3658" s="3"/>
      <c r="I3658" s="3"/>
      <c r="J3658" s="3"/>
      <c r="K3658" s="3"/>
      <c r="L3658" s="3"/>
      <c r="M3658" s="3"/>
      <c r="N3658" s="3"/>
      <c r="O3658" s="3"/>
      <c r="P3658" s="3"/>
      <c r="Q3658" s="3"/>
      <c r="R3658" s="3"/>
      <c r="S3658" s="3"/>
      <c r="T3658" s="3"/>
      <c r="U3658" s="3"/>
      <c r="V3658" s="3"/>
    </row>
    <row r="3659" ht="27.0" customHeight="1">
      <c r="A3659" s="8" t="str">
        <f>HYPERLINK("https://www.tenforums.com/tutorials/91251-allow-prevent-themes-change-desktop-icons-windows-10-a.html","Themes - Allow or Prevent to Change Desktop Icons in Windows 10")</f>
        <v>Themes - Allow or Prevent to Change Desktop Icons in Windows 10</v>
      </c>
      <c r="B3659" s="9" t="s">
        <v>739</v>
      </c>
      <c r="C3659" s="3"/>
      <c r="D3659" s="3"/>
      <c r="E3659" s="3"/>
      <c r="F3659" s="3"/>
      <c r="G3659" s="3"/>
      <c r="H3659" s="3"/>
      <c r="I3659" s="3"/>
      <c r="J3659" s="3"/>
      <c r="K3659" s="3"/>
      <c r="L3659" s="3"/>
      <c r="M3659" s="3"/>
      <c r="N3659" s="3"/>
      <c r="O3659" s="3"/>
      <c r="P3659" s="3"/>
      <c r="Q3659" s="3"/>
      <c r="R3659" s="3"/>
      <c r="S3659" s="3"/>
      <c r="T3659" s="3"/>
      <c r="U3659" s="3"/>
      <c r="V3659" s="3"/>
    </row>
    <row r="3660" ht="27.0" customHeight="1">
      <c r="A3660" s="8" t="str">
        <f>HYPERLINK("https://www.tenforums.com/tutorials/95458-allow-prevent-themes-change-mouse-pointers-windows-10-a.html","Themes - Allow or Prevent to Change Mouse Pointers in Windows 10")</f>
        <v>Themes - Allow or Prevent to Change Mouse Pointers in Windows 10</v>
      </c>
      <c r="B3660" s="9" t="s">
        <v>1957</v>
      </c>
      <c r="C3660" s="3"/>
      <c r="D3660" s="3"/>
      <c r="E3660" s="3"/>
      <c r="F3660" s="3"/>
      <c r="G3660" s="3"/>
      <c r="H3660" s="3"/>
      <c r="I3660" s="3"/>
      <c r="J3660" s="3"/>
      <c r="K3660" s="3"/>
      <c r="L3660" s="3"/>
      <c r="M3660" s="3"/>
      <c r="N3660" s="3"/>
      <c r="O3660" s="3"/>
      <c r="P3660" s="3"/>
      <c r="Q3660" s="3"/>
      <c r="R3660" s="3"/>
      <c r="S3660" s="3"/>
      <c r="T3660" s="3"/>
      <c r="U3660" s="3"/>
      <c r="V3660" s="3"/>
    </row>
    <row r="3661" ht="27.0" customHeight="1">
      <c r="A3661" s="8" t="str">
        <f>HYPERLINK("https://www.tenforums.com/tutorials/74869-install-themes-store-windows-10-a.html","Themes - Install from Store in Windows 10")</f>
        <v>Themes - Install from Store in Windows 10</v>
      </c>
      <c r="B3661" s="9" t="s">
        <v>3018</v>
      </c>
      <c r="C3661" s="3"/>
      <c r="D3661" s="3"/>
      <c r="E3661" s="3"/>
      <c r="F3661" s="3"/>
      <c r="G3661" s="3"/>
      <c r="H3661" s="3"/>
      <c r="I3661" s="3"/>
      <c r="J3661" s="3"/>
      <c r="K3661" s="3"/>
      <c r="L3661" s="3"/>
      <c r="M3661" s="3"/>
      <c r="N3661" s="3"/>
      <c r="O3661" s="3"/>
      <c r="P3661" s="3"/>
      <c r="Q3661" s="3"/>
      <c r="R3661" s="3"/>
      <c r="S3661" s="3"/>
      <c r="T3661" s="3"/>
      <c r="U3661" s="3"/>
      <c r="V3661" s="3"/>
    </row>
    <row r="3662" ht="27.0" customHeight="1">
      <c r="A3662" s="8" t="str">
        <f>HYPERLINK("https://www.tenforums.com/tutorials/76759-themes-restore-default-themes-windows-10-a.html","Themes - Restore Default Themes in Windows 10")</f>
        <v>Themes - Restore Default Themes in Windows 10</v>
      </c>
      <c r="B3662" s="10" t="s">
        <v>3019</v>
      </c>
      <c r="C3662" s="3"/>
      <c r="D3662" s="3"/>
      <c r="E3662" s="3"/>
      <c r="F3662" s="3"/>
      <c r="G3662" s="3"/>
      <c r="H3662" s="3"/>
      <c r="I3662" s="3"/>
      <c r="J3662" s="3"/>
      <c r="K3662" s="3"/>
      <c r="L3662" s="3"/>
      <c r="M3662" s="3"/>
      <c r="N3662" s="3"/>
      <c r="O3662" s="3"/>
      <c r="P3662" s="3"/>
      <c r="Q3662" s="3"/>
      <c r="R3662" s="3"/>
      <c r="S3662" s="3"/>
      <c r="T3662" s="3"/>
      <c r="U3662" s="3"/>
      <c r="V3662" s="3"/>
    </row>
    <row r="3663" ht="27.0" customHeight="1">
      <c r="A3663" s="8" t="str">
        <f>HYPERLINK("https://www.tenforums.com/tutorials/38480-app-has-been-blocked-your-protection-bypass-windows-10-a.html","This app has been blocked for your protection - Bypass in Windows 10")</f>
        <v>This app has been blocked for your protection - Bypass in Windows 10</v>
      </c>
      <c r="B3663" s="9" t="s">
        <v>3020</v>
      </c>
      <c r="C3663" s="3"/>
      <c r="D3663" s="3"/>
      <c r="E3663" s="3"/>
      <c r="F3663" s="3"/>
      <c r="G3663" s="3"/>
      <c r="H3663" s="3"/>
      <c r="I3663" s="3"/>
      <c r="J3663" s="3"/>
      <c r="K3663" s="3"/>
      <c r="L3663" s="3"/>
      <c r="M3663" s="3"/>
      <c r="N3663" s="3"/>
      <c r="O3663" s="3"/>
      <c r="P3663" s="3"/>
      <c r="Q3663" s="3"/>
      <c r="R3663" s="3"/>
      <c r="S3663" s="3"/>
      <c r="T3663" s="3"/>
      <c r="U3663" s="3"/>
      <c r="V3663" s="3"/>
    </row>
    <row r="3664" ht="27.0" customHeight="1">
      <c r="A3664" s="8" t="str">
        <f>HYPERLINK("https://www.tenforums.com/tutorials/19717-control-panel-add-remove-pc-windows-10-a.html","This PC - Add or Remove Control Panel in Windows 10")</f>
        <v>This PC - Add or Remove Control Panel in Windows 10</v>
      </c>
      <c r="B3664" s="9" t="s">
        <v>609</v>
      </c>
      <c r="C3664" s="3"/>
      <c r="D3664" s="3"/>
      <c r="E3664" s="3"/>
      <c r="F3664" s="3"/>
      <c r="G3664" s="3"/>
      <c r="H3664" s="3"/>
      <c r="I3664" s="3"/>
      <c r="J3664" s="3"/>
      <c r="K3664" s="3"/>
      <c r="L3664" s="3"/>
      <c r="M3664" s="3"/>
      <c r="N3664" s="3"/>
      <c r="O3664" s="3"/>
      <c r="P3664" s="3"/>
      <c r="Q3664" s="3"/>
      <c r="R3664" s="3"/>
      <c r="S3664" s="3"/>
      <c r="T3664" s="3"/>
      <c r="U3664" s="3"/>
      <c r="V3664" s="3"/>
    </row>
    <row r="3665" ht="27.0" customHeight="1">
      <c r="A3665" s="8" t="str">
        <f>HYPERLINK("https://www.tenforums.com/tutorials/22697-devices-printers-add-remove-pc-windows-10-a.html","This PC - Add or Remove Devices and Printers in Windows 10")</f>
        <v>This PC - Add or Remove Devices and Printers in Windows 10</v>
      </c>
      <c r="B3665" s="9" t="s">
        <v>776</v>
      </c>
      <c r="C3665" s="3"/>
      <c r="D3665" s="3"/>
      <c r="E3665" s="3"/>
      <c r="F3665" s="3"/>
      <c r="G3665" s="3"/>
      <c r="H3665" s="3"/>
      <c r="I3665" s="3"/>
      <c r="J3665" s="3"/>
      <c r="K3665" s="3"/>
      <c r="L3665" s="3"/>
      <c r="M3665" s="3"/>
      <c r="N3665" s="3"/>
      <c r="O3665" s="3"/>
      <c r="P3665" s="3"/>
      <c r="Q3665" s="3"/>
      <c r="R3665" s="3"/>
      <c r="S3665" s="3"/>
      <c r="T3665" s="3"/>
      <c r="U3665" s="3"/>
      <c r="V3665" s="3"/>
    </row>
    <row r="3666" ht="27.0" customHeight="1">
      <c r="A3666" s="8" t="str">
        <f>HYPERLINK("https://www.tenforums.com/tutorials/91258-change-default-icon-pc-windows-10-a.html","This PC - Change Default Icon in Windows 10")</f>
        <v>This PC - Change Default Icon in Windows 10</v>
      </c>
      <c r="B3666" s="9" t="s">
        <v>3021</v>
      </c>
      <c r="C3666" s="3"/>
      <c r="D3666" s="3"/>
      <c r="E3666" s="3"/>
      <c r="F3666" s="3"/>
      <c r="G3666" s="3"/>
      <c r="H3666" s="3"/>
      <c r="I3666" s="3"/>
      <c r="J3666" s="3"/>
      <c r="K3666" s="3"/>
      <c r="L3666" s="3"/>
      <c r="M3666" s="3"/>
      <c r="N3666" s="3"/>
      <c r="O3666" s="3"/>
      <c r="P3666" s="3"/>
      <c r="Q3666" s="3"/>
      <c r="R3666" s="3"/>
      <c r="S3666" s="3"/>
      <c r="T3666" s="3"/>
      <c r="U3666" s="3"/>
      <c r="V3666" s="3"/>
    </row>
    <row r="3667" ht="27.0" customHeight="1">
      <c r="A3667" s="8" t="str">
        <f>HYPERLINK("https://www.tenforums.com/tutorials/91625-remove-manage-pc-context-menu-windows-10-a.html","This PC Context Menu - Add or Remove Manage in Windows 10")</f>
        <v>This PC Context Menu - Add or Remove Manage in Windows 10</v>
      </c>
      <c r="B3667" s="9" t="s">
        <v>1504</v>
      </c>
      <c r="C3667" s="3"/>
      <c r="D3667" s="3"/>
      <c r="E3667" s="3"/>
      <c r="F3667" s="3"/>
      <c r="G3667" s="3"/>
      <c r="H3667" s="3"/>
      <c r="I3667" s="3"/>
      <c r="J3667" s="3"/>
      <c r="K3667" s="3"/>
      <c r="L3667" s="3"/>
      <c r="M3667" s="3"/>
      <c r="N3667" s="3"/>
      <c r="O3667" s="3"/>
      <c r="P3667" s="3"/>
      <c r="Q3667" s="3"/>
      <c r="R3667" s="3"/>
      <c r="S3667" s="3"/>
      <c r="T3667" s="3"/>
      <c r="U3667" s="3"/>
      <c r="V3667" s="3"/>
    </row>
    <row r="3668" ht="27.0" customHeight="1">
      <c r="A3668" s="8" t="str">
        <f>HYPERLINK("https://www.tenforums.com/tutorials/6015-pc-folders-add-remove-windows-10-a.html","This PC 'Folders' - Add or Remove in Windows 10")</f>
        <v>This PC 'Folders' - Add or Remove in Windows 10</v>
      </c>
      <c r="B3668" s="9" t="s">
        <v>1117</v>
      </c>
      <c r="C3668" s="3"/>
      <c r="D3668" s="3"/>
      <c r="E3668" s="3"/>
      <c r="F3668" s="3"/>
      <c r="G3668" s="3"/>
      <c r="H3668" s="3"/>
      <c r="I3668" s="3"/>
      <c r="J3668" s="3"/>
      <c r="K3668" s="3"/>
      <c r="L3668" s="3"/>
      <c r="M3668" s="3"/>
      <c r="N3668" s="3"/>
      <c r="O3668" s="3"/>
      <c r="P3668" s="3"/>
      <c r="Q3668" s="3"/>
      <c r="R3668" s="3"/>
      <c r="S3668" s="3"/>
      <c r="T3668" s="3"/>
      <c r="U3668" s="3"/>
      <c r="V3668" s="3"/>
    </row>
    <row r="3669" ht="27.0" customHeight="1">
      <c r="A3669" s="8" t="str">
        <f>HYPERLINK("https://www.tenforums.com/tutorials/81222-change-icons-folders-pc-windows-10-a.html","This PC Folders - Change Icons in Windows 10")</f>
        <v>This PC Folders - Change Icons in Windows 10</v>
      </c>
      <c r="B3669" s="10" t="s">
        <v>3022</v>
      </c>
      <c r="C3669" s="3"/>
      <c r="D3669" s="3"/>
      <c r="E3669" s="3"/>
      <c r="F3669" s="3"/>
      <c r="G3669" s="3"/>
      <c r="H3669" s="3"/>
      <c r="I3669" s="3"/>
      <c r="J3669" s="3"/>
      <c r="K3669" s="3"/>
      <c r="L3669" s="3"/>
      <c r="M3669" s="3"/>
      <c r="N3669" s="3"/>
      <c r="O3669" s="3"/>
      <c r="P3669" s="3"/>
      <c r="Q3669" s="3"/>
      <c r="R3669" s="3"/>
      <c r="S3669" s="3"/>
      <c r="T3669" s="3"/>
      <c r="U3669" s="3"/>
      <c r="V3669" s="3"/>
    </row>
    <row r="3670" ht="27.0" customHeight="1">
      <c r="A3670" s="8" t="str">
        <f>HYPERLINK("https://www.tenforums.com/tutorials/5352-pc-navigation-pane-add-remove-windows-10-a.html","This PC in Navigation Pane - Add or Remove in Windows 10")</f>
        <v>This PC in Navigation Pane - Add or Remove in Windows 10</v>
      </c>
      <c r="B3670" s="9" t="s">
        <v>2027</v>
      </c>
      <c r="C3670" s="3"/>
      <c r="D3670" s="3"/>
      <c r="E3670" s="3"/>
      <c r="F3670" s="3"/>
      <c r="G3670" s="3"/>
      <c r="H3670" s="3"/>
      <c r="I3670" s="3"/>
      <c r="J3670" s="3"/>
      <c r="K3670" s="3"/>
      <c r="L3670" s="3"/>
      <c r="M3670" s="3"/>
      <c r="N3670" s="3"/>
      <c r="O3670" s="3"/>
      <c r="P3670" s="3"/>
      <c r="Q3670" s="3"/>
      <c r="R3670" s="3"/>
      <c r="S3670" s="3"/>
      <c r="T3670" s="3"/>
      <c r="U3670" s="3"/>
      <c r="V3670" s="3"/>
    </row>
    <row r="3671" ht="27.0" customHeight="1">
      <c r="A3671" s="8" t="str">
        <f>HYPERLINK("https://www.tenforums.com/tutorials/3734-file-explorer-open-pc-quick-access.html","This PC - Open to in File Explorer")</f>
        <v>This PC - Open to in File Explorer</v>
      </c>
      <c r="B3671" s="9" t="s">
        <v>1005</v>
      </c>
      <c r="C3671" s="3"/>
      <c r="D3671" s="3"/>
      <c r="E3671" s="3"/>
      <c r="F3671" s="3"/>
      <c r="G3671" s="3"/>
      <c r="H3671" s="3"/>
      <c r="I3671" s="3"/>
      <c r="J3671" s="3"/>
      <c r="K3671" s="3"/>
      <c r="L3671" s="3"/>
      <c r="M3671" s="3"/>
      <c r="N3671" s="3"/>
      <c r="O3671" s="3"/>
      <c r="P3671" s="3"/>
      <c r="Q3671" s="3"/>
      <c r="R3671" s="3"/>
      <c r="S3671" s="3"/>
      <c r="T3671" s="3"/>
      <c r="U3671" s="3"/>
      <c r="V3671" s="3"/>
    </row>
    <row r="3672" ht="27.0" customHeight="1">
      <c r="A3672" s="8" t="str">
        <f>HYPERLINK("https://www.tenforums.com/tutorials/2759-pc-shortcut-create-windows-10-a.html","This PC Shortcut - Create in Windows 10")</f>
        <v>This PC Shortcut - Create in Windows 10</v>
      </c>
      <c r="B3672" s="9" t="s">
        <v>3023</v>
      </c>
      <c r="C3672" s="3"/>
      <c r="D3672" s="3"/>
      <c r="E3672" s="3"/>
      <c r="F3672" s="3"/>
      <c r="G3672" s="3"/>
      <c r="H3672" s="3"/>
      <c r="I3672" s="3"/>
      <c r="J3672" s="3"/>
      <c r="K3672" s="3"/>
      <c r="L3672" s="3"/>
      <c r="M3672" s="3"/>
      <c r="N3672" s="3"/>
      <c r="O3672" s="3"/>
      <c r="P3672" s="3"/>
      <c r="Q3672" s="3"/>
      <c r="R3672" s="3"/>
      <c r="S3672" s="3"/>
      <c r="T3672" s="3"/>
      <c r="U3672" s="3"/>
      <c r="V3672" s="3"/>
    </row>
    <row r="3673" ht="27.0" customHeight="1">
      <c r="A3673" s="8" t="str">
        <f>HYPERLINK("https://www.tenforums.com/tutorials/5655-thumbnail-cache-clear-reset-windows-10-a.html","Thumbnail Cache - Clear and Reset in Windows 10")</f>
        <v>Thumbnail Cache - Clear and Reset in Windows 10</v>
      </c>
      <c r="B3673" s="9" t="s">
        <v>3024</v>
      </c>
      <c r="C3673" s="3"/>
      <c r="D3673" s="3"/>
      <c r="E3673" s="3"/>
      <c r="F3673" s="3"/>
      <c r="G3673" s="3"/>
      <c r="H3673" s="3"/>
      <c r="I3673" s="3"/>
      <c r="J3673" s="3"/>
      <c r="K3673" s="3"/>
      <c r="L3673" s="3"/>
      <c r="M3673" s="3"/>
      <c r="N3673" s="3"/>
      <c r="O3673" s="3"/>
      <c r="P3673" s="3"/>
      <c r="Q3673" s="3"/>
      <c r="R3673" s="3"/>
      <c r="S3673" s="3"/>
      <c r="T3673" s="3"/>
      <c r="U3673" s="3"/>
      <c r="V3673" s="3"/>
    </row>
    <row r="3674" ht="27.0" customHeight="1">
      <c r="A3674" s="8" t="str">
        <f>HYPERLINK("https://www.tenforums.com/tutorials/103762-prevent-windows-10-deleting-thumbnail-cache.html","Thumbnail Cache - Prevent Windows 10 from Deleting")</f>
        <v>Thumbnail Cache - Prevent Windows 10 from Deleting</v>
      </c>
      <c r="B3674" s="9" t="s">
        <v>227</v>
      </c>
      <c r="C3674" s="3"/>
      <c r="D3674" s="3"/>
      <c r="E3674" s="3"/>
      <c r="F3674" s="3"/>
      <c r="G3674" s="3"/>
      <c r="H3674" s="3"/>
      <c r="I3674" s="3"/>
      <c r="J3674" s="3"/>
      <c r="K3674" s="3"/>
      <c r="L3674" s="3"/>
      <c r="M3674" s="3"/>
      <c r="N3674" s="3"/>
      <c r="O3674" s="3"/>
      <c r="P3674" s="3"/>
      <c r="Q3674" s="3"/>
      <c r="R3674" s="3"/>
      <c r="S3674" s="3"/>
      <c r="T3674" s="3"/>
      <c r="U3674" s="3"/>
      <c r="V3674" s="3"/>
    </row>
    <row r="3675" ht="27.0" customHeight="1">
      <c r="A3675" s="8" t="str">
        <f>HYPERLINK("https://www.tenforums.com/tutorials/80883-change-border-thumbnail-previews-windows-10-a.html","Thumbnail Previews - Change Border in Windows 10")</f>
        <v>Thumbnail Previews - Change Border in Windows 10</v>
      </c>
      <c r="B3675" s="10" t="s">
        <v>3025</v>
      </c>
      <c r="C3675" s="3"/>
      <c r="D3675" s="3"/>
      <c r="E3675" s="3"/>
      <c r="F3675" s="3"/>
      <c r="G3675" s="3"/>
      <c r="H3675" s="3"/>
      <c r="I3675" s="3"/>
      <c r="J3675" s="3"/>
      <c r="K3675" s="3"/>
      <c r="L3675" s="3"/>
      <c r="M3675" s="3"/>
      <c r="N3675" s="3"/>
      <c r="O3675" s="3"/>
      <c r="P3675" s="3"/>
      <c r="Q3675" s="3"/>
      <c r="R3675" s="3"/>
      <c r="S3675" s="3"/>
      <c r="T3675" s="3"/>
      <c r="U3675" s="3"/>
      <c r="V3675" s="3"/>
    </row>
    <row r="3676" ht="27.0" customHeight="1">
      <c r="A3676" s="8" t="str">
        <f>HYPERLINK("https://www.tenforums.com/tutorials/18834-thumbnail-previews-file-explorer-enable-disable-windows-10-a.html","Thumbnail Previews in File Explorer - Enable or Disable in Windows 10")</f>
        <v>Thumbnail Previews in File Explorer - Enable or Disable in Windows 10</v>
      </c>
      <c r="B3676" s="9" t="s">
        <v>3026</v>
      </c>
      <c r="C3676" s="3"/>
      <c r="D3676" s="3"/>
      <c r="E3676" s="3"/>
      <c r="F3676" s="3"/>
      <c r="G3676" s="3"/>
      <c r="H3676" s="3"/>
      <c r="I3676" s="3"/>
      <c r="J3676" s="3"/>
      <c r="K3676" s="3"/>
      <c r="L3676" s="3"/>
      <c r="M3676" s="3"/>
      <c r="N3676" s="3"/>
      <c r="O3676" s="3"/>
      <c r="P3676" s="3"/>
      <c r="Q3676" s="3"/>
      <c r="R3676" s="3"/>
      <c r="S3676" s="3"/>
      <c r="T3676" s="3"/>
      <c r="U3676" s="3"/>
      <c r="V3676" s="3"/>
    </row>
    <row r="3677" ht="27.0" customHeight="1">
      <c r="A3677" s="8" t="str">
        <f>HYPERLINK("https://www.tenforums.com/tutorials/78839-clear-live-tile-cache-start-windows-10-a.html","Tile Cache on Start - Clear in Windows 10")</f>
        <v>Tile Cache on Start - Clear in Windows 10</v>
      </c>
      <c r="B3677" s="10" t="s">
        <v>1407</v>
      </c>
      <c r="C3677" s="3"/>
      <c r="D3677" s="3"/>
      <c r="E3677" s="3"/>
      <c r="F3677" s="3"/>
      <c r="G3677" s="3"/>
      <c r="H3677" s="3"/>
      <c r="I3677" s="3"/>
      <c r="J3677" s="3"/>
      <c r="K3677" s="3"/>
      <c r="L3677" s="3"/>
      <c r="M3677" s="3"/>
      <c r="N3677" s="3"/>
      <c r="O3677" s="3"/>
      <c r="P3677" s="3"/>
      <c r="Q3677" s="3"/>
      <c r="R3677" s="3"/>
      <c r="S3677" s="3"/>
      <c r="T3677" s="3"/>
      <c r="U3677" s="3"/>
      <c r="V3677" s="3"/>
    </row>
    <row r="3678" ht="27.0" customHeight="1">
      <c r="A3678" s="8" t="str">
        <f>HYPERLINK("https://www.tenforums.com/tutorials/48356-tile-notifications-start-clear-during-log-windows-10-a.html","Tile Notifications on Start - Clear during Log on in Windows 10 ")</f>
        <v>Tile Notifications on Start - Clear during Log on in Windows 10 </v>
      </c>
      <c r="B3678" s="9" t="s">
        <v>2830</v>
      </c>
      <c r="C3678" s="3"/>
      <c r="D3678" s="3"/>
      <c r="E3678" s="3"/>
      <c r="F3678" s="3"/>
      <c r="G3678" s="3"/>
      <c r="H3678" s="3"/>
      <c r="I3678" s="3"/>
      <c r="J3678" s="3"/>
      <c r="K3678" s="3"/>
      <c r="L3678" s="3"/>
      <c r="M3678" s="3"/>
      <c r="N3678" s="3"/>
      <c r="O3678" s="3"/>
      <c r="P3678" s="3"/>
      <c r="Q3678" s="3"/>
      <c r="R3678" s="3"/>
      <c r="S3678" s="3"/>
      <c r="T3678" s="3"/>
      <c r="U3678" s="3"/>
      <c r="V3678" s="3"/>
    </row>
    <row r="3679" ht="27.0" customHeight="1">
      <c r="A3679" s="8" t="str">
        <f>HYPERLINK("https://www.tenforums.com/tutorials/50834-live-tiles-start-enable-disable-windows-10-a.html","Tile Notifications on Start - Enable or Disable in Windows 10 ")</f>
        <v>Tile Notifications on Start - Enable or Disable in Windows 10 </v>
      </c>
      <c r="B3679" s="9" t="s">
        <v>1408</v>
      </c>
      <c r="C3679" s="3"/>
      <c r="D3679" s="3"/>
      <c r="E3679" s="3"/>
      <c r="F3679" s="3"/>
      <c r="G3679" s="3"/>
      <c r="H3679" s="3"/>
      <c r="I3679" s="3"/>
      <c r="J3679" s="3"/>
      <c r="K3679" s="3"/>
      <c r="L3679" s="3"/>
      <c r="M3679" s="3"/>
      <c r="N3679" s="3"/>
      <c r="O3679" s="3"/>
      <c r="P3679" s="3"/>
      <c r="Q3679" s="3"/>
      <c r="R3679" s="3"/>
      <c r="S3679" s="3"/>
      <c r="T3679" s="3"/>
      <c r="U3679" s="3"/>
      <c r="V3679" s="3"/>
    </row>
    <row r="3680" ht="27.0" customHeight="1">
      <c r="A3680" s="8" t="str">
        <f>HYPERLINK("https://www.tenforums.com/tutorials/7188-tile-transparency-start-adjust-windows-10-mobile-phones.html","Tile Transparency on Start - Adjust in Windows 10 Mobile Phones")</f>
        <v>Tile Transparency on Start - Adjust in Windows 10 Mobile Phones</v>
      </c>
      <c r="B3680" s="9" t="s">
        <v>3027</v>
      </c>
      <c r="C3680" s="3"/>
      <c r="D3680" s="3"/>
      <c r="E3680" s="3"/>
      <c r="F3680" s="3"/>
      <c r="G3680" s="3"/>
      <c r="H3680" s="3"/>
      <c r="I3680" s="3"/>
      <c r="J3680" s="3"/>
      <c r="K3680" s="3"/>
      <c r="L3680" s="3"/>
      <c r="M3680" s="3"/>
      <c r="N3680" s="3"/>
      <c r="O3680" s="3"/>
      <c r="P3680" s="3"/>
      <c r="Q3680" s="3"/>
      <c r="R3680" s="3"/>
      <c r="S3680" s="3"/>
      <c r="T3680" s="3"/>
      <c r="U3680" s="3"/>
      <c r="V3680" s="3"/>
    </row>
    <row r="3681" ht="27.0" customHeight="1">
      <c r="A3681" s="8" t="str">
        <f>HYPERLINK("https://www.tenforums.com/tutorials/3384-tiles-resize-windows-10-start-menu.html","Tiles - Resize on Windows 10 Start Menu")</f>
        <v>Tiles - Resize on Windows 10 Start Menu</v>
      </c>
      <c r="B3681" s="9" t="s">
        <v>3028</v>
      </c>
      <c r="C3681" s="3"/>
      <c r="D3681" s="3"/>
      <c r="E3681" s="3"/>
      <c r="F3681" s="3"/>
      <c r="G3681" s="3"/>
      <c r="H3681" s="3"/>
      <c r="I3681" s="3"/>
      <c r="J3681" s="3"/>
      <c r="K3681" s="3"/>
      <c r="L3681" s="3"/>
      <c r="M3681" s="3"/>
      <c r="N3681" s="3"/>
      <c r="O3681" s="3"/>
      <c r="P3681" s="3"/>
      <c r="Q3681" s="3"/>
      <c r="R3681" s="3"/>
      <c r="S3681" s="3"/>
      <c r="T3681" s="3"/>
      <c r="U3681" s="3"/>
      <c r="V3681" s="3"/>
    </row>
    <row r="3682" ht="27.0" customHeight="1">
      <c r="A3682" s="8" t="str">
        <f>HYPERLINK("https://www.tenforums.com/tutorials/92910-allow-prevent-users-groups-change-time-windows-10-a.html","Time - Allow or Prevent Users and Groups to Change in Windows 10")</f>
        <v>Time - Allow or Prevent Users and Groups to Change in Windows 10</v>
      </c>
      <c r="B3682" s="9" t="s">
        <v>3029</v>
      </c>
      <c r="C3682" s="3"/>
      <c r="D3682" s="3"/>
      <c r="E3682" s="3"/>
      <c r="F3682" s="3"/>
      <c r="G3682" s="3"/>
      <c r="H3682" s="3"/>
      <c r="I3682" s="3"/>
      <c r="J3682" s="3"/>
      <c r="K3682" s="3"/>
      <c r="L3682" s="3"/>
      <c r="M3682" s="3"/>
      <c r="N3682" s="3"/>
      <c r="O3682" s="3"/>
      <c r="P3682" s="3"/>
      <c r="Q3682" s="3"/>
      <c r="R3682" s="3"/>
      <c r="S3682" s="3"/>
      <c r="T3682" s="3"/>
      <c r="U3682" s="3"/>
      <c r="V3682" s="3"/>
    </row>
    <row r="3683" ht="27.0" customHeight="1">
      <c r="A3683" s="8" t="str">
        <f>HYPERLINK("https://www.tenforums.com/tutorials/73360-date-time-formats-change-windows-10-a.html","Time and Date Formats - Change in Windows 10 ")</f>
        <v>Time and Date Formats - Change in Windows 10 </v>
      </c>
      <c r="B3683" s="9" t="s">
        <v>700</v>
      </c>
      <c r="C3683" s="3"/>
      <c r="D3683" s="3"/>
      <c r="E3683" s="3"/>
      <c r="F3683" s="3"/>
      <c r="G3683" s="3"/>
      <c r="H3683" s="3"/>
      <c r="I3683" s="3"/>
      <c r="J3683" s="3"/>
      <c r="K3683" s="3"/>
      <c r="L3683" s="3"/>
      <c r="M3683" s="3"/>
      <c r="N3683" s="3"/>
      <c r="O3683" s="3"/>
      <c r="P3683" s="3"/>
      <c r="Q3683" s="3"/>
      <c r="R3683" s="3"/>
      <c r="S3683" s="3"/>
      <c r="T3683" s="3"/>
      <c r="U3683" s="3"/>
      <c r="V3683" s="3"/>
    </row>
    <row r="3684" ht="27.0" customHeight="1">
      <c r="A3684" s="8" t="str">
        <f>HYPERLINK("https://www.tenforums.com/tutorials/105864-enable-disable-changing-date-time-formats-windows.html","Time and Date Formats - Enable or Disable Changing in Windows")</f>
        <v>Time and Date Formats - Enable or Disable Changing in Windows</v>
      </c>
      <c r="B3684" s="9" t="s">
        <v>701</v>
      </c>
      <c r="C3684" s="3"/>
      <c r="D3684" s="3"/>
      <c r="E3684" s="3"/>
      <c r="F3684" s="3"/>
      <c r="G3684" s="3"/>
      <c r="H3684" s="3"/>
      <c r="I3684" s="3"/>
      <c r="J3684" s="3"/>
      <c r="K3684" s="3"/>
      <c r="L3684" s="3"/>
      <c r="M3684" s="3"/>
      <c r="N3684" s="3"/>
      <c r="O3684" s="3"/>
      <c r="P3684" s="3"/>
      <c r="Q3684" s="3"/>
      <c r="R3684" s="3"/>
      <c r="S3684" s="3"/>
      <c r="T3684" s="3"/>
      <c r="U3684" s="3"/>
      <c r="V3684" s="3"/>
    </row>
    <row r="3685" ht="27.0" customHeight="1">
      <c r="A3685" s="8" t="str">
        <f>HYPERLINK("https://www.tenforums.com/tutorials/6408-time-change-windows-10-a.html","Time - Change in Windows 10")</f>
        <v>Time - Change in Windows 10</v>
      </c>
      <c r="B3685" s="9" t="s">
        <v>508</v>
      </c>
      <c r="C3685" s="3"/>
      <c r="D3685" s="3"/>
      <c r="E3685" s="3"/>
      <c r="F3685" s="3"/>
      <c r="G3685" s="3"/>
      <c r="H3685" s="3"/>
      <c r="I3685" s="3"/>
      <c r="J3685" s="3"/>
      <c r="K3685" s="3"/>
      <c r="L3685" s="3"/>
      <c r="M3685" s="3"/>
      <c r="N3685" s="3"/>
      <c r="O3685" s="3"/>
      <c r="P3685" s="3"/>
      <c r="Q3685" s="3"/>
      <c r="R3685" s="3"/>
      <c r="S3685" s="3"/>
      <c r="T3685" s="3"/>
      <c r="U3685" s="3"/>
      <c r="V3685" s="3"/>
    </row>
    <row r="3686" ht="27.0" customHeight="1">
      <c r="A3686" s="11" t="str">
        <f>HYPERLINK("https://www.tenforums.com/tutorials/152682-turn-off-adjust-daylight-saving-time-windows-10-a.html","Time - Daylight Saving Time - Turn On or Off in Windows 10")</f>
        <v>Time - Daylight Saving Time - Turn On or Off in Windows 10</v>
      </c>
      <c r="B3686" s="10" t="s">
        <v>509</v>
      </c>
      <c r="C3686" s="3"/>
      <c r="D3686" s="3"/>
      <c r="E3686" s="3"/>
      <c r="F3686" s="3"/>
      <c r="G3686" s="3"/>
      <c r="H3686" s="3"/>
      <c r="I3686" s="3"/>
      <c r="J3686" s="3"/>
      <c r="K3686" s="3"/>
      <c r="L3686" s="3"/>
      <c r="M3686" s="3"/>
      <c r="N3686" s="3"/>
      <c r="O3686" s="3"/>
      <c r="P3686" s="3"/>
      <c r="Q3686" s="3"/>
      <c r="R3686" s="3"/>
      <c r="S3686" s="3"/>
      <c r="T3686" s="3"/>
      <c r="U3686" s="3"/>
      <c r="V3686" s="3"/>
    </row>
    <row r="3687" ht="27.0" customHeight="1">
      <c r="A3687" s="8" t="str">
        <f>HYPERLINK("https://www.tenforums.com/tutorials/135455-change-internet-time-server-windows.html","Time Server - Change in Windows")</f>
        <v>Time Server - Change in Windows</v>
      </c>
      <c r="B3687" s="9" t="s">
        <v>1335</v>
      </c>
      <c r="C3687" s="3"/>
      <c r="D3687" s="3"/>
      <c r="E3687" s="3"/>
      <c r="F3687" s="3"/>
      <c r="G3687" s="3"/>
      <c r="H3687" s="3"/>
      <c r="I3687" s="3"/>
      <c r="J3687" s="3"/>
      <c r="K3687" s="3"/>
      <c r="L3687" s="3"/>
      <c r="M3687" s="3"/>
      <c r="N3687" s="3"/>
      <c r="O3687" s="3"/>
      <c r="P3687" s="3"/>
      <c r="Q3687" s="3"/>
      <c r="R3687" s="3"/>
      <c r="S3687" s="3"/>
      <c r="T3687" s="3"/>
      <c r="U3687" s="3"/>
      <c r="V3687" s="3"/>
    </row>
    <row r="3688" ht="27.0" customHeight="1">
      <c r="A3688" s="8" t="str">
        <f>HYPERLINK("https://www.tenforums.com/tutorials/135522-add-remove-internet-time-servers-windows.html","Time Servers - Add and Remove in Windows")</f>
        <v>Time Servers - Add and Remove in Windows</v>
      </c>
      <c r="B3688" s="9" t="s">
        <v>1336</v>
      </c>
      <c r="C3688" s="3"/>
      <c r="D3688" s="3"/>
      <c r="E3688" s="3"/>
      <c r="F3688" s="3"/>
      <c r="G3688" s="3"/>
      <c r="H3688" s="3"/>
      <c r="I3688" s="3"/>
      <c r="J3688" s="3"/>
      <c r="K3688" s="3"/>
      <c r="L3688" s="3"/>
      <c r="M3688" s="3"/>
      <c r="N3688" s="3"/>
      <c r="O3688" s="3"/>
      <c r="P3688" s="3"/>
      <c r="Q3688" s="3"/>
      <c r="R3688" s="3"/>
      <c r="S3688" s="3"/>
      <c r="T3688" s="3"/>
      <c r="U3688" s="3"/>
      <c r="V3688" s="3"/>
    </row>
    <row r="3689" ht="27.0" customHeight="1">
      <c r="A3689" s="8" t="str">
        <f>HYPERLINK("https://www.tenforums.com/tutorials/6410-clock-synchronize-internet-time-server-windows-10-a.html","Time - Synchronize with Internet Time Server in Windows 10")</f>
        <v>Time - Synchronize with Internet Time Server in Windows 10</v>
      </c>
      <c r="B3689" s="9" t="s">
        <v>513</v>
      </c>
      <c r="C3689" s="3"/>
      <c r="D3689" s="3"/>
      <c r="E3689" s="3"/>
      <c r="F3689" s="3"/>
      <c r="G3689" s="3"/>
      <c r="H3689" s="3"/>
      <c r="I3689" s="3"/>
      <c r="J3689" s="3"/>
      <c r="K3689" s="3"/>
      <c r="L3689" s="3"/>
      <c r="M3689" s="3"/>
      <c r="N3689" s="3"/>
      <c r="O3689" s="3"/>
      <c r="P3689" s="3"/>
      <c r="Q3689" s="3"/>
      <c r="R3689" s="3"/>
      <c r="S3689" s="3"/>
      <c r="T3689" s="3"/>
      <c r="U3689" s="3"/>
      <c r="V3689" s="3"/>
    </row>
    <row r="3690" ht="27.0" customHeight="1">
      <c r="A3690" s="8" t="str">
        <f>HYPERLINK("https://www.tenforums.com/tutorials/129765-allow-prevent-users-groups-change-time-zone-windows-10-a.html","Time Zone - Allow or Prevent Users and Groups to Change in Windows 10")</f>
        <v>Time Zone - Allow or Prevent Users and Groups to Change in Windows 10</v>
      </c>
      <c r="B3690" s="9" t="s">
        <v>3030</v>
      </c>
      <c r="C3690" s="3"/>
      <c r="D3690" s="3"/>
      <c r="E3690" s="3"/>
      <c r="F3690" s="3"/>
      <c r="G3690" s="3"/>
      <c r="H3690" s="3"/>
      <c r="I3690" s="3"/>
      <c r="J3690" s="3"/>
      <c r="K3690" s="3"/>
      <c r="L3690" s="3"/>
      <c r="M3690" s="3"/>
      <c r="N3690" s="3"/>
      <c r="O3690" s="3"/>
      <c r="P3690" s="3"/>
      <c r="Q3690" s="3"/>
      <c r="R3690" s="3"/>
      <c r="S3690" s="3"/>
      <c r="T3690" s="3"/>
      <c r="U3690" s="3"/>
      <c r="V3690" s="3"/>
    </row>
    <row r="3691" ht="27.0" customHeight="1">
      <c r="A3691" s="8" t="str">
        <f>HYPERLINK("https://www.tenforums.com/tutorials/6401-time-zone-change-windows-10-a.html","Time Zone - Change in Windows 10")</f>
        <v>Time Zone - Change in Windows 10</v>
      </c>
      <c r="B3691" s="9" t="s">
        <v>3031</v>
      </c>
      <c r="C3691" s="3"/>
      <c r="D3691" s="3"/>
      <c r="E3691" s="3"/>
      <c r="F3691" s="3"/>
      <c r="G3691" s="3"/>
      <c r="H3691" s="3"/>
      <c r="I3691" s="3"/>
      <c r="J3691" s="3"/>
      <c r="K3691" s="3"/>
      <c r="L3691" s="3"/>
      <c r="M3691" s="3"/>
      <c r="N3691" s="3"/>
      <c r="O3691" s="3"/>
      <c r="P3691" s="3"/>
      <c r="Q3691" s="3"/>
      <c r="R3691" s="3"/>
      <c r="S3691" s="3"/>
      <c r="T3691" s="3"/>
      <c r="U3691" s="3"/>
      <c r="V3691" s="3"/>
    </row>
    <row r="3692" ht="27.0" customHeight="1">
      <c r="A3692" s="11" t="str">
        <f>HYPERLINK("https://www.tenforums.com/tutorials/27744-add-remove-additional-time-zone-clocks-taskbar-windows-10-a.html","Time Zone Clocks - Add or Remove Additional Clocks on Taskbar in Windows 10")</f>
        <v>Time Zone Clocks - Add or Remove Additional Clocks on Taskbar in Windows 10</v>
      </c>
      <c r="B3692" s="10" t="s">
        <v>3032</v>
      </c>
      <c r="C3692" s="3"/>
      <c r="D3692" s="3"/>
      <c r="E3692" s="3"/>
      <c r="F3692" s="3"/>
      <c r="G3692" s="3"/>
      <c r="H3692" s="3"/>
      <c r="I3692" s="3"/>
      <c r="J3692" s="3"/>
      <c r="K3692" s="3"/>
      <c r="L3692" s="3"/>
      <c r="M3692" s="3"/>
      <c r="N3692" s="3"/>
      <c r="O3692" s="3"/>
      <c r="P3692" s="3"/>
      <c r="Q3692" s="3"/>
      <c r="R3692" s="3"/>
      <c r="S3692" s="3"/>
      <c r="T3692" s="3"/>
      <c r="U3692" s="3"/>
      <c r="V3692" s="3"/>
    </row>
    <row r="3693" ht="27.0" customHeight="1">
      <c r="A3693" s="8" t="str">
        <f>HYPERLINK("https://www.tenforums.com/tutorials/27558-time-zones-restore-default-time-zones-windows-10-a.html","Time Zones - Restore Default Time Zones in Windows 10")</f>
        <v>Time Zones - Restore Default Time Zones in Windows 10</v>
      </c>
      <c r="B3693" s="9" t="s">
        <v>3033</v>
      </c>
      <c r="C3693" s="3"/>
      <c r="D3693" s="3"/>
      <c r="E3693" s="3"/>
      <c r="F3693" s="3"/>
      <c r="G3693" s="3"/>
      <c r="H3693" s="3"/>
      <c r="I3693" s="3"/>
      <c r="J3693" s="3"/>
      <c r="K3693" s="3"/>
      <c r="L3693" s="3"/>
      <c r="M3693" s="3"/>
      <c r="N3693" s="3"/>
      <c r="O3693" s="3"/>
      <c r="P3693" s="3"/>
      <c r="Q3693" s="3"/>
      <c r="R3693" s="3"/>
      <c r="S3693" s="3"/>
      <c r="T3693" s="3"/>
      <c r="U3693" s="3"/>
      <c r="V3693" s="3"/>
    </row>
    <row r="3694" ht="27.0" customHeight="1">
      <c r="A3694" s="8" t="str">
        <f>HYPERLINK("https://www.tenforums.com/tutorials/112737-clear-activities-timeline-windows-10-a.html","Timeline - Clear Activities from in Windows 10")</f>
        <v>Timeline - Clear Activities from in Windows 10</v>
      </c>
      <c r="B3694" s="9" t="s">
        <v>82</v>
      </c>
      <c r="C3694" s="3"/>
      <c r="D3694" s="3"/>
      <c r="E3694" s="3"/>
      <c r="F3694" s="3"/>
      <c r="G3694" s="3"/>
      <c r="H3694" s="3"/>
      <c r="I3694" s="3"/>
      <c r="J3694" s="3"/>
      <c r="K3694" s="3"/>
      <c r="L3694" s="3"/>
      <c r="M3694" s="3"/>
      <c r="N3694" s="3"/>
      <c r="O3694" s="3"/>
      <c r="P3694" s="3"/>
      <c r="Q3694" s="3"/>
      <c r="R3694" s="3"/>
      <c r="S3694" s="3"/>
      <c r="T3694" s="3"/>
      <c r="U3694" s="3"/>
      <c r="V3694" s="3"/>
    </row>
    <row r="3695" ht="27.0" customHeight="1">
      <c r="A3695" s="8" t="str">
        <f>HYPERLINK("https://www.tenforums.com/tutorials/101852-enable-disable-timeline-windows-10-a.html","Timeline - Enable or Disable in Windows 10")</f>
        <v>Timeline - Enable or Disable in Windows 10</v>
      </c>
      <c r="B3695" s="9" t="s">
        <v>3034</v>
      </c>
      <c r="C3695" s="3"/>
      <c r="D3695" s="3"/>
      <c r="E3695" s="3"/>
      <c r="F3695" s="3"/>
      <c r="G3695" s="3"/>
      <c r="H3695" s="3"/>
      <c r="I3695" s="3"/>
      <c r="J3695" s="3"/>
      <c r="K3695" s="3"/>
      <c r="L3695" s="3"/>
      <c r="M3695" s="3"/>
      <c r="N3695" s="3"/>
      <c r="O3695" s="3"/>
      <c r="P3695" s="3"/>
      <c r="Q3695" s="3"/>
      <c r="R3695" s="3"/>
      <c r="S3695" s="3"/>
      <c r="T3695" s="3"/>
      <c r="U3695" s="3"/>
      <c r="V3695" s="3"/>
    </row>
    <row r="3696" ht="27.0" customHeight="1">
      <c r="A3696" s="8" t="str">
        <f>HYPERLINK("https://www.tenforums.com/tutorials/100703-open-use-timeline-windows-10-a.html","Timeline - Open and Use in Windows 10")</f>
        <v>Timeline - Open and Use in Windows 10</v>
      </c>
      <c r="B3696" s="9" t="s">
        <v>3035</v>
      </c>
      <c r="C3696" s="3"/>
      <c r="D3696" s="3"/>
      <c r="E3696" s="3"/>
      <c r="F3696" s="3"/>
      <c r="G3696" s="3"/>
      <c r="H3696" s="3"/>
      <c r="I3696" s="3"/>
      <c r="J3696" s="3"/>
      <c r="K3696" s="3"/>
      <c r="L3696" s="3"/>
      <c r="M3696" s="3"/>
      <c r="N3696" s="3"/>
      <c r="O3696" s="3"/>
      <c r="P3696" s="3"/>
      <c r="Q3696" s="3"/>
      <c r="R3696" s="3"/>
      <c r="S3696" s="3"/>
      <c r="T3696" s="3"/>
      <c r="U3696" s="3"/>
      <c r="V3696" s="3"/>
    </row>
    <row r="3697" ht="27.0" customHeight="1">
      <c r="A3697" s="8" t="str">
        <f>HYPERLINK("https://www.tenforums.com/tutorials/102071-turn-off-timeline-suggestions-windows-10-a.html","Timeline Suggestions - Turn On or Off in Windows 10")</f>
        <v>Timeline Suggestions - Turn On or Off in Windows 10</v>
      </c>
      <c r="B3697" s="9" t="s">
        <v>3036</v>
      </c>
      <c r="C3697" s="3"/>
      <c r="D3697" s="3"/>
      <c r="E3697" s="3"/>
      <c r="F3697" s="3"/>
      <c r="G3697" s="3"/>
      <c r="H3697" s="3"/>
      <c r="I3697" s="3"/>
      <c r="J3697" s="3"/>
      <c r="K3697" s="3"/>
      <c r="L3697" s="3"/>
      <c r="M3697" s="3"/>
      <c r="N3697" s="3"/>
      <c r="O3697" s="3"/>
      <c r="P3697" s="3"/>
      <c r="Q3697" s="3"/>
      <c r="R3697" s="3"/>
      <c r="S3697" s="3"/>
      <c r="T3697" s="3"/>
      <c r="U3697" s="3"/>
      <c r="V3697" s="3"/>
    </row>
    <row r="3698" ht="27.0" customHeight="1">
      <c r="A3698" s="8" t="str">
        <f>HYPERLINK("https://www.tenforums.com/tutorials/125288-turn-off-timeline-microsoft-launcher-app-android-phone.html","Timeline - Turn On or Off in Microsoft Launcher app on Android Phone")</f>
        <v>Timeline - Turn On or Off in Microsoft Launcher app on Android Phone</v>
      </c>
      <c r="B3698" s="9" t="s">
        <v>3037</v>
      </c>
      <c r="C3698" s="3"/>
      <c r="D3698" s="3"/>
      <c r="E3698" s="3"/>
      <c r="F3698" s="3"/>
      <c r="G3698" s="3"/>
      <c r="H3698" s="3"/>
      <c r="I3698" s="3"/>
      <c r="J3698" s="3"/>
      <c r="K3698" s="3"/>
      <c r="L3698" s="3"/>
      <c r="M3698" s="3"/>
      <c r="N3698" s="3"/>
      <c r="O3698" s="3"/>
      <c r="P3698" s="3"/>
      <c r="Q3698" s="3"/>
      <c r="R3698" s="3"/>
      <c r="S3698" s="3"/>
      <c r="T3698" s="3"/>
      <c r="U3698" s="3"/>
      <c r="V3698" s="3"/>
    </row>
    <row r="3699" ht="27.0" customHeight="1">
      <c r="A3699" s="8" t="str">
        <f>HYPERLINK("https://www.tenforums.com/tutorials/98192-turn-off-collect-activity-history-windows-10-a.html","Timeline - Turn On or Off in Windows 10")</f>
        <v>Timeline - Turn On or Off in Windows 10</v>
      </c>
      <c r="B3699" s="9" t="s">
        <v>86</v>
      </c>
      <c r="C3699" s="3"/>
      <c r="D3699" s="3"/>
      <c r="E3699" s="3"/>
      <c r="F3699" s="3"/>
      <c r="G3699" s="3"/>
      <c r="H3699" s="3"/>
      <c r="I3699" s="3"/>
      <c r="J3699" s="3"/>
      <c r="K3699" s="3"/>
      <c r="L3699" s="3"/>
      <c r="M3699" s="3"/>
      <c r="N3699" s="3"/>
      <c r="O3699" s="3"/>
      <c r="P3699" s="3"/>
      <c r="Q3699" s="3"/>
      <c r="R3699" s="3"/>
      <c r="S3699" s="3"/>
      <c r="T3699" s="3"/>
      <c r="U3699" s="3"/>
      <c r="V3699" s="3"/>
    </row>
    <row r="3700" ht="27.0" customHeight="1">
      <c r="A3700" s="8" t="str">
        <f>HYPERLINK("https://www.tenforums.com/tutorials/30869-tips-notifications-turn-off-windows-10-a.html","Tips Notifications - Turn On or Off in Windows 10")</f>
        <v>Tips Notifications - Turn On or Off in Windows 10</v>
      </c>
      <c r="B3700" s="9" t="s">
        <v>3038</v>
      </c>
      <c r="C3700" s="3"/>
      <c r="D3700" s="3"/>
      <c r="E3700" s="3"/>
      <c r="F3700" s="3"/>
      <c r="G3700" s="3"/>
      <c r="H3700" s="3"/>
      <c r="I3700" s="3"/>
      <c r="J3700" s="3"/>
      <c r="K3700" s="3"/>
      <c r="L3700" s="3"/>
      <c r="M3700" s="3"/>
      <c r="N3700" s="3"/>
      <c r="O3700" s="3"/>
      <c r="P3700" s="3"/>
      <c r="Q3700" s="3"/>
      <c r="R3700" s="3"/>
      <c r="S3700" s="3"/>
      <c r="T3700" s="3"/>
      <c r="U3700" s="3"/>
      <c r="V3700" s="3"/>
    </row>
    <row r="3701" ht="27.0" customHeight="1">
      <c r="A3701" s="8" t="str">
        <f>HYPERLINK("https://www.tenforums.com/tutorials/3380-color-appearance-change-windows-10-a.html","Title Bar Color - Change in Windows 10")</f>
        <v>Title Bar Color - Change in Windows 10</v>
      </c>
      <c r="B3701" s="9" t="s">
        <v>5</v>
      </c>
      <c r="C3701" s="3"/>
      <c r="D3701" s="3"/>
      <c r="E3701" s="3"/>
      <c r="F3701" s="3"/>
      <c r="G3701" s="3"/>
      <c r="H3701" s="3"/>
      <c r="I3701" s="3"/>
      <c r="J3701" s="3"/>
      <c r="K3701" s="3"/>
      <c r="L3701" s="3"/>
      <c r="M3701" s="3"/>
      <c r="N3701" s="3"/>
      <c r="O3701" s="3"/>
      <c r="P3701" s="3"/>
      <c r="Q3701" s="3"/>
      <c r="R3701" s="3"/>
      <c r="S3701" s="3"/>
      <c r="T3701" s="3"/>
      <c r="U3701" s="3"/>
      <c r="V3701" s="3"/>
    </row>
    <row r="3702" ht="27.0" customHeight="1">
      <c r="A3702" s="8" t="str">
        <f>HYPERLINK("https://www.tenforums.com/tutorials/5768-start-taskbar-action-center-color-turn-off-windows-10-a.html","Title Bar Color - Turn On or Off to Change in Windows 10")</f>
        <v>Title Bar Color - Turn On or Off to Change in Windows 10</v>
      </c>
      <c r="B3702" s="9" t="s">
        <v>3039</v>
      </c>
      <c r="C3702" s="3"/>
      <c r="D3702" s="3"/>
      <c r="E3702" s="3"/>
      <c r="F3702" s="3"/>
      <c r="G3702" s="3"/>
      <c r="H3702" s="3"/>
      <c r="I3702" s="3"/>
      <c r="J3702" s="3"/>
      <c r="K3702" s="3"/>
      <c r="L3702" s="3"/>
      <c r="M3702" s="3"/>
      <c r="N3702" s="3"/>
      <c r="O3702" s="3"/>
      <c r="P3702" s="3"/>
      <c r="Q3702" s="3"/>
      <c r="R3702" s="3"/>
      <c r="S3702" s="3"/>
      <c r="T3702" s="3"/>
      <c r="U3702" s="3"/>
      <c r="V3702" s="3"/>
    </row>
    <row r="3703" ht="27.0" customHeight="1">
      <c r="A3703" s="8" t="str">
        <f>HYPERLINK("https://www.tenforums.com/tutorials/79900-change-size-caption-buttons-windows-10-a.html","Title Bar Height - Change in Windows 10")</f>
        <v>Title Bar Height - Change in Windows 10</v>
      </c>
      <c r="B3703" s="10" t="s">
        <v>386</v>
      </c>
      <c r="C3703" s="3"/>
      <c r="D3703" s="3"/>
      <c r="E3703" s="3"/>
      <c r="F3703" s="3"/>
      <c r="G3703" s="3"/>
      <c r="H3703" s="3"/>
      <c r="I3703" s="3"/>
      <c r="J3703" s="3"/>
      <c r="K3703" s="3"/>
      <c r="L3703" s="3"/>
      <c r="M3703" s="3"/>
      <c r="N3703" s="3"/>
      <c r="O3703" s="3"/>
      <c r="P3703" s="3"/>
      <c r="Q3703" s="3"/>
      <c r="R3703" s="3"/>
      <c r="S3703" s="3"/>
      <c r="T3703" s="3"/>
      <c r="U3703" s="3"/>
      <c r="V3703" s="3"/>
    </row>
    <row r="3704" ht="27.0" customHeight="1">
      <c r="A3704" s="8" t="str">
        <f>HYPERLINK("https://www.tenforums.com/tutorials/3430-display-full-path-title-bar-file-explorer-windows-10-a.html","Title Bar in File Explorer - Display Full Path in Windows 10")</f>
        <v>Title Bar in File Explorer - Display Full Path in Windows 10</v>
      </c>
      <c r="B3704" s="9" t="s">
        <v>1019</v>
      </c>
      <c r="C3704" s="3"/>
      <c r="D3704" s="3"/>
      <c r="E3704" s="3"/>
      <c r="F3704" s="3"/>
      <c r="G3704" s="3"/>
      <c r="H3704" s="3"/>
      <c r="I3704" s="3"/>
      <c r="J3704" s="3"/>
      <c r="K3704" s="3"/>
      <c r="L3704" s="3"/>
      <c r="M3704" s="3"/>
      <c r="N3704" s="3"/>
      <c r="O3704" s="3"/>
      <c r="P3704" s="3"/>
      <c r="Q3704" s="3"/>
      <c r="R3704" s="3"/>
      <c r="S3704" s="3"/>
      <c r="T3704" s="3"/>
      <c r="U3704" s="3"/>
      <c r="V3704" s="3"/>
    </row>
    <row r="3705" ht="27.0" customHeight="1">
      <c r="A3705" s="8" t="str">
        <f>HYPERLINK("https://www.tenforums.com/tutorials/29073-title-bar-text-color-change-windows-10-a.html","Title Bar Text Color - Change in Windows 10")</f>
        <v>Title Bar Text Color - Change in Windows 10</v>
      </c>
      <c r="B3705" s="9" t="s">
        <v>3040</v>
      </c>
      <c r="C3705" s="3"/>
      <c r="D3705" s="3"/>
      <c r="E3705" s="3"/>
      <c r="F3705" s="3"/>
      <c r="G3705" s="3"/>
      <c r="H3705" s="3"/>
      <c r="I3705" s="3"/>
      <c r="J3705" s="3"/>
      <c r="K3705" s="3"/>
      <c r="L3705" s="3"/>
      <c r="M3705" s="3"/>
      <c r="N3705" s="3"/>
      <c r="O3705" s="3"/>
      <c r="P3705" s="3"/>
      <c r="Q3705" s="3"/>
      <c r="R3705" s="3"/>
      <c r="S3705" s="3"/>
      <c r="T3705" s="3"/>
      <c r="U3705" s="3"/>
      <c r="V3705" s="3"/>
    </row>
    <row r="3706" ht="27.0" customHeight="1">
      <c r="A3706" s="8" t="str">
        <f>HYPERLINK("https://www.tenforums.com/tutorials/19150-title-bar-text-size-change-windows-10-a.html","Title Bar Text Size - Change in Windows 10")</f>
        <v>Title Bar Text Size - Change in Windows 10</v>
      </c>
      <c r="B3706" s="9" t="s">
        <v>3011</v>
      </c>
      <c r="C3706" s="3"/>
      <c r="D3706" s="3"/>
      <c r="E3706" s="3"/>
      <c r="F3706" s="3"/>
      <c r="G3706" s="3"/>
      <c r="H3706" s="3"/>
      <c r="I3706" s="3"/>
      <c r="J3706" s="3"/>
      <c r="K3706" s="3"/>
      <c r="L3706" s="3"/>
      <c r="M3706" s="3"/>
      <c r="N3706" s="3"/>
      <c r="O3706" s="3"/>
      <c r="P3706" s="3"/>
      <c r="Q3706" s="3"/>
      <c r="R3706" s="3"/>
      <c r="S3706" s="3"/>
      <c r="T3706" s="3"/>
      <c r="U3706" s="3"/>
      <c r="V3706" s="3"/>
    </row>
    <row r="3707" ht="27.0" customHeight="1">
      <c r="A3707" s="8" t="str">
        <f>HYPERLINK("https://www.tenforums.com/tutorials/8505-toggle-keys-tone-turn-off-windows-10-a.html","Toggle Keys Tone - Turn On or Off in Windows 10")</f>
        <v>Toggle Keys Tone - Turn On or Off in Windows 10</v>
      </c>
      <c r="B3707" s="9" t="s">
        <v>3041</v>
      </c>
      <c r="C3707" s="3"/>
      <c r="D3707" s="3"/>
      <c r="E3707" s="3"/>
      <c r="F3707" s="3"/>
      <c r="G3707" s="3"/>
      <c r="H3707" s="3"/>
      <c r="I3707" s="3"/>
      <c r="J3707" s="3"/>
      <c r="K3707" s="3"/>
      <c r="L3707" s="3"/>
      <c r="M3707" s="3"/>
      <c r="N3707" s="3"/>
      <c r="O3707" s="3"/>
      <c r="P3707" s="3"/>
      <c r="Q3707" s="3"/>
      <c r="R3707" s="3"/>
      <c r="S3707" s="3"/>
      <c r="T3707" s="3"/>
      <c r="U3707" s="3"/>
      <c r="V3707" s="3"/>
    </row>
    <row r="3708" ht="27.0" customHeight="1">
      <c r="A3708" s="11" t="s">
        <v>3042</v>
      </c>
      <c r="B3708" s="10" t="s">
        <v>1159</v>
      </c>
      <c r="C3708" s="3"/>
      <c r="D3708" s="3"/>
      <c r="E3708" s="3"/>
      <c r="F3708" s="3"/>
      <c r="G3708" s="3"/>
      <c r="H3708" s="3"/>
      <c r="I3708" s="3"/>
      <c r="J3708" s="3"/>
      <c r="K3708" s="3"/>
      <c r="L3708" s="3"/>
      <c r="M3708" s="3"/>
      <c r="N3708" s="3"/>
      <c r="O3708" s="3"/>
      <c r="P3708" s="3"/>
      <c r="Q3708" s="3"/>
      <c r="R3708" s="3"/>
      <c r="S3708" s="3"/>
      <c r="T3708" s="3"/>
      <c r="U3708" s="3"/>
      <c r="V3708" s="3"/>
    </row>
    <row r="3709" ht="27.0" customHeight="1">
      <c r="A3709" s="8" t="str">
        <f>HYPERLINK("https://www.tenforums.com/tutorials/77559-tooltips-text-size-change-windows-10-a.html","Tooltips Text Size - Change in Windows 10")</f>
        <v>Tooltips Text Size - Change in Windows 10</v>
      </c>
      <c r="B3709" s="10" t="s">
        <v>3043</v>
      </c>
      <c r="C3709" s="3"/>
      <c r="D3709" s="3"/>
      <c r="E3709" s="3"/>
      <c r="F3709" s="3"/>
      <c r="G3709" s="3"/>
      <c r="H3709" s="3"/>
      <c r="I3709" s="3"/>
      <c r="J3709" s="3"/>
      <c r="K3709" s="3"/>
      <c r="L3709" s="3"/>
      <c r="M3709" s="3"/>
      <c r="N3709" s="3"/>
      <c r="O3709" s="3"/>
      <c r="P3709" s="3"/>
      <c r="Q3709" s="3"/>
      <c r="R3709" s="3"/>
      <c r="S3709" s="3"/>
      <c r="T3709" s="3"/>
      <c r="U3709" s="3"/>
      <c r="V3709" s="3"/>
    </row>
    <row r="3710" ht="27.0" customHeight="1">
      <c r="A3710" s="8" t="str">
        <f>HYPERLINK("https://www.tenforums.com/tutorials/98443-enable-disable-touch-finger-windows-10-a.html","Touch by Finger - Enable or Disable in Windows 10")</f>
        <v>Touch by Finger - Enable or Disable in Windows 10</v>
      </c>
      <c r="B3710" s="9" t="s">
        <v>3044</v>
      </c>
      <c r="C3710" s="3"/>
      <c r="D3710" s="3"/>
      <c r="E3710" s="3"/>
      <c r="F3710" s="3"/>
      <c r="G3710" s="3"/>
      <c r="H3710" s="3"/>
      <c r="I3710" s="3"/>
      <c r="J3710" s="3"/>
      <c r="K3710" s="3"/>
      <c r="L3710" s="3"/>
      <c r="M3710" s="3"/>
      <c r="N3710" s="3"/>
      <c r="O3710" s="3"/>
      <c r="P3710" s="3"/>
      <c r="Q3710" s="3"/>
      <c r="R3710" s="3"/>
      <c r="S3710" s="3"/>
      <c r="T3710" s="3"/>
      <c r="U3710" s="3"/>
      <c r="V3710" s="3"/>
    </row>
    <row r="3711" ht="27.0" customHeight="1">
      <c r="A3711" s="8" t="str">
        <f>HYPERLINK("https://www.tenforums.com/tutorials/4202-touch-gestures-windows-10-a.html","Touch Gestures for Windows 10")</f>
        <v>Touch Gestures for Windows 10</v>
      </c>
      <c r="B3711" s="9" t="s">
        <v>3045</v>
      </c>
      <c r="C3711" s="3"/>
      <c r="D3711" s="3"/>
      <c r="E3711" s="3"/>
      <c r="F3711" s="3"/>
      <c r="G3711" s="3"/>
      <c r="H3711" s="3"/>
      <c r="I3711" s="3"/>
      <c r="J3711" s="3"/>
      <c r="K3711" s="3"/>
      <c r="L3711" s="3"/>
      <c r="M3711" s="3"/>
      <c r="N3711" s="3"/>
      <c r="O3711" s="3"/>
      <c r="P3711" s="3"/>
      <c r="Q3711" s="3"/>
      <c r="R3711" s="3"/>
      <c r="S3711" s="3"/>
      <c r="T3711" s="3"/>
      <c r="U3711" s="3"/>
      <c r="V3711" s="3"/>
    </row>
    <row r="3712" ht="27.0" customHeight="1">
      <c r="A3712" s="8" t="str">
        <f>HYPERLINK("https://www.tenforums.com/tutorials/111017-turn-off-ignore-touch-input-when-using-pen-windows-10-a.html","Touch Input - Turn On or Off Ignore when using Pen in Windows 10")</f>
        <v>Touch Input - Turn On or Off Ignore when using Pen in Windows 10</v>
      </c>
      <c r="B3712" s="9" t="s">
        <v>2233</v>
      </c>
      <c r="C3712" s="3"/>
      <c r="D3712" s="3"/>
      <c r="E3712" s="3"/>
      <c r="F3712" s="3"/>
      <c r="G3712" s="3"/>
      <c r="H3712" s="3"/>
      <c r="I3712" s="3"/>
      <c r="J3712" s="3"/>
      <c r="K3712" s="3"/>
      <c r="L3712" s="3"/>
      <c r="M3712" s="3"/>
      <c r="N3712" s="3"/>
      <c r="O3712" s="3"/>
      <c r="P3712" s="3"/>
      <c r="Q3712" s="3"/>
      <c r="R3712" s="3"/>
      <c r="S3712" s="3"/>
      <c r="T3712" s="3"/>
      <c r="U3712" s="3"/>
      <c r="V3712" s="3"/>
    </row>
    <row r="3713" ht="27.0" customHeight="1">
      <c r="A3713" s="8" t="str">
        <f>HYPERLINK("https://www.tenforums.com/tutorials/102792-turn-off-touch-keyboard-add-period-after-double-tab-spacebar.html","Touch Keyboard Add Period after Double-tab Spacebar - Turn On or Off in Windows 10")</f>
        <v>Touch Keyboard Add Period after Double-tab Spacebar - Turn On or Off in Windows 10</v>
      </c>
      <c r="B3713" s="9" t="s">
        <v>3046</v>
      </c>
      <c r="C3713" s="3"/>
      <c r="D3713" s="3"/>
      <c r="E3713" s="3"/>
      <c r="F3713" s="3"/>
      <c r="G3713" s="3"/>
      <c r="H3713" s="3"/>
      <c r="I3713" s="3"/>
      <c r="J3713" s="3"/>
      <c r="K3713" s="3"/>
      <c r="L3713" s="3"/>
      <c r="M3713" s="3"/>
      <c r="N3713" s="3"/>
      <c r="O3713" s="3"/>
      <c r="P3713" s="3"/>
      <c r="Q3713" s="3"/>
      <c r="R3713" s="3"/>
      <c r="S3713" s="3"/>
      <c r="T3713" s="3"/>
      <c r="U3713" s="3"/>
      <c r="V3713" s="3"/>
    </row>
    <row r="3714" ht="27.0" customHeight="1">
      <c r="A3714" s="8" t="str">
        <f>HYPERLINK("https://www.tenforums.com/tutorials/102801-turn-off-touch-keyboard-add-space-after-text-suggestion.html","Touch Keyboard Add Space after Text Suggestion - Turn On or Off in Windows 10")</f>
        <v>Touch Keyboard Add Space after Text Suggestion - Turn On or Off in Windows 10</v>
      </c>
      <c r="B3714" s="9" t="s">
        <v>3047</v>
      </c>
      <c r="C3714" s="3"/>
      <c r="D3714" s="3"/>
      <c r="E3714" s="3"/>
      <c r="F3714" s="3"/>
      <c r="G3714" s="3"/>
      <c r="H3714" s="3"/>
      <c r="I3714" s="3"/>
      <c r="J3714" s="3"/>
      <c r="K3714" s="3"/>
      <c r="L3714" s="3"/>
      <c r="M3714" s="3"/>
      <c r="N3714" s="3"/>
      <c r="O3714" s="3"/>
      <c r="P3714" s="3"/>
      <c r="Q3714" s="3"/>
      <c r="R3714" s="3"/>
      <c r="S3714" s="3"/>
      <c r="T3714" s="3"/>
      <c r="U3714" s="3"/>
      <c r="V3714" s="3"/>
    </row>
    <row r="3715" ht="27.0" customHeight="1">
      <c r="A3715" s="8" t="str">
        <f>HYPERLINK("https://www.tenforums.com/tutorials/102848-turn-off-autocorrect-touch-keyboard-windows-10-a.html","Touch Keyboard Autocorrect Misspelled Words - Turn On or Off in Windows 10")</f>
        <v>Touch Keyboard Autocorrect Misspelled Words - Turn On or Off in Windows 10</v>
      </c>
      <c r="B3715" s="9" t="s">
        <v>3048</v>
      </c>
      <c r="C3715" s="3"/>
      <c r="D3715" s="3"/>
      <c r="E3715" s="3"/>
      <c r="F3715" s="3"/>
      <c r="G3715" s="3"/>
      <c r="H3715" s="3"/>
      <c r="I3715" s="3"/>
      <c r="J3715" s="3"/>
      <c r="K3715" s="3"/>
      <c r="L3715" s="3"/>
      <c r="M3715" s="3"/>
      <c r="N3715" s="3"/>
      <c r="O3715" s="3"/>
      <c r="P3715" s="3"/>
      <c r="Q3715" s="3"/>
      <c r="R3715" s="3"/>
      <c r="S3715" s="3"/>
      <c r="T3715" s="3"/>
      <c r="U3715" s="3"/>
      <c r="V3715" s="3"/>
    </row>
    <row r="3716" ht="27.0" customHeight="1">
      <c r="A3716" s="8" t="str">
        <f>HYPERLINK("https://www.tenforums.com/tutorials/28436-touch-keyboard-button-taskbar-hide-show-windows-10-a.html","Touch Keyboard Button on Taskbar - Hide or Show in Windows 10")</f>
        <v>Touch Keyboard Button on Taskbar - Hide or Show in Windows 10</v>
      </c>
      <c r="B3716" s="9" t="s">
        <v>3049</v>
      </c>
      <c r="C3716" s="3"/>
      <c r="D3716" s="3"/>
      <c r="E3716" s="3"/>
      <c r="F3716" s="3"/>
      <c r="G3716" s="3"/>
      <c r="H3716" s="3"/>
      <c r="I3716" s="3"/>
      <c r="J3716" s="3"/>
      <c r="K3716" s="3"/>
      <c r="L3716" s="3"/>
      <c r="M3716" s="3"/>
      <c r="N3716" s="3"/>
      <c r="O3716" s="3"/>
      <c r="P3716" s="3"/>
      <c r="Q3716" s="3"/>
      <c r="R3716" s="3"/>
      <c r="S3716" s="3"/>
      <c r="T3716" s="3"/>
      <c r="U3716" s="3"/>
      <c r="V3716" s="3"/>
    </row>
    <row r="3717" ht="27.0" customHeight="1">
      <c r="A3717" s="8" t="str">
        <f>HYPERLINK("https://www.tenforums.com/tutorials/83383-turn-off-touch-keyboard-capitalize-first-letter-each-sentence.html","Touch Keyboard Capitalize First Letter of Each Sentence - Turn On or Off in Windows 10")</f>
        <v>Touch Keyboard Capitalize First Letter of Each Sentence - Turn On or Off in Windows 10</v>
      </c>
      <c r="B3717" s="10" t="s">
        <v>3050</v>
      </c>
      <c r="C3717" s="3"/>
      <c r="D3717" s="3"/>
      <c r="E3717" s="3"/>
      <c r="F3717" s="3"/>
      <c r="G3717" s="3"/>
      <c r="H3717" s="3"/>
      <c r="I3717" s="3"/>
      <c r="J3717" s="3"/>
      <c r="K3717" s="3"/>
      <c r="L3717" s="3"/>
      <c r="M3717" s="3"/>
      <c r="N3717" s="3"/>
      <c r="O3717" s="3"/>
      <c r="P3717" s="3"/>
      <c r="Q3717" s="3"/>
      <c r="R3717" s="3"/>
      <c r="S3717" s="3"/>
      <c r="T3717" s="3"/>
      <c r="U3717" s="3"/>
      <c r="V3717" s="3"/>
    </row>
    <row r="3718" ht="27.0" customHeight="1">
      <c r="A3718" s="8" t="str">
        <f>HYPERLINK("https://www.tenforums.com/tutorials/109461-reset-touch-keyboard-default-open-position-windows-10-a.html","Touch Keyboard Default Open Position - Reset in Windows 10")</f>
        <v>Touch Keyboard Default Open Position - Reset in Windows 10</v>
      </c>
      <c r="B3718" s="9" t="s">
        <v>3051</v>
      </c>
      <c r="C3718" s="3"/>
      <c r="D3718" s="3"/>
      <c r="E3718" s="3"/>
      <c r="F3718" s="3"/>
      <c r="G3718" s="3"/>
      <c r="H3718" s="3"/>
      <c r="I3718" s="3"/>
      <c r="J3718" s="3"/>
      <c r="K3718" s="3"/>
      <c r="L3718" s="3"/>
      <c r="M3718" s="3"/>
      <c r="N3718" s="3"/>
      <c r="O3718" s="3"/>
      <c r="P3718" s="3"/>
      <c r="Q3718" s="3"/>
      <c r="R3718" s="3"/>
      <c r="S3718" s="3"/>
      <c r="T3718" s="3"/>
      <c r="U3718" s="3"/>
      <c r="V3718" s="3"/>
    </row>
    <row r="3719" ht="27.0" customHeight="1">
      <c r="A3719" s="8" t="str">
        <f>HYPERLINK("https://www.tenforums.com/tutorials/86424-use-dictation-desktop-touch-keyboard-windows-10-a.html","Touch Keyboard Dictation on Desktop - Use in Windows 10")</f>
        <v>Touch Keyboard Dictation on Desktop - Use in Windows 10</v>
      </c>
      <c r="B3719" s="9" t="s">
        <v>783</v>
      </c>
      <c r="C3719" s="3"/>
      <c r="D3719" s="3"/>
      <c r="E3719" s="3"/>
      <c r="F3719" s="3"/>
      <c r="G3719" s="3"/>
      <c r="H3719" s="3"/>
      <c r="I3719" s="3"/>
      <c r="J3719" s="3"/>
      <c r="K3719" s="3"/>
      <c r="L3719" s="3"/>
      <c r="M3719" s="3"/>
      <c r="N3719" s="3"/>
      <c r="O3719" s="3"/>
      <c r="P3719" s="3"/>
      <c r="Q3719" s="3"/>
      <c r="R3719" s="3"/>
      <c r="S3719" s="3"/>
      <c r="T3719" s="3"/>
      <c r="U3719" s="3"/>
      <c r="V3719" s="3"/>
    </row>
    <row r="3720" ht="27.0" customHeight="1">
      <c r="A3720" s="8" t="str">
        <f>HYPERLINK("https://www.tenforums.com/tutorials/95789-dock-undock-touch-keyboard-windows-10-a.html","Touch Keyboard - Dock or Undock in Windows 10")</f>
        <v>Touch Keyboard - Dock or Undock in Windows 10</v>
      </c>
      <c r="B3720" s="9" t="s">
        <v>3052</v>
      </c>
      <c r="C3720" s="3"/>
      <c r="D3720" s="3"/>
      <c r="E3720" s="3"/>
      <c r="F3720" s="3"/>
      <c r="G3720" s="3"/>
      <c r="H3720" s="3"/>
      <c r="I3720" s="3"/>
      <c r="J3720" s="3"/>
      <c r="K3720" s="3"/>
      <c r="L3720" s="3"/>
      <c r="M3720" s="3"/>
      <c r="N3720" s="3"/>
      <c r="O3720" s="3"/>
      <c r="P3720" s="3"/>
      <c r="Q3720" s="3"/>
      <c r="R3720" s="3"/>
      <c r="S3720" s="3"/>
      <c r="T3720" s="3"/>
      <c r="U3720" s="3"/>
      <c r="V3720" s="3"/>
    </row>
    <row r="3721" ht="27.0" customHeight="1">
      <c r="A3721" s="8" t="str">
        <f>HYPERLINK("https://www.tenforums.com/tutorials/86418-change-layout-touch-keyboard-windows-10-a.html","Touch Keyboard Layout - Change in Windows 10")</f>
        <v>Touch Keyboard Layout - Change in Windows 10</v>
      </c>
      <c r="B3721" s="9" t="s">
        <v>3053</v>
      </c>
      <c r="C3721" s="3"/>
      <c r="D3721" s="3"/>
      <c r="E3721" s="3"/>
      <c r="F3721" s="3"/>
      <c r="G3721" s="3"/>
      <c r="H3721" s="3"/>
      <c r="I3721" s="3"/>
      <c r="J3721" s="3"/>
      <c r="K3721" s="3"/>
      <c r="L3721" s="3"/>
      <c r="M3721" s="3"/>
      <c r="N3721" s="3"/>
      <c r="O3721" s="3"/>
      <c r="P3721" s="3"/>
      <c r="Q3721" s="3"/>
      <c r="R3721" s="3"/>
      <c r="S3721" s="3"/>
      <c r="T3721" s="3"/>
      <c r="U3721" s="3"/>
      <c r="V3721" s="3"/>
    </row>
    <row r="3722" ht="27.0" customHeight="1">
      <c r="A3722" s="8" t="str">
        <f>HYPERLINK("https://www.tenforums.com/tutorials/83312-turn-off-automatically-show-touch-keyboard-windows-10-a.html","Touch Keyboard - Show when No Keyboard Attached in Windows 10")</f>
        <v>Touch Keyboard - Show when No Keyboard Attached in Windows 10</v>
      </c>
      <c r="B3722" s="10" t="s">
        <v>3054</v>
      </c>
      <c r="C3722" s="3"/>
      <c r="D3722" s="3"/>
      <c r="E3722" s="3"/>
      <c r="F3722" s="3"/>
      <c r="G3722" s="3"/>
      <c r="H3722" s="3"/>
      <c r="I3722" s="3"/>
      <c r="J3722" s="3"/>
      <c r="K3722" s="3"/>
      <c r="L3722" s="3"/>
      <c r="M3722" s="3"/>
      <c r="N3722" s="3"/>
      <c r="O3722" s="3"/>
      <c r="P3722" s="3"/>
      <c r="Q3722" s="3"/>
      <c r="R3722" s="3"/>
      <c r="S3722" s="3"/>
      <c r="T3722" s="3"/>
      <c r="U3722" s="3"/>
      <c r="V3722" s="3"/>
    </row>
    <row r="3723" ht="27.0" customHeight="1">
      <c r="A3723" s="8" t="str">
        <f>HYPERLINK("https://www.tenforums.com/tutorials/83371-enable-disable-standard-keyboard-touch-keyboard-windows-10-a.html","Touch Keyboard Standard Keyboard Layout Option - Enable or Disable in Windows 10")</f>
        <v>Touch Keyboard Standard Keyboard Layout Option - Enable or Disable in Windows 10</v>
      </c>
      <c r="B3723" s="10" t="s">
        <v>3055</v>
      </c>
      <c r="C3723" s="3"/>
      <c r="D3723" s="3"/>
      <c r="E3723" s="3"/>
      <c r="F3723" s="3"/>
      <c r="G3723" s="3"/>
      <c r="H3723" s="3"/>
      <c r="I3723" s="3"/>
      <c r="J3723" s="3"/>
      <c r="K3723" s="3"/>
      <c r="L3723" s="3"/>
      <c r="M3723" s="3"/>
      <c r="N3723" s="3"/>
      <c r="O3723" s="3"/>
      <c r="P3723" s="3"/>
      <c r="Q3723" s="3"/>
      <c r="R3723" s="3"/>
      <c r="S3723" s="3"/>
      <c r="T3723" s="3"/>
      <c r="U3723" s="3"/>
      <c r="V3723" s="3"/>
    </row>
    <row r="3724" ht="27.0" customHeight="1">
      <c r="A3724" s="8" t="str">
        <f>HYPERLINK("https://www.tenforums.com/tutorials/76437-touch-keyboard-taskbar-avoidance-turn-off-windows-10-a.html","Touch Keyboard Taskbar Avoidance - Turn On or Off in Windows 10")</f>
        <v>Touch Keyboard Taskbar Avoidance - Turn On or Off in Windows 10</v>
      </c>
      <c r="B3724" s="10" t="s">
        <v>3056</v>
      </c>
      <c r="C3724" s="3"/>
      <c r="D3724" s="3"/>
      <c r="E3724" s="3"/>
      <c r="F3724" s="3"/>
      <c r="G3724" s="3"/>
      <c r="H3724" s="3"/>
      <c r="I3724" s="3"/>
      <c r="J3724" s="3"/>
      <c r="K3724" s="3"/>
      <c r="L3724" s="3"/>
      <c r="M3724" s="3"/>
      <c r="N3724" s="3"/>
      <c r="O3724" s="3"/>
      <c r="P3724" s="3"/>
      <c r="Q3724" s="3"/>
      <c r="R3724" s="3"/>
      <c r="S3724" s="3"/>
      <c r="T3724" s="3"/>
      <c r="U3724" s="3"/>
      <c r="V3724" s="3"/>
    </row>
    <row r="3725" ht="27.0" customHeight="1">
      <c r="A3725" s="8" t="str">
        <f>HYPERLINK("https://www.tenforums.com/tutorials/102798-turn-off-text-suggestions-touch-keyboard-windows-10-a.html","Touch Keyboard  Text Suggestions - Turn On or Off in Windows 10")</f>
        <v>Touch Keyboard  Text Suggestions - Turn On or Off in Windows 10</v>
      </c>
      <c r="B3725" s="9" t="s">
        <v>3057</v>
      </c>
      <c r="C3725" s="3"/>
      <c r="D3725" s="3"/>
      <c r="E3725" s="3"/>
      <c r="F3725" s="3"/>
      <c r="G3725" s="3"/>
      <c r="H3725" s="3"/>
      <c r="I3725" s="3"/>
      <c r="J3725" s="3"/>
      <c r="K3725" s="3"/>
      <c r="L3725" s="3"/>
      <c r="M3725" s="3"/>
      <c r="N3725" s="3"/>
      <c r="O3725" s="3"/>
      <c r="P3725" s="3"/>
      <c r="Q3725" s="3"/>
      <c r="R3725" s="3"/>
      <c r="S3725" s="3"/>
      <c r="T3725" s="3"/>
      <c r="U3725" s="3"/>
      <c r="V3725" s="3"/>
    </row>
    <row r="3726" ht="27.0" customHeight="1">
      <c r="A3726" s="8" t="str">
        <f>HYPERLINK("https://www.tenforums.com/tutorials/134786-turn-activate-keys-touch-keyboard-when-lift-finger-narrator.html","Touch Keyboard - Turn On or Off Activate Keys when Lift Finger for Narrator in Windows 10")</f>
        <v>Touch Keyboard - Turn On or Off Activate Keys when Lift Finger for Narrator in Windows 10</v>
      </c>
      <c r="B3726" s="9" t="s">
        <v>2014</v>
      </c>
      <c r="C3726" s="3"/>
      <c r="D3726" s="3"/>
      <c r="E3726" s="3"/>
      <c r="F3726" s="3"/>
      <c r="G3726" s="3"/>
      <c r="H3726" s="3"/>
      <c r="I3726" s="3"/>
      <c r="J3726" s="3"/>
      <c r="K3726" s="3"/>
      <c r="L3726" s="3"/>
      <c r="M3726" s="3"/>
      <c r="N3726" s="3"/>
      <c r="O3726" s="3"/>
      <c r="P3726" s="3"/>
      <c r="Q3726" s="3"/>
      <c r="R3726" s="3"/>
      <c r="S3726" s="3"/>
      <c r="T3726" s="3"/>
      <c r="U3726" s="3"/>
      <c r="V3726" s="3"/>
    </row>
    <row r="3727" ht="27.0" customHeight="1">
      <c r="A3727" s="8" t="str">
        <f>HYPERLINK("https://www.tenforums.com/tutorials/83375-turn-off-touch-keyboard-type-sounds-windows-10-a.html","Touch Keyboard Type Sounds - Turn On or Off in Windows 10")</f>
        <v>Touch Keyboard Type Sounds - Turn On or Off in Windows 10</v>
      </c>
      <c r="B3727" s="10" t="s">
        <v>3058</v>
      </c>
      <c r="C3727" s="3"/>
      <c r="D3727" s="3"/>
      <c r="E3727" s="3"/>
      <c r="F3727" s="3"/>
      <c r="G3727" s="3"/>
      <c r="H3727" s="3"/>
      <c r="I3727" s="3"/>
      <c r="J3727" s="3"/>
      <c r="K3727" s="3"/>
      <c r="L3727" s="3"/>
      <c r="M3727" s="3"/>
      <c r="N3727" s="3"/>
      <c r="O3727" s="3"/>
      <c r="P3727" s="3"/>
      <c r="Q3727" s="3"/>
      <c r="R3727" s="3"/>
      <c r="S3727" s="3"/>
      <c r="T3727" s="3"/>
      <c r="U3727" s="3"/>
      <c r="V3727" s="3"/>
    </row>
    <row r="3728" ht="27.0" customHeight="1">
      <c r="A3728" s="8" t="str">
        <f>HYPERLINK("https://www.tenforums.com/tutorials/83387-turn-off-touch-keyboard-uppercase-letters-when-double-tap-shift.html","Touch Keyboard Use All Uppercase Letters when Double-tap Shift - Turn On or Off in Windows 10")</f>
        <v>Touch Keyboard Use All Uppercase Letters when Double-tap Shift - Turn On or Off in Windows 10</v>
      </c>
      <c r="B3728" s="10" t="s">
        <v>3059</v>
      </c>
      <c r="C3728" s="3"/>
      <c r="D3728" s="3"/>
      <c r="E3728" s="3"/>
      <c r="F3728" s="3"/>
      <c r="G3728" s="3"/>
      <c r="H3728" s="3"/>
      <c r="I3728" s="3"/>
      <c r="J3728" s="3"/>
      <c r="K3728" s="3"/>
      <c r="L3728" s="3"/>
      <c r="M3728" s="3"/>
      <c r="N3728" s="3"/>
      <c r="O3728" s="3"/>
      <c r="P3728" s="3"/>
      <c r="Q3728" s="3"/>
      <c r="R3728" s="3"/>
      <c r="S3728" s="3"/>
      <c r="T3728" s="3"/>
      <c r="U3728" s="3"/>
      <c r="V3728" s="3"/>
    </row>
    <row r="3729" ht="27.0" customHeight="1">
      <c r="A3729" s="8" t="str">
        <f>HYPERLINK("https://www.tenforums.com/tutorials/69380-touchpad-button-taskbar-hide-show-windows-10-a.html","Touchpad Button on Taskbar - Hide or Show in Windows 10 ")</f>
        <v>Touchpad Button on Taskbar - Hide or Show in Windows 10 </v>
      </c>
      <c r="B3729" s="9" t="s">
        <v>3060</v>
      </c>
      <c r="C3729" s="3"/>
      <c r="D3729" s="3"/>
      <c r="E3729" s="3"/>
      <c r="F3729" s="3"/>
      <c r="G3729" s="3"/>
      <c r="H3729" s="3"/>
      <c r="I3729" s="3"/>
      <c r="J3729" s="3"/>
      <c r="K3729" s="3"/>
      <c r="L3729" s="3"/>
      <c r="M3729" s="3"/>
      <c r="N3729" s="3"/>
      <c r="O3729" s="3"/>
      <c r="P3729" s="3"/>
      <c r="Q3729" s="3"/>
      <c r="R3729" s="3"/>
      <c r="S3729" s="3"/>
      <c r="T3729" s="3"/>
      <c r="U3729" s="3"/>
      <c r="V3729" s="3"/>
    </row>
    <row r="3730" ht="27.0" customHeight="1">
      <c r="A3730" s="8" t="str">
        <f>HYPERLINK("https://www.tenforums.com/tutorials/111633-disable-touchpad-when-mouse-connected-windows-10-a.html","Touchpad - Disable when Mouse is Connected in Windows 10")</f>
        <v>Touchpad - Disable when Mouse is Connected in Windows 10</v>
      </c>
      <c r="B3730" s="9" t="s">
        <v>3061</v>
      </c>
      <c r="C3730" s="3"/>
      <c r="D3730" s="3"/>
      <c r="E3730" s="3"/>
      <c r="F3730" s="3"/>
      <c r="G3730" s="3"/>
      <c r="H3730" s="3"/>
      <c r="I3730" s="3"/>
      <c r="J3730" s="3"/>
      <c r="K3730" s="3"/>
      <c r="L3730" s="3"/>
      <c r="M3730" s="3"/>
      <c r="N3730" s="3"/>
      <c r="O3730" s="3"/>
      <c r="P3730" s="3"/>
      <c r="Q3730" s="3"/>
      <c r="R3730" s="3"/>
      <c r="S3730" s="3"/>
      <c r="T3730" s="3"/>
      <c r="U3730" s="3"/>
      <c r="V3730" s="3"/>
    </row>
    <row r="3731" ht="27.0" customHeight="1">
      <c r="A3731" s="11" t="str">
        <f>HYPERLINK("https://www.tenforums.com/tutorials/141873-enable-disable-double-tap-enable-disable-touchpad-windows.html","Touchpad Double Tap to Enable or Disable - Enable or Disable in Windows 10")</f>
        <v>Touchpad Double Tap to Enable or Disable - Enable or Disable in Windows 10</v>
      </c>
      <c r="B3731" s="10" t="s">
        <v>3062</v>
      </c>
      <c r="C3731" s="3"/>
      <c r="D3731" s="3"/>
      <c r="E3731" s="3"/>
      <c r="F3731" s="3"/>
      <c r="G3731" s="3"/>
      <c r="H3731" s="3"/>
      <c r="I3731" s="3"/>
      <c r="J3731" s="3"/>
      <c r="K3731" s="3"/>
      <c r="L3731" s="3"/>
      <c r="M3731" s="3"/>
      <c r="N3731" s="3"/>
      <c r="O3731" s="3"/>
      <c r="P3731" s="3"/>
      <c r="Q3731" s="3"/>
      <c r="R3731" s="3"/>
      <c r="S3731" s="3"/>
      <c r="T3731" s="3"/>
      <c r="U3731" s="3"/>
      <c r="V3731" s="3"/>
    </row>
    <row r="3732" ht="27.0" customHeight="1">
      <c r="A3732" s="11" t="str">
        <f>HYPERLINK("https://www.tenforums.com/tutorials/141924-enable-disable-touchpad-windows-10-a.html","Touchpad - Enable or Disable in Windows 10")</f>
        <v>Touchpad - Enable or Disable in Windows 10</v>
      </c>
      <c r="B3732" s="10" t="s">
        <v>3063</v>
      </c>
      <c r="C3732" s="3"/>
      <c r="D3732" s="3"/>
      <c r="E3732" s="3"/>
      <c r="F3732" s="3"/>
      <c r="G3732" s="3"/>
      <c r="H3732" s="3"/>
      <c r="I3732" s="3"/>
      <c r="J3732" s="3"/>
      <c r="K3732" s="3"/>
      <c r="L3732" s="3"/>
      <c r="M3732" s="3"/>
      <c r="N3732" s="3"/>
      <c r="O3732" s="3"/>
      <c r="P3732" s="3"/>
      <c r="Q3732" s="3"/>
      <c r="R3732" s="3"/>
      <c r="S3732" s="3"/>
      <c r="T3732" s="3"/>
      <c r="U3732" s="3"/>
      <c r="V3732" s="3"/>
    </row>
    <row r="3733" ht="27.0" customHeight="1">
      <c r="A3733" s="11" t="str">
        <f>HYPERLINK("https://www.tenforums.com/tutorials/148114-how-enable-disable-touchpad-multifinger-gestures-windows-10-a.html","Touchpad MultiFinger Gestures - Enable or Disable in Windows 10")</f>
        <v>Touchpad MultiFinger Gestures - Enable or Disable in Windows 10</v>
      </c>
      <c r="B3733" s="10" t="s">
        <v>3064</v>
      </c>
      <c r="C3733" s="3"/>
      <c r="D3733" s="3"/>
      <c r="E3733" s="3"/>
      <c r="F3733" s="3"/>
      <c r="G3733" s="3"/>
      <c r="H3733" s="3"/>
      <c r="I3733" s="3"/>
      <c r="J3733" s="3"/>
      <c r="K3733" s="3"/>
      <c r="L3733" s="3"/>
      <c r="M3733" s="3"/>
      <c r="N3733" s="3"/>
      <c r="O3733" s="3"/>
      <c r="P3733" s="3"/>
      <c r="Q3733" s="3"/>
      <c r="R3733" s="3"/>
      <c r="S3733" s="3"/>
      <c r="T3733" s="3"/>
      <c r="U3733" s="3"/>
      <c r="V3733" s="3"/>
    </row>
    <row r="3734" ht="27.0" customHeight="1">
      <c r="A3734" s="11" t="str">
        <f>HYPERLINK("https://www.tenforums.com/tutorials/141385-adjust-touchpad-sensitivity-windows-10-a.html","Touchpad Sensitivity - Adjust in Windows 10")</f>
        <v>Touchpad Sensitivity - Adjust in Windows 10</v>
      </c>
      <c r="B3734" s="10" t="s">
        <v>3065</v>
      </c>
      <c r="C3734" s="3"/>
      <c r="D3734" s="3"/>
      <c r="E3734" s="3"/>
      <c r="F3734" s="3"/>
      <c r="G3734" s="3"/>
      <c r="H3734" s="3"/>
      <c r="I3734" s="3"/>
      <c r="J3734" s="3"/>
      <c r="K3734" s="3"/>
      <c r="L3734" s="3"/>
      <c r="M3734" s="3"/>
      <c r="N3734" s="3"/>
      <c r="O3734" s="3"/>
      <c r="P3734" s="3"/>
      <c r="Q3734" s="3"/>
      <c r="R3734" s="3"/>
      <c r="S3734" s="3"/>
      <c r="T3734" s="3"/>
      <c r="U3734" s="3"/>
      <c r="V3734" s="3"/>
    </row>
    <row r="3735" ht="27.0" customHeight="1">
      <c r="A3735" s="11" t="str">
        <f>HYPERLINK("https://www.tenforums.com/tutorials/141861-enable-disable-touchpad-tapping-tap-click-windows-10-a.html","Touchpad Tapping and Tap to Click - Enable or Disable in Windows 10")</f>
        <v>Touchpad Tapping and Tap to Click - Enable or Disable in Windows 10</v>
      </c>
      <c r="B3735" s="10" t="s">
        <v>3066</v>
      </c>
      <c r="C3735" s="3"/>
      <c r="D3735" s="3"/>
      <c r="E3735" s="3"/>
      <c r="F3735" s="3"/>
      <c r="G3735" s="3"/>
      <c r="H3735" s="3"/>
      <c r="I3735" s="3"/>
      <c r="J3735" s="3"/>
      <c r="K3735" s="3"/>
      <c r="L3735" s="3"/>
      <c r="M3735" s="3"/>
      <c r="N3735" s="3"/>
      <c r="O3735" s="3"/>
      <c r="P3735" s="3"/>
      <c r="Q3735" s="3"/>
      <c r="R3735" s="3"/>
      <c r="S3735" s="3"/>
      <c r="T3735" s="3"/>
      <c r="U3735" s="3"/>
      <c r="V3735" s="3"/>
    </row>
    <row r="3736" ht="27.0" customHeight="1">
      <c r="A3736" s="8" t="str">
        <f>HYPERLINK("https://www.tenforums.com/tutorials/48507-edge-swipe-screen-enable-disable-windows-10-a.html","Touchscreen Edge Swipe - Enable or Disable in Windows 10 ")</f>
        <v>Touchscreen Edge Swipe - Enable or Disable in Windows 10 </v>
      </c>
      <c r="B3736" s="9" t="s">
        <v>902</v>
      </c>
      <c r="C3736" s="3"/>
      <c r="D3736" s="3"/>
      <c r="E3736" s="3"/>
      <c r="F3736" s="3"/>
      <c r="G3736" s="3"/>
      <c r="H3736" s="3"/>
      <c r="I3736" s="3"/>
      <c r="J3736" s="3"/>
      <c r="K3736" s="3"/>
      <c r="L3736" s="3"/>
      <c r="M3736" s="3"/>
      <c r="N3736" s="3"/>
      <c r="O3736" s="3"/>
      <c r="P3736" s="3"/>
      <c r="Q3736" s="3"/>
      <c r="R3736" s="3"/>
      <c r="S3736" s="3"/>
      <c r="T3736" s="3"/>
      <c r="U3736" s="3"/>
      <c r="V3736" s="3"/>
    </row>
    <row r="3737" ht="27.0" customHeight="1">
      <c r="A3737" s="8" t="str">
        <f>HYPERLINK("https://www.tenforums.com/tutorials/130057-enable-disable-touch-screen-windows-10-a.html","Touch Screen - Enable or Disable in Windows 10")</f>
        <v>Touch Screen - Enable or Disable in Windows 10</v>
      </c>
      <c r="B3737" s="9" t="s">
        <v>3067</v>
      </c>
      <c r="C3737" s="3"/>
      <c r="D3737" s="3"/>
      <c r="E3737" s="3"/>
      <c r="F3737" s="3"/>
      <c r="G3737" s="3"/>
      <c r="H3737" s="3"/>
      <c r="I3737" s="3"/>
      <c r="J3737" s="3"/>
      <c r="K3737" s="3"/>
      <c r="L3737" s="3"/>
      <c r="M3737" s="3"/>
      <c r="N3737" s="3"/>
      <c r="O3737" s="3"/>
      <c r="P3737" s="3"/>
      <c r="Q3737" s="3"/>
      <c r="R3737" s="3"/>
      <c r="S3737" s="3"/>
      <c r="T3737" s="3"/>
      <c r="U3737" s="3"/>
      <c r="V3737" s="3"/>
    </row>
    <row r="3738" ht="27.0" customHeight="1">
      <c r="A3738" s="8" t="str">
        <f>HYPERLINK("https://www.tenforums.com/tutorials/87204-how-right-click-touchscreen-windows-10-a.html","Touchscreen - Right Click On in Windows 10")</f>
        <v>Touchscreen - Right Click On in Windows 10</v>
      </c>
      <c r="B3738" s="9" t="s">
        <v>2578</v>
      </c>
      <c r="C3738" s="3"/>
      <c r="D3738" s="3"/>
      <c r="E3738" s="3"/>
      <c r="F3738" s="3"/>
      <c r="G3738" s="3"/>
      <c r="H3738" s="3"/>
      <c r="I3738" s="3"/>
      <c r="J3738" s="3"/>
      <c r="K3738" s="3"/>
      <c r="L3738" s="3"/>
      <c r="M3738" s="3"/>
      <c r="N3738" s="3"/>
      <c r="O3738" s="3"/>
      <c r="P3738" s="3"/>
      <c r="Q3738" s="3"/>
      <c r="R3738" s="3"/>
      <c r="S3738" s="3"/>
      <c r="T3738" s="3"/>
      <c r="U3738" s="3"/>
      <c r="V3738" s="3"/>
    </row>
    <row r="3739" ht="27.0" customHeight="1">
      <c r="A3739" s="8" t="str">
        <f>HYPERLINK("https://www.tenforums.com/tutorials/98449-change-touch-scrolling-friction-windows-10-a.html","Touch Scrolling Friction - Change in Windows 10")</f>
        <v>Touch Scrolling Friction - Change in Windows 10</v>
      </c>
      <c r="B3739" s="9" t="s">
        <v>3068</v>
      </c>
      <c r="C3739" s="3"/>
      <c r="D3739" s="3"/>
      <c r="E3739" s="3"/>
      <c r="F3739" s="3"/>
      <c r="G3739" s="3"/>
      <c r="H3739" s="3"/>
      <c r="I3739" s="3"/>
      <c r="J3739" s="3"/>
      <c r="K3739" s="3"/>
      <c r="L3739" s="3"/>
      <c r="M3739" s="3"/>
      <c r="N3739" s="3"/>
      <c r="O3739" s="3"/>
      <c r="P3739" s="3"/>
      <c r="Q3739" s="3"/>
      <c r="R3739" s="3"/>
      <c r="S3739" s="3"/>
      <c r="T3739" s="3"/>
      <c r="U3739" s="3"/>
      <c r="V3739" s="3"/>
    </row>
    <row r="3740" ht="27.0" customHeight="1">
      <c r="A3740" s="8" t="str">
        <f>HYPERLINK("https://www.tenforums.com/tutorials/98415-turn-off-touch-visual-feedback-windows-10-a.html","Touch Visual Feedback - Turn On or Off in Windows 10")</f>
        <v>Touch Visual Feedback - Turn On or Off in Windows 10</v>
      </c>
      <c r="B3740" s="9" t="s">
        <v>3069</v>
      </c>
      <c r="C3740" s="3"/>
      <c r="D3740" s="3"/>
      <c r="E3740" s="3"/>
      <c r="F3740" s="3"/>
      <c r="G3740" s="3"/>
      <c r="H3740" s="3"/>
      <c r="I3740" s="3"/>
      <c r="J3740" s="3"/>
      <c r="K3740" s="3"/>
      <c r="L3740" s="3"/>
      <c r="M3740" s="3"/>
      <c r="N3740" s="3"/>
      <c r="O3740" s="3"/>
      <c r="P3740" s="3"/>
      <c r="Q3740" s="3"/>
      <c r="R3740" s="3"/>
      <c r="S3740" s="3"/>
      <c r="T3740" s="3"/>
      <c r="U3740" s="3"/>
      <c r="V3740" s="3"/>
    </row>
    <row r="3741" ht="27.0" customHeight="1">
      <c r="A3741" s="8" t="str">
        <f>HYPERLINK("https://www.tenforums.com/tutorials/36454-verify-trusted-platform-module-tpm-chip-windows-pc.html","TPM (Trusted Platform Module) Chip - Verify on Windows PC")</f>
        <v>TPM (Trusted Platform Module) Chip - Verify on Windows PC</v>
      </c>
      <c r="B3741" s="9" t="s">
        <v>3070</v>
      </c>
      <c r="C3741" s="3"/>
      <c r="D3741" s="3"/>
      <c r="E3741" s="3"/>
      <c r="F3741" s="3"/>
      <c r="G3741" s="3"/>
      <c r="H3741" s="3"/>
      <c r="I3741" s="3"/>
      <c r="J3741" s="3"/>
      <c r="K3741" s="3"/>
      <c r="L3741" s="3"/>
      <c r="M3741" s="3"/>
      <c r="N3741" s="3"/>
      <c r="O3741" s="3"/>
      <c r="P3741" s="3"/>
      <c r="Q3741" s="3"/>
      <c r="R3741" s="3"/>
      <c r="S3741" s="3"/>
      <c r="T3741" s="3"/>
      <c r="U3741" s="3"/>
      <c r="V3741" s="3"/>
    </row>
    <row r="3742" ht="27.0" customHeight="1">
      <c r="A3742" s="8" t="str">
        <f>HYPERLINK("https://www.tenforums.com/tutorials/113215-change-color-translucent-selection-rectangle-windows.html","Translucent Selection Rectangle - Change Color in Windows")</f>
        <v>Translucent Selection Rectangle - Change Color in Windows</v>
      </c>
      <c r="B3742" s="9" t="s">
        <v>2671</v>
      </c>
      <c r="C3742" s="3"/>
      <c r="D3742" s="3"/>
      <c r="E3742" s="3"/>
      <c r="F3742" s="3"/>
      <c r="G3742" s="3"/>
      <c r="H3742" s="3"/>
      <c r="I3742" s="3"/>
      <c r="J3742" s="3"/>
      <c r="K3742" s="3"/>
      <c r="L3742" s="3"/>
      <c r="M3742" s="3"/>
      <c r="N3742" s="3"/>
      <c r="O3742" s="3"/>
      <c r="P3742" s="3"/>
      <c r="Q3742" s="3"/>
      <c r="R3742" s="3"/>
      <c r="S3742" s="3"/>
      <c r="T3742" s="3"/>
      <c r="U3742" s="3"/>
      <c r="V3742" s="3"/>
    </row>
    <row r="3743" ht="27.0" customHeight="1">
      <c r="A3743" s="8" t="str">
        <f>HYPERLINK("https://www.tenforums.com/tutorials/113254-turn-off-translucent-selection-rectangle-desktop-windows.html","Translucent Selection Rectangle on Desktop - Turn On or Off in Windows")</f>
        <v>Translucent Selection Rectangle on Desktop - Turn On or Off in Windows</v>
      </c>
      <c r="B3743" s="9" t="s">
        <v>2672</v>
      </c>
      <c r="C3743" s="3"/>
      <c r="D3743" s="3"/>
      <c r="E3743" s="3"/>
      <c r="F3743" s="3"/>
      <c r="G3743" s="3"/>
      <c r="H3743" s="3"/>
      <c r="I3743" s="3"/>
      <c r="J3743" s="3"/>
      <c r="K3743" s="3"/>
      <c r="L3743" s="3"/>
      <c r="M3743" s="3"/>
      <c r="N3743" s="3"/>
      <c r="O3743" s="3"/>
      <c r="P3743" s="3"/>
      <c r="Q3743" s="3"/>
      <c r="R3743" s="3"/>
      <c r="S3743" s="3"/>
      <c r="T3743" s="3"/>
      <c r="U3743" s="3"/>
      <c r="V3743" s="3"/>
    </row>
    <row r="3744" ht="27.0" customHeight="1">
      <c r="A3744" s="8" t="str">
        <f>HYPERLINK("https://www.tenforums.com/tutorials/5556-turn-off-transparency-effects-windows-10-a.html","Transparency Effects - Turn On or Off in Windows 10")</f>
        <v>Transparency Effects - Turn On or Off in Windows 10</v>
      </c>
      <c r="B3744" s="9" t="s">
        <v>69</v>
      </c>
      <c r="C3744" s="3"/>
      <c r="D3744" s="3"/>
      <c r="E3744" s="3"/>
      <c r="F3744" s="3"/>
      <c r="G3744" s="3"/>
      <c r="H3744" s="3"/>
      <c r="I3744" s="3"/>
      <c r="J3744" s="3"/>
      <c r="K3744" s="3"/>
      <c r="L3744" s="3"/>
      <c r="M3744" s="3"/>
      <c r="N3744" s="3"/>
      <c r="O3744" s="3"/>
      <c r="P3744" s="3"/>
      <c r="Q3744" s="3"/>
      <c r="R3744" s="3"/>
      <c r="S3744" s="3"/>
      <c r="T3744" s="3"/>
      <c r="U3744" s="3"/>
      <c r="V3744" s="3"/>
    </row>
    <row r="3745" ht="27.0" customHeight="1">
      <c r="A3745" s="8" t="str">
        <f>HYPERLINK("https://www.tenforums.com/tutorials/8933-optimize-defrag-drives-windows-10-a.html","TRIM Solid State Drive in Windows 10")</f>
        <v>TRIM Solid State Drive in Windows 10</v>
      </c>
      <c r="B3745" s="9" t="s">
        <v>711</v>
      </c>
      <c r="C3745" s="19"/>
      <c r="D3745" s="19"/>
      <c r="E3745" s="19"/>
      <c r="F3745" s="19"/>
      <c r="G3745" s="19"/>
      <c r="H3745" s="19"/>
      <c r="I3745" s="19"/>
      <c r="J3745" s="19"/>
      <c r="K3745" s="19"/>
      <c r="L3745" s="19"/>
      <c r="M3745" s="19"/>
      <c r="N3745" s="19"/>
      <c r="O3745" s="19"/>
      <c r="P3745" s="19"/>
      <c r="Q3745" s="19"/>
      <c r="R3745" s="19"/>
      <c r="S3745" s="19"/>
      <c r="T3745" s="19"/>
      <c r="U3745" s="19"/>
      <c r="V3745" s="19"/>
    </row>
    <row r="3746" ht="27.0" customHeight="1">
      <c r="A3746" s="8" t="str">
        <f>HYPERLINK("https://www.tenforums.com/tutorials/40028-trim-support-solid-state-drives-enable-disable-windows-10-a.html","TRIM Support for Solid State Drives - Enable or Disable in Windows 10")</f>
        <v>TRIM Support for Solid State Drives - Enable or Disable in Windows 10</v>
      </c>
      <c r="B3746" s="9" t="s">
        <v>2777</v>
      </c>
      <c r="C3746" s="3"/>
      <c r="D3746" s="3"/>
      <c r="E3746" s="3"/>
      <c r="F3746" s="3"/>
      <c r="G3746" s="3"/>
      <c r="H3746" s="3"/>
      <c r="I3746" s="3"/>
      <c r="J3746" s="3"/>
      <c r="K3746" s="3"/>
      <c r="L3746" s="3"/>
      <c r="M3746" s="3"/>
      <c r="N3746" s="3"/>
      <c r="O3746" s="3"/>
      <c r="P3746" s="3"/>
      <c r="Q3746" s="3"/>
      <c r="R3746" s="3"/>
      <c r="S3746" s="3"/>
      <c r="T3746" s="3"/>
      <c r="U3746" s="3"/>
      <c r="V3746" s="3"/>
    </row>
    <row r="3747" ht="27.0" customHeight="1">
      <c r="A3747" s="8" t="str">
        <f>HYPERLINK("https://www.tenforums.com/tutorials/91316-remove-troubleshoot-compatibility-context-menu-windows-10-a.html","Troubleshoot Compatibility Context Menu - Add or Remove in Windows 10")</f>
        <v>Troubleshoot Compatibility Context Menu - Add or Remove in Windows 10</v>
      </c>
      <c r="B3747" s="9" t="s">
        <v>3071</v>
      </c>
      <c r="C3747" s="3"/>
      <c r="D3747" s="3"/>
      <c r="E3747" s="3"/>
      <c r="F3747" s="3"/>
      <c r="G3747" s="3"/>
      <c r="H3747" s="3"/>
      <c r="I3747" s="3"/>
      <c r="J3747" s="3"/>
      <c r="K3747" s="3"/>
      <c r="L3747" s="3"/>
      <c r="M3747" s="3"/>
      <c r="N3747" s="3"/>
      <c r="O3747" s="3"/>
      <c r="P3747" s="3"/>
      <c r="Q3747" s="3"/>
      <c r="R3747" s="3"/>
      <c r="S3747" s="3"/>
      <c r="T3747" s="3"/>
      <c r="U3747" s="3"/>
      <c r="V3747" s="3"/>
    </row>
    <row r="3748" ht="27.0" customHeight="1">
      <c r="A3748" s="8" t="str">
        <f>HYPERLINK("https://www.tenforums.com/tutorials/76013-troubleshoot-problems-windows-10-troubleshooters.html","Troubleshoot Problems in Windows 10 with Troubleshooters")</f>
        <v>Troubleshoot Problems in Windows 10 with Troubleshooters</v>
      </c>
      <c r="B3748" s="10" t="s">
        <v>3072</v>
      </c>
      <c r="C3748" s="3"/>
      <c r="D3748" s="3"/>
      <c r="E3748" s="3"/>
      <c r="F3748" s="3"/>
      <c r="G3748" s="3"/>
      <c r="H3748" s="3"/>
      <c r="I3748" s="3"/>
      <c r="J3748" s="3"/>
      <c r="K3748" s="3"/>
      <c r="L3748" s="3"/>
      <c r="M3748" s="3"/>
      <c r="N3748" s="3"/>
      <c r="O3748" s="3"/>
      <c r="P3748" s="3"/>
      <c r="Q3748" s="3"/>
      <c r="R3748" s="3"/>
      <c r="S3748" s="3"/>
      <c r="T3748" s="3"/>
      <c r="U3748" s="3"/>
      <c r="V3748" s="3"/>
    </row>
    <row r="3749" ht="27.0" customHeight="1">
      <c r="A3749" s="8" t="str">
        <f>HYPERLINK("https://www.tenforums.com/tutorials/94754-view-troubleshooting-history-details-windows-10-a.html","Troubleshooting History and Details - View in Windows 10")</f>
        <v>Troubleshooting History and Details - View in Windows 10</v>
      </c>
      <c r="B3749" s="9" t="s">
        <v>3073</v>
      </c>
      <c r="C3749" s="3"/>
      <c r="D3749" s="3"/>
      <c r="E3749" s="3"/>
      <c r="F3749" s="3"/>
      <c r="G3749" s="3"/>
      <c r="H3749" s="3"/>
      <c r="I3749" s="3"/>
      <c r="J3749" s="3"/>
      <c r="K3749" s="3"/>
      <c r="L3749" s="3"/>
      <c r="M3749" s="3"/>
      <c r="N3749" s="3"/>
      <c r="O3749" s="3"/>
      <c r="P3749" s="3"/>
      <c r="Q3749" s="3"/>
      <c r="R3749" s="3"/>
      <c r="S3749" s="3"/>
      <c r="T3749" s="3"/>
      <c r="U3749" s="3"/>
      <c r="V3749" s="3"/>
    </row>
    <row r="3750" ht="27.0" customHeight="1">
      <c r="A3750" s="8" t="str">
        <f>HYPERLINK("https://www.tenforums.com/tutorials/94755-clear-troubleshooting-history-windows-10-a.html","Troubleshooting History - Clear in Windows 10")</f>
        <v>Troubleshooting History - Clear in Windows 10</v>
      </c>
      <c r="B3750" s="9" t="s">
        <v>3074</v>
      </c>
      <c r="C3750" s="3"/>
      <c r="D3750" s="3"/>
      <c r="E3750" s="3"/>
      <c r="F3750" s="3"/>
      <c r="G3750" s="3"/>
      <c r="H3750" s="3"/>
      <c r="I3750" s="3"/>
      <c r="J3750" s="3"/>
      <c r="K3750" s="3"/>
      <c r="L3750" s="3"/>
      <c r="M3750" s="3"/>
      <c r="N3750" s="3"/>
      <c r="O3750" s="3"/>
      <c r="P3750" s="3"/>
      <c r="Q3750" s="3"/>
      <c r="R3750" s="3"/>
      <c r="S3750" s="3"/>
      <c r="T3750" s="3"/>
      <c r="U3750" s="3"/>
      <c r="V3750" s="3"/>
    </row>
    <row r="3751" ht="27.0" customHeight="1">
      <c r="A3751" s="8" t="str">
        <f>HYPERLINK("https://www.tenforums.com/tutorials/113553-turn-off-automatic-recommended-troubleshooting-windows-10-a.html","Troubleshooting - Turn On or Off Automatic Recommended Troubleshooting in Windows 10")</f>
        <v>Troubleshooting - Turn On or Off Automatic Recommended Troubleshooting in Windows 10</v>
      </c>
      <c r="B3751" s="9" t="s">
        <v>2490</v>
      </c>
      <c r="C3751" s="3"/>
      <c r="D3751" s="3"/>
      <c r="E3751" s="3"/>
      <c r="F3751" s="3"/>
      <c r="G3751" s="3"/>
      <c r="H3751" s="3"/>
      <c r="I3751" s="3"/>
      <c r="J3751" s="3"/>
      <c r="K3751" s="3"/>
      <c r="L3751" s="3"/>
      <c r="M3751" s="3"/>
      <c r="N3751" s="3"/>
      <c r="O3751" s="3"/>
      <c r="P3751" s="3"/>
      <c r="Q3751" s="3"/>
      <c r="R3751" s="3"/>
      <c r="S3751" s="3"/>
      <c r="T3751" s="3"/>
      <c r="U3751" s="3"/>
      <c r="V3751" s="3"/>
    </row>
    <row r="3752" ht="27.0" customHeight="1">
      <c r="A3752" s="8" t="str">
        <f>HYPERLINK("https://www.tenforums.com/tutorials/113557-view-recommended-troubleshooting-history-windows-10-a.html","Troubelshooting - View Recommended Troubleshooting History in Windows 10")</f>
        <v>Troubelshooting - View Recommended Troubleshooting History in Windows 10</v>
      </c>
      <c r="B3752" s="9" t="s">
        <v>2489</v>
      </c>
      <c r="C3752" s="3"/>
      <c r="D3752" s="3"/>
      <c r="E3752" s="3"/>
      <c r="F3752" s="3"/>
      <c r="G3752" s="3"/>
      <c r="H3752" s="3"/>
      <c r="I3752" s="3"/>
      <c r="J3752" s="3"/>
      <c r="K3752" s="3"/>
      <c r="L3752" s="3"/>
      <c r="M3752" s="3"/>
      <c r="N3752" s="3"/>
      <c r="O3752" s="3"/>
      <c r="P3752" s="3"/>
      <c r="Q3752" s="3"/>
      <c r="R3752" s="3"/>
      <c r="S3752" s="3"/>
      <c r="T3752" s="3"/>
      <c r="U3752" s="3"/>
      <c r="V3752" s="3"/>
    </row>
    <row r="3753" ht="27.0" customHeight="1">
      <c r="A3753" s="8" t="str">
        <f>HYPERLINK("https://www.tenforums.com/tutorials/101525-turn-off-trueplay-gaming-windows-10-a.html","TruePlay for Gaming - Turn On or Off in Windows 10")</f>
        <v>TruePlay for Gaming - Turn On or Off in Windows 10</v>
      </c>
      <c r="B3753" s="9" t="s">
        <v>3075</v>
      </c>
      <c r="C3753" s="3"/>
      <c r="D3753" s="3"/>
      <c r="E3753" s="3"/>
      <c r="F3753" s="3"/>
      <c r="G3753" s="3"/>
      <c r="H3753" s="3"/>
      <c r="I3753" s="3"/>
      <c r="J3753" s="3"/>
      <c r="K3753" s="3"/>
      <c r="L3753" s="3"/>
      <c r="M3753" s="3"/>
      <c r="N3753" s="3"/>
      <c r="O3753" s="3"/>
      <c r="P3753" s="3"/>
      <c r="Q3753" s="3"/>
      <c r="R3753" s="3"/>
      <c r="S3753" s="3"/>
      <c r="T3753" s="3"/>
      <c r="U3753" s="3"/>
      <c r="V3753" s="3"/>
    </row>
    <row r="3754" ht="27.0" customHeight="1">
      <c r="A3754" s="8" t="str">
        <f>HYPERLINK("https://www.tenforums.com/tutorials/5426-microsoft-account-add-remove-trusted-devices.html","Trusted Devices Associated with your Microsoft Account - Add or Remove")</f>
        <v>Trusted Devices Associated with your Microsoft Account - Add or Remove</v>
      </c>
      <c r="B3754" s="9" t="s">
        <v>1537</v>
      </c>
      <c r="C3754" s="3"/>
      <c r="D3754" s="3"/>
      <c r="E3754" s="3"/>
      <c r="F3754" s="3"/>
      <c r="G3754" s="3"/>
      <c r="H3754" s="3"/>
      <c r="I3754" s="3"/>
      <c r="J3754" s="3"/>
      <c r="K3754" s="3"/>
      <c r="L3754" s="3"/>
      <c r="M3754" s="3"/>
      <c r="N3754" s="3"/>
      <c r="O3754" s="3"/>
      <c r="P3754" s="3"/>
      <c r="Q3754" s="3"/>
      <c r="R3754" s="3"/>
      <c r="S3754" s="3"/>
      <c r="T3754" s="3"/>
      <c r="U3754" s="3"/>
      <c r="V3754" s="3"/>
    </row>
    <row r="3755" ht="27.0" customHeight="1">
      <c r="A3755" s="8" t="str">
        <f>HYPERLINK("https://www.tenforums.com/tutorials/36454-verify-trusted-platform-module-tpm-chip-windows-pc.html","Trusted Platform Module (TPM) Chip - Verify on Windows PC")</f>
        <v>Trusted Platform Module (TPM) Chip - Verify on Windows PC</v>
      </c>
      <c r="B3755" s="9" t="s">
        <v>3070</v>
      </c>
      <c r="C3755" s="3"/>
      <c r="D3755" s="3"/>
      <c r="E3755" s="3"/>
      <c r="F3755" s="3"/>
      <c r="G3755" s="3"/>
      <c r="H3755" s="3"/>
      <c r="I3755" s="3"/>
      <c r="J3755" s="3"/>
      <c r="K3755" s="3"/>
      <c r="L3755" s="3"/>
      <c r="M3755" s="3"/>
      <c r="N3755" s="3"/>
      <c r="O3755" s="3"/>
      <c r="P3755" s="3"/>
      <c r="Q3755" s="3"/>
      <c r="R3755" s="3"/>
      <c r="S3755" s="3"/>
      <c r="T3755" s="3"/>
      <c r="U3755" s="3"/>
      <c r="V3755" s="3"/>
    </row>
    <row r="3756" ht="27.0" customHeight="1">
      <c r="A3756" s="8" t="str">
        <f>HYPERLINK("https://www.tenforums.com/tutorials/38313-turn-off-bitlocker-context-menu-add-remove-windows.html","Turn off BitLocker context menu - Add or Remove in Windows")</f>
        <v>Turn off BitLocker context menu - Add or Remove in Windows</v>
      </c>
      <c r="B3756" s="9" t="s">
        <v>292</v>
      </c>
      <c r="C3756" s="3"/>
      <c r="D3756" s="3"/>
      <c r="E3756" s="3"/>
      <c r="F3756" s="3"/>
      <c r="G3756" s="3"/>
      <c r="H3756" s="3"/>
      <c r="I3756" s="3"/>
      <c r="J3756" s="3"/>
      <c r="K3756" s="3"/>
      <c r="L3756" s="3"/>
      <c r="M3756" s="3"/>
      <c r="N3756" s="3"/>
      <c r="O3756" s="3"/>
      <c r="P3756" s="3"/>
      <c r="Q3756" s="3"/>
      <c r="R3756" s="3"/>
      <c r="S3756" s="3"/>
      <c r="T3756" s="3"/>
      <c r="U3756" s="3"/>
      <c r="V3756" s="3"/>
    </row>
    <row r="3757" ht="27.0" customHeight="1">
      <c r="A3757" s="8" t="str">
        <f>HYPERLINK("https://www.tenforums.com/tutorials/85492-add-remove-turn-off-display-after-power-options-windows-10-a.html","Turn off Display after - Add or Remove from Power Options in Windows 10")</f>
        <v>Turn off Display after - Add or Remove from Power Options in Windows 10</v>
      </c>
      <c r="B3757" s="9" t="s">
        <v>3076</v>
      </c>
      <c r="C3757" s="3"/>
      <c r="D3757" s="3"/>
      <c r="E3757" s="3"/>
      <c r="F3757" s="3"/>
      <c r="G3757" s="3"/>
      <c r="H3757" s="3"/>
      <c r="I3757" s="3"/>
      <c r="J3757" s="3"/>
      <c r="K3757" s="3"/>
      <c r="L3757" s="3"/>
      <c r="M3757" s="3"/>
      <c r="N3757" s="3"/>
      <c r="O3757" s="3"/>
      <c r="P3757" s="3"/>
      <c r="Q3757" s="3"/>
      <c r="R3757" s="3"/>
      <c r="S3757" s="3"/>
      <c r="T3757" s="3"/>
      <c r="U3757" s="3"/>
      <c r="V3757" s="3"/>
    </row>
    <row r="3758" ht="27.0" customHeight="1">
      <c r="A3758" s="8" t="str">
        <f>HYPERLINK("https://www.tenforums.com/tutorials/68512-turn-off-display-cascading-context-menu-add-windows.html","Turn Off Display cascading context menu - Add in Windows ")</f>
        <v>Turn Off Display cascading context menu - Add in Windows </v>
      </c>
      <c r="B3758" s="9" t="s">
        <v>828</v>
      </c>
      <c r="C3758" s="3"/>
      <c r="D3758" s="3"/>
      <c r="E3758" s="3"/>
      <c r="F3758" s="3"/>
      <c r="G3758" s="3"/>
      <c r="H3758" s="3"/>
      <c r="I3758" s="3"/>
      <c r="J3758" s="3"/>
      <c r="K3758" s="3"/>
      <c r="L3758" s="3"/>
      <c r="M3758" s="3"/>
      <c r="N3758" s="3"/>
      <c r="O3758" s="3"/>
      <c r="P3758" s="3"/>
      <c r="Q3758" s="3"/>
      <c r="R3758" s="3"/>
      <c r="S3758" s="3"/>
      <c r="T3758" s="3"/>
      <c r="U3758" s="3"/>
      <c r="V3758" s="3"/>
    </row>
    <row r="3759" ht="27.0" customHeight="1">
      <c r="A3759" s="8" t="str">
        <f>HYPERLINK("https://www.tenforums.com/tutorials/65710-power-options-add-remove-turn-off-hard-disk-after-windows-10-a.html","Turn off hard disk after- Add or Remove from Power Options in Windows 10 ")</f>
        <v>Turn off hard disk after- Add or Remove from Power Options in Windows 10 </v>
      </c>
      <c r="B3759" s="9" t="s">
        <v>2350</v>
      </c>
      <c r="C3759" s="3"/>
      <c r="D3759" s="3"/>
      <c r="E3759" s="3"/>
      <c r="F3759" s="3"/>
      <c r="G3759" s="3"/>
      <c r="H3759" s="3"/>
      <c r="I3759" s="3"/>
      <c r="J3759" s="3"/>
      <c r="K3759" s="3"/>
      <c r="L3759" s="3"/>
      <c r="M3759" s="3"/>
      <c r="N3759" s="3"/>
      <c r="O3759" s="3"/>
      <c r="P3759" s="3"/>
      <c r="Q3759" s="3"/>
      <c r="R3759" s="3"/>
      <c r="S3759" s="3"/>
      <c r="T3759" s="3"/>
      <c r="U3759" s="3"/>
      <c r="V3759" s="3"/>
    </row>
    <row r="3760" ht="27.0" customHeight="1">
      <c r="A3760" s="8" t="str">
        <f>HYPERLINK("https://www.tenforums.com/tutorials/21454-hard-disk-turn-off-after-idle-windows-10-a.html","Turn Off Hard Disk After Idle in Windows 10")</f>
        <v>Turn Off Hard Disk After Idle in Windows 10</v>
      </c>
      <c r="B3760" s="9" t="s">
        <v>803</v>
      </c>
      <c r="C3760" s="3"/>
      <c r="D3760" s="3"/>
      <c r="E3760" s="3"/>
      <c r="F3760" s="3"/>
      <c r="G3760" s="3"/>
      <c r="H3760" s="3"/>
      <c r="I3760" s="3"/>
      <c r="J3760" s="3"/>
      <c r="K3760" s="3"/>
      <c r="L3760" s="3"/>
      <c r="M3760" s="3"/>
      <c r="N3760" s="3"/>
      <c r="O3760" s="3"/>
      <c r="P3760" s="3"/>
      <c r="Q3760" s="3"/>
      <c r="R3760" s="3"/>
      <c r="S3760" s="3"/>
      <c r="T3760" s="3"/>
      <c r="U3760" s="3"/>
      <c r="V3760" s="3"/>
    </row>
    <row r="3761" ht="27.0" customHeight="1">
      <c r="A3761" s="8" t="str">
        <f>HYPERLINK("https://www.tenforums.com/tutorials/38157-turn-bitlocker-context-menu-add-remove-windows-10-a.html","Turn on BitLocker context menu - Add or Remove in Windows 10")</f>
        <v>Turn on BitLocker context menu - Add or Remove in Windows 10</v>
      </c>
      <c r="B3761" s="9" t="s">
        <v>293</v>
      </c>
      <c r="C3761" s="3"/>
      <c r="D3761" s="3"/>
      <c r="E3761" s="3"/>
      <c r="F3761" s="3"/>
      <c r="G3761" s="3"/>
      <c r="H3761" s="3"/>
      <c r="I3761" s="3"/>
      <c r="J3761" s="3"/>
      <c r="K3761" s="3"/>
      <c r="L3761" s="3"/>
      <c r="M3761" s="3"/>
      <c r="N3761" s="3"/>
      <c r="O3761" s="3"/>
      <c r="P3761" s="3"/>
      <c r="Q3761" s="3"/>
      <c r="R3761" s="3"/>
      <c r="S3761" s="3"/>
      <c r="T3761" s="3"/>
      <c r="U3761" s="3"/>
      <c r="V3761" s="3"/>
    </row>
    <row r="3762" ht="27.0" customHeight="1">
      <c r="A3762" s="8" t="str">
        <f>HYPERLINK("https://www.tenforums.com/tutorials/5299-microsoft-account-two-step-verification-turn-off.html","Two-step Verification for Microsoft Account - Turn On or Off")</f>
        <v>Two-step Verification for Microsoft Account - Turn On or Off</v>
      </c>
      <c r="B3762" s="9" t="s">
        <v>1552</v>
      </c>
      <c r="C3762" s="3"/>
      <c r="D3762" s="3"/>
      <c r="E3762" s="3"/>
      <c r="F3762" s="3"/>
      <c r="G3762" s="3"/>
      <c r="H3762" s="3"/>
      <c r="I3762" s="3"/>
      <c r="J3762" s="3"/>
      <c r="K3762" s="3"/>
      <c r="L3762" s="3"/>
      <c r="M3762" s="3"/>
      <c r="N3762" s="3"/>
      <c r="O3762" s="3"/>
      <c r="P3762" s="3"/>
      <c r="Q3762" s="3"/>
      <c r="R3762" s="3"/>
      <c r="S3762" s="3"/>
      <c r="T3762" s="3"/>
      <c r="U3762" s="3"/>
      <c r="V3762" s="3"/>
    </row>
    <row r="3763" ht="27.0" customHeight="1">
      <c r="A3763" s="8" t="str">
        <f>HYPERLINK("https://www.tenforums.com/tutorials/113073-turn-off-typing-insights-windows-10-a.html","Typing Insights - Turn On or Off in Windows 10")</f>
        <v>Typing Insights - Turn On or Off in Windows 10</v>
      </c>
      <c r="B3763" s="9" t="s">
        <v>3077</v>
      </c>
      <c r="C3763" s="3"/>
      <c r="D3763" s="3"/>
      <c r="E3763" s="3"/>
      <c r="F3763" s="3"/>
      <c r="G3763" s="3"/>
      <c r="H3763" s="3"/>
      <c r="I3763" s="3"/>
      <c r="J3763" s="3"/>
      <c r="K3763" s="3"/>
      <c r="L3763" s="3"/>
      <c r="M3763" s="3"/>
      <c r="N3763" s="3"/>
      <c r="O3763" s="3"/>
      <c r="P3763" s="3"/>
      <c r="Q3763" s="3"/>
      <c r="R3763" s="3"/>
      <c r="S3763" s="3"/>
      <c r="T3763" s="3"/>
      <c r="U3763" s="3"/>
      <c r="V3763" s="3"/>
    </row>
    <row r="3764" ht="27.0" customHeight="1">
      <c r="A3764" s="6" t="s">
        <v>3078</v>
      </c>
      <c r="B3764" s="6" t="s">
        <v>3078</v>
      </c>
      <c r="C3764" s="15"/>
      <c r="D3764" s="15"/>
      <c r="E3764" s="15"/>
      <c r="F3764" s="15"/>
      <c r="G3764" s="15"/>
      <c r="H3764" s="15"/>
      <c r="I3764" s="15"/>
      <c r="J3764" s="15"/>
      <c r="K3764" s="15"/>
      <c r="L3764" s="15"/>
      <c r="M3764" s="15"/>
      <c r="N3764" s="15"/>
      <c r="O3764" s="15"/>
      <c r="P3764" s="15"/>
      <c r="Q3764" s="15"/>
      <c r="R3764" s="15"/>
      <c r="S3764" s="15"/>
      <c r="T3764" s="15"/>
      <c r="U3764" s="15"/>
      <c r="V3764" s="15"/>
    </row>
    <row r="3765" ht="27.0" customHeight="1">
      <c r="A3765" s="8" t="str">
        <f>HYPERLINK("https://www.tenforums.com/tutorials/85252-check-bios-uefi-firmware-version-windows-10-a.html","UEFI and BIOS Firmware Version - Check in Windows 10")</f>
        <v>UEFI and BIOS Firmware Version - Check in Windows 10</v>
      </c>
      <c r="B3765" s="9" t="s">
        <v>284</v>
      </c>
      <c r="C3765" s="3"/>
      <c r="D3765" s="3"/>
      <c r="E3765" s="3"/>
      <c r="F3765" s="3"/>
      <c r="G3765" s="3"/>
      <c r="H3765" s="3"/>
      <c r="I3765" s="3"/>
      <c r="J3765" s="3"/>
      <c r="K3765" s="3"/>
      <c r="L3765" s="3"/>
      <c r="M3765" s="3"/>
      <c r="N3765" s="3"/>
      <c r="O3765" s="3"/>
      <c r="P3765" s="3"/>
      <c r="Q3765" s="3"/>
      <c r="R3765" s="3"/>
      <c r="S3765" s="3"/>
      <c r="T3765" s="3"/>
      <c r="U3765" s="3"/>
      <c r="V3765" s="3"/>
    </row>
    <row r="3766" ht="27.0" customHeight="1">
      <c r="A3766" s="8" t="str">
        <f>HYPERLINK("https://www.tenforums.com/tutorials/5831-uefi-firmware-settings-boot-inside-windows-10-a.html","UEFI Firmware Settings - Boot to from inside Windows 10")</f>
        <v>UEFI Firmware Settings - Boot to from inside Windows 10</v>
      </c>
      <c r="B3766" s="9" t="s">
        <v>3079</v>
      </c>
      <c r="C3766" s="3"/>
      <c r="D3766" s="3"/>
      <c r="E3766" s="3"/>
      <c r="F3766" s="3"/>
      <c r="G3766" s="3"/>
      <c r="H3766" s="3"/>
      <c r="I3766" s="3"/>
      <c r="J3766" s="3"/>
      <c r="K3766" s="3"/>
      <c r="L3766" s="3"/>
      <c r="M3766" s="3"/>
      <c r="N3766" s="3"/>
      <c r="O3766" s="3"/>
      <c r="P3766" s="3"/>
      <c r="Q3766" s="3"/>
      <c r="R3766" s="3"/>
      <c r="S3766" s="3"/>
      <c r="T3766" s="3"/>
      <c r="U3766" s="3"/>
      <c r="V3766" s="3"/>
    </row>
    <row r="3767" ht="27.0" customHeight="1">
      <c r="A3767" s="8" t="str">
        <f>HYPERLINK("https://www.tenforums.com/tutorials/94290-add-boot-uefi-firmware-settings-context-menu-windows-10-a.html","UEFI Firmware Settings Context Menu - Add in Windows 10")</f>
        <v>UEFI Firmware Settings Context Menu - Add in Windows 10</v>
      </c>
      <c r="B3767" s="9" t="s">
        <v>3080</v>
      </c>
      <c r="C3767" s="3"/>
      <c r="D3767" s="3"/>
      <c r="E3767" s="3"/>
      <c r="F3767" s="3"/>
      <c r="G3767" s="3"/>
      <c r="H3767" s="3"/>
      <c r="I3767" s="3"/>
      <c r="J3767" s="3"/>
      <c r="K3767" s="3"/>
      <c r="L3767" s="3"/>
      <c r="M3767" s="3"/>
      <c r="N3767" s="3"/>
      <c r="O3767" s="3"/>
      <c r="P3767" s="3"/>
      <c r="Q3767" s="3"/>
      <c r="R3767" s="3"/>
      <c r="S3767" s="3"/>
      <c r="T3767" s="3"/>
      <c r="U3767" s="3"/>
      <c r="V3767" s="3"/>
    </row>
    <row r="3768" ht="27.0" customHeight="1">
      <c r="A3768" s="8" t="str">
        <f>HYPERLINK("https://www.tenforums.com/tutorials/21284-fast-boot-enable-uefi-firmware-settings-windows-8-10-a.html","UEFI Firmware Settings - Enable Fast Boot for Windows 8 and 10")</f>
        <v>UEFI Firmware Settings - Enable Fast Boot for Windows 8 and 10</v>
      </c>
      <c r="B3768" s="9" t="s">
        <v>983</v>
      </c>
      <c r="C3768" s="3"/>
      <c r="D3768" s="3"/>
      <c r="E3768" s="3"/>
      <c r="F3768" s="3"/>
      <c r="G3768" s="3"/>
      <c r="H3768" s="3"/>
      <c r="I3768" s="3"/>
      <c r="J3768" s="3"/>
      <c r="K3768" s="3"/>
      <c r="L3768" s="3"/>
      <c r="M3768" s="3"/>
      <c r="N3768" s="3"/>
      <c r="O3768" s="3"/>
      <c r="P3768" s="3"/>
      <c r="Q3768" s="3"/>
      <c r="R3768" s="3"/>
      <c r="S3768" s="3"/>
      <c r="T3768" s="3"/>
      <c r="U3768" s="3"/>
      <c r="V3768" s="3"/>
    </row>
    <row r="3769" ht="27.0" customHeight="1">
      <c r="A3769" s="8" t="str">
        <f>HYPERLINK("https://www.tenforums.com/tutorials/94265-create-shortcut-boot-uefi-firmware-settings-windows-10-a.html","UEFI Firmware Settings Shortcut - Create in Windows 10")</f>
        <v>UEFI Firmware Settings Shortcut - Create in Windows 10</v>
      </c>
      <c r="B3769" s="9" t="s">
        <v>3081</v>
      </c>
      <c r="C3769" s="3"/>
      <c r="D3769" s="3"/>
      <c r="E3769" s="3"/>
      <c r="F3769" s="3"/>
      <c r="G3769" s="3"/>
      <c r="H3769" s="3"/>
      <c r="I3769" s="3"/>
      <c r="J3769" s="3"/>
      <c r="K3769" s="3"/>
      <c r="L3769" s="3"/>
      <c r="M3769" s="3"/>
      <c r="N3769" s="3"/>
      <c r="O3769" s="3"/>
      <c r="P3769" s="3"/>
      <c r="Q3769" s="3"/>
      <c r="R3769" s="3"/>
      <c r="S3769" s="3"/>
      <c r="T3769" s="3"/>
      <c r="U3769" s="3"/>
      <c r="V3769" s="3"/>
    </row>
    <row r="3770" ht="27.0" customHeight="1">
      <c r="A3770" s="8" t="str">
        <f>HYPERLINK("https://www.tenforums.com/tutorials/85195-check-if-windows-10-using-uefi-legacy-bios.html","UEFI or Legacy BIOS - Check which one Windows 10 is using")</f>
        <v>UEFI or Legacy BIOS - Check which one Windows 10 is using</v>
      </c>
      <c r="B3770" s="9" t="s">
        <v>286</v>
      </c>
      <c r="C3770" s="3"/>
      <c r="D3770" s="3"/>
      <c r="E3770" s="3"/>
      <c r="F3770" s="3"/>
      <c r="G3770" s="3"/>
      <c r="H3770" s="3"/>
      <c r="I3770" s="3"/>
      <c r="J3770" s="3"/>
      <c r="K3770" s="3"/>
      <c r="L3770" s="3"/>
      <c r="M3770" s="3"/>
      <c r="N3770" s="3"/>
      <c r="O3770" s="3"/>
      <c r="P3770" s="3"/>
      <c r="Q3770" s="3"/>
      <c r="R3770" s="3"/>
      <c r="S3770" s="3"/>
      <c r="T3770" s="3"/>
      <c r="U3770" s="3"/>
      <c r="V3770" s="3"/>
    </row>
    <row r="3771" ht="27.0" customHeight="1">
      <c r="A3771" s="8" t="str">
        <f>HYPERLINK("https://www.tenforums.com/tutorials/107613-add-remove-ultimate-performance-power-plan-windows-10-a.html","Ultimate Performance Power Plan - Add or Remove in Windows 10")</f>
        <v>Ultimate Performance Power Plan - Add or Remove in Windows 10</v>
      </c>
      <c r="B3771" s="9" t="s">
        <v>2359</v>
      </c>
      <c r="C3771" s="3"/>
      <c r="D3771" s="3"/>
      <c r="E3771" s="3"/>
      <c r="F3771" s="3"/>
      <c r="G3771" s="3"/>
      <c r="H3771" s="3"/>
      <c r="I3771" s="3"/>
      <c r="J3771" s="3"/>
      <c r="K3771" s="3"/>
      <c r="L3771" s="3"/>
      <c r="M3771" s="3"/>
      <c r="N3771" s="3"/>
      <c r="O3771" s="3"/>
      <c r="P3771" s="3"/>
      <c r="Q3771" s="3"/>
      <c r="R3771" s="3"/>
      <c r="S3771" s="3"/>
      <c r="T3771" s="3"/>
      <c r="U3771" s="3"/>
      <c r="V3771" s="3"/>
    </row>
    <row r="3772" ht="27.0" customHeight="1">
      <c r="A3772" s="8" t="str">
        <f>HYPERLINK("https://www.tenforums.com/tutorials/129101-add-unblock-file-context-menu-windows-10-a.html","Unblock File Context Menu - Add in Windows 10")</f>
        <v>Unblock File Context Menu - Add in Windows 10</v>
      </c>
      <c r="B3772" s="9" t="s">
        <v>3082</v>
      </c>
      <c r="C3772" s="3"/>
      <c r="D3772" s="3"/>
      <c r="E3772" s="3"/>
      <c r="F3772" s="3"/>
      <c r="G3772" s="3"/>
      <c r="H3772" s="3"/>
      <c r="I3772" s="3"/>
      <c r="J3772" s="3"/>
      <c r="K3772" s="3"/>
      <c r="L3772" s="3"/>
      <c r="M3772" s="3"/>
      <c r="N3772" s="3"/>
      <c r="O3772" s="3"/>
      <c r="P3772" s="3"/>
      <c r="Q3772" s="3"/>
      <c r="R3772" s="3"/>
      <c r="S3772" s="3"/>
      <c r="T3772" s="3"/>
      <c r="U3772" s="3"/>
      <c r="V3772" s="3"/>
    </row>
    <row r="3773" ht="27.0" customHeight="1">
      <c r="A3773" s="8" t="str">
        <f>HYPERLINK("https://www.tenforums.com/tutorials/5357-unblock-file-windows-10-a.html","Unblock File in Windows 10")</f>
        <v>Unblock File in Windows 10</v>
      </c>
      <c r="B3773" s="9" t="s">
        <v>1046</v>
      </c>
      <c r="C3773" s="3"/>
      <c r="D3773" s="3"/>
      <c r="E3773" s="3"/>
      <c r="F3773" s="3"/>
      <c r="G3773" s="3"/>
      <c r="H3773" s="3"/>
      <c r="I3773" s="3"/>
      <c r="J3773" s="3"/>
      <c r="K3773" s="3"/>
      <c r="L3773" s="3"/>
      <c r="M3773" s="3"/>
      <c r="N3773" s="3"/>
      <c r="O3773" s="3"/>
      <c r="P3773" s="3"/>
      <c r="Q3773" s="3"/>
      <c r="R3773" s="3"/>
      <c r="S3773" s="3"/>
      <c r="T3773" s="3"/>
      <c r="U3773" s="3"/>
      <c r="V3773" s="3"/>
    </row>
    <row r="3774" ht="27.0" customHeight="1">
      <c r="A3774" s="8" t="str">
        <f>HYPERLINK("https://www.tenforums.com/tutorials/97413-turn-off-underline-access-key-shortcuts-menus-windows-10-a.html","Underline Access Key Shortcuts in Menus - Turn On or Off in Windows 10")</f>
        <v>Underline Access Key Shortcuts in Menus - Turn On or Off in Windows 10</v>
      </c>
      <c r="B3774" s="9" t="s">
        <v>7</v>
      </c>
      <c r="C3774" s="3"/>
      <c r="D3774" s="3"/>
      <c r="E3774" s="3"/>
      <c r="F3774" s="3"/>
      <c r="G3774" s="3"/>
      <c r="H3774" s="3"/>
      <c r="I3774" s="3"/>
      <c r="J3774" s="3"/>
      <c r="K3774" s="3"/>
      <c r="L3774" s="3"/>
      <c r="M3774" s="3"/>
      <c r="N3774" s="3"/>
      <c r="O3774" s="3"/>
      <c r="P3774" s="3"/>
      <c r="Q3774" s="3"/>
      <c r="R3774" s="3"/>
      <c r="S3774" s="3"/>
      <c r="T3774" s="3"/>
      <c r="U3774" s="3"/>
      <c r="V3774" s="3"/>
    </row>
    <row r="3775" ht="27.0" customHeight="1">
      <c r="A3775" s="8" t="str">
        <f>HYPERLINK("https://www.tenforums.com/tutorials/47723-uninstall-apps-start-enable-disable-windows-8-10-a.html","Uninstall Apps from Start - Enable or Disable in Windows 8 and 10")</f>
        <v>Uninstall Apps from Start - Enable or Disable in Windows 8 and 10</v>
      </c>
      <c r="B3775" s="9" t="s">
        <v>204</v>
      </c>
      <c r="C3775" s="3"/>
      <c r="D3775" s="3"/>
      <c r="E3775" s="3"/>
      <c r="F3775" s="3"/>
      <c r="G3775" s="3"/>
      <c r="H3775" s="3"/>
      <c r="I3775" s="3"/>
      <c r="J3775" s="3"/>
      <c r="K3775" s="3"/>
      <c r="L3775" s="3"/>
      <c r="M3775" s="3"/>
      <c r="N3775" s="3"/>
      <c r="O3775" s="3"/>
      <c r="P3775" s="3"/>
      <c r="Q3775" s="3"/>
      <c r="R3775" s="3"/>
      <c r="S3775" s="3"/>
      <c r="T3775" s="3"/>
      <c r="U3775" s="3"/>
      <c r="V3775" s="3"/>
    </row>
    <row r="3776" ht="27.0" customHeight="1">
      <c r="A3776" s="8" t="str">
        <f>HYPERLINK("https://www.tenforums.com/tutorials/4689-apps-uninstall-windows-10-a.html","Uninstall Apps in Windows 10")</f>
        <v>Uninstall Apps in Windows 10</v>
      </c>
      <c r="B3776" s="9" t="s">
        <v>205</v>
      </c>
      <c r="C3776" s="3"/>
      <c r="D3776" s="3"/>
      <c r="E3776" s="3"/>
      <c r="F3776" s="3"/>
      <c r="G3776" s="3"/>
      <c r="H3776" s="3"/>
      <c r="I3776" s="3"/>
      <c r="J3776" s="3"/>
      <c r="K3776" s="3"/>
      <c r="L3776" s="3"/>
      <c r="M3776" s="3"/>
      <c r="N3776" s="3"/>
      <c r="O3776" s="3"/>
      <c r="P3776" s="3"/>
      <c r="Q3776" s="3"/>
      <c r="R3776" s="3"/>
      <c r="S3776" s="3"/>
      <c r="T3776" s="3"/>
      <c r="U3776" s="3"/>
      <c r="V3776" s="3"/>
    </row>
    <row r="3777" ht="27.0" customHeight="1">
      <c r="A3777" s="8" t="str">
        <f>HYPERLINK("https://www.tenforums.com/tutorials/87987-uninstall-change-program-context-menu-add-windows-10-a.html","Uninstall or Change a Program Context Menu - Add in Windows 10")</f>
        <v>Uninstall or Change a Program Context Menu - Add in Windows 10</v>
      </c>
      <c r="B3777" s="9" t="s">
        <v>3083</v>
      </c>
      <c r="C3777" s="3"/>
      <c r="D3777" s="3"/>
      <c r="E3777" s="3"/>
      <c r="F3777" s="3"/>
      <c r="G3777" s="3"/>
      <c r="H3777" s="3"/>
      <c r="I3777" s="3"/>
      <c r="J3777" s="3"/>
      <c r="K3777" s="3"/>
      <c r="L3777" s="3"/>
      <c r="M3777" s="3"/>
      <c r="N3777" s="3"/>
      <c r="O3777" s="3"/>
      <c r="P3777" s="3"/>
      <c r="Q3777" s="3"/>
      <c r="R3777" s="3"/>
      <c r="S3777" s="3"/>
      <c r="T3777" s="3"/>
      <c r="U3777" s="3"/>
      <c r="V3777" s="3"/>
    </row>
    <row r="3778" ht="27.0" customHeight="1">
      <c r="A3778" s="11" t="str">
        <f>HYPERLINK("https://www.tenforums.com/tutorials/148810-how-remove-uninstall-windows-7-8-10-dual-boot-pc.html","Uninstall Windows 7, Windows 8, or Windows 10 from Dual Boot PC")</f>
        <v>Uninstall Windows 7, Windows 8, or Windows 10 from Dual Boot PC</v>
      </c>
      <c r="B3778" s="10" t="s">
        <v>896</v>
      </c>
      <c r="C3778" s="3"/>
      <c r="D3778" s="3"/>
      <c r="E3778" s="3"/>
      <c r="F3778" s="3"/>
      <c r="G3778" s="3"/>
      <c r="H3778" s="3"/>
      <c r="I3778" s="3"/>
      <c r="J3778" s="3"/>
      <c r="K3778" s="3"/>
      <c r="L3778" s="3"/>
      <c r="M3778" s="3"/>
      <c r="N3778" s="3"/>
      <c r="O3778" s="3"/>
      <c r="P3778" s="3"/>
      <c r="Q3778" s="3"/>
      <c r="R3778" s="3"/>
      <c r="S3778" s="3"/>
      <c r="T3778" s="3"/>
      <c r="U3778" s="3"/>
      <c r="V3778" s="3"/>
    </row>
    <row r="3779" ht="27.0" customHeight="1">
      <c r="A3779" s="8" t="str">
        <f>HYPERLINK("https://www.tenforums.com/tutorials/97160-add-remove-unlock-drive-context-menu-windows.html","Unlock Drive Context Menu - Add or Remove in Windows")</f>
        <v>Unlock Drive Context Menu - Add or Remove in Windows</v>
      </c>
      <c r="B3779" s="9" t="s">
        <v>294</v>
      </c>
      <c r="C3779" s="3"/>
      <c r="D3779" s="3"/>
      <c r="E3779" s="3"/>
      <c r="F3779" s="3"/>
      <c r="G3779" s="3"/>
      <c r="H3779" s="3"/>
      <c r="I3779" s="3"/>
      <c r="J3779" s="3"/>
      <c r="K3779" s="3"/>
      <c r="L3779" s="3"/>
      <c r="M3779" s="3"/>
      <c r="N3779" s="3"/>
      <c r="O3779" s="3"/>
      <c r="P3779" s="3"/>
      <c r="Q3779" s="3"/>
      <c r="R3779" s="3"/>
      <c r="S3779" s="3"/>
      <c r="T3779" s="3"/>
      <c r="U3779" s="3"/>
      <c r="V3779" s="3"/>
    </row>
    <row r="3780" ht="27.0" customHeight="1">
      <c r="A3780" s="8" t="str">
        <f>HYPERLINK("https://www.tenforums.com/tutorials/81031-update-latest-version-windows-10-using-update-assistant.html","Update Assistant - Update to Latest Version of Windows 10")</f>
        <v>Update Assistant - Update to Latest Version of Windows 10</v>
      </c>
      <c r="B3780" s="10" t="s">
        <v>3084</v>
      </c>
      <c r="C3780" s="3"/>
      <c r="D3780" s="3"/>
      <c r="E3780" s="3"/>
      <c r="F3780" s="3"/>
      <c r="G3780" s="3"/>
      <c r="H3780" s="3"/>
      <c r="I3780" s="3"/>
      <c r="J3780" s="3"/>
      <c r="K3780" s="3"/>
      <c r="L3780" s="3"/>
      <c r="M3780" s="3"/>
      <c r="N3780" s="3"/>
      <c r="O3780" s="3"/>
      <c r="P3780" s="3"/>
      <c r="Q3780" s="3"/>
      <c r="R3780" s="3"/>
      <c r="S3780" s="3"/>
      <c r="T3780" s="3"/>
      <c r="U3780" s="3"/>
      <c r="V3780" s="3"/>
    </row>
    <row r="3781" ht="27.0" customHeight="1">
      <c r="A3781" s="8" t="str">
        <f>HYPERLINK("https://www.tenforums.com/tutorials/2267-windows-10-upgrade-installation.html","Upgrade to Windows 10")</f>
        <v>Upgrade to Windows 10</v>
      </c>
      <c r="B3781" s="9" t="s">
        <v>3085</v>
      </c>
      <c r="C3781" s="3"/>
      <c r="D3781" s="3"/>
      <c r="E3781" s="3"/>
      <c r="F3781" s="3"/>
      <c r="G3781" s="3"/>
      <c r="H3781" s="3"/>
      <c r="I3781" s="3"/>
      <c r="J3781" s="3"/>
      <c r="K3781" s="3"/>
      <c r="L3781" s="3"/>
      <c r="M3781" s="3"/>
      <c r="N3781" s="3"/>
      <c r="O3781" s="3"/>
      <c r="P3781" s="3"/>
      <c r="Q3781" s="3"/>
      <c r="R3781" s="3"/>
      <c r="S3781" s="3"/>
      <c r="T3781" s="3"/>
      <c r="U3781" s="3"/>
      <c r="V3781" s="3"/>
    </row>
    <row r="3782" ht="27.0" customHeight="1">
      <c r="A3782" s="11" t="str">
        <f>HYPERLINK("https://www.tenforums.com/tutorials/139745-upgrade-windows-10-windows-7-free.html","Upgrade to Windows 10 from Windows 7 for Free")</f>
        <v>Upgrade to Windows 10 from Windows 7 for Free</v>
      </c>
      <c r="B3782" s="10" t="s">
        <v>3086</v>
      </c>
      <c r="C3782" s="3"/>
      <c r="D3782" s="3"/>
      <c r="E3782" s="3"/>
      <c r="F3782" s="3"/>
      <c r="G3782" s="3"/>
      <c r="H3782" s="3"/>
      <c r="I3782" s="3"/>
      <c r="J3782" s="3"/>
      <c r="K3782" s="3"/>
      <c r="L3782" s="3"/>
      <c r="M3782" s="3"/>
      <c r="N3782" s="3"/>
      <c r="O3782" s="3"/>
      <c r="P3782" s="3"/>
      <c r="Q3782" s="3"/>
      <c r="R3782" s="3"/>
      <c r="S3782" s="3"/>
      <c r="T3782" s="3"/>
      <c r="U3782" s="3"/>
      <c r="V3782" s="3"/>
    </row>
    <row r="3783" ht="27.0" customHeight="1">
      <c r="A3783" s="8" t="str">
        <f>HYPERLINK("https://www.tenforums.com/tutorials/6607-reserve-free-upgrade-get-windows-10-windows-7-8-1-a.html","Upgrade to Windows 10 - Reserve with Get Windows 10 app in Windows 7 and 8.1")</f>
        <v>Upgrade to Windows 10 - Reserve with Get Windows 10 app in Windows 7 and 8.1</v>
      </c>
      <c r="B3783" s="9" t="s">
        <v>3087</v>
      </c>
      <c r="C3783" s="3"/>
      <c r="D3783" s="3"/>
      <c r="E3783" s="3"/>
      <c r="F3783" s="3"/>
      <c r="G3783" s="3"/>
      <c r="H3783" s="3"/>
      <c r="I3783" s="3"/>
      <c r="J3783" s="3"/>
      <c r="K3783" s="3"/>
      <c r="L3783" s="3"/>
      <c r="M3783" s="3"/>
      <c r="N3783" s="3"/>
      <c r="O3783" s="3"/>
      <c r="P3783" s="3"/>
      <c r="Q3783" s="3"/>
      <c r="R3783" s="3"/>
      <c r="S3783" s="3"/>
      <c r="T3783" s="3"/>
      <c r="U3783" s="3"/>
      <c r="V3783" s="3"/>
    </row>
    <row r="3784" ht="27.0" customHeight="1">
      <c r="A3784" s="8" t="str">
        <f>HYPERLINK("https://www.tenforums.com/tutorials/22322-upgrade-windows-10-update-enable-disable-windows-7-8-1-a.html","Upgrade to Windows 10 Update - Enable or Disable in Windows 7 or 8.1")</f>
        <v>Upgrade to Windows 10 Update - Enable or Disable in Windows 7 or 8.1</v>
      </c>
      <c r="B3784" s="9" t="s">
        <v>3088</v>
      </c>
      <c r="C3784" s="3"/>
      <c r="D3784" s="3"/>
      <c r="E3784" s="3"/>
      <c r="F3784" s="3"/>
      <c r="G3784" s="3"/>
      <c r="H3784" s="3"/>
      <c r="I3784" s="3"/>
      <c r="J3784" s="3"/>
      <c r="K3784" s="3"/>
      <c r="L3784" s="3"/>
      <c r="M3784" s="3"/>
      <c r="N3784" s="3"/>
      <c r="O3784" s="3"/>
      <c r="P3784" s="3"/>
      <c r="Q3784" s="3"/>
      <c r="R3784" s="3"/>
      <c r="S3784" s="3"/>
      <c r="T3784" s="3"/>
      <c r="U3784" s="3"/>
      <c r="V3784" s="3"/>
    </row>
    <row r="3785" ht="27.0" customHeight="1">
      <c r="A3785" s="8" t="str">
        <f>HYPERLINK("https://www.tenforums.com/tutorials/13986-upgrade-windows-10-home-windows-10-pro.html","Upgrade Windows 10 Home to Windows 10 Pro")</f>
        <v>Upgrade Windows 10 Home to Windows 10 Pro</v>
      </c>
      <c r="B3785" s="9" t="s">
        <v>3089</v>
      </c>
      <c r="C3785" s="3"/>
      <c r="D3785" s="3"/>
      <c r="E3785" s="3"/>
      <c r="F3785" s="3"/>
      <c r="G3785" s="3"/>
      <c r="H3785" s="3"/>
      <c r="I3785" s="3"/>
      <c r="J3785" s="3"/>
      <c r="K3785" s="3"/>
      <c r="L3785" s="3"/>
      <c r="M3785" s="3"/>
      <c r="N3785" s="3"/>
      <c r="O3785" s="3"/>
      <c r="P3785" s="3"/>
      <c r="Q3785" s="3"/>
      <c r="R3785" s="3"/>
      <c r="S3785" s="3"/>
      <c r="T3785" s="3"/>
      <c r="U3785" s="3"/>
      <c r="V3785" s="3"/>
    </row>
    <row r="3786" ht="27.0" customHeight="1">
      <c r="A3786" s="8" t="str">
        <f>HYPERLINK("https://www.tenforums.com/tutorials/95914-upgrade-windows-10-home-windows-10-pro-workstations.html","Upgrade Windows 10 Home to Windows 10 Pro for Workstations")</f>
        <v>Upgrade Windows 10 Home to Windows 10 Pro for Workstations</v>
      </c>
      <c r="B3786" s="9" t="s">
        <v>3090</v>
      </c>
      <c r="C3786" s="3"/>
      <c r="D3786" s="3"/>
      <c r="E3786" s="3"/>
      <c r="F3786" s="3"/>
      <c r="G3786" s="3"/>
      <c r="H3786" s="3"/>
      <c r="I3786" s="3"/>
      <c r="J3786" s="3"/>
      <c r="K3786" s="3"/>
      <c r="L3786" s="3"/>
      <c r="M3786" s="3"/>
      <c r="N3786" s="3"/>
      <c r="O3786" s="3"/>
      <c r="P3786" s="3"/>
      <c r="Q3786" s="3"/>
      <c r="R3786" s="3"/>
      <c r="S3786" s="3"/>
      <c r="T3786" s="3"/>
      <c r="U3786" s="3"/>
      <c r="V3786" s="3"/>
    </row>
    <row r="3787" ht="27.0" customHeight="1">
      <c r="A3787" s="11" t="str">
        <f>HYPERLINK("https://www.tenforums.com/tutorials/139119-native-boot-virtual-hard-disk-how-upgrade-windows.html","Upgrade Windows 10 Installed on VHD")</f>
        <v>Upgrade Windows 10 Installed on VHD</v>
      </c>
      <c r="B3787" s="10" t="s">
        <v>3091</v>
      </c>
      <c r="C3787" s="3"/>
      <c r="D3787" s="3"/>
      <c r="E3787" s="3"/>
      <c r="F3787" s="3"/>
      <c r="G3787" s="3"/>
      <c r="H3787" s="3"/>
      <c r="I3787" s="3"/>
      <c r="J3787" s="3"/>
      <c r="K3787" s="3"/>
      <c r="L3787" s="3"/>
      <c r="M3787" s="3"/>
      <c r="N3787" s="3"/>
      <c r="O3787" s="3"/>
      <c r="P3787" s="3"/>
      <c r="Q3787" s="3"/>
      <c r="R3787" s="3"/>
      <c r="S3787" s="3"/>
      <c r="T3787" s="3"/>
      <c r="U3787" s="3"/>
      <c r="V3787" s="3"/>
    </row>
    <row r="3788" ht="27.0" customHeight="1">
      <c r="A3788" s="8" t="str">
        <f>HYPERLINK("https://www.tenforums.com/tutorials/51515-upgrade-windows-10-pro-windows-10-enterprise.html","Upgrade Windows 10 Pro to Windows 10 Enterprise")</f>
        <v>Upgrade Windows 10 Pro to Windows 10 Enterprise</v>
      </c>
      <c r="B3788" s="9" t="s">
        <v>3092</v>
      </c>
      <c r="C3788" s="3"/>
      <c r="D3788" s="3"/>
      <c r="E3788" s="3"/>
      <c r="F3788" s="3"/>
      <c r="G3788" s="3"/>
      <c r="H3788" s="3"/>
      <c r="I3788" s="3"/>
      <c r="J3788" s="3"/>
      <c r="K3788" s="3"/>
      <c r="L3788" s="3"/>
      <c r="M3788" s="3"/>
      <c r="N3788" s="3"/>
      <c r="O3788" s="3"/>
      <c r="P3788" s="3"/>
      <c r="Q3788" s="3"/>
      <c r="R3788" s="3"/>
      <c r="S3788" s="3"/>
      <c r="T3788" s="3"/>
      <c r="U3788" s="3"/>
      <c r="V3788" s="3"/>
    </row>
    <row r="3789" ht="27.0" customHeight="1">
      <c r="A3789" s="8" t="str">
        <f>HYPERLINK("https://www.tenforums.com/tutorials/95822-upgrade-windows-10-pro-windows-10-pro-workstations.html","Upgrade Windows 10 Pro to Windows 10 Pro for Workstations")</f>
        <v>Upgrade Windows 10 Pro to Windows 10 Pro for Workstations</v>
      </c>
      <c r="B3789" s="9" t="s">
        <v>3093</v>
      </c>
      <c r="C3789" s="3"/>
      <c r="D3789" s="3"/>
      <c r="E3789" s="3"/>
      <c r="F3789" s="3"/>
      <c r="G3789" s="3"/>
      <c r="H3789" s="3"/>
      <c r="I3789" s="3"/>
      <c r="J3789" s="3"/>
      <c r="K3789" s="3"/>
      <c r="L3789" s="3"/>
      <c r="M3789" s="3"/>
      <c r="N3789" s="3"/>
      <c r="O3789" s="3"/>
      <c r="P3789" s="3"/>
      <c r="Q3789" s="3"/>
      <c r="R3789" s="3"/>
      <c r="S3789" s="3"/>
      <c r="T3789" s="3"/>
      <c r="U3789" s="3"/>
      <c r="V3789" s="3"/>
    </row>
    <row r="3790" ht="27.0" customHeight="1">
      <c r="A3790" s="8" t="str">
        <f>HYPERLINK("https://www.tenforums.com/tutorials/90846-switch-windows-10-pro-windows-10-s.html","Upgrade Windows 10 S to Windows 10 Pro")</f>
        <v>Upgrade Windows 10 S to Windows 10 Pro</v>
      </c>
      <c r="B3790" s="9" t="s">
        <v>2889</v>
      </c>
      <c r="C3790" s="3"/>
      <c r="D3790" s="3"/>
      <c r="E3790" s="3"/>
      <c r="F3790" s="3"/>
      <c r="G3790" s="3"/>
      <c r="H3790" s="3"/>
      <c r="I3790" s="3"/>
      <c r="J3790" s="3"/>
      <c r="K3790" s="3"/>
      <c r="L3790" s="3"/>
      <c r="M3790" s="3"/>
      <c r="N3790" s="3"/>
      <c r="O3790" s="3"/>
      <c r="P3790" s="3"/>
      <c r="Q3790" s="3"/>
      <c r="R3790" s="3"/>
      <c r="S3790" s="3"/>
      <c r="T3790" s="3"/>
      <c r="U3790" s="3"/>
      <c r="V3790" s="3"/>
    </row>
    <row r="3791" ht="27.0" customHeight="1">
      <c r="A3791" s="8" t="str">
        <f>HYPERLINK("https://www.tenforums.com/tutorials/94932-play-sound-when-unlock-computer-windows.html","Unlock Computer Sound - Play in Windows")</f>
        <v>Unlock Computer Sound - Play in Windows</v>
      </c>
      <c r="B3791" s="9" t="s">
        <v>2783</v>
      </c>
      <c r="C3791" s="3"/>
      <c r="D3791" s="3"/>
      <c r="E3791" s="3"/>
      <c r="F3791" s="3"/>
      <c r="G3791" s="3"/>
      <c r="H3791" s="3"/>
      <c r="I3791" s="3"/>
      <c r="J3791" s="3"/>
      <c r="K3791" s="3"/>
      <c r="L3791" s="3"/>
      <c r="M3791" s="3"/>
      <c r="N3791" s="3"/>
      <c r="O3791" s="3"/>
      <c r="P3791" s="3"/>
      <c r="Q3791" s="3"/>
      <c r="R3791" s="3"/>
      <c r="S3791" s="3"/>
      <c r="T3791" s="3"/>
      <c r="U3791" s="3"/>
      <c r="V3791" s="3"/>
    </row>
    <row r="3792" ht="27.0" customHeight="1">
      <c r="A3792" s="8" t="str">
        <f>HYPERLINK("https://www.tenforums.com/tutorials/85048-turn-off-apps-communicate-unpaired-devices-windows-10-a.html","Unpaired Devices - Turn On or Off Let Apps Communicate with in Windows 10")</f>
        <v>Unpaired Devices - Turn On or Off Let Apps Communicate with in Windows 10</v>
      </c>
      <c r="B3792" s="9" t="s">
        <v>566</v>
      </c>
      <c r="C3792" s="19"/>
      <c r="D3792" s="19"/>
      <c r="E3792" s="19"/>
      <c r="F3792" s="19"/>
      <c r="G3792" s="19"/>
      <c r="H3792" s="19"/>
      <c r="I3792" s="19"/>
      <c r="J3792" s="19"/>
      <c r="K3792" s="19"/>
      <c r="L3792" s="19"/>
      <c r="M3792" s="19"/>
      <c r="N3792" s="19"/>
      <c r="O3792" s="19"/>
      <c r="P3792" s="19"/>
      <c r="Q3792" s="19"/>
      <c r="R3792" s="19"/>
      <c r="S3792" s="19"/>
      <c r="T3792" s="19"/>
      <c r="U3792" s="19"/>
      <c r="V3792" s="19"/>
    </row>
    <row r="3793" ht="27.0" customHeight="1">
      <c r="A3793" s="11" t="str">
        <f>HYPERLINK("https://www.tenforums.com/tutorials/139087-enable-disable-untrusted-font-blocking-windows-10-a.html","Untrusted Font Blocking - Enable or Disable in Windows 10")</f>
        <v>Untrusted Font Blocking - Enable or Disable in Windows 10</v>
      </c>
      <c r="B3793" s="10" t="s">
        <v>1118</v>
      </c>
      <c r="C3793" s="3"/>
      <c r="D3793" s="3"/>
      <c r="E3793" s="3"/>
      <c r="F3793" s="3"/>
      <c r="G3793" s="3"/>
      <c r="H3793" s="3"/>
      <c r="I3793" s="3"/>
      <c r="J3793" s="3"/>
      <c r="K3793" s="3"/>
      <c r="L3793" s="3"/>
      <c r="M3793" s="3"/>
      <c r="N3793" s="3"/>
      <c r="O3793" s="3"/>
      <c r="P3793" s="3"/>
      <c r="Q3793" s="3"/>
      <c r="R3793" s="3"/>
      <c r="S3793" s="3"/>
      <c r="T3793" s="3"/>
      <c r="U3793" s="3"/>
      <c r="V3793" s="3"/>
    </row>
    <row r="3794" ht="27.0" customHeight="1">
      <c r="A3794" s="11" t="str">
        <f>HYPERLINK("https://www.tenforums.com/tutorials/139142-read-event-viewer-log-untrusted-font-blocking-windows-10-a.html","Untrusted Font Blocking Event Viewer Log - Read in Windows 10")</f>
        <v>Untrusted Font Blocking Event Viewer Log - Read in Windows 10</v>
      </c>
      <c r="B3794" s="10" t="s">
        <v>952</v>
      </c>
      <c r="C3794" s="3"/>
      <c r="D3794" s="3"/>
      <c r="E3794" s="3"/>
      <c r="F3794" s="3"/>
      <c r="G3794" s="3"/>
      <c r="H3794" s="3"/>
      <c r="I3794" s="3"/>
      <c r="J3794" s="3"/>
      <c r="K3794" s="3"/>
      <c r="L3794" s="3"/>
      <c r="M3794" s="3"/>
      <c r="N3794" s="3"/>
      <c r="O3794" s="3"/>
      <c r="P3794" s="3"/>
      <c r="Q3794" s="3"/>
      <c r="R3794" s="3"/>
      <c r="S3794" s="3"/>
      <c r="T3794" s="3"/>
      <c r="U3794" s="3"/>
      <c r="V3794" s="3"/>
    </row>
    <row r="3795" ht="27.0" customHeight="1">
      <c r="A3795" s="11" t="str">
        <f>HYPERLINK("https://www.tenforums.com/tutorials/139148-exclude-specific-apps-untrusted-font-blocking-windows-10-a.html","Untrusted Font Blocking - Exclude Specific Apps in Windows 10")</f>
        <v>Untrusted Font Blocking - Exclude Specific Apps in Windows 10</v>
      </c>
      <c r="B3795" s="10" t="s">
        <v>1119</v>
      </c>
      <c r="C3795" s="3"/>
      <c r="D3795" s="3"/>
      <c r="E3795" s="3"/>
      <c r="F3795" s="3"/>
      <c r="G3795" s="3"/>
      <c r="H3795" s="3"/>
      <c r="I3795" s="3"/>
      <c r="J3795" s="3"/>
      <c r="K3795" s="3"/>
      <c r="L3795" s="3"/>
      <c r="M3795" s="3"/>
      <c r="N3795" s="3"/>
      <c r="O3795" s="3"/>
      <c r="P3795" s="3"/>
      <c r="Q3795" s="3"/>
      <c r="R3795" s="3"/>
      <c r="S3795" s="3"/>
      <c r="T3795" s="3"/>
      <c r="U3795" s="3"/>
      <c r="V3795" s="3"/>
    </row>
    <row r="3796" ht="27.0" customHeight="1">
      <c r="A3796" s="8" t="str">
        <f>HYPERLINK("https://www.tenforums.com/tutorials/44101-unzip-files-zipped-folder-windows-10-a.html","Unzip Files from Zipped Folder in Windows 10 ")</f>
        <v>Unzip Files from Zipped Folder in Windows 10 </v>
      </c>
      <c r="B3796" s="9" t="s">
        <v>967</v>
      </c>
      <c r="C3796" s="3"/>
      <c r="D3796" s="3"/>
      <c r="E3796" s="3"/>
      <c r="F3796" s="3"/>
      <c r="G3796" s="3"/>
      <c r="H3796" s="3"/>
      <c r="I3796" s="3"/>
      <c r="J3796" s="3"/>
      <c r="K3796" s="3"/>
      <c r="L3796" s="3"/>
      <c r="M3796" s="3"/>
      <c r="N3796" s="3"/>
      <c r="O3796" s="3"/>
      <c r="P3796" s="3"/>
      <c r="Q3796" s="3"/>
      <c r="R3796" s="3"/>
      <c r="S3796" s="3"/>
      <c r="T3796" s="3"/>
      <c r="U3796" s="3"/>
      <c r="V3796" s="3"/>
    </row>
    <row r="3797" ht="27.0" customHeight="1">
      <c r="A3797" s="8" t="str">
        <f>HYPERLINK("https://www.tenforums.com/tutorials/28539-system-uptime-find-windows-10-a.html","Uptime of System - Find in Windows 10")</f>
        <v>Uptime of System - Find in Windows 10</v>
      </c>
      <c r="B3797" s="9" t="s">
        <v>2921</v>
      </c>
      <c r="C3797" s="3"/>
      <c r="D3797" s="3"/>
      <c r="E3797" s="3"/>
      <c r="F3797" s="3"/>
      <c r="G3797" s="3"/>
      <c r="H3797" s="3"/>
      <c r="I3797" s="3"/>
      <c r="J3797" s="3"/>
      <c r="K3797" s="3"/>
      <c r="L3797" s="3"/>
      <c r="M3797" s="3"/>
      <c r="N3797" s="3"/>
      <c r="O3797" s="3"/>
      <c r="P3797" s="3"/>
      <c r="Q3797" s="3"/>
      <c r="R3797" s="3"/>
      <c r="S3797" s="3"/>
      <c r="T3797" s="3"/>
      <c r="U3797" s="3"/>
      <c r="V3797" s="3"/>
    </row>
    <row r="3798" ht="27.0" customHeight="1">
      <c r="A3798" s="8" t="str">
        <f>HYPERLINK("https://www.tenforums.com/tutorials/7965-url-internet-shortcuts-add-open-context-menu-windows-10-a.html","URL Internet Shortcuts - Add Open with Context Menu in Windows 10")</f>
        <v>URL Internet Shortcuts - Add Open with Context Menu in Windows 10</v>
      </c>
      <c r="B3798" s="9" t="s">
        <v>2187</v>
      </c>
      <c r="C3798" s="3"/>
      <c r="D3798" s="3"/>
      <c r="E3798" s="3"/>
      <c r="F3798" s="3"/>
      <c r="G3798" s="3"/>
      <c r="H3798" s="3"/>
      <c r="I3798" s="3"/>
      <c r="J3798" s="3"/>
      <c r="K3798" s="3"/>
      <c r="L3798" s="3"/>
      <c r="M3798" s="3"/>
      <c r="N3798" s="3"/>
      <c r="O3798" s="3"/>
      <c r="P3798" s="3"/>
      <c r="Q3798" s="3"/>
      <c r="R3798" s="3"/>
      <c r="S3798" s="3"/>
      <c r="T3798" s="3"/>
      <c r="U3798" s="3"/>
      <c r="V3798" s="3"/>
    </row>
    <row r="3799" ht="27.0" customHeight="1">
      <c r="A3799" s="8" t="str">
        <f>HYPERLINK("https://www.tenforums.com/tutorials/21756-usb-drive-boot-windows-10-a.html","USB Drive - Boot from in Windows 10")</f>
        <v>USB Drive - Boot from in Windows 10</v>
      </c>
      <c r="B3799" s="9" t="s">
        <v>337</v>
      </c>
      <c r="C3799" s="3"/>
      <c r="D3799" s="3"/>
      <c r="E3799" s="3"/>
      <c r="F3799" s="3"/>
      <c r="G3799" s="3"/>
      <c r="H3799" s="3"/>
      <c r="I3799" s="3"/>
      <c r="J3799" s="3"/>
      <c r="K3799" s="3"/>
      <c r="L3799" s="3"/>
      <c r="M3799" s="3"/>
      <c r="N3799" s="3"/>
      <c r="O3799" s="3"/>
      <c r="P3799" s="3"/>
      <c r="Q3799" s="3"/>
      <c r="R3799" s="3"/>
      <c r="S3799" s="3"/>
      <c r="T3799" s="3"/>
      <c r="U3799" s="3"/>
      <c r="V3799" s="3"/>
    </row>
    <row r="3800" ht="27.0" customHeight="1">
      <c r="A3800" s="8" t="str">
        <f>HYPERLINK("https://www.tenforums.com/tutorials/2376-usb-flash-drive-create-install-windows-10-a.html","USB Flash Drive - Create to Install Windows 10")</f>
        <v>USB Flash Drive - Create to Install Windows 10</v>
      </c>
      <c r="B3800" s="9" t="s">
        <v>3094</v>
      </c>
      <c r="C3800" s="3"/>
      <c r="D3800" s="3"/>
      <c r="E3800" s="3"/>
      <c r="F3800" s="3"/>
      <c r="G3800" s="3"/>
      <c r="H3800" s="3"/>
      <c r="I3800" s="3"/>
      <c r="J3800" s="3"/>
      <c r="K3800" s="3"/>
      <c r="L3800" s="3"/>
      <c r="M3800" s="3"/>
      <c r="N3800" s="3"/>
      <c r="O3800" s="3"/>
      <c r="P3800" s="3"/>
      <c r="Q3800" s="3"/>
      <c r="R3800" s="3"/>
      <c r="S3800" s="3"/>
      <c r="T3800" s="3"/>
      <c r="U3800" s="3"/>
      <c r="V3800" s="3"/>
    </row>
    <row r="3801" ht="27.0" customHeight="1">
      <c r="A3801" s="8" t="str">
        <f>HYPERLINK("https://www.eightforums.com/tutorials/58616-wintousb-install-run-windows-usb-drive.html","USB Flash Drive - Install and Run Windows on using WinToUSB")</f>
        <v>USB Flash Drive - Install and Run Windows on using WinToUSB</v>
      </c>
      <c r="B3801" s="9" t="s">
        <v>3095</v>
      </c>
      <c r="C3801" s="3"/>
      <c r="D3801" s="3"/>
      <c r="E3801" s="3"/>
      <c r="F3801" s="3"/>
      <c r="G3801" s="3"/>
      <c r="H3801" s="3"/>
      <c r="I3801" s="3"/>
      <c r="J3801" s="3"/>
      <c r="K3801" s="3"/>
      <c r="L3801" s="3"/>
      <c r="M3801" s="3"/>
      <c r="N3801" s="3"/>
      <c r="O3801" s="3"/>
      <c r="P3801" s="3"/>
      <c r="Q3801" s="3"/>
      <c r="R3801" s="3"/>
      <c r="S3801" s="3"/>
      <c r="T3801" s="3"/>
      <c r="U3801" s="3"/>
      <c r="V3801" s="3"/>
    </row>
    <row r="3802" ht="27.0" customHeight="1">
      <c r="A3802" s="8" t="str">
        <f>HYPERLINK("https://www.tenforums.com/tutorials/3373-windows-10-setup-run-usb-flash-drive.html","USB Flash Drive - Setup and Run Windows 10 On")</f>
        <v>USB Flash Drive - Setup and Run Windows 10 On</v>
      </c>
      <c r="B3802" s="9" t="s">
        <v>3096</v>
      </c>
      <c r="C3802" s="3"/>
      <c r="D3802" s="3"/>
      <c r="E3802" s="3"/>
      <c r="F3802" s="3"/>
      <c r="G3802" s="3"/>
      <c r="H3802" s="3"/>
      <c r="I3802" s="3"/>
      <c r="J3802" s="3"/>
      <c r="K3802" s="3"/>
      <c r="L3802" s="3"/>
      <c r="M3802" s="3"/>
      <c r="N3802" s="3"/>
      <c r="O3802" s="3"/>
      <c r="P3802" s="3"/>
      <c r="Q3802" s="3"/>
      <c r="R3802" s="3"/>
      <c r="S3802" s="3"/>
      <c r="T3802" s="3"/>
      <c r="U3802" s="3"/>
      <c r="V3802" s="3"/>
    </row>
    <row r="3803" ht="27.0" customHeight="1">
      <c r="A3803" s="8" t="str">
        <f>HYPERLINK("https://www.tenforums.com/tutorials/96159-powershell-scripting-create-usb-install-media-windows-10-a.html","USB Install Media for Windows 10 - Create with PowerShell Script")</f>
        <v>USB Install Media for Windows 10 - Create with PowerShell Script</v>
      </c>
      <c r="B3803" s="9" t="s">
        <v>3097</v>
      </c>
      <c r="C3803" s="3"/>
      <c r="D3803" s="3"/>
      <c r="E3803" s="3"/>
      <c r="F3803" s="3"/>
      <c r="G3803" s="3"/>
      <c r="H3803" s="3"/>
      <c r="I3803" s="3"/>
      <c r="J3803" s="3"/>
      <c r="K3803" s="3"/>
      <c r="L3803" s="3"/>
      <c r="M3803" s="3"/>
      <c r="N3803" s="3"/>
      <c r="O3803" s="3"/>
      <c r="P3803" s="3"/>
      <c r="Q3803" s="3"/>
      <c r="R3803" s="3"/>
      <c r="S3803" s="3"/>
      <c r="T3803" s="3"/>
      <c r="U3803" s="3"/>
      <c r="V3803" s="3"/>
    </row>
    <row r="3804" ht="27.0" customHeight="1">
      <c r="A3804" s="8" t="str">
        <f>HYPERLINK("https://www.tenforums.com/tutorials/96845-powershell-scripting-update-windows-10-usb-install-media.html","USB install media or Windows 10 - Keep up to date with PowerShell Scripting")</f>
        <v>USB install media or Windows 10 - Keep up to date with PowerShell Scripting</v>
      </c>
      <c r="B3804" s="9" t="s">
        <v>3098</v>
      </c>
      <c r="C3804" s="3"/>
      <c r="D3804" s="3"/>
      <c r="E3804" s="3"/>
      <c r="F3804" s="3"/>
      <c r="G3804" s="3"/>
      <c r="H3804" s="3"/>
      <c r="I3804" s="3"/>
      <c r="J3804" s="3"/>
      <c r="K3804" s="3"/>
      <c r="L3804" s="3"/>
      <c r="M3804" s="3"/>
      <c r="N3804" s="3"/>
      <c r="O3804" s="3"/>
      <c r="P3804" s="3"/>
      <c r="Q3804" s="3"/>
      <c r="R3804" s="3"/>
      <c r="S3804" s="3"/>
      <c r="T3804" s="3"/>
      <c r="U3804" s="3"/>
      <c r="V3804" s="3"/>
    </row>
    <row r="3805" ht="27.0" customHeight="1">
      <c r="A3805" s="8" t="str">
        <f>HYPERLINK("https://www.tenforums.com/tutorials/118137-create-bootable-usb-installer-if-install-wim-greater-than-4gb.html","USB installer - Create if install.wim is greater than 4GB")</f>
        <v>USB installer - Create if install.wim is greater than 4GB</v>
      </c>
      <c r="B3805" s="9" t="s">
        <v>3099</v>
      </c>
      <c r="C3805" s="3"/>
      <c r="D3805" s="3"/>
      <c r="E3805" s="3"/>
      <c r="F3805" s="3"/>
      <c r="G3805" s="3"/>
      <c r="H3805" s="3"/>
      <c r="I3805" s="3"/>
      <c r="J3805" s="3"/>
      <c r="K3805" s="3"/>
      <c r="L3805" s="3"/>
      <c r="M3805" s="3"/>
      <c r="N3805" s="3"/>
      <c r="O3805" s="3"/>
      <c r="P3805" s="3"/>
      <c r="Q3805" s="3"/>
      <c r="R3805" s="3"/>
      <c r="S3805" s="3"/>
      <c r="T3805" s="3"/>
      <c r="U3805" s="3"/>
      <c r="V3805" s="3"/>
    </row>
    <row r="3806" ht="27.0" customHeight="1">
      <c r="A3806" s="8" t="str">
        <f>HYPERLINK("https://www.tenforums.com/tutorials/24770-usb-notification-issues-turn-off-windows-10-a.html","USB Notification for Issues - Turn On or Off in Windows 10")</f>
        <v>USB Notification for Issues - Turn On or Off in Windows 10</v>
      </c>
      <c r="B3806" s="9" t="s">
        <v>3100</v>
      </c>
      <c r="C3806" s="3"/>
      <c r="D3806" s="3"/>
      <c r="E3806" s="3"/>
      <c r="F3806" s="3"/>
      <c r="G3806" s="3"/>
      <c r="H3806" s="3"/>
      <c r="I3806" s="3"/>
      <c r="J3806" s="3"/>
      <c r="K3806" s="3"/>
      <c r="L3806" s="3"/>
      <c r="M3806" s="3"/>
      <c r="N3806" s="3"/>
      <c r="O3806" s="3"/>
      <c r="P3806" s="3"/>
      <c r="Q3806" s="3"/>
      <c r="R3806" s="3"/>
      <c r="S3806" s="3"/>
      <c r="T3806" s="3"/>
      <c r="U3806" s="3"/>
      <c r="V3806" s="3"/>
    </row>
    <row r="3807" ht="27.0" customHeight="1">
      <c r="A3807" s="11" t="s">
        <v>3101</v>
      </c>
      <c r="B3807" s="10" t="s">
        <v>1347</v>
      </c>
      <c r="C3807" s="3"/>
      <c r="D3807" s="3"/>
      <c r="E3807" s="3"/>
      <c r="F3807" s="3"/>
      <c r="G3807" s="3"/>
      <c r="H3807" s="3"/>
      <c r="I3807" s="3"/>
      <c r="J3807" s="3"/>
      <c r="K3807" s="3"/>
      <c r="L3807" s="3"/>
      <c r="M3807" s="3"/>
      <c r="N3807" s="3"/>
      <c r="O3807" s="3"/>
      <c r="P3807" s="3"/>
      <c r="Q3807" s="3"/>
      <c r="R3807" s="3"/>
      <c r="S3807" s="3"/>
      <c r="T3807" s="3"/>
      <c r="U3807" s="3"/>
      <c r="V3807" s="3"/>
    </row>
    <row r="3808" ht="27.0" customHeight="1">
      <c r="A3808" s="8" t="str">
        <f>HYPERLINK("https://www.tenforums.com/tutorials/4200-create-recovery-drive-windows-10-a.html","USB Recovery Drive - Create in Windows 10")</f>
        <v>USB Recovery Drive - Create in Windows 10</v>
      </c>
      <c r="B3808" s="9" t="s">
        <v>2493</v>
      </c>
      <c r="C3808" s="3"/>
      <c r="D3808" s="3"/>
      <c r="E3808" s="3"/>
      <c r="F3808" s="3"/>
      <c r="G3808" s="3"/>
      <c r="H3808" s="3"/>
      <c r="I3808" s="3"/>
      <c r="J3808" s="3"/>
      <c r="K3808" s="3"/>
      <c r="L3808" s="3"/>
      <c r="M3808" s="3"/>
      <c r="N3808" s="3"/>
      <c r="O3808" s="3"/>
      <c r="P3808" s="3"/>
      <c r="Q3808" s="3"/>
      <c r="R3808" s="3"/>
      <c r="S3808" s="3"/>
      <c r="T3808" s="3"/>
      <c r="U3808" s="3"/>
      <c r="V3808" s="3"/>
    </row>
    <row r="3809" ht="27.0" customHeight="1">
      <c r="A3809" s="8" t="str">
        <f>HYPERLINK("https://www.tenforums.com/tutorials/73187-usb-selective-suspend-turn-off-windows-10-a.html","USB Selective Suspend - Turn On or Off in Windows 10 ")</f>
        <v>USB Selective Suspend - Turn On or Off in Windows 10 </v>
      </c>
      <c r="B3809" s="9" t="s">
        <v>3102</v>
      </c>
      <c r="C3809" s="3"/>
      <c r="D3809" s="3"/>
      <c r="E3809" s="3"/>
      <c r="F3809" s="3"/>
      <c r="G3809" s="3"/>
      <c r="H3809" s="3"/>
      <c r="I3809" s="3"/>
      <c r="J3809" s="3"/>
      <c r="K3809" s="3"/>
      <c r="L3809" s="3"/>
      <c r="M3809" s="3"/>
      <c r="N3809" s="3"/>
      <c r="O3809" s="3"/>
      <c r="P3809" s="3"/>
      <c r="Q3809" s="3"/>
      <c r="R3809" s="3"/>
      <c r="S3809" s="3"/>
      <c r="T3809" s="3"/>
      <c r="U3809" s="3"/>
      <c r="V3809" s="3"/>
    </row>
    <row r="3810" ht="27.0" customHeight="1">
      <c r="A3810" s="11" t="str">
        <f>HYPERLINK("https://www.tenforums.com/tutorials/145957-how-turn-off-stop-devices-when-screen-off-windows-10-a.html","USB - Stop Devices when Screen is Off to Save Battery - Turn On or Off in Windows 10")</f>
        <v>USB - Stop Devices when Screen is Off to Save Battery - Turn On or Off in Windows 10</v>
      </c>
      <c r="B3810" s="10" t="s">
        <v>2850</v>
      </c>
      <c r="C3810" s="3"/>
      <c r="D3810" s="3"/>
      <c r="E3810" s="3"/>
      <c r="F3810" s="3"/>
      <c r="G3810" s="3"/>
      <c r="H3810" s="3"/>
      <c r="I3810" s="3"/>
      <c r="J3810" s="3"/>
      <c r="K3810" s="3"/>
      <c r="L3810" s="3"/>
      <c r="M3810" s="3"/>
      <c r="N3810" s="3"/>
      <c r="O3810" s="3"/>
      <c r="P3810" s="3"/>
      <c r="Q3810" s="3"/>
      <c r="R3810" s="3"/>
      <c r="S3810" s="3"/>
      <c r="T3810" s="3"/>
      <c r="U3810" s="3"/>
      <c r="V3810" s="3"/>
    </row>
    <row r="3811" ht="27.0" customHeight="1">
      <c r="A3811" s="8" t="str">
        <f>HYPERLINK("https://www.tenforums.com/tutorials/73226-usb-storage-devices-connection-context-menu-add-windows.html","USB Storage Devices Connection context menu - Add in Windows ")</f>
        <v>USB Storage Devices Connection context menu - Add in Windows </v>
      </c>
      <c r="B3811" s="9" t="s">
        <v>3103</v>
      </c>
      <c r="C3811" s="3"/>
      <c r="D3811" s="3"/>
      <c r="E3811" s="3"/>
      <c r="F3811" s="3"/>
      <c r="G3811" s="3"/>
      <c r="H3811" s="3"/>
      <c r="I3811" s="3"/>
      <c r="J3811" s="3"/>
      <c r="K3811" s="3"/>
      <c r="L3811" s="3"/>
      <c r="M3811" s="3"/>
      <c r="N3811" s="3"/>
      <c r="O3811" s="3"/>
      <c r="P3811" s="3"/>
      <c r="Q3811" s="3"/>
      <c r="R3811" s="3"/>
      <c r="S3811" s="3"/>
      <c r="T3811" s="3"/>
      <c r="U3811" s="3"/>
      <c r="V3811" s="3"/>
    </row>
    <row r="3812" ht="27.0" customHeight="1">
      <c r="A3812" s="8" t="str">
        <f>HYPERLINK("https://www.tenforums.com/tutorials/111133-turn-off-pc-charging-slowly-over-usb-notification-windows-10-a.html","USB - Turn On or Off PC Charging Slowly over USB Notification in Windows 10")</f>
        <v>USB - Turn On or Off PC Charging Slowly over USB Notification in Windows 10</v>
      </c>
      <c r="B3812" s="9" t="s">
        <v>2229</v>
      </c>
      <c r="C3812" s="3"/>
      <c r="D3812" s="3"/>
      <c r="E3812" s="3"/>
      <c r="F3812" s="3"/>
      <c r="G3812" s="3"/>
      <c r="H3812" s="3"/>
      <c r="I3812" s="3"/>
      <c r="J3812" s="3"/>
      <c r="K3812" s="3"/>
      <c r="L3812" s="3"/>
      <c r="M3812" s="3"/>
      <c r="N3812" s="3"/>
      <c r="O3812" s="3"/>
      <c r="P3812" s="3"/>
      <c r="Q3812" s="3"/>
      <c r="R3812" s="3"/>
      <c r="S3812" s="3"/>
      <c r="T3812" s="3"/>
      <c r="U3812" s="3"/>
      <c r="V3812" s="3"/>
    </row>
    <row r="3813" ht="27.0" customHeight="1">
      <c r="A3813" s="8" t="str">
        <f>HYPERLINK("https://www.tenforums.com/tutorials/5440-add-local-account-microsoft-account-windows-10-a.html","User Account - Add in Windows 10")</f>
        <v>User Account - Add in Windows 10</v>
      </c>
      <c r="B3813" s="9" t="s">
        <v>9</v>
      </c>
      <c r="C3813" s="3"/>
      <c r="D3813" s="3"/>
      <c r="E3813" s="3"/>
      <c r="F3813" s="3"/>
      <c r="G3813" s="3"/>
      <c r="H3813" s="3"/>
      <c r="I3813" s="3"/>
      <c r="J3813" s="3"/>
      <c r="K3813" s="3"/>
      <c r="L3813" s="3"/>
      <c r="M3813" s="3"/>
      <c r="N3813" s="3"/>
      <c r="O3813" s="3"/>
      <c r="P3813" s="3"/>
      <c r="Q3813" s="3"/>
      <c r="R3813" s="3"/>
      <c r="S3813" s="3"/>
      <c r="T3813" s="3"/>
      <c r="U3813" s="3"/>
      <c r="V3813" s="3"/>
    </row>
    <row r="3814" ht="27.0" customHeight="1">
      <c r="A3814" s="8" t="str">
        <f>HYPERLINK("https://www.tenforums.com/tutorials/3539-sign-user-account-automatically-windows-10-startup.html","User Account - Automatically Sign in to at Windows 10 Startup")</f>
        <v>User Account - Automatically Sign in to at Windows 10 Startup</v>
      </c>
      <c r="B3814" s="9" t="s">
        <v>10</v>
      </c>
      <c r="C3814" s="3"/>
      <c r="D3814" s="3"/>
      <c r="E3814" s="3"/>
      <c r="F3814" s="3"/>
      <c r="G3814" s="3"/>
      <c r="H3814" s="3"/>
      <c r="I3814" s="3"/>
      <c r="J3814" s="3"/>
      <c r="K3814" s="3"/>
      <c r="L3814" s="3"/>
      <c r="M3814" s="3"/>
      <c r="N3814" s="3"/>
      <c r="O3814" s="3"/>
      <c r="P3814" s="3"/>
      <c r="Q3814" s="3"/>
      <c r="R3814" s="3"/>
      <c r="S3814" s="3"/>
      <c r="T3814" s="3"/>
      <c r="U3814" s="3"/>
      <c r="V3814" s="3"/>
    </row>
    <row r="3815" ht="27.0" customHeight="1">
      <c r="A3815" s="8" t="str">
        <f>HYPERLINK("https://www.tenforums.com/tutorials/112621-change-uac-prompt-behavior-administrators-windows.html","User Account Control (UAC) Behavior for Administrators - Change in Windows")</f>
        <v>User Account Control (UAC) Behavior for Administrators - Change in Windows</v>
      </c>
      <c r="B3815" s="9" t="s">
        <v>3104</v>
      </c>
      <c r="C3815" s="3"/>
      <c r="D3815" s="3"/>
      <c r="E3815" s="3"/>
      <c r="F3815" s="3"/>
      <c r="G3815" s="3"/>
      <c r="H3815" s="3"/>
      <c r="I3815" s="3"/>
      <c r="J3815" s="3"/>
      <c r="K3815" s="3"/>
      <c r="L3815" s="3"/>
      <c r="M3815" s="3"/>
      <c r="N3815" s="3"/>
      <c r="O3815" s="3"/>
      <c r="P3815" s="3"/>
      <c r="Q3815" s="3"/>
      <c r="R3815" s="3"/>
      <c r="S3815" s="3"/>
      <c r="T3815" s="3"/>
      <c r="U3815" s="3"/>
      <c r="V3815" s="3"/>
    </row>
    <row r="3816" ht="27.0" customHeight="1">
      <c r="A3816" s="8" t="str">
        <f>HYPERLINK("https://www.tenforums.com/tutorials/112634-change-uac-prompt-behavior-standard-users-windows.html","User Account Control (UAC) Behavior for Standard Users - Change in Windows")</f>
        <v>User Account Control (UAC) Behavior for Standard Users - Change in Windows</v>
      </c>
      <c r="B3816" s="9" t="s">
        <v>3105</v>
      </c>
      <c r="C3816" s="3"/>
      <c r="D3816" s="3"/>
      <c r="E3816" s="3"/>
      <c r="F3816" s="3"/>
      <c r="G3816" s="3"/>
      <c r="H3816" s="3"/>
      <c r="I3816" s="3"/>
      <c r="J3816" s="3"/>
      <c r="K3816" s="3"/>
      <c r="L3816" s="3"/>
      <c r="M3816" s="3"/>
      <c r="N3816" s="3"/>
      <c r="O3816" s="3"/>
      <c r="P3816" s="3"/>
      <c r="Q3816" s="3"/>
      <c r="R3816" s="3"/>
      <c r="S3816" s="3"/>
      <c r="T3816" s="3"/>
      <c r="U3816" s="3"/>
      <c r="V3816" s="3"/>
    </row>
    <row r="3817" ht="27.0" customHeight="1">
      <c r="A3817" s="8" t="str">
        <f>HYPERLINK("https://www.tenforums.com/tutorials/3577-user-account-control-uac-change-settings-windows-10-a.html","User Account Control (UAC) - Change Settings in Windows 10")</f>
        <v>User Account Control (UAC) - Change Settings in Windows 10</v>
      </c>
      <c r="B3817" s="9" t="s">
        <v>3106</v>
      </c>
      <c r="C3817" s="3"/>
      <c r="D3817" s="3"/>
      <c r="E3817" s="3"/>
      <c r="F3817" s="3"/>
      <c r="G3817" s="3"/>
      <c r="H3817" s="3"/>
      <c r="I3817" s="3"/>
      <c r="J3817" s="3"/>
      <c r="K3817" s="3"/>
      <c r="L3817" s="3"/>
      <c r="M3817" s="3"/>
      <c r="N3817" s="3"/>
      <c r="O3817" s="3"/>
      <c r="P3817" s="3"/>
      <c r="Q3817" s="3"/>
      <c r="R3817" s="3"/>
      <c r="S3817" s="3"/>
      <c r="T3817" s="3"/>
      <c r="U3817" s="3"/>
      <c r="V3817" s="3"/>
    </row>
    <row r="3818" ht="27.0" customHeight="1">
      <c r="A3818" s="8" t="str">
        <f>HYPERLINK("https://www.tenforums.com/tutorials/112476-enable-ctrl-alt-delete-secure-desktop-uac-prompt-windows.html","User Account Control (UAC) Ctrl+Alt+Delete Secure Desktop - Enable or Disable in Windows")</f>
        <v>User Account Control (UAC) Ctrl+Alt+Delete Secure Desktop - Enable or Disable in Windows</v>
      </c>
      <c r="B3818" s="9" t="s">
        <v>3107</v>
      </c>
      <c r="C3818" s="3"/>
      <c r="D3818" s="3"/>
      <c r="E3818" s="3"/>
      <c r="F3818" s="3"/>
      <c r="G3818" s="3"/>
      <c r="H3818" s="3"/>
      <c r="I3818" s="3"/>
      <c r="J3818" s="3"/>
      <c r="K3818" s="3"/>
      <c r="L3818" s="3"/>
      <c r="M3818" s="3"/>
      <c r="N3818" s="3"/>
      <c r="O3818" s="3"/>
      <c r="P3818" s="3"/>
      <c r="Q3818" s="3"/>
      <c r="R3818" s="3"/>
      <c r="S3818" s="3"/>
      <c r="T3818" s="3"/>
      <c r="U3818" s="3"/>
      <c r="V3818" s="3"/>
    </row>
    <row r="3819" ht="27.0" customHeight="1">
      <c r="A3819" s="8" t="str">
        <f>HYPERLINK("https://www.tenforums.com/tutorials/112488-enable-disable-user-account-control-uac-windows.html","User Account Control (UAC) - Enable or Disable in Windows")</f>
        <v>User Account Control (UAC) - Enable or Disable in Windows</v>
      </c>
      <c r="B3819" s="9" t="s">
        <v>3108</v>
      </c>
      <c r="C3819" s="3"/>
      <c r="D3819" s="3"/>
      <c r="E3819" s="3"/>
      <c r="F3819" s="3"/>
      <c r="G3819" s="3"/>
      <c r="H3819" s="3"/>
      <c r="I3819" s="3"/>
      <c r="J3819" s="3"/>
      <c r="K3819" s="3"/>
      <c r="L3819" s="3"/>
      <c r="M3819" s="3"/>
      <c r="N3819" s="3"/>
      <c r="O3819" s="3"/>
      <c r="P3819" s="3"/>
      <c r="Q3819" s="3"/>
      <c r="R3819" s="3"/>
      <c r="S3819" s="3"/>
      <c r="T3819" s="3"/>
      <c r="U3819" s="3"/>
      <c r="V3819" s="3"/>
    </row>
    <row r="3820" ht="27.0" customHeight="1">
      <c r="A3820" s="8" t="str">
        <f>HYPERLINK("https://www.tenforums.com/tutorials/108280-fix-uac-prompt-has-grayed-out-missing-yes-button-windows-10-a.html","User Account Contrl (UAC) prompt - Fix has grayed out or missing Yes button in Windows 10")</f>
        <v>User Account Contrl (UAC) prompt - Fix has grayed out or missing Yes button in Windows 10</v>
      </c>
      <c r="B3820" s="9" t="s">
        <v>3109</v>
      </c>
      <c r="C3820" s="3"/>
      <c r="D3820" s="3"/>
      <c r="E3820" s="3"/>
      <c r="F3820" s="3"/>
      <c r="G3820" s="3"/>
      <c r="H3820" s="3"/>
      <c r="I3820" s="3"/>
      <c r="J3820" s="3"/>
      <c r="K3820" s="3"/>
      <c r="L3820" s="3"/>
      <c r="M3820" s="3"/>
      <c r="N3820" s="3"/>
      <c r="O3820" s="3"/>
      <c r="P3820" s="3"/>
      <c r="Q3820" s="3"/>
      <c r="R3820" s="3"/>
      <c r="S3820" s="3"/>
      <c r="T3820" s="3"/>
      <c r="U3820" s="3"/>
      <c r="V3820" s="3"/>
    </row>
    <row r="3821" ht="27.0" customHeight="1">
      <c r="A3821" s="8" t="str">
        <f>HYPERLINK("https://www.tenforums.com/tutorials/112612-enable-disable-uac-prompt-built-administrator-windows.html","User Account Control (UAC) for Built-in Administrator - Enable or Disable in Windows")</f>
        <v>User Account Control (UAC) for Built-in Administrator - Enable or Disable in Windows</v>
      </c>
      <c r="B3821" s="9" t="s">
        <v>95</v>
      </c>
      <c r="C3821" s="3"/>
      <c r="D3821" s="3"/>
      <c r="E3821" s="3"/>
      <c r="F3821" s="3"/>
      <c r="G3821" s="3"/>
      <c r="H3821" s="3"/>
      <c r="I3821" s="3"/>
      <c r="J3821" s="3"/>
      <c r="K3821" s="3"/>
      <c r="L3821" s="3"/>
      <c r="M3821" s="3"/>
      <c r="N3821" s="3"/>
      <c r="O3821" s="3"/>
      <c r="P3821" s="3"/>
      <c r="Q3821" s="3"/>
      <c r="R3821" s="3"/>
      <c r="S3821" s="3"/>
      <c r="T3821" s="3"/>
      <c r="U3821" s="3"/>
      <c r="V3821" s="3"/>
    </row>
    <row r="3822" ht="27.0" customHeight="1">
      <c r="A3822" s="8" t="str">
        <f>HYPERLINK("https://www.tenforums.com/tutorials/112434-hide-show-administrators-uac-standard-users-windows.html","User Account Control (UAC) - Hide or Show Administrators for Standard Users in Windows")</f>
        <v>User Account Control (UAC) - Hide or Show Administrators for Standard Users in Windows</v>
      </c>
      <c r="B3822" s="9" t="s">
        <v>3110</v>
      </c>
      <c r="C3822" s="3"/>
      <c r="D3822" s="3"/>
      <c r="E3822" s="3"/>
      <c r="F3822" s="3"/>
      <c r="G3822" s="3"/>
      <c r="H3822" s="3"/>
      <c r="I3822" s="3"/>
      <c r="J3822" s="3"/>
      <c r="K3822" s="3"/>
      <c r="L3822" s="3"/>
      <c r="M3822" s="3"/>
      <c r="N3822" s="3"/>
      <c r="O3822" s="3"/>
      <c r="P3822" s="3"/>
      <c r="Q3822" s="3"/>
      <c r="R3822" s="3"/>
      <c r="S3822" s="3"/>
      <c r="T3822" s="3"/>
      <c r="U3822" s="3"/>
      <c r="V3822" s="3"/>
    </row>
    <row r="3823" ht="27.0" customHeight="1">
      <c r="A3823" s="8" t="str">
        <f>HYPERLINK("https://www.tenforums.com/tutorials/112520-enable-disable-dimmed-secure-desktop-uac-prompt-windows.html","User Account Control (UAC) Secure Desktop - Enable or Disable in Windows")</f>
        <v>User Account Control (UAC) Secure Desktop - Enable or Disable in Windows</v>
      </c>
      <c r="B3823" s="9" t="s">
        <v>3111</v>
      </c>
      <c r="C3823" s="3"/>
      <c r="D3823" s="3"/>
      <c r="E3823" s="3"/>
      <c r="F3823" s="3"/>
      <c r="G3823" s="3"/>
      <c r="H3823" s="3"/>
      <c r="I3823" s="3"/>
      <c r="J3823" s="3"/>
      <c r="K3823" s="3"/>
      <c r="L3823" s="3"/>
      <c r="M3823" s="3"/>
      <c r="N3823" s="3"/>
      <c r="O3823" s="3"/>
      <c r="P3823" s="3"/>
      <c r="Q3823" s="3"/>
      <c r="R3823" s="3"/>
      <c r="S3823" s="3"/>
      <c r="T3823" s="3"/>
      <c r="U3823" s="3"/>
      <c r="V3823" s="3"/>
    </row>
    <row r="3824" ht="27.0" customHeight="1">
      <c r="A3824" s="8" t="str">
        <f>HYPERLINK("https://www.tenforums.com/tutorials/5464-user-account-delete-windows-10-a.html","User Account - Delete in Windows 10")</f>
        <v>User Account - Delete in Windows 10</v>
      </c>
      <c r="B3824" s="9" t="s">
        <v>11</v>
      </c>
      <c r="C3824" s="3"/>
      <c r="D3824" s="3"/>
      <c r="E3824" s="3"/>
      <c r="F3824" s="3"/>
      <c r="G3824" s="3"/>
      <c r="H3824" s="3"/>
      <c r="I3824" s="3"/>
      <c r="J3824" s="3"/>
      <c r="K3824" s="3"/>
      <c r="L3824" s="3"/>
      <c r="M3824" s="3"/>
      <c r="N3824" s="3"/>
      <c r="O3824" s="3"/>
      <c r="P3824" s="3"/>
      <c r="Q3824" s="3"/>
      <c r="R3824" s="3"/>
      <c r="S3824" s="3"/>
      <c r="T3824" s="3"/>
      <c r="U3824" s="3"/>
      <c r="V3824" s="3"/>
    </row>
    <row r="3825" ht="27.0" customHeight="1">
      <c r="A3825" s="8" t="str">
        <f>HYPERLINK("https://www.tenforums.com/tutorials/3443-user-account-details-view-windows-10-a.html","User Account Details - View in Windows 10")</f>
        <v>User Account Details - View in Windows 10</v>
      </c>
      <c r="B3825" s="9" t="s">
        <v>12</v>
      </c>
      <c r="C3825" s="3"/>
      <c r="D3825" s="3"/>
      <c r="E3825" s="3"/>
      <c r="F3825" s="3"/>
      <c r="G3825" s="3"/>
      <c r="H3825" s="3"/>
      <c r="I3825" s="3"/>
      <c r="J3825" s="3"/>
      <c r="K3825" s="3"/>
      <c r="L3825" s="3"/>
      <c r="M3825" s="3"/>
      <c r="N3825" s="3"/>
      <c r="O3825" s="3"/>
      <c r="P3825" s="3"/>
      <c r="Q3825" s="3"/>
      <c r="R3825" s="3"/>
      <c r="S3825" s="3"/>
      <c r="T3825" s="3"/>
      <c r="U3825" s="3"/>
      <c r="V3825" s="3"/>
    </row>
    <row r="3826" ht="27.0" customHeight="1">
      <c r="A3826" s="8" t="str">
        <f>HYPERLINK("https://www.tenforums.com/tutorials/51276-account-enable-disable-windows-10-a.html","User Account - Enable or Disable in Windows 10")</f>
        <v>User Account - Enable or Disable in Windows 10</v>
      </c>
      <c r="B3826" s="9" t="s">
        <v>13</v>
      </c>
      <c r="C3826" s="3"/>
      <c r="D3826" s="3"/>
      <c r="E3826" s="3"/>
      <c r="F3826" s="3"/>
      <c r="G3826" s="3"/>
      <c r="H3826" s="3"/>
      <c r="I3826" s="3"/>
      <c r="J3826" s="3"/>
      <c r="K3826" s="3"/>
      <c r="L3826" s="3"/>
      <c r="M3826" s="3"/>
      <c r="N3826" s="3"/>
      <c r="O3826" s="3"/>
      <c r="P3826" s="3"/>
      <c r="Q3826" s="3"/>
      <c r="R3826" s="3"/>
      <c r="S3826" s="3"/>
      <c r="T3826" s="3"/>
      <c r="U3826" s="3"/>
      <c r="V3826" s="3"/>
    </row>
    <row r="3827" ht="27.0" customHeight="1">
      <c r="A3827" s="8" t="str">
        <f>HYPERLINK("https://www.tenforums.com/tutorials/89021-change-user-name-account-windows-10-a.html","User Account Name - Change in Windows 10")</f>
        <v>User Account Name - Change in Windows 10</v>
      </c>
      <c r="B3827" s="9" t="s">
        <v>20</v>
      </c>
      <c r="C3827" s="3"/>
      <c r="D3827" s="3"/>
      <c r="E3827" s="3"/>
      <c r="F3827" s="3"/>
      <c r="G3827" s="3"/>
      <c r="H3827" s="3"/>
      <c r="I3827" s="3"/>
      <c r="J3827" s="3"/>
      <c r="K3827" s="3"/>
      <c r="L3827" s="3"/>
      <c r="M3827" s="3"/>
      <c r="N3827" s="3"/>
      <c r="O3827" s="3"/>
      <c r="P3827" s="3"/>
      <c r="Q3827" s="3"/>
      <c r="R3827" s="3"/>
      <c r="S3827" s="3"/>
      <c r="T3827" s="3"/>
      <c r="U3827" s="3"/>
      <c r="V3827" s="3"/>
    </row>
    <row r="3828" ht="27.0" customHeight="1">
      <c r="A3828" s="8" t="str">
        <f>HYPERLINK("https://www.tenforums.com/tutorials/87274-allow-prevent-user-change-password-windows-10-a.html","User Account Password - Allow or Prevent Change by User in Windows 10")</f>
        <v>User Account Password - Allow or Prevent Change by User in Windows 10</v>
      </c>
      <c r="B3828" s="9" t="s">
        <v>22</v>
      </c>
      <c r="C3828" s="3"/>
      <c r="D3828" s="3"/>
      <c r="E3828" s="3"/>
      <c r="F3828" s="3"/>
      <c r="G3828" s="3"/>
      <c r="H3828" s="3"/>
      <c r="I3828" s="3"/>
      <c r="J3828" s="3"/>
      <c r="K3828" s="3"/>
      <c r="L3828" s="3"/>
      <c r="M3828" s="3"/>
      <c r="N3828" s="3"/>
      <c r="O3828" s="3"/>
      <c r="P3828" s="3"/>
      <c r="Q3828" s="3"/>
      <c r="R3828" s="3"/>
      <c r="S3828" s="3"/>
      <c r="T3828" s="3"/>
      <c r="U3828" s="3"/>
      <c r="V3828" s="3"/>
    </row>
    <row r="3829" ht="27.0" customHeight="1">
      <c r="A3829" s="8" t="str">
        <f>HYPERLINK("https://www.tenforums.com/tutorials/5239-password-user-account-change-windows-10-a.html","User Account Password - Change in Windows 10")</f>
        <v>User Account Password - Change in Windows 10</v>
      </c>
      <c r="B3829" s="9" t="s">
        <v>23</v>
      </c>
      <c r="C3829" s="3"/>
      <c r="D3829" s="3"/>
      <c r="E3829" s="3"/>
      <c r="F3829" s="3"/>
      <c r="G3829" s="3"/>
      <c r="H3829" s="3"/>
      <c r="I3829" s="3"/>
      <c r="J3829" s="3"/>
      <c r="K3829" s="3"/>
      <c r="L3829" s="3"/>
      <c r="M3829" s="3"/>
      <c r="N3829" s="3"/>
      <c r="O3829" s="3"/>
      <c r="P3829" s="3"/>
      <c r="Q3829" s="3"/>
      <c r="R3829" s="3"/>
      <c r="S3829" s="3"/>
      <c r="T3829" s="3"/>
      <c r="U3829" s="3"/>
      <c r="V3829" s="3"/>
    </row>
    <row r="3830" ht="27.0" customHeight="1">
      <c r="A3830" s="8" t="str">
        <f>HYPERLINK("https://www.tenforums.com/tutorials/14776-password-user-account-remove-windows-10-a.html","User Account Password - Remove in Windows 10")</f>
        <v>User Account Password - Remove in Windows 10</v>
      </c>
      <c r="B3830" s="9" t="s">
        <v>24</v>
      </c>
      <c r="C3830" s="3"/>
      <c r="D3830" s="3"/>
      <c r="E3830" s="3"/>
      <c r="F3830" s="3"/>
      <c r="G3830" s="3"/>
      <c r="H3830" s="3"/>
      <c r="I3830" s="3"/>
      <c r="J3830" s="3"/>
      <c r="K3830" s="3"/>
      <c r="L3830" s="3"/>
      <c r="M3830" s="3"/>
      <c r="N3830" s="3"/>
      <c r="O3830" s="3"/>
      <c r="P3830" s="3"/>
      <c r="Q3830" s="3"/>
      <c r="R3830" s="3"/>
      <c r="S3830" s="3"/>
      <c r="T3830" s="3"/>
      <c r="U3830" s="3"/>
      <c r="V3830" s="3"/>
    </row>
    <row r="3831" ht="27.0" customHeight="1">
      <c r="A3831" s="8" t="str">
        <f>HYPERLINK("https://www.tenforums.com/tutorials/14699-password-user-account-reset-windows-10-a.html","User Account Password - Reset in Windows 10")</f>
        <v>User Account Password - Reset in Windows 10</v>
      </c>
      <c r="B3831" s="9" t="s">
        <v>25</v>
      </c>
      <c r="C3831" s="3"/>
      <c r="D3831" s="3"/>
      <c r="E3831" s="3"/>
      <c r="F3831" s="3"/>
      <c r="G3831" s="3"/>
      <c r="H3831" s="3"/>
      <c r="I3831" s="3"/>
      <c r="J3831" s="3"/>
      <c r="K3831" s="3"/>
      <c r="L3831" s="3"/>
      <c r="M3831" s="3"/>
      <c r="N3831" s="3"/>
      <c r="O3831" s="3"/>
      <c r="P3831" s="3"/>
      <c r="Q3831" s="3"/>
      <c r="R3831" s="3"/>
      <c r="S3831" s="3"/>
      <c r="T3831" s="3"/>
      <c r="U3831" s="3"/>
      <c r="V3831" s="3"/>
    </row>
    <row r="3832" ht="27.0" customHeight="1">
      <c r="A3832" s="8" t="str">
        <f>HYPERLINK("https://www.tenforums.com/tutorials/90191-apply-default-account-picture-all-users-windows-10-a.html","User Account Picture - Apply Default Account Picture to All Users in Windows 10")</f>
        <v>User Account Picture - Apply Default Account Picture to All Users in Windows 10</v>
      </c>
      <c r="B3832" s="9" t="s">
        <v>26</v>
      </c>
      <c r="C3832" s="3"/>
      <c r="D3832" s="3"/>
      <c r="E3832" s="3"/>
      <c r="F3832" s="3"/>
      <c r="G3832" s="3"/>
      <c r="H3832" s="3"/>
      <c r="I3832" s="3"/>
      <c r="J3832" s="3"/>
      <c r="K3832" s="3"/>
      <c r="L3832" s="3"/>
      <c r="M3832" s="3"/>
      <c r="N3832" s="3"/>
      <c r="O3832" s="3"/>
      <c r="P3832" s="3"/>
      <c r="Q3832" s="3"/>
      <c r="R3832" s="3"/>
      <c r="S3832" s="3"/>
      <c r="T3832" s="3"/>
      <c r="U3832" s="3"/>
      <c r="V3832" s="3"/>
    </row>
    <row r="3833" ht="27.0" customHeight="1">
      <c r="A3833" s="8" t="str">
        <f>HYPERLINK("https://www.tenforums.com/tutorials/90186-change-default-account-picture-windows-10-a.html","User Account Picture - Change Default Account Picture in Windows 10")</f>
        <v>User Account Picture - Change Default Account Picture in Windows 10</v>
      </c>
      <c r="B3833" s="9" t="s">
        <v>27</v>
      </c>
      <c r="C3833" s="3"/>
      <c r="D3833" s="3"/>
      <c r="E3833" s="3"/>
      <c r="F3833" s="3"/>
      <c r="G3833" s="3"/>
      <c r="H3833" s="3"/>
      <c r="I3833" s="3"/>
      <c r="J3833" s="3"/>
      <c r="K3833" s="3"/>
      <c r="L3833" s="3"/>
      <c r="M3833" s="3"/>
      <c r="N3833" s="3"/>
      <c r="O3833" s="3"/>
      <c r="P3833" s="3"/>
      <c r="Q3833" s="3"/>
      <c r="R3833" s="3"/>
      <c r="S3833" s="3"/>
      <c r="T3833" s="3"/>
      <c r="U3833" s="3"/>
      <c r="V3833" s="3"/>
    </row>
    <row r="3834" ht="27.0" customHeight="1">
      <c r="A3834" s="8" t="str">
        <f>HYPERLINK("https://www.tenforums.com/tutorials/135038-remove-user-account-picture-sign-screen-windows-10-a.html","User Account Picture on Sign-in Screen - Remove in Windows 10")</f>
        <v>User Account Picture on Sign-in Screen - Remove in Windows 10</v>
      </c>
      <c r="B3834" s="9" t="s">
        <v>2747</v>
      </c>
      <c r="C3834" s="3"/>
      <c r="D3834" s="3"/>
      <c r="E3834" s="3"/>
      <c r="F3834" s="3"/>
      <c r="G3834" s="3"/>
      <c r="H3834" s="3"/>
      <c r="I3834" s="3"/>
      <c r="J3834" s="3"/>
      <c r="K3834" s="3"/>
      <c r="L3834" s="3"/>
      <c r="M3834" s="3"/>
      <c r="N3834" s="3"/>
      <c r="O3834" s="3"/>
      <c r="P3834" s="3"/>
      <c r="Q3834" s="3"/>
      <c r="R3834" s="3"/>
      <c r="S3834" s="3"/>
      <c r="T3834" s="3"/>
      <c r="U3834" s="3"/>
      <c r="V3834" s="3"/>
    </row>
    <row r="3835" ht="27.0" customHeight="1">
      <c r="A3835" s="8" t="str">
        <f>HYPERLINK("https://www.tenforums.com/tutorials/4485-account-picture-settings-shortcut-create-windows-10-a.html","User Account Picture Settings Shortcut - Create in Windows 10")</f>
        <v>User Account Picture Settings Shortcut - Create in Windows 10</v>
      </c>
      <c r="B3835" s="9" t="s">
        <v>35</v>
      </c>
      <c r="C3835" s="3"/>
      <c r="D3835" s="3"/>
      <c r="E3835" s="3"/>
      <c r="F3835" s="3"/>
      <c r="G3835" s="3"/>
      <c r="H3835" s="3"/>
      <c r="I3835" s="3"/>
      <c r="J3835" s="3"/>
      <c r="K3835" s="3"/>
      <c r="L3835" s="3"/>
      <c r="M3835" s="3"/>
      <c r="N3835" s="3"/>
      <c r="O3835" s="3"/>
      <c r="P3835" s="3"/>
      <c r="Q3835" s="3"/>
      <c r="R3835" s="3"/>
      <c r="S3835" s="3"/>
      <c r="T3835" s="3"/>
      <c r="U3835" s="3"/>
      <c r="V3835" s="3"/>
    </row>
    <row r="3836" ht="27.0" customHeight="1">
      <c r="A3836" s="8" t="str">
        <f>HYPERLINK("https://www.tenforums.com/tutorials/6917-account-type-change-windows-10-a.html","User Account Type - Change in Windows 10")</f>
        <v>User Account Type - Change in Windows 10</v>
      </c>
      <c r="B3836" s="9" t="s">
        <v>45</v>
      </c>
      <c r="C3836" s="3"/>
      <c r="D3836" s="3"/>
      <c r="E3836" s="3"/>
      <c r="F3836" s="3"/>
      <c r="G3836" s="3"/>
      <c r="H3836" s="3"/>
      <c r="I3836" s="3"/>
      <c r="J3836" s="3"/>
      <c r="K3836" s="3"/>
      <c r="L3836" s="3"/>
      <c r="M3836" s="3"/>
      <c r="N3836" s="3"/>
      <c r="O3836" s="3"/>
      <c r="P3836" s="3"/>
      <c r="Q3836" s="3"/>
      <c r="R3836" s="3"/>
      <c r="S3836" s="3"/>
      <c r="T3836" s="3"/>
      <c r="U3836" s="3"/>
      <c r="V3836" s="3"/>
    </row>
    <row r="3837" ht="27.0" customHeight="1">
      <c r="A3837" s="8" t="str">
        <f>HYPERLINK("https://www.tenforums.com/tutorials/91267-change-default-icon-users-files-windows-10-a.html","User's Files - Change Default Icon in Windows 10")</f>
        <v>User's Files - Change Default Icon in Windows 10</v>
      </c>
      <c r="B3837" s="9" t="s">
        <v>3112</v>
      </c>
      <c r="C3837" s="3"/>
      <c r="D3837" s="3"/>
      <c r="E3837" s="3"/>
      <c r="F3837" s="3"/>
      <c r="G3837" s="3"/>
      <c r="H3837" s="3"/>
      <c r="I3837" s="3"/>
      <c r="J3837" s="3"/>
      <c r="K3837" s="3"/>
      <c r="L3837" s="3"/>
      <c r="M3837" s="3"/>
      <c r="N3837" s="3"/>
      <c r="O3837" s="3"/>
      <c r="P3837" s="3"/>
      <c r="Q3837" s="3"/>
      <c r="R3837" s="3"/>
      <c r="S3837" s="3"/>
      <c r="T3837" s="3"/>
      <c r="U3837" s="3"/>
      <c r="V3837" s="3"/>
    </row>
    <row r="3838" ht="27.0" customHeight="1">
      <c r="A3838" s="8" t="str">
        <f>HYPERLINK("https://www.tenforums.com/tutorials/2411-turn-off-user-first-sign-animation-window-10-a.html","User First Sign-in Animation - Turn On or Off in Window 10")</f>
        <v>User First Sign-in Animation - Turn On or Off in Window 10</v>
      </c>
      <c r="B3838" s="9" t="s">
        <v>15</v>
      </c>
      <c r="C3838" s="3"/>
      <c r="D3838" s="3"/>
      <c r="E3838" s="3"/>
      <c r="F3838" s="3"/>
      <c r="G3838" s="3"/>
      <c r="H3838" s="3"/>
      <c r="I3838" s="3"/>
      <c r="J3838" s="3"/>
      <c r="K3838" s="3"/>
      <c r="L3838" s="3"/>
      <c r="M3838" s="3"/>
      <c r="N3838" s="3"/>
      <c r="O3838" s="3"/>
      <c r="P3838" s="3"/>
      <c r="Q3838" s="3"/>
      <c r="R3838" s="3"/>
      <c r="S3838" s="3"/>
      <c r="T3838" s="3"/>
      <c r="U3838" s="3"/>
      <c r="V3838" s="3"/>
    </row>
    <row r="3839" ht="27.0" customHeight="1">
      <c r="A3839" s="8" t="str">
        <f>HYPERLINK("https://www.tenforums.com/tutorials/88845-add-remove-user-folder-navigation-pane-windows-10-a.html","User Folder - Add or Remove from Navigation Pane in Windows 10")</f>
        <v>User Folder - Add or Remove from Navigation Pane in Windows 10</v>
      </c>
      <c r="B3839" s="9" t="s">
        <v>2028</v>
      </c>
      <c r="C3839" s="3"/>
      <c r="D3839" s="3"/>
      <c r="E3839" s="3"/>
      <c r="F3839" s="3"/>
      <c r="G3839" s="3"/>
      <c r="H3839" s="3"/>
      <c r="I3839" s="3"/>
      <c r="J3839" s="3"/>
      <c r="K3839" s="3"/>
      <c r="L3839" s="3"/>
      <c r="M3839" s="3"/>
      <c r="N3839" s="3"/>
      <c r="O3839" s="3"/>
      <c r="P3839" s="3"/>
      <c r="Q3839" s="3"/>
      <c r="R3839" s="3"/>
      <c r="S3839" s="3"/>
      <c r="T3839" s="3"/>
      <c r="U3839" s="3"/>
      <c r="V3839" s="3"/>
    </row>
    <row r="3840" ht="27.0" customHeight="1">
      <c r="A3840" s="8" t="str">
        <f>HYPERLINK("https://www.tenforums.com/tutorials/116167-undo-merged-your-pictures-folder-your-user-folder.html","User folder - Undo Merged with your Pictures folder")</f>
        <v>User folder - Undo Merged with your Pictures folder</v>
      </c>
      <c r="B3840" s="9" t="s">
        <v>2271</v>
      </c>
      <c r="C3840" s="3"/>
      <c r="D3840" s="3"/>
      <c r="E3840" s="3"/>
      <c r="F3840" s="3"/>
      <c r="G3840" s="3"/>
      <c r="H3840" s="3"/>
      <c r="I3840" s="3"/>
      <c r="J3840" s="3"/>
      <c r="K3840" s="3"/>
      <c r="L3840" s="3"/>
      <c r="M3840" s="3"/>
      <c r="N3840" s="3"/>
      <c r="O3840" s="3"/>
      <c r="P3840" s="3"/>
      <c r="Q3840" s="3"/>
      <c r="R3840" s="3"/>
      <c r="S3840" s="3"/>
      <c r="T3840" s="3"/>
      <c r="U3840" s="3"/>
      <c r="V3840" s="3"/>
    </row>
    <row r="3841" ht="27.0" customHeight="1">
      <c r="A3841" s="8" t="str">
        <f>HYPERLINK("https://www.tenforums.com/tutorials/105793-restrict-user-locales-date-time-formats-windows.html","User Locales for Date and Time Formats - Restrict in Windows")</f>
        <v>User Locales for Date and Time Formats - Restrict in Windows</v>
      </c>
      <c r="B3841" s="9" t="s">
        <v>3113</v>
      </c>
      <c r="C3841" s="3"/>
      <c r="D3841" s="3"/>
      <c r="E3841" s="3"/>
      <c r="F3841" s="3"/>
      <c r="G3841" s="3"/>
      <c r="H3841" s="3"/>
      <c r="I3841" s="3"/>
      <c r="J3841" s="3"/>
      <c r="K3841" s="3"/>
      <c r="L3841" s="3"/>
      <c r="M3841" s="3"/>
      <c r="N3841" s="3"/>
      <c r="O3841" s="3"/>
      <c r="P3841" s="3"/>
      <c r="Q3841" s="3"/>
      <c r="R3841" s="3"/>
      <c r="S3841" s="3"/>
      <c r="T3841" s="3"/>
      <c r="U3841" s="3"/>
      <c r="V3841" s="3"/>
    </row>
    <row r="3842" ht="27.0" customHeight="1">
      <c r="A3842" s="8" t="str">
        <f>HYPERLINK("https://www.tenforums.com/tutorials/89021-change-user-name-account-windows-10-a.html","User Name of Account - Change in Windows 10")</f>
        <v>User Name of Account - Change in Windows 10</v>
      </c>
      <c r="B3842" s="9" t="s">
        <v>20</v>
      </c>
      <c r="C3842" s="3"/>
      <c r="D3842" s="3"/>
      <c r="E3842" s="3"/>
      <c r="F3842" s="3"/>
      <c r="G3842" s="3"/>
      <c r="H3842" s="3"/>
      <c r="I3842" s="3"/>
      <c r="J3842" s="3"/>
      <c r="K3842" s="3"/>
      <c r="L3842" s="3"/>
      <c r="M3842" s="3"/>
      <c r="N3842" s="3"/>
      <c r="O3842" s="3"/>
      <c r="P3842" s="3"/>
      <c r="Q3842" s="3"/>
      <c r="R3842" s="3"/>
      <c r="S3842" s="3"/>
      <c r="T3842" s="3"/>
      <c r="U3842" s="3"/>
      <c r="V3842" s="3"/>
    </row>
    <row r="3843" ht="27.0" customHeight="1">
      <c r="A3843" s="8" t="str">
        <f>HYPERLINK("https://www.tenforums.com/tutorials/23504-restore-default-location-personal-folders-windows-10-a.html","User Personal Folders - Restore Default Location in Windows 10")</f>
        <v>User Personal Folders - Restore Default Location in Windows 10</v>
      </c>
      <c r="B3843" s="9" t="s">
        <v>2242</v>
      </c>
      <c r="C3843" s="3"/>
      <c r="D3843" s="3"/>
      <c r="E3843" s="3"/>
      <c r="F3843" s="3"/>
      <c r="G3843" s="3"/>
      <c r="H3843" s="3"/>
      <c r="I3843" s="3"/>
      <c r="J3843" s="3"/>
      <c r="K3843" s="3"/>
      <c r="L3843" s="3"/>
      <c r="M3843" s="3"/>
      <c r="N3843" s="3"/>
      <c r="O3843" s="3"/>
      <c r="P3843" s="3"/>
      <c r="Q3843" s="3"/>
      <c r="R3843" s="3"/>
      <c r="S3843" s="3"/>
      <c r="T3843" s="3"/>
      <c r="U3843" s="3"/>
      <c r="V3843" s="3"/>
    </row>
    <row r="3844" ht="27.0" customHeight="1">
      <c r="A3844" s="11" t="str">
        <f>HYPERLINK("https://www.tenforums.com/tutorials/145678-fix-user-profile-service-failed-sign-error-windows-10-a.html","User Profile Cannot Be Loaded Error - Fix in Windows 10")</f>
        <v>User Profile Cannot Be Loaded Error - Fix in Windows 10</v>
      </c>
      <c r="B3844" s="10" t="s">
        <v>636</v>
      </c>
      <c r="C3844" s="3"/>
      <c r="D3844" s="3"/>
      <c r="E3844" s="3"/>
      <c r="F3844" s="3"/>
      <c r="G3844" s="3"/>
      <c r="H3844" s="3"/>
      <c r="I3844" s="3"/>
      <c r="J3844" s="3"/>
      <c r="K3844" s="3"/>
      <c r="L3844" s="3"/>
      <c r="M3844" s="3"/>
      <c r="N3844" s="3"/>
      <c r="O3844" s="3"/>
      <c r="P3844" s="3"/>
      <c r="Q3844" s="3"/>
      <c r="R3844" s="3"/>
      <c r="S3844" s="3"/>
      <c r="T3844" s="3"/>
      <c r="U3844" s="3"/>
      <c r="V3844" s="3"/>
    </row>
    <row r="3845" ht="27.0" customHeight="1">
      <c r="A3845" s="8" t="str">
        <f>HYPERLINK("https://www.tenforums.com/tutorials/2110-default-user-profile-customize-windows-10-a.html","User Profile - Customize a Default in Windows 10")</f>
        <v>User Profile - Customize a Default in Windows 10</v>
      </c>
      <c r="B3845" s="9" t="s">
        <v>709</v>
      </c>
      <c r="C3845" s="3"/>
      <c r="D3845" s="3"/>
      <c r="E3845" s="3"/>
      <c r="F3845" s="3"/>
      <c r="G3845" s="3"/>
      <c r="H3845" s="3"/>
      <c r="I3845" s="3"/>
      <c r="J3845" s="3"/>
      <c r="K3845" s="3"/>
      <c r="L3845" s="3"/>
      <c r="M3845" s="3"/>
      <c r="N3845" s="3"/>
      <c r="O3845" s="3"/>
      <c r="P3845" s="3"/>
      <c r="Q3845" s="3"/>
      <c r="R3845" s="3"/>
      <c r="S3845" s="3"/>
      <c r="T3845" s="3"/>
      <c r="U3845" s="3"/>
      <c r="V3845" s="3"/>
    </row>
    <row r="3846" ht="27.0" customHeight="1">
      <c r="A3846" s="8" t="str">
        <f>HYPERLINK("https://www.tenforums.com/tutorials/69127-user-profile-delete-windows-10-a.html","User Profile - Delete in Windows 10 ")</f>
        <v>User Profile - Delete in Windows 10 </v>
      </c>
      <c r="B3846" s="9" t="s">
        <v>2427</v>
      </c>
      <c r="C3846" s="3"/>
      <c r="D3846" s="3"/>
      <c r="E3846" s="3"/>
      <c r="F3846" s="3"/>
      <c r="G3846" s="3"/>
      <c r="H3846" s="3"/>
      <c r="I3846" s="3"/>
      <c r="J3846" s="3"/>
      <c r="K3846" s="3"/>
      <c r="L3846" s="3"/>
      <c r="M3846" s="3"/>
      <c r="N3846" s="3"/>
      <c r="O3846" s="3"/>
      <c r="P3846" s="3"/>
      <c r="Q3846" s="3"/>
      <c r="R3846" s="3"/>
      <c r="S3846" s="3"/>
      <c r="T3846" s="3"/>
      <c r="U3846" s="3"/>
      <c r="V3846" s="3"/>
    </row>
    <row r="3847" ht="27.0" customHeight="1">
      <c r="A3847" s="8" t="str">
        <f>HYPERLINK("https://www.tenforums.com/tutorials/89060-change-name-user-profile-folder-windows-10-a.html","User Profile Folder - Change Name in Windows 10")</f>
        <v>User Profile Folder - Change Name in Windows 10</v>
      </c>
      <c r="B3847" s="9" t="s">
        <v>43</v>
      </c>
      <c r="C3847" s="3"/>
      <c r="D3847" s="3"/>
      <c r="E3847" s="3"/>
      <c r="F3847" s="3"/>
      <c r="G3847" s="3"/>
      <c r="H3847" s="3"/>
      <c r="I3847" s="3"/>
      <c r="J3847" s="3"/>
      <c r="K3847" s="3"/>
      <c r="L3847" s="3"/>
      <c r="M3847" s="3"/>
      <c r="N3847" s="3"/>
      <c r="O3847" s="3"/>
      <c r="P3847" s="3"/>
      <c r="Q3847" s="3"/>
      <c r="R3847" s="3"/>
      <c r="S3847" s="3"/>
      <c r="T3847" s="3"/>
      <c r="U3847" s="3"/>
      <c r="V3847" s="3"/>
    </row>
    <row r="3848" ht="27.0" customHeight="1">
      <c r="A3848" s="8" t="str">
        <f>HYPERLINK("https://www.tenforums.com/tutorials/108032-hide-show-user-profile-personal-folders-windows-10-file-explorer.html","User Profile Personal Folders - Hide or Show in Windows 10 File Explorer")</f>
        <v>User Profile Personal Folders - Hide or Show in Windows 10 File Explorer</v>
      </c>
      <c r="B3848" s="9" t="s">
        <v>2241</v>
      </c>
      <c r="C3848" s="3"/>
      <c r="D3848" s="3"/>
      <c r="E3848" s="3"/>
      <c r="F3848" s="3"/>
      <c r="G3848" s="3"/>
      <c r="H3848" s="3"/>
      <c r="I3848" s="3"/>
      <c r="J3848" s="3"/>
      <c r="K3848" s="3"/>
      <c r="L3848" s="3"/>
      <c r="M3848" s="3"/>
      <c r="N3848" s="3"/>
      <c r="O3848" s="3"/>
      <c r="P3848" s="3"/>
      <c r="Q3848" s="3"/>
      <c r="R3848" s="3"/>
      <c r="S3848" s="3"/>
      <c r="T3848" s="3"/>
      <c r="U3848" s="3"/>
      <c r="V3848" s="3"/>
    </row>
    <row r="3849" ht="27.0" customHeight="1">
      <c r="A3849" s="11" t="str">
        <f>HYPERLINK("https://www.tenforums.com/tutorials/145678-fix-user-profile-service-failed-sign-error-windows-10-a.html","User Profile Service Failed the Sign-in Error - Fix in Windows 10")</f>
        <v>User Profile Service Failed the Sign-in Error - Fix in Windows 10</v>
      </c>
      <c r="B3849" s="10" t="s">
        <v>636</v>
      </c>
      <c r="C3849" s="3"/>
      <c r="D3849" s="3"/>
      <c r="E3849" s="3"/>
      <c r="F3849" s="3"/>
      <c r="G3849" s="3"/>
      <c r="H3849" s="3"/>
      <c r="I3849" s="3"/>
      <c r="J3849" s="3"/>
      <c r="K3849" s="3"/>
      <c r="L3849" s="3"/>
      <c r="M3849" s="3"/>
      <c r="N3849" s="3"/>
      <c r="O3849" s="3"/>
      <c r="P3849" s="3"/>
      <c r="Q3849" s="3"/>
      <c r="R3849" s="3"/>
      <c r="S3849" s="3"/>
      <c r="T3849" s="3"/>
      <c r="U3849" s="3"/>
      <c r="V3849" s="3"/>
    </row>
    <row r="3850" ht="27.0" customHeight="1">
      <c r="A3850" s="8" t="str">
        <f>HYPERLINK("https://www.tenforums.com/tutorials/88118-change-user-rights-assignment-security-policy-settings-windows-10-a.html","User Rights Assignment Security Policy Settings - Change in Windows 10")</f>
        <v>User Rights Assignment Security Policy Settings - Change in Windows 10</v>
      </c>
      <c r="B3850" s="9" t="s">
        <v>3114</v>
      </c>
      <c r="C3850" s="3"/>
      <c r="D3850" s="3"/>
      <c r="E3850" s="3"/>
      <c r="F3850" s="3"/>
      <c r="G3850" s="3"/>
      <c r="H3850" s="3"/>
      <c r="I3850" s="3"/>
      <c r="J3850" s="3"/>
      <c r="K3850" s="3"/>
      <c r="L3850" s="3"/>
      <c r="M3850" s="3"/>
      <c r="N3850" s="3"/>
      <c r="O3850" s="3"/>
      <c r="P3850" s="3"/>
      <c r="Q3850" s="3"/>
      <c r="R3850" s="3"/>
      <c r="S3850" s="3"/>
      <c r="T3850" s="3"/>
      <c r="U3850" s="3"/>
      <c r="V3850" s="3"/>
    </row>
    <row r="3851" ht="27.0" customHeight="1">
      <c r="A3851" s="8" t="str">
        <f>HYPERLINK("https://www.tenforums.com/tutorials/48012-youve-been-signed-temporary-profile-fix.html","User Temporary Profile Error - Fix in Windows 10")</f>
        <v>User Temporary Profile Error - Fix in Windows 10</v>
      </c>
      <c r="B3851" s="10" t="s">
        <v>3115</v>
      </c>
      <c r="C3851" s="3"/>
      <c r="D3851" s="3"/>
      <c r="E3851" s="3"/>
      <c r="F3851" s="3"/>
      <c r="G3851" s="3"/>
      <c r="H3851" s="3"/>
      <c r="I3851" s="3"/>
      <c r="J3851" s="3"/>
      <c r="K3851" s="3"/>
      <c r="L3851" s="3"/>
      <c r="M3851" s="3"/>
      <c r="N3851" s="3"/>
      <c r="O3851" s="3"/>
      <c r="P3851" s="3"/>
      <c r="Q3851" s="3"/>
      <c r="R3851" s="3"/>
      <c r="S3851" s="3"/>
      <c r="T3851" s="3"/>
      <c r="U3851" s="3"/>
      <c r="V3851" s="3"/>
    </row>
    <row r="3852" ht="27.0" customHeight="1">
      <c r="A3852" s="8" t="str">
        <f>HYPERLINK("https://www.tenforums.com/tutorials/88049-add-remove-users-groups-windows-10-a.html","Users - Add or Remove from Groups in Windows 10")</f>
        <v>Users - Add or Remove from Groups in Windows 10</v>
      </c>
      <c r="B3852" s="9" t="s">
        <v>1198</v>
      </c>
      <c r="C3852" s="3"/>
      <c r="D3852" s="3"/>
      <c r="E3852" s="3"/>
      <c r="F3852" s="3"/>
      <c r="G3852" s="3"/>
      <c r="H3852" s="3"/>
      <c r="I3852" s="3"/>
      <c r="J3852" s="3"/>
      <c r="K3852" s="3"/>
      <c r="L3852" s="3"/>
      <c r="M3852" s="3"/>
      <c r="N3852" s="3"/>
      <c r="O3852" s="3"/>
      <c r="P3852" s="3"/>
      <c r="Q3852" s="3"/>
      <c r="R3852" s="3"/>
      <c r="S3852" s="3"/>
      <c r="T3852" s="3"/>
      <c r="U3852" s="3"/>
      <c r="V3852" s="3"/>
    </row>
    <row r="3853" ht="27.0" customHeight="1">
      <c r="A3853" s="8" t="str">
        <f>HYPERLINK("https://www.tenforums.com/tutorials/1964-move-users-folder-location-windows-10-a.html","Users Folder - Move Location in Windows 10")</f>
        <v>Users Folder - Move Location in Windows 10</v>
      </c>
      <c r="B3853" s="9" t="s">
        <v>3116</v>
      </c>
      <c r="C3853" s="3"/>
      <c r="D3853" s="3"/>
      <c r="E3853" s="3"/>
      <c r="F3853" s="3"/>
      <c r="G3853" s="3"/>
      <c r="H3853" s="3"/>
      <c r="I3853" s="3"/>
      <c r="J3853" s="3"/>
      <c r="K3853" s="3"/>
      <c r="L3853" s="3"/>
      <c r="M3853" s="3"/>
      <c r="N3853" s="3"/>
      <c r="O3853" s="3"/>
      <c r="P3853" s="3"/>
      <c r="Q3853" s="3"/>
      <c r="R3853" s="3"/>
      <c r="S3853" s="3"/>
      <c r="T3853" s="3"/>
      <c r="U3853" s="3"/>
      <c r="V3853" s="3"/>
    </row>
    <row r="3854" ht="27.0" customHeight="1">
      <c r="A3854" s="8" t="str">
        <f>HYPERLINK("https://www.tenforums.com/tutorials/23504-users-personal-folders-restore-default-location-windows-10-a.html","Users Personal Folders - Restore Default Location in Windows 10")</f>
        <v>Users Personal Folders - Restore Default Location in Windows 10</v>
      </c>
      <c r="B3854" s="9" t="s">
        <v>2242</v>
      </c>
      <c r="C3854" s="3"/>
      <c r="D3854" s="3"/>
      <c r="E3854" s="3"/>
      <c r="F3854" s="3"/>
      <c r="G3854" s="3"/>
      <c r="H3854" s="3"/>
      <c r="I3854" s="3"/>
      <c r="J3854" s="3"/>
      <c r="K3854" s="3"/>
      <c r="L3854" s="3"/>
      <c r="M3854" s="3"/>
      <c r="N3854" s="3"/>
      <c r="O3854" s="3"/>
      <c r="P3854" s="3"/>
      <c r="Q3854" s="3"/>
      <c r="R3854" s="3"/>
      <c r="S3854" s="3"/>
      <c r="T3854" s="3"/>
      <c r="U3854" s="3"/>
      <c r="V3854" s="3"/>
    </row>
    <row r="3855" ht="27.0" customHeight="1">
      <c r="A3855" s="8" t="str">
        <f>HYPERLINK("https://www.tenforums.com/tutorials/74480-uup-iso-create-bootable-iso-windows-10-build-upgrade-files.html","UUP to ISO - Create Bootable ISO from Windows 10 Build Upgrade Files")</f>
        <v>UUP to ISO - Create Bootable ISO from Windows 10 Build Upgrade Files</v>
      </c>
      <c r="B3855" s="9" t="s">
        <v>3117</v>
      </c>
      <c r="C3855" s="3"/>
      <c r="D3855" s="3"/>
      <c r="E3855" s="3"/>
      <c r="F3855" s="3"/>
      <c r="G3855" s="3"/>
      <c r="H3855" s="3"/>
      <c r="I3855" s="3"/>
      <c r="J3855" s="3"/>
      <c r="K3855" s="3"/>
      <c r="L3855" s="3"/>
      <c r="M3855" s="3"/>
      <c r="N3855" s="3"/>
      <c r="O3855" s="3"/>
      <c r="P3855" s="3"/>
      <c r="Q3855" s="3"/>
      <c r="R3855" s="3"/>
      <c r="S3855" s="3"/>
      <c r="T3855" s="3"/>
      <c r="U3855" s="3"/>
      <c r="V3855" s="3"/>
    </row>
    <row r="3856" ht="27.0" customHeight="1">
      <c r="A3856" s="6" t="s">
        <v>3118</v>
      </c>
      <c r="B3856" s="6" t="s">
        <v>3118</v>
      </c>
      <c r="C3856" s="15"/>
      <c r="D3856" s="15"/>
      <c r="E3856" s="15"/>
      <c r="F3856" s="15"/>
      <c r="G3856" s="15"/>
      <c r="H3856" s="15"/>
      <c r="I3856" s="15"/>
      <c r="J3856" s="15"/>
      <c r="K3856" s="15"/>
      <c r="L3856" s="15"/>
      <c r="M3856" s="15"/>
      <c r="N3856" s="15"/>
      <c r="O3856" s="15"/>
      <c r="P3856" s="15"/>
      <c r="Q3856" s="15"/>
      <c r="R3856" s="15"/>
      <c r="S3856" s="15"/>
      <c r="T3856" s="15"/>
      <c r="U3856" s="15"/>
      <c r="V3856" s="15"/>
    </row>
    <row r="3857" ht="27.0" customHeight="1">
      <c r="A3857" s="8" t="str">
        <f>HYPERLINK("https://www.tenforums.com/tutorials/133539-turn-off-variable-refresh-rate-games-windows-10-a.html","Variable Refresh Rate for Games - Turn On or Off in Windows 10")</f>
        <v>Variable Refresh Rate for Games - Turn On or Off in Windows 10</v>
      </c>
      <c r="B3857" s="9" t="s">
        <v>1157</v>
      </c>
      <c r="C3857" s="3"/>
      <c r="D3857" s="3"/>
      <c r="E3857" s="3"/>
      <c r="F3857" s="3"/>
      <c r="G3857" s="3"/>
      <c r="H3857" s="3"/>
      <c r="I3857" s="3"/>
      <c r="J3857" s="3"/>
      <c r="K3857" s="3"/>
      <c r="L3857" s="3"/>
      <c r="M3857" s="3"/>
      <c r="N3857" s="3"/>
      <c r="O3857" s="3"/>
      <c r="P3857" s="3"/>
      <c r="Q3857" s="3"/>
      <c r="R3857" s="3"/>
      <c r="S3857" s="3"/>
      <c r="T3857" s="3"/>
      <c r="U3857" s="3"/>
      <c r="V3857" s="3"/>
    </row>
    <row r="3858" ht="27.0" customHeight="1">
      <c r="A3858" s="8" t="str">
        <f>HYPERLINK("https://www.tenforums.com/tutorials/26747-run-administrator-add-vbs-file-context-menu-windows-10-a.html","VBS File - Add Run as administrator to Context Menu in Windows 10")</f>
        <v>VBS File - Add Run as administrator to Context Menu in Windows 10</v>
      </c>
      <c r="B3858" s="9" t="s">
        <v>2582</v>
      </c>
      <c r="C3858" s="3"/>
      <c r="D3858" s="3"/>
      <c r="E3858" s="3"/>
      <c r="F3858" s="3"/>
      <c r="G3858" s="3"/>
      <c r="H3858" s="3"/>
      <c r="I3858" s="3"/>
      <c r="J3858" s="3"/>
      <c r="K3858" s="3"/>
      <c r="L3858" s="3"/>
      <c r="M3858" s="3"/>
      <c r="N3858" s="3"/>
      <c r="O3858" s="3"/>
      <c r="P3858" s="3"/>
      <c r="Q3858" s="3"/>
      <c r="R3858" s="3"/>
      <c r="S3858" s="3"/>
      <c r="T3858" s="3"/>
      <c r="U3858" s="3"/>
      <c r="V3858" s="3"/>
    </row>
    <row r="3859" ht="27.0" customHeight="1">
      <c r="A3859" s="8" t="str">
        <f>HYPERLINK("https://www.tenforums.com/tutorials/8011-vbscript-file-add-new-context-menu-windows-10-a.html","VBScript File - Add to New Context Menu in Windows 10")</f>
        <v>VBScript File - Add to New Context Menu in Windows 10</v>
      </c>
      <c r="B3859" s="9" t="s">
        <v>2066</v>
      </c>
      <c r="C3859" s="3"/>
      <c r="D3859" s="3"/>
      <c r="E3859" s="3"/>
      <c r="F3859" s="3"/>
      <c r="G3859" s="3"/>
      <c r="H3859" s="3"/>
      <c r="I3859" s="3"/>
      <c r="J3859" s="3"/>
      <c r="K3859" s="3"/>
      <c r="L3859" s="3"/>
      <c r="M3859" s="3"/>
      <c r="N3859" s="3"/>
      <c r="O3859" s="3"/>
      <c r="P3859" s="3"/>
      <c r="Q3859" s="3"/>
      <c r="R3859" s="3"/>
      <c r="S3859" s="3"/>
      <c r="T3859" s="3"/>
      <c r="U3859" s="3"/>
      <c r="V3859" s="3"/>
    </row>
    <row r="3860" ht="27.0" customHeight="1">
      <c r="A3860" s="8" t="str">
        <f>HYPERLINK("https://www.tenforums.com/tutorials/96097-view-configured-update-policies-windows-10-a.html","View Configured Update Policies in Windows 10")</f>
        <v>View Configured Update Policies in Windows 10</v>
      </c>
      <c r="B3860" s="9" t="s">
        <v>2301</v>
      </c>
      <c r="C3860" s="3"/>
      <c r="D3860" s="3"/>
      <c r="E3860" s="3"/>
      <c r="F3860" s="3"/>
      <c r="G3860" s="3"/>
      <c r="H3860" s="3"/>
      <c r="I3860" s="3"/>
      <c r="J3860" s="3"/>
      <c r="K3860" s="3"/>
      <c r="L3860" s="3"/>
      <c r="M3860" s="3"/>
      <c r="N3860" s="3"/>
      <c r="O3860" s="3"/>
      <c r="P3860" s="3"/>
      <c r="Q3860" s="3"/>
      <c r="R3860" s="3"/>
      <c r="S3860" s="3"/>
      <c r="T3860" s="3"/>
      <c r="U3860" s="3"/>
      <c r="V3860" s="3"/>
    </row>
    <row r="3861" ht="27.0" customHeight="1">
      <c r="A3861" s="8" t="str">
        <f>HYPERLINK("https://www.tenforums.com/tutorials/94366-add-view-owner-context-menu-windows.html","View Owner - Add to Context Menu in Windows")</f>
        <v>View Owner - Add to Context Menu in Windows</v>
      </c>
      <c r="B3861" s="9" t="s">
        <v>2201</v>
      </c>
      <c r="C3861" s="3"/>
      <c r="D3861" s="3"/>
      <c r="E3861" s="3"/>
      <c r="F3861" s="3"/>
      <c r="G3861" s="3"/>
      <c r="H3861" s="3"/>
      <c r="I3861" s="3"/>
      <c r="J3861" s="3"/>
      <c r="K3861" s="3"/>
      <c r="L3861" s="3"/>
      <c r="M3861" s="3"/>
      <c r="N3861" s="3"/>
      <c r="O3861" s="3"/>
      <c r="P3861" s="3"/>
      <c r="Q3861" s="3"/>
      <c r="R3861" s="3"/>
      <c r="S3861" s="3"/>
      <c r="T3861" s="3"/>
      <c r="U3861" s="3"/>
      <c r="V3861" s="3"/>
    </row>
    <row r="3862" ht="27.0" customHeight="1">
      <c r="A3862" s="11" t="s">
        <v>3119</v>
      </c>
      <c r="B3862" s="9" t="s">
        <v>748</v>
      </c>
      <c r="C3862" s="3"/>
      <c r="D3862" s="3"/>
      <c r="E3862" s="3"/>
      <c r="F3862" s="3"/>
      <c r="G3862" s="3"/>
      <c r="H3862" s="3"/>
      <c r="I3862" s="3"/>
      <c r="J3862" s="3"/>
      <c r="K3862" s="3"/>
      <c r="L3862" s="3"/>
      <c r="M3862" s="3"/>
      <c r="N3862" s="3"/>
      <c r="O3862" s="3"/>
      <c r="P3862" s="3"/>
      <c r="Q3862" s="3"/>
      <c r="R3862" s="3"/>
      <c r="S3862" s="3"/>
      <c r="T3862" s="3"/>
      <c r="U3862" s="3"/>
      <c r="V3862" s="3"/>
    </row>
    <row r="3863" ht="27.0" customHeight="1">
      <c r="A3863" s="8" t="str">
        <f>HYPERLINK("https://www.tenforums.com/tutorials/5426-microsoft-account-add-remove-trusted-devices.html","Verify your Microsoft Account on Trusted Device in Windows 10")</f>
        <v>Verify your Microsoft Account on Trusted Device in Windows 10</v>
      </c>
      <c r="B3863" s="9" t="s">
        <v>1537</v>
      </c>
      <c r="C3863" s="3"/>
      <c r="D3863" s="3"/>
      <c r="E3863" s="3"/>
      <c r="F3863" s="3"/>
      <c r="G3863" s="3"/>
      <c r="H3863" s="3"/>
      <c r="I3863" s="3"/>
      <c r="J3863" s="3"/>
      <c r="K3863" s="3"/>
      <c r="L3863" s="3"/>
      <c r="M3863" s="3"/>
      <c r="N3863" s="3"/>
      <c r="O3863" s="3"/>
      <c r="P3863" s="3"/>
      <c r="Q3863" s="3"/>
      <c r="R3863" s="3"/>
      <c r="S3863" s="3"/>
      <c r="T3863" s="3"/>
      <c r="U3863" s="3"/>
      <c r="V3863" s="3"/>
    </row>
    <row r="3864" ht="27.0" customHeight="1">
      <c r="A3864" s="8" t="str">
        <f>HYPERLINK("https://www.tenforums.com/tutorials/32961-windows-10-version-number-find.html","Version Number of Windows 10 - Find ")</f>
        <v>Version Number of Windows 10 - Find </v>
      </c>
      <c r="B3864" s="9" t="s">
        <v>3120</v>
      </c>
      <c r="C3864" s="3"/>
      <c r="D3864" s="3"/>
      <c r="E3864" s="3"/>
      <c r="F3864" s="3"/>
      <c r="G3864" s="3"/>
      <c r="H3864" s="3"/>
      <c r="I3864" s="3"/>
      <c r="J3864" s="3"/>
      <c r="K3864" s="3"/>
      <c r="L3864" s="3"/>
      <c r="M3864" s="3"/>
      <c r="N3864" s="3"/>
      <c r="O3864" s="3"/>
      <c r="P3864" s="3"/>
      <c r="Q3864" s="3"/>
      <c r="R3864" s="3"/>
      <c r="S3864" s="3"/>
      <c r="T3864" s="3"/>
      <c r="U3864" s="3"/>
      <c r="V3864" s="3"/>
    </row>
    <row r="3865" ht="27.0" customHeight="1">
      <c r="A3865" s="11" t="s">
        <v>3121</v>
      </c>
      <c r="B3865" s="10" t="s">
        <v>1211</v>
      </c>
      <c r="C3865" s="3"/>
      <c r="D3865" s="3"/>
      <c r="E3865" s="3"/>
      <c r="F3865" s="3"/>
      <c r="G3865" s="3"/>
      <c r="H3865" s="3"/>
      <c r="I3865" s="3"/>
      <c r="J3865" s="3"/>
      <c r="K3865" s="3"/>
      <c r="L3865" s="3"/>
      <c r="M3865" s="3"/>
      <c r="N3865" s="3"/>
      <c r="O3865" s="3"/>
      <c r="P3865" s="3"/>
      <c r="Q3865" s="3"/>
      <c r="R3865" s="3"/>
      <c r="S3865" s="3"/>
      <c r="T3865" s="3"/>
      <c r="U3865" s="3"/>
      <c r="V3865" s="3"/>
    </row>
    <row r="3866" ht="27.0" customHeight="1">
      <c r="A3866" s="8" t="str">
        <f>HYPERLINK("https://www.tenforums.com/tutorials/53256-hyper-v-native-boot-vhd.html","VHD of Hyper-V - Native Boot")</f>
        <v>VHD of Hyper-V - Native Boot</v>
      </c>
      <c r="B3866" s="9" t="s">
        <v>1250</v>
      </c>
      <c r="C3866" s="3"/>
      <c r="D3866" s="3"/>
      <c r="E3866" s="3"/>
      <c r="F3866" s="3"/>
      <c r="G3866" s="3"/>
      <c r="H3866" s="3"/>
      <c r="I3866" s="3"/>
      <c r="J3866" s="3"/>
      <c r="K3866" s="3"/>
      <c r="L3866" s="3"/>
      <c r="M3866" s="3"/>
      <c r="N3866" s="3"/>
      <c r="O3866" s="3"/>
      <c r="P3866" s="3"/>
      <c r="Q3866" s="3"/>
      <c r="R3866" s="3"/>
      <c r="S3866" s="3"/>
      <c r="T3866" s="3"/>
      <c r="U3866" s="3"/>
      <c r="V3866" s="3"/>
    </row>
    <row r="3867" ht="27.0" customHeight="1">
      <c r="A3867" s="11" t="str">
        <f>HYPERLINK("https://www.tenforums.com/tutorials/139119-native-boot-virtual-hard-disk-how-upgrade-windows.html","VHD of Windows 10 Installed - Upgrade")</f>
        <v>VHD of Windows 10 Installed - Upgrade</v>
      </c>
      <c r="B3867" s="10" t="s">
        <v>3091</v>
      </c>
      <c r="C3867" s="3"/>
      <c r="D3867" s="3"/>
      <c r="E3867" s="3"/>
      <c r="F3867" s="3"/>
      <c r="G3867" s="3"/>
      <c r="H3867" s="3"/>
      <c r="I3867" s="3"/>
      <c r="J3867" s="3"/>
      <c r="K3867" s="3"/>
      <c r="L3867" s="3"/>
      <c r="M3867" s="3"/>
      <c r="N3867" s="3"/>
      <c r="O3867" s="3"/>
      <c r="P3867" s="3"/>
      <c r="Q3867" s="3"/>
      <c r="R3867" s="3"/>
      <c r="S3867" s="3"/>
      <c r="T3867" s="3"/>
      <c r="U3867" s="3"/>
      <c r="V3867" s="3"/>
    </row>
    <row r="3868" ht="27.0" customHeight="1">
      <c r="A3868" s="11" t="str">
        <f>HYPERLINK("https://www.tenforums.com/tutorials/138629-auto-mount-vhd-vhdx-file-startup-windows-10-a.html","VHD or VHDX File - Auto-Mount at Startup in Windows 10")</f>
        <v>VHD or VHDX File - Auto-Mount at Startup in Windows 10</v>
      </c>
      <c r="B3868" s="10" t="s">
        <v>3122</v>
      </c>
      <c r="C3868" s="3"/>
      <c r="D3868" s="3"/>
      <c r="E3868" s="3"/>
      <c r="F3868" s="3"/>
      <c r="G3868" s="3"/>
      <c r="H3868" s="3"/>
      <c r="I3868" s="3"/>
      <c r="J3868" s="3"/>
      <c r="K3868" s="3"/>
      <c r="L3868" s="3"/>
      <c r="M3868" s="3"/>
      <c r="N3868" s="3"/>
      <c r="O3868" s="3"/>
      <c r="P3868" s="3"/>
      <c r="Q3868" s="3"/>
      <c r="R3868" s="3"/>
      <c r="S3868" s="3"/>
      <c r="T3868" s="3"/>
      <c r="U3868" s="3"/>
      <c r="V3868" s="3"/>
    </row>
    <row r="3869" ht="27.0" customHeight="1">
      <c r="A3869" s="11" t="str">
        <f>HYPERLINK("https://www.tenforums.com/tutorials/138380-create-set-up-new-vhd-vhdx-file-windows-10-a.html","VHD or VHDX File - Create and Set Up New in Windows 10")</f>
        <v>VHD or VHDX File - Create and Set Up New in Windows 10</v>
      </c>
      <c r="B3869" s="10" t="s">
        <v>3123</v>
      </c>
      <c r="C3869" s="3"/>
      <c r="D3869" s="3"/>
      <c r="E3869" s="3"/>
      <c r="F3869" s="3"/>
      <c r="G3869" s="3"/>
      <c r="H3869" s="3"/>
      <c r="I3869" s="3"/>
      <c r="J3869" s="3"/>
      <c r="K3869" s="3"/>
      <c r="L3869" s="3"/>
      <c r="M3869" s="3"/>
      <c r="N3869" s="3"/>
      <c r="O3869" s="3"/>
      <c r="P3869" s="3"/>
      <c r="Q3869" s="3"/>
      <c r="R3869" s="3"/>
      <c r="S3869" s="3"/>
      <c r="T3869" s="3"/>
      <c r="U3869" s="3"/>
      <c r="V3869" s="3"/>
    </row>
    <row r="3870" ht="27.0" customHeight="1">
      <c r="A3870" s="11" t="str">
        <f>HYPERLINK("https://www.tenforums.com/tutorials/138500-create-bitlocker-encrypted-container-file-vhd-vhdx-windows.html","VHD or VHDX File - Create BitLocker Encrypted Container File with in Windows")</f>
        <v>VHD or VHDX File - Create BitLocker Encrypted Container File with in Windows</v>
      </c>
      <c r="B3870" s="10" t="s">
        <v>297</v>
      </c>
      <c r="C3870" s="3"/>
      <c r="D3870" s="3"/>
      <c r="E3870" s="3"/>
      <c r="F3870" s="3"/>
      <c r="G3870" s="3"/>
      <c r="H3870" s="3"/>
      <c r="I3870" s="3"/>
      <c r="J3870" s="3"/>
      <c r="K3870" s="3"/>
      <c r="L3870" s="3"/>
      <c r="M3870" s="3"/>
      <c r="N3870" s="3"/>
      <c r="O3870" s="3"/>
      <c r="P3870" s="3"/>
      <c r="Q3870" s="3"/>
      <c r="R3870" s="3"/>
      <c r="S3870" s="3"/>
      <c r="T3870" s="3"/>
      <c r="U3870" s="3"/>
      <c r="V3870" s="3"/>
    </row>
    <row r="3871" ht="27.0" customHeight="1">
      <c r="A3871" s="8" t="str">
        <f>HYPERLINK("https://www.tenforums.com/tutorials/61391-vhd-vhdx-file-mount-unmount-windows-10-a.html","VHD or VHDX File - Mount or Unmount in Windows 10")</f>
        <v>VHD or VHDX File - Mount or Unmount in Windows 10</v>
      </c>
      <c r="B3871" s="9" t="s">
        <v>3124</v>
      </c>
      <c r="C3871" s="3"/>
      <c r="D3871" s="3"/>
      <c r="E3871" s="3"/>
      <c r="F3871" s="3"/>
      <c r="G3871" s="3"/>
      <c r="H3871" s="3"/>
      <c r="I3871" s="3"/>
      <c r="J3871" s="3"/>
      <c r="K3871" s="3"/>
      <c r="L3871" s="3"/>
      <c r="M3871" s="3"/>
      <c r="N3871" s="3"/>
      <c r="O3871" s="3"/>
      <c r="P3871" s="3"/>
      <c r="Q3871" s="3"/>
      <c r="R3871" s="3"/>
      <c r="S3871" s="3"/>
      <c r="T3871" s="3"/>
      <c r="U3871" s="3"/>
      <c r="V3871" s="3"/>
    </row>
    <row r="3872" ht="27.0" customHeight="1">
      <c r="A3872" s="8" t="str">
        <f>HYPERLINK("https://www.tenforums.com/tutorials/109556-restart-graphics-driver-display-adapter-windows-8-windows-10-a.html","Video Driver of Display Adapter - Restart in Windows 8 and Windows 10")</f>
        <v>Video Driver of Display Adapter - Restart in Windows 8 and Windows 10</v>
      </c>
      <c r="B3872" s="9" t="s">
        <v>1182</v>
      </c>
      <c r="C3872" s="3"/>
      <c r="D3872" s="3"/>
      <c r="E3872" s="3"/>
      <c r="F3872" s="3"/>
      <c r="G3872" s="3"/>
      <c r="H3872" s="3"/>
      <c r="I3872" s="3"/>
      <c r="J3872" s="3"/>
      <c r="K3872" s="3"/>
      <c r="L3872" s="3"/>
      <c r="M3872" s="3"/>
      <c r="N3872" s="3"/>
      <c r="O3872" s="3"/>
      <c r="P3872" s="3"/>
      <c r="Q3872" s="3"/>
      <c r="R3872" s="3"/>
      <c r="S3872" s="3"/>
      <c r="T3872" s="3"/>
      <c r="U3872" s="3"/>
      <c r="V3872" s="3"/>
    </row>
    <row r="3873" ht="27.0" customHeight="1">
      <c r="A3873" s="8" t="str">
        <f>HYPERLINK("https://www.tenforums.com/tutorials/113065-turn-off-auto-adjust-video-based-lighting-windows-10-a.html","Video Playback Auto Adjust Based on Lighting - Turn On or Off in Windows 10")</f>
        <v>Video Playback Auto Adjust Based on Lighting - Turn On or Off in Windows 10</v>
      </c>
      <c r="B3873" s="9" t="s">
        <v>3125</v>
      </c>
      <c r="C3873" s="3"/>
      <c r="D3873" s="3"/>
      <c r="E3873" s="3"/>
      <c r="F3873" s="3"/>
      <c r="G3873" s="3"/>
      <c r="H3873" s="3"/>
      <c r="I3873" s="3"/>
      <c r="J3873" s="3"/>
      <c r="K3873" s="3"/>
      <c r="L3873" s="3"/>
      <c r="M3873" s="3"/>
      <c r="N3873" s="3"/>
      <c r="O3873" s="3"/>
      <c r="P3873" s="3"/>
      <c r="Q3873" s="3"/>
      <c r="R3873" s="3"/>
      <c r="S3873" s="3"/>
      <c r="T3873" s="3"/>
      <c r="U3873" s="3"/>
      <c r="V3873" s="3"/>
    </row>
    <row r="3874" ht="27.0" customHeight="1">
      <c r="A3874" s="8" t="str">
        <f>HYPERLINK("https://www.tenforums.com/tutorials/95506-change-video-playback-settings-windows-10-a.html","Video Playback Settings - Change in Windows 10")</f>
        <v>Video Playback Settings - Change in Windows 10</v>
      </c>
      <c r="B3874" s="9" t="s">
        <v>3126</v>
      </c>
      <c r="C3874" s="3"/>
      <c r="D3874" s="3"/>
      <c r="E3874" s="3"/>
      <c r="F3874" s="3"/>
      <c r="G3874" s="3"/>
      <c r="H3874" s="3"/>
      <c r="I3874" s="3"/>
      <c r="J3874" s="3"/>
      <c r="K3874" s="3"/>
      <c r="L3874" s="3"/>
      <c r="M3874" s="3"/>
      <c r="N3874" s="3"/>
      <c r="O3874" s="3"/>
      <c r="P3874" s="3"/>
      <c r="Q3874" s="3"/>
      <c r="R3874" s="3"/>
      <c r="S3874" s="3"/>
      <c r="T3874" s="3"/>
      <c r="U3874" s="3"/>
      <c r="V3874" s="3"/>
    </row>
    <row r="3875" ht="27.0" customHeight="1">
      <c r="A3875" s="8" t="str">
        <f>HYPERLINK("https://www.tenforums.com/tutorials/116539-change-restore-videos-folder-icon-windows.html","Videos Folder Icon - Change or Restore in Windows")</f>
        <v>Videos Folder Icon - Change or Restore in Windows</v>
      </c>
      <c r="B3875" s="9" t="s">
        <v>3127</v>
      </c>
      <c r="C3875" s="3"/>
      <c r="D3875" s="3"/>
      <c r="E3875" s="3"/>
      <c r="F3875" s="3"/>
      <c r="G3875" s="3"/>
      <c r="H3875" s="3"/>
      <c r="I3875" s="3"/>
      <c r="J3875" s="3"/>
      <c r="K3875" s="3"/>
      <c r="L3875" s="3"/>
      <c r="M3875" s="3"/>
      <c r="N3875" s="3"/>
      <c r="O3875" s="3"/>
      <c r="P3875" s="3"/>
      <c r="Q3875" s="3"/>
      <c r="R3875" s="3"/>
      <c r="S3875" s="3"/>
      <c r="T3875" s="3"/>
      <c r="U3875" s="3"/>
      <c r="V3875" s="3"/>
    </row>
    <row r="3876" ht="27.0" customHeight="1">
      <c r="A3876" s="8" t="str">
        <f>HYPERLINK("https://www.tenforums.com/tutorials/74955-videos-folder-move-location-windows-10-a.html","Videos Folder - Move Location in Windows 10")</f>
        <v>Videos Folder - Move Location in Windows 10</v>
      </c>
      <c r="B3876" s="10" t="s">
        <v>3128</v>
      </c>
      <c r="C3876" s="3"/>
      <c r="D3876" s="3"/>
      <c r="E3876" s="3"/>
      <c r="F3876" s="3"/>
      <c r="G3876" s="3"/>
      <c r="H3876" s="3"/>
      <c r="I3876" s="3"/>
      <c r="J3876" s="3"/>
      <c r="K3876" s="3"/>
      <c r="L3876" s="3"/>
      <c r="M3876" s="3"/>
      <c r="N3876" s="3"/>
      <c r="O3876" s="3"/>
      <c r="P3876" s="3"/>
      <c r="Q3876" s="3"/>
      <c r="R3876" s="3"/>
      <c r="S3876" s="3"/>
      <c r="T3876" s="3"/>
      <c r="U3876" s="3"/>
      <c r="V3876" s="3"/>
    </row>
    <row r="3877" ht="27.0" customHeight="1">
      <c r="A3877" s="8" t="str">
        <f>HYPERLINK("https://www.tenforums.com/tutorials/92008-add-remove-videos-library-windows-10-a.html","Videos Library - Add or Remove in Windows 10")</f>
        <v>Videos Library - Add or Remove in Windows 10</v>
      </c>
      <c r="B3877" s="9" t="s">
        <v>1386</v>
      </c>
      <c r="C3877" s="3"/>
      <c r="D3877" s="3"/>
      <c r="E3877" s="3"/>
      <c r="F3877" s="3"/>
      <c r="G3877" s="3"/>
      <c r="H3877" s="3"/>
      <c r="I3877" s="3"/>
      <c r="J3877" s="3"/>
      <c r="K3877" s="3"/>
      <c r="L3877" s="3"/>
      <c r="M3877" s="3"/>
      <c r="N3877" s="3"/>
      <c r="O3877" s="3"/>
      <c r="P3877" s="3"/>
      <c r="Q3877" s="3"/>
      <c r="R3877" s="3"/>
      <c r="S3877" s="3"/>
      <c r="T3877" s="3"/>
      <c r="U3877" s="3"/>
      <c r="V3877" s="3"/>
    </row>
    <row r="3878" ht="27.0" customHeight="1">
      <c r="A3878" s="8" t="str">
        <f>HYPERLINK("https://www.tenforums.com/tutorials/102567-allow-deny-os-apps-access-videos-library-windows-10-a.html","Videos Library - Allow or Deny OS and Apps Access in Windows 10")</f>
        <v>Videos Library - Allow or Deny OS and Apps Access in Windows 10</v>
      </c>
      <c r="B3878" s="9" t="s">
        <v>3129</v>
      </c>
      <c r="C3878" s="3"/>
      <c r="D3878" s="3"/>
      <c r="E3878" s="3"/>
      <c r="F3878" s="3"/>
      <c r="G3878" s="3"/>
      <c r="H3878" s="3"/>
      <c r="I3878" s="3"/>
      <c r="J3878" s="3"/>
      <c r="K3878" s="3"/>
      <c r="L3878" s="3"/>
      <c r="M3878" s="3"/>
      <c r="N3878" s="3"/>
      <c r="O3878" s="3"/>
      <c r="P3878" s="3"/>
      <c r="Q3878" s="3"/>
      <c r="R3878" s="3"/>
      <c r="S3878" s="3"/>
      <c r="T3878" s="3"/>
      <c r="U3878" s="3"/>
      <c r="V3878" s="3"/>
    </row>
    <row r="3879" ht="27.0" customHeight="1">
      <c r="A3879" s="11" t="str">
        <f>HYPERLINK("https://www.tenforums.com/tutorials/138727-add-new-virtual-desktops-windows-10-a.html","Virtual Desktops - Add New in Windows 10")</f>
        <v>Virtual Desktops - Add New in Windows 10</v>
      </c>
      <c r="B3879" s="10" t="s">
        <v>3130</v>
      </c>
      <c r="C3879" s="3"/>
      <c r="D3879" s="3"/>
      <c r="E3879" s="3"/>
      <c r="F3879" s="3"/>
      <c r="G3879" s="3"/>
      <c r="H3879" s="3"/>
      <c r="I3879" s="3"/>
      <c r="J3879" s="3"/>
      <c r="K3879" s="3"/>
      <c r="L3879" s="3"/>
      <c r="M3879" s="3"/>
      <c r="N3879" s="3"/>
      <c r="O3879" s="3"/>
      <c r="P3879" s="3"/>
      <c r="Q3879" s="3"/>
      <c r="R3879" s="3"/>
      <c r="S3879" s="3"/>
      <c r="T3879" s="3"/>
      <c r="U3879" s="3"/>
      <c r="V3879" s="3"/>
    </row>
    <row r="3880" ht="27.0" customHeight="1">
      <c r="A3880" s="11" t="str">
        <f>HYPERLINK("https://www.tenforums.com/tutorials/138736-move-open-app-one-virtual-desktop-another-windows-10-a.html","Virtual Desktops - Move Open App from One Virtual Desktop to Another in Windows 10")</f>
        <v>Virtual Desktops - Move Open App from One Virtual Desktop to Another in Windows 10</v>
      </c>
      <c r="B3880" s="10" t="s">
        <v>3131</v>
      </c>
      <c r="C3880" s="3"/>
      <c r="D3880" s="3"/>
      <c r="E3880" s="3"/>
      <c r="F3880" s="3"/>
      <c r="G3880" s="3"/>
      <c r="H3880" s="3"/>
      <c r="I3880" s="3"/>
      <c r="J3880" s="3"/>
      <c r="K3880" s="3"/>
      <c r="L3880" s="3"/>
      <c r="M3880" s="3"/>
      <c r="N3880" s="3"/>
      <c r="O3880" s="3"/>
      <c r="P3880" s="3"/>
      <c r="Q3880" s="3"/>
      <c r="R3880" s="3"/>
      <c r="S3880" s="3"/>
      <c r="T3880" s="3"/>
      <c r="U3880" s="3"/>
      <c r="V3880" s="3"/>
    </row>
    <row r="3881" ht="27.0" customHeight="1">
      <c r="A3881" s="12" t="str">
        <f>HYPERLINK("https://www.tenforums.com/tutorials/2030-open-use-task-view-virtual-desktops-windows-10-a.html","Virtual Desktops - Open and Use with Task View in Windows 10")</f>
        <v>Virtual Desktops - Open and Use with Task View in Windows 10</v>
      </c>
      <c r="B3881" s="10" t="s">
        <v>3132</v>
      </c>
      <c r="C3881" s="3"/>
      <c r="D3881" s="3"/>
      <c r="E3881" s="3"/>
      <c r="F3881" s="3"/>
      <c r="G3881" s="3"/>
      <c r="H3881" s="3"/>
      <c r="I3881" s="3"/>
      <c r="J3881" s="3"/>
      <c r="K3881" s="3"/>
      <c r="L3881" s="3"/>
      <c r="M3881" s="3"/>
      <c r="N3881" s="3"/>
      <c r="O3881" s="3"/>
      <c r="P3881" s="3"/>
      <c r="Q3881" s="3"/>
      <c r="R3881" s="3"/>
      <c r="S3881" s="3"/>
      <c r="T3881" s="3"/>
      <c r="U3881" s="3"/>
      <c r="V3881" s="3"/>
    </row>
    <row r="3882" ht="27.0" customHeight="1">
      <c r="A3882" s="11" t="str">
        <f>HYPERLINK("https://www.tenforums.com/tutorials/138723-rename-virtual-desktops-windows-10-a.html","Virtual Desktops - Rename in Windows 10")</f>
        <v>Virtual Desktops - Rename in Windows 10</v>
      </c>
      <c r="B3882" s="10" t="s">
        <v>3133</v>
      </c>
      <c r="C3882" s="3"/>
      <c r="D3882" s="3"/>
      <c r="E3882" s="3"/>
      <c r="F3882" s="3"/>
      <c r="G3882" s="3"/>
      <c r="H3882" s="3"/>
      <c r="I3882" s="3"/>
      <c r="J3882" s="3"/>
      <c r="K3882" s="3"/>
      <c r="L3882" s="3"/>
      <c r="M3882" s="3"/>
      <c r="N3882" s="3"/>
      <c r="O3882" s="3"/>
      <c r="P3882" s="3"/>
      <c r="Q3882" s="3"/>
      <c r="R3882" s="3"/>
      <c r="S3882" s="3"/>
      <c r="T3882" s="3"/>
      <c r="U3882" s="3"/>
      <c r="V3882" s="3"/>
    </row>
    <row r="3883" ht="27.0" customHeight="1">
      <c r="A3883" s="11" t="str">
        <f>HYPERLINK("https://www.tenforums.com/tutorials/138732-remove-virtual-desktops-windows-10-a.html","Virtual Desktops - Remove in Windows 10")</f>
        <v>Virtual Desktops - Remove in Windows 10</v>
      </c>
      <c r="B3883" s="10" t="s">
        <v>3134</v>
      </c>
      <c r="C3883" s="3"/>
      <c r="D3883" s="3"/>
      <c r="E3883" s="3"/>
      <c r="F3883" s="3"/>
      <c r="G3883" s="3"/>
      <c r="H3883" s="3"/>
      <c r="I3883" s="3"/>
      <c r="J3883" s="3"/>
      <c r="K3883" s="3"/>
      <c r="L3883" s="3"/>
      <c r="M3883" s="3"/>
      <c r="N3883" s="3"/>
      <c r="O3883" s="3"/>
      <c r="P3883" s="3"/>
      <c r="Q3883" s="3"/>
      <c r="R3883" s="3"/>
      <c r="S3883" s="3"/>
      <c r="T3883" s="3"/>
      <c r="U3883" s="3"/>
      <c r="V3883" s="3"/>
    </row>
    <row r="3884" ht="27.0" customHeight="1">
      <c r="A3884" s="11" t="str">
        <f>HYPERLINK("https://www.tenforums.com/tutorials/138738-show-window-app-all-virtual-desktops-windows-10-a.html","Virtual Desktops - Show Window or All Windows from App on All Desktops in Windows 10")</f>
        <v>Virtual Desktops - Show Window or All Windows from App on All Desktops in Windows 10</v>
      </c>
      <c r="B3884" s="10" t="s">
        <v>3135</v>
      </c>
      <c r="C3884" s="3"/>
      <c r="D3884" s="3"/>
      <c r="E3884" s="3"/>
      <c r="F3884" s="3"/>
      <c r="G3884" s="3"/>
      <c r="H3884" s="3"/>
      <c r="I3884" s="3"/>
      <c r="J3884" s="3"/>
      <c r="K3884" s="3"/>
      <c r="L3884" s="3"/>
      <c r="M3884" s="3"/>
      <c r="N3884" s="3"/>
      <c r="O3884" s="3"/>
      <c r="P3884" s="3"/>
      <c r="Q3884" s="3"/>
      <c r="R3884" s="3"/>
      <c r="S3884" s="3"/>
      <c r="T3884" s="3"/>
      <c r="U3884" s="3"/>
      <c r="V3884" s="3"/>
    </row>
    <row r="3885" ht="27.0" customHeight="1">
      <c r="A3885" s="11" t="str">
        <f>HYPERLINK("https://www.tenforums.com/tutorials/138887-switch-between-virtual-desktops-windows-10-a.html","Virtual Desktops - Switch Between in Windows 10")</f>
        <v>Virtual Desktops - Switch Between in Windows 10</v>
      </c>
      <c r="B3885" s="10" t="s">
        <v>3136</v>
      </c>
      <c r="C3885" s="3"/>
      <c r="D3885" s="3"/>
      <c r="E3885" s="3"/>
      <c r="F3885" s="3"/>
      <c r="G3885" s="3"/>
      <c r="H3885" s="3"/>
      <c r="I3885" s="3"/>
      <c r="J3885" s="3"/>
      <c r="K3885" s="3"/>
      <c r="L3885" s="3"/>
      <c r="M3885" s="3"/>
      <c r="N3885" s="3"/>
      <c r="O3885" s="3"/>
      <c r="P3885" s="3"/>
      <c r="Q3885" s="3"/>
      <c r="R3885" s="3"/>
      <c r="S3885" s="3"/>
      <c r="T3885" s="3"/>
      <c r="U3885" s="3"/>
      <c r="V3885" s="3"/>
    </row>
    <row r="3886" ht="27.0" customHeight="1">
      <c r="A3886" s="11" t="s">
        <v>3137</v>
      </c>
      <c r="B3886" s="10" t="s">
        <v>3138</v>
      </c>
      <c r="C3886" s="3"/>
      <c r="D3886" s="3"/>
      <c r="E3886" s="3"/>
      <c r="F3886" s="3"/>
      <c r="G3886" s="3"/>
      <c r="H3886" s="3"/>
      <c r="I3886" s="3"/>
      <c r="J3886" s="3"/>
      <c r="K3886" s="3"/>
      <c r="L3886" s="3"/>
      <c r="M3886" s="3"/>
      <c r="N3886" s="3"/>
      <c r="O3886" s="3"/>
      <c r="P3886" s="3"/>
      <c r="Q3886" s="3"/>
      <c r="R3886" s="3"/>
      <c r="S3886" s="3"/>
      <c r="T3886" s="3"/>
      <c r="U3886" s="3"/>
      <c r="V3886" s="3"/>
    </row>
    <row r="3887" ht="27.0" customHeight="1">
      <c r="A3887" s="11" t="str">
        <f>HYPERLINK("https://www.tenforums.com/tutorials/141757-virtual-machine-troubleshoot-performance-issues.html","Virtual Machine - Troubleshoot Performance Issues")</f>
        <v>Virtual Machine - Troubleshoot Performance Issues</v>
      </c>
      <c r="B3887" s="10" t="s">
        <v>3139</v>
      </c>
      <c r="C3887" s="3"/>
      <c r="D3887" s="3"/>
      <c r="E3887" s="3"/>
      <c r="F3887" s="3"/>
      <c r="G3887" s="3"/>
      <c r="H3887" s="3"/>
      <c r="I3887" s="3"/>
      <c r="J3887" s="3"/>
      <c r="K3887" s="3"/>
      <c r="L3887" s="3"/>
      <c r="M3887" s="3"/>
      <c r="N3887" s="3"/>
      <c r="O3887" s="3"/>
      <c r="P3887" s="3"/>
      <c r="Q3887" s="3"/>
      <c r="R3887" s="3"/>
      <c r="S3887" s="3"/>
      <c r="T3887" s="3"/>
      <c r="U3887" s="3"/>
      <c r="V3887" s="3"/>
    </row>
    <row r="3888" ht="27.0" customHeight="1">
      <c r="A3888" s="11" t="str">
        <f>HYPERLINK("https://www.tenforums.com/tutorials/139405-run-hyper-v-virtualbox-vmware-same-computer.html","Virtual Machines - Run any Vrtualization Software on Same Windows 10 Computer")</f>
        <v>Virtual Machines - Run any Vrtualization Software on Same Windows 10 Computer</v>
      </c>
      <c r="B3888" s="10" t="s">
        <v>1255</v>
      </c>
      <c r="C3888" s="3"/>
      <c r="D3888" s="3"/>
      <c r="E3888" s="3"/>
      <c r="F3888" s="3"/>
      <c r="G3888" s="3"/>
      <c r="H3888" s="3"/>
      <c r="I3888" s="3"/>
      <c r="J3888" s="3"/>
      <c r="K3888" s="3"/>
      <c r="L3888" s="3"/>
      <c r="M3888" s="3"/>
      <c r="N3888" s="3"/>
      <c r="O3888" s="3"/>
      <c r="P3888" s="3"/>
      <c r="Q3888" s="3"/>
      <c r="R3888" s="3"/>
      <c r="S3888" s="3"/>
      <c r="T3888" s="3"/>
      <c r="U3888" s="3"/>
      <c r="V3888" s="3"/>
    </row>
    <row r="3889" ht="27.0" customHeight="1">
      <c r="A3889" s="8" t="str">
        <f>HYPERLINK("https://www.tenforums.com/tutorials/130006-allow-prevent-users-groups-create-pagefile-windows-10-a.html","Virtual Memory Pagefile - Allow or Prevent Users and Groups to Create in Windows 10")</f>
        <v>Virtual Memory Pagefile - Allow or Prevent Users and Groups to Create in Windows 10</v>
      </c>
      <c r="B3889" s="9" t="s">
        <v>2205</v>
      </c>
      <c r="C3889" s="3"/>
      <c r="D3889" s="3"/>
      <c r="E3889" s="3"/>
      <c r="F3889" s="3"/>
      <c r="G3889" s="3"/>
      <c r="H3889" s="3"/>
      <c r="I3889" s="3"/>
      <c r="J3889" s="3"/>
      <c r="K3889" s="3"/>
      <c r="L3889" s="3"/>
      <c r="M3889" s="3"/>
      <c r="N3889" s="3"/>
      <c r="O3889" s="3"/>
      <c r="P3889" s="3"/>
      <c r="Q3889" s="3"/>
      <c r="R3889" s="3"/>
      <c r="S3889" s="3"/>
      <c r="T3889" s="3"/>
      <c r="U3889" s="3"/>
      <c r="V3889" s="3"/>
    </row>
    <row r="3890" ht="27.0" customHeight="1">
      <c r="A3890" s="8" t="str">
        <f>HYPERLINK("https://www.tenforums.com/tutorials/77773-virtual-memory-pagefile-clear-shutdown-windows-10-a.html","Virtual Memory Pagefile - Clear at Shutdown in Windows 10")</f>
        <v>Virtual Memory Pagefile - Clear at Shutdown in Windows 10</v>
      </c>
      <c r="B3890" s="10" t="s">
        <v>2206</v>
      </c>
      <c r="C3890" s="3"/>
      <c r="D3890" s="3"/>
      <c r="E3890" s="3"/>
      <c r="F3890" s="3"/>
      <c r="G3890" s="3"/>
      <c r="H3890" s="3"/>
      <c r="I3890" s="3"/>
      <c r="J3890" s="3"/>
      <c r="K3890" s="3"/>
      <c r="L3890" s="3"/>
      <c r="M3890" s="3"/>
      <c r="N3890" s="3"/>
      <c r="O3890" s="3"/>
      <c r="P3890" s="3"/>
      <c r="Q3890" s="3"/>
      <c r="R3890" s="3"/>
      <c r="S3890" s="3"/>
      <c r="T3890" s="3"/>
      <c r="U3890" s="3"/>
      <c r="V3890" s="3"/>
    </row>
    <row r="3891" ht="27.0" customHeight="1">
      <c r="A3891" s="8" t="str">
        <f>HYPERLINK("https://www.tenforums.com/tutorials/77782-virtual-memory-pagefile-encryption-enable-disable-windows-10-a.html","Virtual Memory Pagefile Encryption - Enable or Disable in Windows 10")</f>
        <v>Virtual Memory Pagefile Encryption - Enable or Disable in Windows 10</v>
      </c>
      <c r="B3891" s="10" t="s">
        <v>2207</v>
      </c>
      <c r="C3891" s="3"/>
      <c r="D3891" s="3"/>
      <c r="E3891" s="3"/>
      <c r="F3891" s="3"/>
      <c r="G3891" s="3"/>
      <c r="H3891" s="3"/>
      <c r="I3891" s="3"/>
      <c r="J3891" s="3"/>
      <c r="K3891" s="3"/>
      <c r="L3891" s="3"/>
      <c r="M3891" s="3"/>
      <c r="N3891" s="3"/>
      <c r="O3891" s="3"/>
      <c r="P3891" s="3"/>
      <c r="Q3891" s="3"/>
      <c r="R3891" s="3"/>
      <c r="S3891" s="3"/>
      <c r="T3891" s="3"/>
      <c r="U3891" s="3"/>
      <c r="V3891" s="3"/>
    </row>
    <row r="3892" ht="27.0" customHeight="1">
      <c r="A3892" s="8" t="str">
        <f>HYPERLINK("https://www.tenforums.com/tutorials/77692-virtual-memory-pagefile-manage-windows-10-a.html","Virtual Memory Pagefile - Manage in Windows 10")</f>
        <v>Virtual Memory Pagefile - Manage in Windows 10</v>
      </c>
      <c r="B3892" s="10" t="s">
        <v>2208</v>
      </c>
      <c r="C3892" s="3"/>
      <c r="D3892" s="3"/>
      <c r="E3892" s="3"/>
      <c r="F3892" s="3"/>
      <c r="G3892" s="3"/>
      <c r="H3892" s="3"/>
      <c r="I3892" s="3"/>
      <c r="J3892" s="3"/>
      <c r="K3892" s="3"/>
      <c r="L3892" s="3"/>
      <c r="M3892" s="3"/>
      <c r="N3892" s="3"/>
      <c r="O3892" s="3"/>
      <c r="P3892" s="3"/>
      <c r="Q3892" s="3"/>
      <c r="R3892" s="3"/>
      <c r="S3892" s="3"/>
      <c r="T3892" s="3"/>
      <c r="U3892" s="3"/>
      <c r="V3892" s="3"/>
    </row>
    <row r="3893" ht="27.0" customHeight="1">
      <c r="A3893" s="8" t="str">
        <f>HYPERLINK("https://www.tenforums.com/tutorials/8088-virtualbox-install-windows-10-a.html","VirtualBox - Install Windows 10")</f>
        <v>VirtualBox - Install Windows 10</v>
      </c>
      <c r="B3893" s="9" t="s">
        <v>3140</v>
      </c>
      <c r="C3893" s="3"/>
      <c r="D3893" s="3"/>
      <c r="E3893" s="3"/>
      <c r="F3893" s="3"/>
      <c r="G3893" s="3"/>
      <c r="H3893" s="3"/>
      <c r="I3893" s="3"/>
      <c r="J3893" s="3"/>
      <c r="K3893" s="3"/>
      <c r="L3893" s="3"/>
      <c r="M3893" s="3"/>
      <c r="N3893" s="3"/>
      <c r="O3893" s="3"/>
      <c r="P3893" s="3"/>
      <c r="Q3893" s="3"/>
      <c r="R3893" s="3"/>
      <c r="S3893" s="3"/>
      <c r="T3893" s="3"/>
      <c r="U3893" s="3"/>
      <c r="V3893" s="3"/>
    </row>
    <row r="3894" ht="27.0" customHeight="1">
      <c r="A3894" s="8" t="str">
        <f>HYPERLINK("https://www.tenforums.com/tutorials/6377-visual-effects-settings-change-windows-10-a.html","Visual Effects Settings - Change in Windows 10")</f>
        <v>Visual Effects Settings - Change in Windows 10</v>
      </c>
      <c r="B3894" s="9" t="s">
        <v>147</v>
      </c>
      <c r="C3894" s="3"/>
      <c r="D3894" s="3"/>
      <c r="E3894" s="3"/>
      <c r="F3894" s="3"/>
      <c r="G3894" s="3"/>
      <c r="H3894" s="3"/>
      <c r="I3894" s="3"/>
      <c r="J3894" s="3"/>
      <c r="K3894" s="3"/>
      <c r="L3894" s="3"/>
      <c r="M3894" s="3"/>
      <c r="N3894" s="3"/>
      <c r="O3894" s="3"/>
      <c r="P3894" s="3"/>
      <c r="Q3894" s="3"/>
      <c r="R3894" s="3"/>
      <c r="S3894" s="3"/>
      <c r="T3894" s="3"/>
      <c r="U3894" s="3"/>
      <c r="V3894" s="3"/>
    </row>
    <row r="3895" ht="27.0" customHeight="1">
      <c r="A3895" s="8" t="str">
        <f>HYPERLINK("https://www.tenforums.com/tutorials/71209-sound-sentry-visual-notifications-turn-off-windows-10-a.html","Visual Notifications for Sound - Turn On or Off in Windows 10 ")</f>
        <v>Visual Notifications for Sound - Turn On or Off in Windows 10 </v>
      </c>
      <c r="B3895" s="9" t="s">
        <v>2782</v>
      </c>
      <c r="C3895" s="3"/>
      <c r="D3895" s="3"/>
      <c r="E3895" s="3"/>
      <c r="F3895" s="3"/>
      <c r="G3895" s="3"/>
      <c r="H3895" s="3"/>
      <c r="I3895" s="3"/>
      <c r="J3895" s="3"/>
      <c r="K3895" s="3"/>
      <c r="L3895" s="3"/>
      <c r="M3895" s="3"/>
      <c r="N3895" s="3"/>
      <c r="O3895" s="3"/>
      <c r="P3895" s="3"/>
      <c r="Q3895" s="3"/>
      <c r="R3895" s="3"/>
      <c r="S3895" s="3"/>
      <c r="T3895" s="3"/>
      <c r="U3895" s="3"/>
      <c r="V3895" s="3"/>
    </row>
    <row r="3896" ht="27.0" customHeight="1">
      <c r="A3896" s="8" t="str">
        <f>HYPERLINK("https://www.tenforums.com/tutorials/8135-vmware-player-install-windows-10-a.html","VMware Player - Install Windows 10")</f>
        <v>VMware Player - Install Windows 10</v>
      </c>
      <c r="B3896" s="9" t="s">
        <v>3141</v>
      </c>
      <c r="C3896" s="3"/>
      <c r="D3896" s="3"/>
      <c r="E3896" s="3"/>
      <c r="F3896" s="3"/>
      <c r="G3896" s="3"/>
      <c r="H3896" s="3"/>
      <c r="I3896" s="3"/>
      <c r="J3896" s="3"/>
      <c r="K3896" s="3"/>
      <c r="L3896" s="3"/>
      <c r="M3896" s="3"/>
      <c r="N3896" s="3"/>
      <c r="O3896" s="3"/>
      <c r="P3896" s="3"/>
      <c r="Q3896" s="3"/>
      <c r="R3896" s="3"/>
      <c r="S3896" s="3"/>
      <c r="T3896" s="3"/>
      <c r="U3896" s="3"/>
      <c r="V3896" s="3"/>
    </row>
    <row r="3897" ht="27.0" customHeight="1">
      <c r="A3897" s="8" t="str">
        <f>HYPERLINK("https://www.tenforums.com/tutorials/130122-allow-deny-apps-access-use-voice-activation-windows-10-a.html","Voice Activation - Allow or Deny Apps Access to Use in Windows 10")</f>
        <v>Voice Activation - Allow or Deny Apps Access to Use in Windows 10</v>
      </c>
      <c r="B3897" s="9" t="s">
        <v>3142</v>
      </c>
      <c r="C3897" s="3"/>
      <c r="D3897" s="3"/>
      <c r="E3897" s="3"/>
      <c r="F3897" s="3"/>
      <c r="G3897" s="3"/>
      <c r="H3897" s="3"/>
      <c r="I3897" s="3"/>
      <c r="J3897" s="3"/>
      <c r="K3897" s="3"/>
      <c r="L3897" s="3"/>
      <c r="M3897" s="3"/>
      <c r="N3897" s="3"/>
      <c r="O3897" s="3"/>
      <c r="P3897" s="3"/>
      <c r="Q3897" s="3"/>
      <c r="R3897" s="3"/>
      <c r="S3897" s="3"/>
      <c r="T3897" s="3"/>
      <c r="U3897" s="3"/>
      <c r="V3897" s="3"/>
    </row>
    <row r="3898" ht="27.0" customHeight="1">
      <c r="A3898" s="11" t="s">
        <v>3143</v>
      </c>
      <c r="B3898" s="10" t="s">
        <v>1217</v>
      </c>
      <c r="C3898" s="3"/>
      <c r="D3898" s="3"/>
      <c r="E3898" s="3"/>
      <c r="F3898" s="3"/>
      <c r="G3898" s="3"/>
      <c r="H3898" s="3"/>
      <c r="I3898" s="3"/>
      <c r="J3898" s="3"/>
      <c r="K3898" s="3"/>
      <c r="L3898" s="3"/>
      <c r="M3898" s="3"/>
      <c r="N3898" s="3"/>
      <c r="O3898" s="3"/>
      <c r="P3898" s="3"/>
      <c r="Q3898" s="3"/>
      <c r="R3898" s="3"/>
      <c r="S3898" s="3"/>
      <c r="T3898" s="3"/>
      <c r="U3898" s="3"/>
      <c r="V3898" s="3"/>
    </row>
    <row r="3899" ht="27.0" customHeight="1">
      <c r="A3899" s="8" t="str">
        <f>HYPERLINK("https://www.tenforums.com/tutorials/132456-add-remove-speech-voices-windows-10-a.html","Voices - Add and Remove in Windows 10")</f>
        <v>Voices - Add and Remove in Windows 10</v>
      </c>
      <c r="B3899" s="9" t="s">
        <v>2021</v>
      </c>
      <c r="C3899" s="3"/>
      <c r="D3899" s="3"/>
      <c r="E3899" s="3"/>
      <c r="F3899" s="3"/>
      <c r="G3899" s="3"/>
      <c r="H3899" s="3"/>
      <c r="I3899" s="3"/>
      <c r="J3899" s="3"/>
      <c r="K3899" s="3"/>
      <c r="L3899" s="3"/>
      <c r="M3899" s="3"/>
      <c r="N3899" s="3"/>
      <c r="O3899" s="3"/>
      <c r="P3899" s="3"/>
      <c r="Q3899" s="3"/>
      <c r="R3899" s="3"/>
      <c r="S3899" s="3"/>
      <c r="T3899" s="3"/>
      <c r="U3899" s="3"/>
      <c r="V3899" s="3"/>
    </row>
    <row r="3900" ht="27.0" customHeight="1">
      <c r="A3900" s="8" t="str">
        <f>HYPERLINK("https://www.tenforums.com/tutorials/117336-enable-disable-automount-new-disks-drives-windows.html","Volume Automount - Enable or Disable in Windows")</f>
        <v>Volume Automount - Enable or Disable in Windows</v>
      </c>
      <c r="B3900" s="9" t="s">
        <v>235</v>
      </c>
      <c r="C3900" s="3"/>
      <c r="D3900" s="3"/>
      <c r="E3900" s="3"/>
      <c r="F3900" s="3"/>
      <c r="G3900" s="3"/>
      <c r="H3900" s="3"/>
      <c r="I3900" s="3"/>
      <c r="J3900" s="3"/>
      <c r="K3900" s="3"/>
      <c r="L3900" s="3"/>
      <c r="M3900" s="3"/>
      <c r="N3900" s="3"/>
      <c r="O3900" s="3"/>
      <c r="P3900" s="3"/>
      <c r="Q3900" s="3"/>
      <c r="R3900" s="3"/>
      <c r="S3900" s="3"/>
      <c r="T3900" s="3"/>
      <c r="U3900" s="3"/>
      <c r="V3900" s="3"/>
    </row>
    <row r="3901" ht="27.0" customHeight="1">
      <c r="A3901" s="8" t="str">
        <f>HYPERLINK("https://www.tenforums.com/tutorials/7948-volume-control-old-new-windows-10-a.html","Volume Control - Old or New in Windows 10")</f>
        <v>Volume Control - Old or New in Windows 10</v>
      </c>
      <c r="B3901" s="9" t="s">
        <v>3144</v>
      </c>
      <c r="C3901" s="3"/>
      <c r="D3901" s="3"/>
      <c r="E3901" s="3"/>
      <c r="F3901" s="3"/>
      <c r="G3901" s="3"/>
      <c r="H3901" s="3"/>
      <c r="I3901" s="3"/>
      <c r="J3901" s="3"/>
      <c r="K3901" s="3"/>
      <c r="L3901" s="3"/>
      <c r="M3901" s="3"/>
      <c r="N3901" s="3"/>
      <c r="O3901" s="3"/>
      <c r="P3901" s="3"/>
      <c r="Q3901" s="3"/>
      <c r="R3901" s="3"/>
      <c r="S3901" s="3"/>
      <c r="T3901" s="3"/>
      <c r="U3901" s="3"/>
      <c r="V3901" s="3"/>
    </row>
    <row r="3902" ht="27.0" customHeight="1">
      <c r="A3902" s="8" t="str">
        <f>HYPERLINK("https://www.tenforums.com/tutorials/96205-format-disk-drive-windows-10-a.html","Volume - Format in Windows 10")</f>
        <v>Volume - Format in Windows 10</v>
      </c>
      <c r="B3902" s="9" t="s">
        <v>796</v>
      </c>
      <c r="C3902" s="3"/>
      <c r="D3902" s="3"/>
      <c r="E3902" s="3"/>
      <c r="F3902" s="3"/>
      <c r="G3902" s="3"/>
      <c r="H3902" s="3"/>
      <c r="I3902" s="3"/>
      <c r="J3902" s="3"/>
      <c r="K3902" s="3"/>
      <c r="L3902" s="3"/>
      <c r="M3902" s="3"/>
      <c r="N3902" s="3"/>
      <c r="O3902" s="3"/>
      <c r="P3902" s="3"/>
      <c r="Q3902" s="3"/>
      <c r="R3902" s="3"/>
      <c r="S3902" s="3"/>
      <c r="T3902" s="3"/>
      <c r="U3902" s="3"/>
      <c r="V3902" s="3"/>
    </row>
    <row r="3903" ht="27.0" customHeight="1">
      <c r="A3903" s="12" t="str">
        <f>HYPERLINK("https://www.tenforums.com/tutorials/84119-adjust-volume-level-individual-devices-apps-windows-10-a.html","Volume Mixer - Adjust Volume Level of Individual Devices and Apps in Windows 10")</f>
        <v>Volume Mixer - Adjust Volume Level of Individual Devices and Apps in Windows 10</v>
      </c>
      <c r="B3903" s="10" t="s">
        <v>213</v>
      </c>
      <c r="C3903" s="3"/>
      <c r="D3903" s="3"/>
      <c r="E3903" s="3"/>
      <c r="F3903" s="3"/>
      <c r="G3903" s="3"/>
      <c r="H3903" s="3"/>
      <c r="I3903" s="3"/>
      <c r="J3903" s="3"/>
      <c r="K3903" s="3"/>
      <c r="L3903" s="3"/>
      <c r="M3903" s="3"/>
      <c r="N3903" s="3"/>
      <c r="O3903" s="3"/>
      <c r="P3903" s="3"/>
      <c r="Q3903" s="3"/>
      <c r="R3903" s="3"/>
      <c r="S3903" s="3"/>
      <c r="T3903" s="3"/>
      <c r="U3903" s="3"/>
      <c r="V3903" s="3"/>
    </row>
    <row r="3904" ht="27.0" customHeight="1">
      <c r="A3904" s="11" t="str">
        <f>HYPERLINK("https://www.tenforums.com/tutorials/152739-how-mute-unmute-sound-volume-windows-10-a.html","Volume - Mute and Unmute in Windows 10")</f>
        <v>Volume - Mute and Unmute in Windows 10</v>
      </c>
      <c r="B3904" s="10" t="s">
        <v>1974</v>
      </c>
      <c r="C3904" s="3"/>
      <c r="D3904" s="3"/>
      <c r="E3904" s="3"/>
      <c r="F3904" s="3"/>
      <c r="G3904" s="3"/>
      <c r="H3904" s="3"/>
      <c r="I3904" s="3"/>
      <c r="J3904" s="3"/>
      <c r="K3904" s="3"/>
      <c r="L3904" s="3"/>
      <c r="M3904" s="3"/>
      <c r="N3904" s="3"/>
      <c r="O3904" s="3"/>
      <c r="P3904" s="3"/>
      <c r="Q3904" s="3"/>
      <c r="R3904" s="3"/>
      <c r="S3904" s="3"/>
      <c r="T3904" s="3"/>
      <c r="U3904" s="3"/>
      <c r="V3904" s="3"/>
    </row>
    <row r="3905" ht="27.0" customHeight="1">
      <c r="A3905" s="8" t="str">
        <f>HYPERLINK("https://www.tenforums.com/tutorials/134266-turn-off-lower-volume-other-apps-when-narrator-speaking.html","Volume of Other Apps - Turn On or Off Lower when Narrator is Speaking")</f>
        <v>Volume of Other Apps - Turn On or Off Lower when Narrator is Speaking</v>
      </c>
      <c r="B3905" s="9" t="s">
        <v>2016</v>
      </c>
      <c r="C3905" s="3"/>
      <c r="D3905" s="3"/>
      <c r="E3905" s="3"/>
      <c r="F3905" s="3"/>
      <c r="G3905" s="3"/>
      <c r="H3905" s="3"/>
      <c r="I3905" s="3"/>
      <c r="J3905" s="3"/>
      <c r="K3905" s="3"/>
      <c r="L3905" s="3"/>
      <c r="M3905" s="3"/>
      <c r="N3905" s="3"/>
      <c r="O3905" s="3"/>
      <c r="P3905" s="3"/>
      <c r="Q3905" s="3"/>
      <c r="R3905" s="3"/>
      <c r="S3905" s="3"/>
      <c r="T3905" s="3"/>
      <c r="U3905" s="3"/>
      <c r="V3905" s="3"/>
    </row>
    <row r="3906" ht="27.0" customHeight="1">
      <c r="A3906" s="8" t="str">
        <f>HYPERLINK("https://www.tenforums.com/tutorials/96684-delete-volume-partition-windows-10-a.html","Volume or Partition - Delete in Windows 10")</f>
        <v>Volume or Partition - Delete in Windows 10</v>
      </c>
      <c r="B3906" s="9" t="s">
        <v>717</v>
      </c>
      <c r="C3906" s="3"/>
      <c r="D3906" s="3"/>
      <c r="E3906" s="3"/>
      <c r="F3906" s="3"/>
      <c r="G3906" s="3"/>
      <c r="H3906" s="3"/>
      <c r="I3906" s="3"/>
      <c r="J3906" s="3"/>
      <c r="K3906" s="3"/>
      <c r="L3906" s="3"/>
      <c r="M3906" s="3"/>
      <c r="N3906" s="3"/>
      <c r="O3906" s="3"/>
      <c r="P3906" s="3"/>
      <c r="Q3906" s="3"/>
      <c r="R3906" s="3"/>
      <c r="S3906" s="3"/>
      <c r="T3906" s="3"/>
      <c r="U3906" s="3"/>
      <c r="V3906" s="3"/>
    </row>
    <row r="3907" ht="27.0" customHeight="1">
      <c r="A3907" s="8" t="str">
        <f>HYPERLINK("https://www.tenforums.com/tutorials/96732-extend-volume-partition-windows-10-a.html","Volume or Partition - Extend in Windows 10")</f>
        <v>Volume or Partition - Extend in Windows 10</v>
      </c>
      <c r="B3907" s="9" t="s">
        <v>964</v>
      </c>
      <c r="C3907" s="3"/>
      <c r="D3907" s="3"/>
      <c r="E3907" s="3"/>
      <c r="F3907" s="3"/>
      <c r="G3907" s="3"/>
      <c r="H3907" s="3"/>
      <c r="I3907" s="3"/>
      <c r="J3907" s="3"/>
      <c r="K3907" s="3"/>
      <c r="L3907" s="3"/>
      <c r="M3907" s="3"/>
      <c r="N3907" s="3"/>
      <c r="O3907" s="3"/>
      <c r="P3907" s="3"/>
      <c r="Q3907" s="3"/>
      <c r="R3907" s="3"/>
      <c r="S3907" s="3"/>
      <c r="T3907" s="3"/>
      <c r="U3907" s="3"/>
      <c r="V3907" s="3"/>
    </row>
    <row r="3908" ht="27.0" customHeight="1">
      <c r="A3908" s="8" t="str">
        <f>HYPERLINK("https://www.tenforums.com/tutorials/96288-shrink-volume-partition-windows-10-a.html","Volume or Partition - Shrink in Windows 10")</f>
        <v>Volume or Partition - Shrink in Windows 10</v>
      </c>
      <c r="B3908" s="9" t="s">
        <v>2215</v>
      </c>
      <c r="C3908" s="3"/>
      <c r="D3908" s="3"/>
      <c r="E3908" s="3"/>
      <c r="F3908" s="3"/>
      <c r="G3908" s="3"/>
      <c r="H3908" s="3"/>
      <c r="I3908" s="3"/>
      <c r="J3908" s="3"/>
      <c r="K3908" s="3"/>
      <c r="L3908" s="3"/>
      <c r="M3908" s="3"/>
      <c r="N3908" s="3"/>
      <c r="O3908" s="3"/>
      <c r="P3908" s="3"/>
      <c r="Q3908" s="3"/>
      <c r="R3908" s="3"/>
      <c r="S3908" s="3"/>
      <c r="T3908" s="3"/>
      <c r="U3908" s="3"/>
      <c r="V3908" s="3"/>
    </row>
    <row r="3909" ht="27.0" customHeight="1">
      <c r="A3909" s="8" t="str">
        <f>HYPERLINK("https://www.tenforums.com/tutorials/23656-microsoft-edge-vp9-extension-enable-disable-windows-10-a.html","VP9 Extension in Microsoft Edge - Enable or Disable in Windows 10")</f>
        <v>VP9 Extension in Microsoft Edge - Enable or Disable in Windows 10</v>
      </c>
      <c r="B3909" s="9" t="s">
        <v>1868</v>
      </c>
      <c r="C3909" s="3"/>
      <c r="D3909" s="3"/>
      <c r="E3909" s="3"/>
      <c r="F3909" s="3"/>
      <c r="G3909" s="3"/>
      <c r="H3909" s="3"/>
      <c r="I3909" s="3"/>
      <c r="J3909" s="3"/>
      <c r="K3909" s="3"/>
      <c r="L3909" s="3"/>
      <c r="M3909" s="3"/>
      <c r="N3909" s="3"/>
      <c r="O3909" s="3"/>
      <c r="P3909" s="3"/>
      <c r="Q3909" s="3"/>
      <c r="R3909" s="3"/>
      <c r="S3909" s="3"/>
      <c r="T3909" s="3"/>
      <c r="U3909" s="3"/>
      <c r="V3909" s="3"/>
    </row>
    <row r="3910" ht="27.0" customHeight="1">
      <c r="A3910" s="8" t="str">
        <f>HYPERLINK("https://www.tenforums.com/tutorials/90313-connect-vpn-windows-10-a.html","VPN - Connect to in Windows 10")</f>
        <v>VPN - Connect to in Windows 10</v>
      </c>
      <c r="B3910" s="9" t="s">
        <v>3145</v>
      </c>
      <c r="C3910" s="3"/>
      <c r="D3910" s="3"/>
      <c r="E3910" s="3"/>
      <c r="F3910" s="3"/>
      <c r="G3910" s="3"/>
      <c r="H3910" s="3"/>
      <c r="I3910" s="3"/>
      <c r="J3910" s="3"/>
      <c r="K3910" s="3"/>
      <c r="L3910" s="3"/>
      <c r="M3910" s="3"/>
      <c r="N3910" s="3"/>
      <c r="O3910" s="3"/>
      <c r="P3910" s="3"/>
      <c r="Q3910" s="3"/>
      <c r="R3910" s="3"/>
      <c r="S3910" s="3"/>
      <c r="T3910" s="3"/>
      <c r="U3910" s="3"/>
      <c r="V3910" s="3"/>
    </row>
    <row r="3911" ht="27.0" customHeight="1">
      <c r="A3911" s="8" t="str">
        <f>HYPERLINK("https://www.tenforums.com/tutorials/90305-set-up-add-vpn-connection-windows-10-a.html","VPN Connection - Add in Windows 10")</f>
        <v>VPN Connection - Add in Windows 10</v>
      </c>
      <c r="B3911" s="9" t="s">
        <v>3146</v>
      </c>
      <c r="C3911" s="3"/>
      <c r="D3911" s="3"/>
      <c r="E3911" s="3"/>
      <c r="F3911" s="3"/>
      <c r="G3911" s="3"/>
      <c r="H3911" s="3"/>
      <c r="I3911" s="3"/>
      <c r="J3911" s="3"/>
      <c r="K3911" s="3"/>
      <c r="L3911" s="3"/>
      <c r="M3911" s="3"/>
      <c r="N3911" s="3"/>
      <c r="O3911" s="3"/>
      <c r="P3911" s="3"/>
      <c r="Q3911" s="3"/>
      <c r="R3911" s="3"/>
      <c r="S3911" s="3"/>
      <c r="T3911" s="3"/>
      <c r="U3911" s="3"/>
      <c r="V3911" s="3"/>
    </row>
    <row r="3912" ht="27.0" customHeight="1">
      <c r="A3912" s="8" t="str">
        <f>HYPERLINK("https://www.tenforums.com/tutorials/90326-remove-vpn-connection-windows-10-a.html","VPN Connection - Remove in Windows 10")</f>
        <v>VPN Connection - Remove in Windows 10</v>
      </c>
      <c r="B3912" s="9" t="s">
        <v>3147</v>
      </c>
      <c r="C3912" s="3"/>
      <c r="D3912" s="3"/>
      <c r="E3912" s="3"/>
      <c r="F3912" s="3"/>
      <c r="G3912" s="3"/>
      <c r="H3912" s="3"/>
      <c r="I3912" s="3"/>
      <c r="J3912" s="3"/>
      <c r="K3912" s="3"/>
      <c r="L3912" s="3"/>
      <c r="M3912" s="3"/>
      <c r="N3912" s="3"/>
      <c r="O3912" s="3"/>
      <c r="P3912" s="3"/>
      <c r="Q3912" s="3"/>
      <c r="R3912" s="3"/>
      <c r="S3912" s="3"/>
      <c r="T3912" s="3"/>
      <c r="U3912" s="3"/>
      <c r="V3912" s="3"/>
    </row>
    <row r="3913" ht="27.0" customHeight="1">
      <c r="A3913" s="8" t="str">
        <f>HYPERLINK("https://www.tenforums.com/tutorials/90324-disconnect-vpn-windows-10-a.html","VPN - Disconnect in Windows 10")</f>
        <v>VPN - Disconnect in Windows 10</v>
      </c>
      <c r="B3913" s="9" t="s">
        <v>3148</v>
      </c>
      <c r="C3913" s="3"/>
      <c r="D3913" s="3"/>
      <c r="E3913" s="3"/>
      <c r="F3913" s="3"/>
      <c r="G3913" s="3"/>
      <c r="H3913" s="3"/>
      <c r="I3913" s="3"/>
      <c r="J3913" s="3"/>
      <c r="K3913" s="3"/>
      <c r="L3913" s="3"/>
      <c r="M3913" s="3"/>
      <c r="N3913" s="3"/>
      <c r="O3913" s="3"/>
      <c r="P3913" s="3"/>
      <c r="Q3913" s="3"/>
      <c r="R3913" s="3"/>
      <c r="S3913" s="3"/>
      <c r="T3913" s="3"/>
      <c r="U3913" s="3"/>
      <c r="V3913" s="3"/>
    </row>
    <row r="3914" ht="27.0" customHeight="1">
      <c r="A3914" s="8" t="str">
        <f>HYPERLINK("https://www.tenforums.com/tutorials/90383-turn-off-allow-vpn-over-metered-networks-windows-10-a.html","VPN over Metered Networks - Turn On or Off in Windows 10")</f>
        <v>VPN over Metered Networks - Turn On or Off in Windows 10</v>
      </c>
      <c r="B3914" s="9" t="s">
        <v>3149</v>
      </c>
      <c r="C3914" s="3"/>
      <c r="D3914" s="3"/>
      <c r="E3914" s="3"/>
      <c r="F3914" s="3"/>
      <c r="G3914" s="3"/>
      <c r="H3914" s="3"/>
      <c r="I3914" s="3"/>
      <c r="J3914" s="3"/>
      <c r="K3914" s="3"/>
      <c r="L3914" s="3"/>
      <c r="M3914" s="3"/>
      <c r="N3914" s="3"/>
      <c r="O3914" s="3"/>
      <c r="P3914" s="3"/>
      <c r="Q3914" s="3"/>
      <c r="R3914" s="3"/>
      <c r="S3914" s="3"/>
      <c r="T3914" s="3"/>
      <c r="U3914" s="3"/>
      <c r="V3914" s="3"/>
    </row>
    <row r="3915" ht="27.0" customHeight="1">
      <c r="A3915" s="8" t="str">
        <f>HYPERLINK("https://www.tenforums.com/tutorials/90388-turn-off-allow-vpn-while-roaming-windows-10-a.html","VPN while Roaming - Turn On or Off in Windows 10")</f>
        <v>VPN while Roaming - Turn On or Off in Windows 10</v>
      </c>
      <c r="B3915" s="9" t="s">
        <v>3150</v>
      </c>
      <c r="C3915" s="3"/>
      <c r="D3915" s="3"/>
      <c r="E3915" s="3"/>
      <c r="F3915" s="3"/>
      <c r="G3915" s="3"/>
      <c r="H3915" s="3"/>
      <c r="I3915" s="3"/>
      <c r="J3915" s="3"/>
      <c r="K3915" s="3"/>
      <c r="L3915" s="3"/>
      <c r="M3915" s="3"/>
      <c r="N3915" s="3"/>
      <c r="O3915" s="3"/>
      <c r="P3915" s="3"/>
      <c r="Q3915" s="3"/>
      <c r="R3915" s="3"/>
      <c r="S3915" s="3"/>
      <c r="T3915" s="3"/>
      <c r="U3915" s="3"/>
      <c r="V3915" s="3"/>
    </row>
    <row r="3916" ht="27.0" customHeight="1">
      <c r="A3916" s="6" t="s">
        <v>3151</v>
      </c>
      <c r="B3916" s="6" t="s">
        <v>3151</v>
      </c>
      <c r="C3916" s="15"/>
      <c r="D3916" s="15"/>
      <c r="E3916" s="15"/>
      <c r="F3916" s="15"/>
      <c r="G3916" s="15"/>
      <c r="H3916" s="15"/>
      <c r="I3916" s="15"/>
      <c r="J3916" s="15"/>
      <c r="K3916" s="15"/>
      <c r="L3916" s="15"/>
      <c r="M3916" s="15"/>
      <c r="N3916" s="15"/>
      <c r="O3916" s="15"/>
      <c r="P3916" s="15"/>
      <c r="Q3916" s="15"/>
      <c r="R3916" s="15"/>
      <c r="S3916" s="15"/>
      <c r="T3916" s="15"/>
      <c r="U3916" s="15"/>
      <c r="V3916" s="15"/>
    </row>
    <row r="3917" ht="27.0" customHeight="1">
      <c r="A3917" s="8" t="str">
        <f>HYPERLINK("https://www.tenforums.com/tutorials/63136-wake-source-see-windows-10-a.html","Wake Source - See in Windows 10 ")</f>
        <v>Wake Source - See in Windows 10 </v>
      </c>
      <c r="B3917" s="9" t="s">
        <v>3152</v>
      </c>
      <c r="C3917" s="3"/>
      <c r="D3917" s="3"/>
      <c r="E3917" s="3"/>
      <c r="F3917" s="3"/>
      <c r="G3917" s="3"/>
      <c r="H3917" s="3"/>
      <c r="I3917" s="3"/>
      <c r="J3917" s="3"/>
      <c r="K3917" s="3"/>
      <c r="L3917" s="3"/>
      <c r="M3917" s="3"/>
      <c r="N3917" s="3"/>
      <c r="O3917" s="3"/>
      <c r="P3917" s="3"/>
      <c r="Q3917" s="3"/>
      <c r="R3917" s="3"/>
      <c r="S3917" s="3"/>
      <c r="T3917" s="3"/>
      <c r="U3917" s="3"/>
      <c r="V3917" s="3"/>
    </row>
    <row r="3918" ht="27.0" customHeight="1">
      <c r="A3918" s="8" t="str">
        <f>HYPERLINK("https://www.tenforums.com/tutorials/63070-wake-timers-enable-disable-windows-10-a.html","Wake Timers - Enable or Disable in Windows 10")</f>
        <v>Wake Timers - Enable or Disable in Windows 10</v>
      </c>
      <c r="B3918" s="9" t="s">
        <v>3153</v>
      </c>
      <c r="C3918" s="3"/>
      <c r="D3918" s="3"/>
      <c r="E3918" s="3"/>
      <c r="F3918" s="3"/>
      <c r="G3918" s="3"/>
      <c r="H3918" s="3"/>
      <c r="I3918" s="3"/>
      <c r="J3918" s="3"/>
      <c r="K3918" s="3"/>
      <c r="L3918" s="3"/>
      <c r="M3918" s="3"/>
      <c r="N3918" s="3"/>
      <c r="O3918" s="3"/>
      <c r="P3918" s="3"/>
      <c r="Q3918" s="3"/>
      <c r="R3918" s="3"/>
      <c r="S3918" s="3"/>
      <c r="T3918" s="3"/>
      <c r="U3918" s="3"/>
      <c r="V3918" s="3"/>
    </row>
    <row r="3919" ht="27.0" customHeight="1">
      <c r="A3919" s="8" t="str">
        <f>HYPERLINK("https://www.tenforums.com/tutorials/63064-wake-timers-view-windows-10-a.html","Wake Timers - View in Windows 10 ")</f>
        <v>Wake Timers - View in Windows 10 </v>
      </c>
      <c r="B3919" s="9" t="s">
        <v>3154</v>
      </c>
      <c r="C3919" s="3"/>
      <c r="D3919" s="3"/>
      <c r="E3919" s="3"/>
      <c r="F3919" s="3"/>
      <c r="G3919" s="3"/>
      <c r="H3919" s="3"/>
      <c r="I3919" s="3"/>
      <c r="J3919" s="3"/>
      <c r="K3919" s="3"/>
      <c r="L3919" s="3"/>
      <c r="M3919" s="3"/>
      <c r="N3919" s="3"/>
      <c r="O3919" s="3"/>
      <c r="P3919" s="3"/>
      <c r="Q3919" s="3"/>
      <c r="R3919" s="3"/>
      <c r="S3919" s="3"/>
      <c r="T3919" s="3"/>
      <c r="U3919" s="3"/>
      <c r="V3919" s="3"/>
    </row>
    <row r="3920" ht="27.0" customHeight="1">
      <c r="A3920" s="8" t="str">
        <f>HYPERLINK("https://www.tenforums.com/tutorials/134329-check-windows-display-driver-model-version-wddm-support-windows.html","WDDM Version - Check for Windows Display Driver Model Support in Windows")</f>
        <v>WDDM Version - Check for Windows Display Driver Model Support in Windows</v>
      </c>
      <c r="B3920" s="9" t="s">
        <v>3155</v>
      </c>
      <c r="C3920" s="3"/>
      <c r="D3920" s="3"/>
      <c r="E3920" s="3"/>
      <c r="F3920" s="3"/>
      <c r="G3920" s="3"/>
      <c r="H3920" s="3"/>
      <c r="I3920" s="3"/>
      <c r="J3920" s="3"/>
      <c r="K3920" s="3"/>
      <c r="L3920" s="3"/>
      <c r="M3920" s="3"/>
      <c r="N3920" s="3"/>
      <c r="O3920" s="3"/>
      <c r="P3920" s="3"/>
      <c r="Q3920" s="3"/>
      <c r="R3920" s="3"/>
      <c r="S3920" s="3"/>
      <c r="T3920" s="3"/>
      <c r="U3920" s="3"/>
      <c r="V3920" s="3"/>
    </row>
    <row r="3921" ht="27.0" customHeight="1">
      <c r="A3921" s="12" t="str">
        <f>HYPERLINK("https://www.tenforums.com/tutorials/48012-fix-youve-been-signed-temporary-profile-windows-10-a.html","We can't sign into your account - Fix")</f>
        <v>We can't sign into your account - Fix</v>
      </c>
      <c r="B3921" s="10" t="s">
        <v>2999</v>
      </c>
      <c r="C3921" s="3"/>
      <c r="D3921" s="3"/>
      <c r="E3921" s="3"/>
      <c r="F3921" s="3"/>
      <c r="G3921" s="3"/>
      <c r="H3921" s="3"/>
      <c r="I3921" s="3"/>
      <c r="J3921" s="3"/>
      <c r="K3921" s="3"/>
      <c r="L3921" s="3"/>
      <c r="M3921" s="3"/>
      <c r="N3921" s="3"/>
      <c r="O3921" s="3"/>
      <c r="P3921" s="3"/>
      <c r="Q3921" s="3"/>
      <c r="R3921" s="3"/>
      <c r="S3921" s="3"/>
      <c r="T3921" s="3"/>
      <c r="U3921" s="3"/>
      <c r="V3921" s="3"/>
    </row>
    <row r="3922" ht="27.0" customHeight="1">
      <c r="A3922" s="8" t="str">
        <f>HYPERLINK("https://www.tenforums.com/tutorials/110719-backup-restore-weather-app-settings-windows-10-a.html","Weather app Settings - Backup and Restore in Windows 10")</f>
        <v>Weather app Settings - Backup and Restore in Windows 10</v>
      </c>
      <c r="B3922" s="17" t="s">
        <v>3156</v>
      </c>
      <c r="C3922" s="3"/>
      <c r="D3922" s="3"/>
      <c r="E3922" s="3"/>
      <c r="F3922" s="3"/>
      <c r="G3922" s="3"/>
      <c r="H3922" s="3"/>
      <c r="I3922" s="3"/>
      <c r="J3922" s="3"/>
      <c r="K3922" s="3"/>
      <c r="L3922" s="3"/>
      <c r="M3922" s="3"/>
      <c r="N3922" s="3"/>
      <c r="O3922" s="3"/>
      <c r="P3922" s="3"/>
      <c r="Q3922" s="3"/>
      <c r="R3922" s="3"/>
      <c r="S3922" s="3"/>
      <c r="T3922" s="3"/>
      <c r="U3922" s="3"/>
      <c r="V3922" s="3"/>
    </row>
    <row r="3923" ht="27.0" customHeight="1">
      <c r="A3923" s="8" t="str">
        <f>HYPERLINK("https://www.tenforums.com/tutorials/90706-change-weather-app-temperature-fahrenheit-celsius-windows-10-a.html","Weather app Temperature - Show in Fahrenheit or Celsius in Windows 10")</f>
        <v>Weather app Temperature - Show in Fahrenheit or Celsius in Windows 10</v>
      </c>
      <c r="B3923" s="17" t="s">
        <v>3157</v>
      </c>
      <c r="C3923" s="3"/>
      <c r="D3923" s="3"/>
      <c r="E3923" s="3"/>
      <c r="F3923" s="3"/>
      <c r="G3923" s="3"/>
      <c r="H3923" s="3"/>
      <c r="I3923" s="3"/>
      <c r="J3923" s="3"/>
      <c r="K3923" s="3"/>
      <c r="L3923" s="3"/>
      <c r="M3923" s="3"/>
      <c r="N3923" s="3"/>
      <c r="O3923" s="3"/>
      <c r="P3923" s="3"/>
      <c r="Q3923" s="3"/>
      <c r="R3923" s="3"/>
      <c r="S3923" s="3"/>
      <c r="T3923" s="3"/>
      <c r="U3923" s="3"/>
      <c r="V3923" s="3"/>
    </row>
    <row r="3924" ht="27.0" customHeight="1">
      <c r="A3924" s="8" t="str">
        <f>HYPERLINK("https://www.tenforums.com/tutorials/127426-disable-integrated-camera-webcam-windows.html","Webcam - Disable in Windows")</f>
        <v>Webcam - Disable in Windows</v>
      </c>
      <c r="B3924" s="9" t="s">
        <v>381</v>
      </c>
      <c r="C3924" s="3"/>
      <c r="D3924" s="3"/>
      <c r="E3924" s="3"/>
      <c r="F3924" s="3"/>
      <c r="G3924" s="3"/>
      <c r="H3924" s="3"/>
      <c r="I3924" s="3"/>
      <c r="J3924" s="3"/>
      <c r="K3924" s="3"/>
      <c r="L3924" s="3"/>
      <c r="M3924" s="3"/>
      <c r="N3924" s="3"/>
      <c r="O3924" s="3"/>
      <c r="P3924" s="3"/>
      <c r="Q3924" s="3"/>
      <c r="R3924" s="3"/>
      <c r="S3924" s="3"/>
      <c r="T3924" s="3"/>
      <c r="U3924" s="3"/>
      <c r="V3924" s="3"/>
    </row>
    <row r="3925" ht="27.0" customHeight="1">
      <c r="A3925" s="11" t="s">
        <v>3158</v>
      </c>
      <c r="B3925" s="10" t="s">
        <v>280</v>
      </c>
      <c r="C3925" s="3"/>
      <c r="D3925" s="3"/>
      <c r="E3925" s="3"/>
      <c r="F3925" s="3"/>
      <c r="G3925" s="3"/>
      <c r="H3925" s="3"/>
      <c r="I3925" s="3"/>
      <c r="J3925" s="3"/>
      <c r="K3925" s="3"/>
      <c r="L3925" s="3"/>
      <c r="M3925" s="3"/>
      <c r="N3925" s="3"/>
      <c r="O3925" s="3"/>
      <c r="P3925" s="3"/>
      <c r="Q3925" s="3"/>
      <c r="R3925" s="3"/>
      <c r="S3925" s="3"/>
      <c r="T3925" s="3"/>
      <c r="U3925" s="3"/>
      <c r="V3925" s="3"/>
    </row>
    <row r="3926" ht="27.0" customHeight="1">
      <c r="A3926" s="8" t="str">
        <f>HYPERLINK("https://www.tenforums.com/tutorials/66002-cortana-web-search-results-show-ms-edge-internet-explorer.html","Web Search Results - Show in MS Edge or Internet Explorer ")</f>
        <v>Web Search Results - Show in MS Edge or Internet Explorer </v>
      </c>
      <c r="B3926" s="9" t="s">
        <v>674</v>
      </c>
      <c r="C3926" s="3"/>
      <c r="D3926" s="3"/>
      <c r="E3926" s="3"/>
      <c r="F3926" s="3"/>
      <c r="G3926" s="3"/>
      <c r="H3926" s="3"/>
      <c r="I3926" s="3"/>
      <c r="J3926" s="3"/>
      <c r="K3926" s="3"/>
      <c r="L3926" s="3"/>
      <c r="M3926" s="3"/>
      <c r="N3926" s="3"/>
      <c r="O3926" s="3"/>
      <c r="P3926" s="3"/>
      <c r="Q3926" s="3"/>
      <c r="R3926" s="3"/>
      <c r="S3926" s="3"/>
      <c r="T3926" s="3"/>
      <c r="U3926" s="3"/>
      <c r="V3926" s="3"/>
    </row>
    <row r="3927" ht="27.0" customHeight="1">
      <c r="A3927" s="12" t="str">
        <f>HYPERLINK("https://www.tenforums.com/tutorials/82980-turn-off-website-access-language-list-windows-10-a.html","Website Access to Language List Turn On or Off in Windows 10")</f>
        <v>Website Access to Language List Turn On or Off in Windows 10</v>
      </c>
      <c r="B3927" s="10" t="s">
        <v>1377</v>
      </c>
      <c r="C3927" s="3"/>
      <c r="D3927" s="3"/>
      <c r="E3927" s="3"/>
      <c r="F3927" s="3"/>
      <c r="G3927" s="3"/>
      <c r="H3927" s="3"/>
      <c r="I3927" s="3"/>
      <c r="J3927" s="3"/>
      <c r="K3927" s="3"/>
      <c r="L3927" s="3"/>
      <c r="M3927" s="3"/>
      <c r="N3927" s="3"/>
      <c r="O3927" s="3"/>
      <c r="P3927" s="3"/>
      <c r="Q3927" s="3"/>
      <c r="R3927" s="3"/>
      <c r="S3927" s="3"/>
      <c r="T3927" s="3"/>
      <c r="U3927" s="3"/>
      <c r="V3927" s="3"/>
    </row>
    <row r="3928" ht="27.0" customHeight="1">
      <c r="A3928" s="8" t="str">
        <f>HYPERLINK("https://www.tenforums.com/tutorials/74358-create-desktop-shortcut-website-google-chrome.html","Website shortcut - Create in Google Chrome")</f>
        <v>Website shortcut - Create in Google Chrome</v>
      </c>
      <c r="B3928" s="9" t="s">
        <v>433</v>
      </c>
      <c r="C3928" s="3"/>
      <c r="D3928" s="3"/>
      <c r="E3928" s="3"/>
      <c r="F3928" s="3"/>
      <c r="G3928" s="3"/>
      <c r="H3928" s="3"/>
      <c r="I3928" s="3"/>
      <c r="J3928" s="3"/>
      <c r="K3928" s="3"/>
      <c r="L3928" s="3"/>
      <c r="M3928" s="3"/>
      <c r="N3928" s="3"/>
      <c r="O3928" s="3"/>
      <c r="P3928" s="3"/>
      <c r="Q3928" s="3"/>
      <c r="R3928" s="3"/>
      <c r="S3928" s="3"/>
      <c r="T3928" s="3"/>
      <c r="U3928" s="3"/>
      <c r="V3928" s="3"/>
    </row>
    <row r="3929" ht="27.0" customHeight="1">
      <c r="A3929" s="8" t="str">
        <f>HYPERLINK("https://www.tenforums.com/tutorials/131332-create-website-shortcut-windows.html","Website Shortcut - Create in Windows")</f>
        <v>Website Shortcut - Create in Windows</v>
      </c>
      <c r="B3929" s="9" t="s">
        <v>3159</v>
      </c>
      <c r="C3929" s="3"/>
      <c r="D3929" s="3"/>
      <c r="E3929" s="3"/>
      <c r="F3929" s="3"/>
      <c r="G3929" s="3"/>
      <c r="H3929" s="3"/>
      <c r="I3929" s="3"/>
      <c r="J3929" s="3"/>
      <c r="K3929" s="3"/>
      <c r="L3929" s="3"/>
      <c r="M3929" s="3"/>
      <c r="N3929" s="3"/>
      <c r="O3929" s="3"/>
      <c r="P3929" s="3"/>
      <c r="Q3929" s="3"/>
      <c r="R3929" s="3"/>
      <c r="S3929" s="3"/>
      <c r="T3929" s="3"/>
      <c r="U3929" s="3"/>
      <c r="V3929" s="3"/>
    </row>
    <row r="3930" ht="27.0" customHeight="1">
      <c r="A3930" s="11" t="str">
        <f>HYPERLINK("https://www.tenforums.com/tutorials/141019-block-websites-using-hosts-file-windows.html","Websites - Block using Hosts File in Windows")</f>
        <v>Websites - Block using Hosts File in Windows</v>
      </c>
      <c r="B3930" s="10" t="s">
        <v>1240</v>
      </c>
      <c r="C3930" s="3"/>
      <c r="D3930" s="3"/>
      <c r="E3930" s="3"/>
      <c r="F3930" s="3"/>
      <c r="G3930" s="3"/>
      <c r="H3930" s="3"/>
      <c r="I3930" s="3"/>
      <c r="J3930" s="3"/>
      <c r="K3930" s="3"/>
      <c r="L3930" s="3"/>
      <c r="M3930" s="3"/>
      <c r="N3930" s="3"/>
      <c r="O3930" s="3"/>
      <c r="P3930" s="3"/>
      <c r="Q3930" s="3"/>
      <c r="R3930" s="3"/>
      <c r="S3930" s="3"/>
      <c r="T3930" s="3"/>
      <c r="U3930" s="3"/>
      <c r="V3930" s="3"/>
    </row>
    <row r="3931" ht="27.0" customHeight="1">
      <c r="A3931" s="8" t="str">
        <f>HYPERLINK("https://www.tenforums.com/tutorials/76252-turn-off-windows-welcome-experience-windows-10-a.html","Welcome Experience in Windows 10 - Turn On or Off")</f>
        <v>Welcome Experience in Windows 10 - Turn On or Off</v>
      </c>
      <c r="B3931" s="10" t="s">
        <v>3160</v>
      </c>
      <c r="C3931" s="3"/>
      <c r="D3931" s="3"/>
      <c r="E3931" s="3"/>
      <c r="F3931" s="3"/>
      <c r="G3931" s="3"/>
      <c r="H3931" s="3"/>
      <c r="I3931" s="3"/>
      <c r="J3931" s="3"/>
      <c r="K3931" s="3"/>
      <c r="L3931" s="3"/>
      <c r="M3931" s="3"/>
      <c r="N3931" s="3"/>
      <c r="O3931" s="3"/>
      <c r="P3931" s="3"/>
      <c r="Q3931" s="3"/>
      <c r="R3931" s="3"/>
      <c r="S3931" s="3"/>
      <c r="T3931" s="3"/>
      <c r="U3931" s="3"/>
      <c r="V3931" s="3"/>
    </row>
    <row r="3932" ht="27.0" customHeight="1">
      <c r="A3932" s="34" t="str">
        <f>HYPERLINK("https://www.tenforums.com/tutorials/89368-change-when-typing-into-list-view-action-windows-10-file-explorer.html","When typing into list view Action - Change in Windows 10 File Explorer")</f>
        <v>When typing into list view Action - Change in Windows 10 File Explorer</v>
      </c>
      <c r="B3932" s="17" t="s">
        <v>999</v>
      </c>
      <c r="C3932" s="3"/>
      <c r="D3932" s="3"/>
      <c r="E3932" s="3"/>
      <c r="F3932" s="3"/>
      <c r="G3932" s="3"/>
      <c r="H3932" s="3"/>
      <c r="I3932" s="3"/>
      <c r="J3932" s="3"/>
      <c r="K3932" s="3"/>
      <c r="L3932" s="3"/>
      <c r="M3932" s="3"/>
      <c r="N3932" s="3"/>
      <c r="O3932" s="3"/>
      <c r="P3932" s="3"/>
      <c r="Q3932" s="3"/>
      <c r="R3932" s="3"/>
      <c r="S3932" s="3"/>
      <c r="T3932" s="3"/>
      <c r="U3932" s="3"/>
      <c r="V3932" s="3"/>
    </row>
    <row r="3933" ht="27.0" customHeight="1">
      <c r="A3933" s="8" t="str">
        <f>HYPERLINK("https://www.tenforums.com/tutorials/100920-restrict-background-data-usage-wi-fi-ethernet-windows-10-a.html","Wi-Fi and Ethernet Background Data Usage - Restrict in Windows 10")</f>
        <v>Wi-Fi and Ethernet Background Data Usage - Restrict in Windows 10</v>
      </c>
      <c r="B3933" s="9" t="s">
        <v>249</v>
      </c>
      <c r="C3933" s="3"/>
      <c r="D3933" s="3"/>
      <c r="E3933" s="3"/>
      <c r="F3933" s="3"/>
      <c r="G3933" s="3"/>
      <c r="H3933" s="3"/>
      <c r="I3933" s="3"/>
      <c r="J3933" s="3"/>
      <c r="K3933" s="3"/>
      <c r="L3933" s="3"/>
      <c r="M3933" s="3"/>
      <c r="N3933" s="3"/>
      <c r="O3933" s="3"/>
      <c r="P3933" s="3"/>
      <c r="Q3933" s="3"/>
      <c r="R3933" s="3"/>
      <c r="S3933" s="3"/>
      <c r="T3933" s="3"/>
      <c r="U3933" s="3"/>
      <c r="V3933" s="3"/>
    </row>
    <row r="3934" ht="27.0" customHeight="1">
      <c r="A3934" s="8" t="str">
        <f>HYPERLINK("https://www.tenforums.com/tutorials/100916-set-data-limit-wi-fi-ethernet-windows-10-a.html","Wi-Fi and Ethernet Data Limit - Set in Windows 10")</f>
        <v>Wi-Fi and Ethernet Data Limit - Set in Windows 10</v>
      </c>
      <c r="B3934" s="9" t="s">
        <v>947</v>
      </c>
      <c r="C3934" s="3"/>
      <c r="D3934" s="3"/>
      <c r="E3934" s="3"/>
      <c r="F3934" s="3"/>
      <c r="G3934" s="3"/>
      <c r="H3934" s="3"/>
      <c r="I3934" s="3"/>
      <c r="J3934" s="3"/>
      <c r="K3934" s="3"/>
      <c r="L3934" s="3"/>
      <c r="M3934" s="3"/>
      <c r="N3934" s="3"/>
      <c r="O3934" s="3"/>
      <c r="P3934" s="3"/>
      <c r="Q3934" s="3"/>
      <c r="R3934" s="3"/>
      <c r="S3934" s="3"/>
      <c r="T3934" s="3"/>
      <c r="U3934" s="3"/>
      <c r="V3934" s="3"/>
    </row>
    <row r="3935" ht="27.0" customHeight="1">
      <c r="A3935" s="34" t="str">
        <f>HYPERLINK("https://www.tenforums.com/tutorials/91924-automatically-turn-off-wi-fi-upon-ethernet-connect-windows.html","Wi-Fi - Automatically Turn Off Upon Ethernet Connect in Windows")</f>
        <v>Wi-Fi - Automatically Turn Off Upon Ethernet Connect in Windows</v>
      </c>
      <c r="B3935" s="17" t="s">
        <v>3161</v>
      </c>
      <c r="C3935" s="3"/>
      <c r="D3935" s="3"/>
      <c r="E3935" s="3"/>
      <c r="F3935" s="3"/>
      <c r="G3935" s="3"/>
      <c r="H3935" s="3"/>
      <c r="I3935" s="3"/>
      <c r="J3935" s="3"/>
      <c r="K3935" s="3"/>
      <c r="L3935" s="3"/>
      <c r="M3935" s="3"/>
      <c r="N3935" s="3"/>
      <c r="O3935" s="3"/>
      <c r="P3935" s="3"/>
      <c r="Q3935" s="3"/>
      <c r="R3935" s="3"/>
      <c r="S3935" s="3"/>
      <c r="T3935" s="3"/>
      <c r="U3935" s="3"/>
      <c r="V3935" s="3"/>
    </row>
    <row r="3936" ht="27.0" customHeight="1">
      <c r="A3936" s="11" t="s">
        <v>3162</v>
      </c>
      <c r="B3936" s="10" t="s">
        <v>398</v>
      </c>
      <c r="C3936" s="3"/>
      <c r="D3936" s="3"/>
      <c r="E3936" s="3"/>
      <c r="F3936" s="3"/>
      <c r="G3936" s="3"/>
      <c r="H3936" s="3"/>
      <c r="I3936" s="3"/>
      <c r="J3936" s="3"/>
      <c r="K3936" s="3"/>
      <c r="L3936" s="3"/>
      <c r="M3936" s="3"/>
      <c r="N3936" s="3"/>
      <c r="O3936" s="3"/>
      <c r="P3936" s="3"/>
      <c r="Q3936" s="3"/>
      <c r="R3936" s="3"/>
      <c r="S3936" s="3"/>
      <c r="T3936" s="3"/>
      <c r="U3936" s="3"/>
      <c r="V3936" s="3"/>
    </row>
    <row r="3937" ht="27.0" customHeight="1">
      <c r="A3937" s="8" t="str">
        <f>HYPERLINK("https://www.tenforums.com/tutorials/46954-mobile-hotspot-turn-off-windows-10-pc.html","Wi-Fi Hotspot - Turn On or Off on Windows 10 PC")</f>
        <v>Wi-Fi Hotspot - Turn On or Off on Windows 10 PC</v>
      </c>
      <c r="B3937" s="9" t="s">
        <v>1940</v>
      </c>
      <c r="C3937" s="3"/>
      <c r="D3937" s="3"/>
      <c r="E3937" s="3"/>
      <c r="F3937" s="3"/>
      <c r="G3937" s="3"/>
      <c r="H3937" s="3"/>
      <c r="I3937" s="3"/>
      <c r="J3937" s="3"/>
      <c r="K3937" s="3"/>
      <c r="L3937" s="3"/>
      <c r="M3937" s="3"/>
      <c r="N3937" s="3"/>
      <c r="O3937" s="3"/>
      <c r="P3937" s="3"/>
      <c r="Q3937" s="3"/>
      <c r="R3937" s="3"/>
      <c r="S3937" s="3"/>
      <c r="T3937" s="3"/>
      <c r="U3937" s="3"/>
      <c r="V3937" s="3"/>
    </row>
    <row r="3938" ht="27.0" customHeight="1">
      <c r="A3938" s="8" t="str">
        <f>HYPERLINK("https://www.tenforums.com/tutorials/3162-wireless-network-metered-connection-set-windows-10-a.html","Wi-Fi Network - Set as Metered Connection in Windows 10")</f>
        <v>Wi-Fi Network - Set as Metered Connection in Windows 10</v>
      </c>
      <c r="B3938" s="10" t="s">
        <v>400</v>
      </c>
      <c r="C3938" s="3"/>
      <c r="D3938" s="3"/>
      <c r="E3938" s="3"/>
      <c r="F3938" s="3"/>
      <c r="G3938" s="3"/>
      <c r="H3938" s="3"/>
      <c r="I3938" s="3"/>
      <c r="J3938" s="3"/>
      <c r="K3938" s="3"/>
      <c r="L3938" s="3"/>
      <c r="M3938" s="3"/>
      <c r="N3938" s="3"/>
      <c r="O3938" s="3"/>
      <c r="P3938" s="3"/>
      <c r="Q3938" s="3"/>
      <c r="R3938" s="3"/>
      <c r="S3938" s="3"/>
      <c r="T3938" s="3"/>
      <c r="U3938" s="3"/>
      <c r="V3938" s="3"/>
    </row>
    <row r="3939" ht="27.0" customHeight="1">
      <c r="A3939" s="8" t="str">
        <f>HYPERLINK("https://www.tenforums.com/tutorials/39050-wi-fi-random-hardware-addresses-turn-off-windows-10-mobile.html","Wi-Fi Random Hardware Addresses - Turn On or Off in Windows 10 Mobile")</f>
        <v>Wi-Fi Random Hardware Addresses - Turn On or Off in Windows 10 Mobile</v>
      </c>
      <c r="B3939" s="9" t="s">
        <v>1460</v>
      </c>
      <c r="C3939" s="3"/>
      <c r="D3939" s="3"/>
      <c r="E3939" s="3"/>
      <c r="F3939" s="3"/>
      <c r="G3939" s="3"/>
      <c r="H3939" s="3"/>
      <c r="I3939" s="3"/>
      <c r="J3939" s="3"/>
      <c r="K3939" s="3"/>
      <c r="L3939" s="3"/>
      <c r="M3939" s="3"/>
      <c r="N3939" s="3"/>
      <c r="O3939" s="3"/>
      <c r="P3939" s="3"/>
      <c r="Q3939" s="3"/>
      <c r="R3939" s="3"/>
      <c r="S3939" s="3"/>
      <c r="T3939" s="3"/>
      <c r="U3939" s="3"/>
      <c r="V3939" s="3"/>
    </row>
    <row r="3940" ht="27.0" customHeight="1">
      <c r="A3940" s="8" t="str">
        <f>HYPERLINK("https://www.tenforums.com/tutorials/39022-wi-fi-random-hardware-mac-addresses-turn-off-windows-10-a.html","Wi-Fi Random Hardware MAC Addresses - Turn On or Off in Windows 10")</f>
        <v>Wi-Fi Random Hardware MAC Addresses - Turn On or Off in Windows 10</v>
      </c>
      <c r="B3940" s="9" t="s">
        <v>1459</v>
      </c>
      <c r="C3940" s="3"/>
      <c r="D3940" s="3"/>
      <c r="E3940" s="3"/>
      <c r="F3940" s="3"/>
      <c r="G3940" s="3"/>
      <c r="H3940" s="3"/>
      <c r="I3940" s="3"/>
      <c r="J3940" s="3"/>
      <c r="K3940" s="3"/>
      <c r="L3940" s="3"/>
      <c r="M3940" s="3"/>
      <c r="N3940" s="3"/>
      <c r="O3940" s="3"/>
      <c r="P3940" s="3"/>
      <c r="Q3940" s="3"/>
      <c r="R3940" s="3"/>
      <c r="S3940" s="3"/>
      <c r="T3940" s="3"/>
      <c r="U3940" s="3"/>
      <c r="V3940" s="3"/>
    </row>
    <row r="3941" ht="27.0" customHeight="1">
      <c r="A3941" s="8" t="str">
        <f>HYPERLINK("https://www.tenforums.com/tutorials/28252-w-fi-sense-paid-wi-fi-services-enable-disable-windows-10-a.html","W-Fi Sense and Paid Wi-Fi Services - Enable or Disable in Windows 10")</f>
        <v>W-Fi Sense and Paid Wi-Fi Services - Enable or Disable in Windows 10</v>
      </c>
      <c r="B3941" s="9" t="s">
        <v>2209</v>
      </c>
      <c r="C3941" s="3"/>
      <c r="D3941" s="3"/>
      <c r="E3941" s="3"/>
      <c r="F3941" s="3"/>
      <c r="G3941" s="3"/>
      <c r="H3941" s="3"/>
      <c r="I3941" s="3"/>
      <c r="J3941" s="3"/>
      <c r="K3941" s="3"/>
      <c r="L3941" s="3"/>
      <c r="M3941" s="3"/>
      <c r="N3941" s="3"/>
      <c r="O3941" s="3"/>
      <c r="P3941" s="3"/>
      <c r="Q3941" s="3"/>
      <c r="R3941" s="3"/>
      <c r="S3941" s="3"/>
      <c r="T3941" s="3"/>
      <c r="U3941" s="3"/>
      <c r="V3941" s="3"/>
    </row>
    <row r="3942" ht="27.0" customHeight="1">
      <c r="A3942" s="8" t="str">
        <f>HYPERLINK("https://www.tenforums.com/tutorials/28227-w-fi-sense-turn-off-windows-10-a.html","W-Fi Sense - Turn On or Off in Windows 10")</f>
        <v>W-Fi Sense - Turn On or Off in Windows 10</v>
      </c>
      <c r="B3942" s="9" t="s">
        <v>3163</v>
      </c>
      <c r="C3942" s="3"/>
      <c r="D3942" s="3"/>
      <c r="E3942" s="3"/>
      <c r="F3942" s="3"/>
      <c r="G3942" s="3"/>
      <c r="H3942" s="3"/>
      <c r="I3942" s="3"/>
      <c r="J3942" s="3"/>
      <c r="K3942" s="3"/>
      <c r="L3942" s="3"/>
      <c r="M3942" s="3"/>
      <c r="N3942" s="3"/>
      <c r="O3942" s="3"/>
      <c r="P3942" s="3"/>
      <c r="Q3942" s="3"/>
      <c r="R3942" s="3"/>
      <c r="S3942" s="3"/>
      <c r="T3942" s="3"/>
      <c r="U3942" s="3"/>
      <c r="V3942" s="3"/>
    </row>
    <row r="3943" ht="27.0" customHeight="1">
      <c r="A3943" s="8" t="str">
        <f>HYPERLINK("https://www.tenforums.com/tutorials/28346-w-fi-sense-turn-off-windows-10-mobile-phone.html","W-Fi Sense - Turn On or Off in Windows 10 Mobile Phone")</f>
        <v>W-Fi Sense - Turn On or Off in Windows 10 Mobile Phone</v>
      </c>
      <c r="B3943" s="9" t="s">
        <v>3164</v>
      </c>
      <c r="C3943" s="3"/>
      <c r="D3943" s="3"/>
      <c r="E3943" s="3"/>
      <c r="F3943" s="3"/>
      <c r="G3943" s="3"/>
      <c r="H3943" s="3"/>
      <c r="I3943" s="3"/>
      <c r="J3943" s="3"/>
      <c r="K3943" s="3"/>
      <c r="L3943" s="3"/>
      <c r="M3943" s="3"/>
      <c r="N3943" s="3"/>
      <c r="O3943" s="3"/>
      <c r="P3943" s="3"/>
      <c r="Q3943" s="3"/>
      <c r="R3943" s="3"/>
      <c r="S3943" s="3"/>
      <c r="T3943" s="3"/>
      <c r="U3943" s="3"/>
      <c r="V3943" s="3"/>
    </row>
    <row r="3944" ht="27.0" customHeight="1">
      <c r="A3944" s="8" t="str">
        <f>HYPERLINK("https://www.tenforums.com/tutorials/45354-paid-wi-fi-services-turn-off-windows-10-a.html","Wi-Fi Services Paid - Turn On or Off in Windows 10 ")</f>
        <v>Wi-Fi Services Paid - Turn On or Off in Windows 10 </v>
      </c>
      <c r="B3944" s="9" t="s">
        <v>2210</v>
      </c>
      <c r="C3944" s="3"/>
      <c r="D3944" s="3"/>
      <c r="E3944" s="3"/>
      <c r="F3944" s="3"/>
      <c r="G3944" s="3"/>
      <c r="H3944" s="3"/>
      <c r="I3944" s="3"/>
      <c r="J3944" s="3"/>
      <c r="K3944" s="3"/>
      <c r="L3944" s="3"/>
      <c r="M3944" s="3"/>
      <c r="N3944" s="3"/>
      <c r="O3944" s="3"/>
      <c r="P3944" s="3"/>
      <c r="Q3944" s="3"/>
      <c r="R3944" s="3"/>
      <c r="S3944" s="3"/>
      <c r="T3944" s="3"/>
      <c r="U3944" s="3"/>
      <c r="V3944" s="3"/>
    </row>
    <row r="3945" ht="27.0" customHeight="1">
      <c r="A3945" s="8" t="str">
        <f>HYPERLINK("https://www.tenforums.com/tutorials/38852-wi-fi-settings-shortcut-create-windows-10-a.html","Wi-Fi Settings shortcut - Create in Windows 10")</f>
        <v>Wi-Fi Settings shortcut - Create in Windows 10</v>
      </c>
      <c r="B3945" s="9" t="s">
        <v>3165</v>
      </c>
      <c r="C3945" s="3"/>
      <c r="D3945" s="3"/>
      <c r="E3945" s="3"/>
      <c r="F3945" s="3"/>
      <c r="G3945" s="3"/>
      <c r="H3945" s="3"/>
      <c r="I3945" s="3"/>
      <c r="J3945" s="3"/>
      <c r="K3945" s="3"/>
      <c r="L3945" s="3"/>
      <c r="M3945" s="3"/>
      <c r="N3945" s="3"/>
      <c r="O3945" s="3"/>
      <c r="P3945" s="3"/>
      <c r="Q3945" s="3"/>
      <c r="R3945" s="3"/>
      <c r="S3945" s="3"/>
      <c r="T3945" s="3"/>
      <c r="U3945" s="3"/>
      <c r="V3945" s="3"/>
    </row>
    <row r="3946" ht="27.0" customHeight="1">
      <c r="A3946" s="8" t="str">
        <f>HYPERLINK("https://www.tenforums.com/tutorials/108514-view-wireless-network-signal-strength-windows-10-a.html","Wi-Fi Signal Strength - View in Windows 10")</f>
        <v>Wi-Fi Signal Strength - View in Windows 10</v>
      </c>
      <c r="B3946" s="9" t="s">
        <v>3166</v>
      </c>
      <c r="C3946" s="3"/>
      <c r="D3946" s="3"/>
      <c r="E3946" s="3"/>
      <c r="F3946" s="3"/>
      <c r="G3946" s="3"/>
      <c r="H3946" s="3"/>
      <c r="I3946" s="3"/>
      <c r="J3946" s="3"/>
      <c r="K3946" s="3"/>
      <c r="L3946" s="3"/>
      <c r="M3946" s="3"/>
      <c r="N3946" s="3"/>
      <c r="O3946" s="3"/>
      <c r="P3946" s="3"/>
      <c r="Q3946" s="3"/>
      <c r="R3946" s="3"/>
      <c r="S3946" s="3"/>
      <c r="T3946" s="3"/>
      <c r="U3946" s="3"/>
      <c r="V3946" s="3"/>
    </row>
    <row r="3947" ht="27.0" customHeight="1">
      <c r="A3947" s="8" t="str">
        <f>HYPERLINK("https://www.tenforums.com/tutorials/33925-wi-fi-turn-off-windows-10-a.html","Wi-Fi - Turn On or Off in Windows 10")</f>
        <v>Wi-Fi - Turn On or Off in Windows 10</v>
      </c>
      <c r="B3947" s="9" t="s">
        <v>3167</v>
      </c>
      <c r="C3947" s="3"/>
      <c r="D3947" s="3"/>
      <c r="E3947" s="3"/>
      <c r="F3947" s="3"/>
      <c r="G3947" s="3"/>
      <c r="H3947" s="3"/>
      <c r="I3947" s="3"/>
      <c r="J3947" s="3"/>
      <c r="K3947" s="3"/>
      <c r="L3947" s="3"/>
      <c r="M3947" s="3"/>
      <c r="N3947" s="3"/>
      <c r="O3947" s="3"/>
      <c r="P3947" s="3"/>
      <c r="Q3947" s="3"/>
      <c r="R3947" s="3"/>
      <c r="S3947" s="3"/>
      <c r="T3947" s="3"/>
      <c r="U3947" s="3"/>
      <c r="V3947" s="3"/>
    </row>
    <row r="3948" ht="27.0" customHeight="1">
      <c r="A3948" s="8" t="str">
        <f>HYPERLINK("https://www.tenforums.com/tutorials/51704-win32-long-paths-enable-disable-windows-10-a.html","Win32 Long Paths - Enable or Disable in Windows 10")</f>
        <v>Win32 Long Paths - Enable or Disable in Windows 10</v>
      </c>
      <c r="B3948" s="9" t="s">
        <v>2095</v>
      </c>
      <c r="C3948" s="3"/>
      <c r="D3948" s="3"/>
      <c r="E3948" s="3"/>
      <c r="F3948" s="3"/>
      <c r="G3948" s="3"/>
      <c r="H3948" s="3"/>
      <c r="I3948" s="3"/>
      <c r="J3948" s="3"/>
      <c r="K3948" s="3"/>
      <c r="L3948" s="3"/>
      <c r="M3948" s="3"/>
      <c r="N3948" s="3"/>
      <c r="O3948" s="3"/>
      <c r="P3948" s="3"/>
      <c r="Q3948" s="3"/>
      <c r="R3948" s="3"/>
      <c r="S3948" s="3"/>
      <c r="T3948" s="3"/>
      <c r="U3948" s="3"/>
      <c r="V3948" s="3"/>
    </row>
    <row r="3949" ht="27.0" customHeight="1">
      <c r="A3949" s="8" t="str">
        <f>HYPERLINK("https://www.tenforums.com/tutorials/85131-add-win-x-classic-menu-context-menu-windows-10-a.html","Win+X Classic Menu - Add to context menu in Windows 10")</f>
        <v>Win+X Classic Menu - Add to context menu in Windows 10</v>
      </c>
      <c r="B3949" s="9" t="s">
        <v>3168</v>
      </c>
      <c r="C3949" s="3"/>
      <c r="D3949" s="3"/>
      <c r="E3949" s="3"/>
      <c r="F3949" s="3"/>
      <c r="G3949" s="3"/>
      <c r="H3949" s="3"/>
      <c r="I3949" s="3"/>
      <c r="J3949" s="3"/>
      <c r="K3949" s="3"/>
      <c r="L3949" s="3"/>
      <c r="M3949" s="3"/>
      <c r="N3949" s="3"/>
      <c r="O3949" s="3"/>
      <c r="P3949" s="3"/>
      <c r="Q3949" s="3"/>
      <c r="R3949" s="3"/>
      <c r="S3949" s="3"/>
      <c r="T3949" s="3"/>
      <c r="U3949" s="3"/>
      <c r="V3949" s="3"/>
    </row>
    <row r="3950" ht="27.0" customHeight="1">
      <c r="A3950" s="12" t="str">
        <f>HYPERLINK("https://www.tenforums.com/tutorials/66491-how-add-remove-control-panel-win-x-menu-windows-10-a.html","Win+X Menu - Add or Remove Control Panel in Windows 10 ")</f>
        <v>Win+X Menu - Add or Remove Control Panel in Windows 10 </v>
      </c>
      <c r="B3950" s="32" t="s">
        <v>610</v>
      </c>
      <c r="C3950" s="16"/>
      <c r="D3950" s="16"/>
      <c r="E3950" s="16"/>
      <c r="F3950" s="16"/>
      <c r="G3950" s="16"/>
      <c r="H3950" s="16"/>
      <c r="I3950" s="16"/>
      <c r="J3950" s="16"/>
      <c r="K3950" s="16"/>
      <c r="L3950" s="16"/>
      <c r="M3950" s="16"/>
      <c r="N3950" s="16"/>
      <c r="O3950" s="16"/>
      <c r="P3950" s="16"/>
      <c r="Q3950" s="16"/>
      <c r="R3950" s="16"/>
      <c r="S3950" s="16"/>
      <c r="T3950" s="16"/>
      <c r="U3950" s="16"/>
      <c r="V3950" s="16"/>
    </row>
    <row r="3951" ht="27.0" customHeight="1">
      <c r="A3951" s="12" t="str">
        <f>HYPERLINK("https://www.tenforums.com/tutorials/154066-how-add-remove-settings-win-x-menu-windows-10-a.html","Win+X Menu - Add or Remove Settings in Windows 10 ")</f>
        <v>Win+X Menu - Add or Remove Settings in Windows 10 </v>
      </c>
      <c r="B3951" s="24" t="s">
        <v>2693</v>
      </c>
      <c r="C3951" s="16"/>
      <c r="D3951" s="16"/>
      <c r="E3951" s="16"/>
      <c r="F3951" s="16"/>
      <c r="G3951" s="16"/>
      <c r="H3951" s="16"/>
      <c r="I3951" s="16"/>
      <c r="J3951" s="16"/>
      <c r="K3951" s="16"/>
      <c r="L3951" s="16"/>
      <c r="M3951" s="16"/>
      <c r="N3951" s="16"/>
      <c r="O3951" s="16"/>
      <c r="P3951" s="16"/>
      <c r="Q3951" s="16"/>
      <c r="R3951" s="16"/>
      <c r="S3951" s="16"/>
      <c r="T3951" s="16"/>
      <c r="U3951" s="16"/>
      <c r="V3951" s="16"/>
    </row>
    <row r="3952" ht="27.0" customHeight="1">
      <c r="A3952" s="8" t="str">
        <f>HYPERLINK("https://www.tenforums.com/tutorials/66997-win-x-menu-power-options-control-panel-settings-windows-10-a.html","Win+X Menu Power Options - Control Panel or Settings in Windows 10 ")</f>
        <v>Win+X Menu Power Options - Control Panel or Settings in Windows 10 </v>
      </c>
      <c r="B3952" s="9" t="s">
        <v>2358</v>
      </c>
      <c r="C3952" s="3"/>
      <c r="D3952" s="3"/>
      <c r="E3952" s="3"/>
      <c r="F3952" s="3"/>
      <c r="G3952" s="3"/>
      <c r="H3952" s="3"/>
      <c r="I3952" s="3"/>
      <c r="J3952" s="3"/>
      <c r="K3952" s="3"/>
      <c r="L3952" s="3"/>
      <c r="M3952" s="3"/>
      <c r="N3952" s="3"/>
      <c r="O3952" s="3"/>
      <c r="P3952" s="3"/>
      <c r="Q3952" s="3"/>
      <c r="R3952" s="3"/>
      <c r="S3952" s="3"/>
      <c r="T3952" s="3"/>
      <c r="U3952" s="3"/>
      <c r="V3952" s="3"/>
    </row>
    <row r="3953" ht="27.0" customHeight="1">
      <c r="A3953" s="8" t="str">
        <f>HYPERLINK("https://www.tenforums.com/tutorials/22882-win-x-menu-show-command-prompt-powershell-windows-10-a.html","Win+X Menu - Show Command Prompt or PowerShell in Windows 10")</f>
        <v>Win+X Menu - Show Command Prompt or PowerShell in Windows 10</v>
      </c>
      <c r="B3953" s="9" t="s">
        <v>541</v>
      </c>
      <c r="C3953" s="3"/>
      <c r="D3953" s="3"/>
      <c r="E3953" s="3"/>
      <c r="F3953" s="3"/>
      <c r="G3953" s="3"/>
      <c r="H3953" s="3"/>
      <c r="I3953" s="3"/>
      <c r="J3953" s="3"/>
      <c r="K3953" s="3"/>
      <c r="L3953" s="3"/>
      <c r="M3953" s="3"/>
      <c r="N3953" s="3"/>
      <c r="O3953" s="3"/>
      <c r="P3953" s="3"/>
      <c r="Q3953" s="3"/>
      <c r="R3953" s="3"/>
      <c r="S3953" s="3"/>
      <c r="T3953" s="3"/>
      <c r="U3953" s="3"/>
      <c r="V3953" s="3"/>
    </row>
    <row r="3954" ht="27.0" customHeight="1">
      <c r="A3954" s="8" t="str">
        <f>HYPERLINK("https://www.tenforums.com/tutorials/67001-win-x-menu-system-control-panel-settings-windows-10-a.html","Win+X Menu System - Control Panel or Settings in Windows 10 ")</f>
        <v>Win+X Menu System - Control Panel or Settings in Windows 10 </v>
      </c>
      <c r="B3954" s="9" t="s">
        <v>2904</v>
      </c>
      <c r="C3954" s="3"/>
      <c r="D3954" s="3"/>
      <c r="E3954" s="3"/>
      <c r="F3954" s="3"/>
      <c r="G3954" s="3"/>
      <c r="H3954" s="3"/>
      <c r="I3954" s="3"/>
      <c r="J3954" s="3"/>
      <c r="K3954" s="3"/>
      <c r="L3954" s="3"/>
      <c r="M3954" s="3"/>
      <c r="N3954" s="3"/>
      <c r="O3954" s="3"/>
      <c r="P3954" s="3"/>
      <c r="Q3954" s="3"/>
      <c r="R3954" s="3"/>
      <c r="S3954" s="3"/>
      <c r="T3954" s="3"/>
      <c r="U3954" s="3"/>
      <c r="V3954" s="3"/>
    </row>
    <row r="3955" ht="27.0" customHeight="1">
      <c r="A3955" s="8" t="str">
        <f>HYPERLINK("https://www.tenforums.com/tutorials/67059-win-x-network-connections-control-panel-settings-windows-10-a.html","Win+X Network Connections - Control Panel or Settings in Windows 10 ")</f>
        <v>Win+X Network Connections - Control Panel or Settings in Windows 10 </v>
      </c>
      <c r="B3955" s="9" t="s">
        <v>2044</v>
      </c>
      <c r="C3955" s="3"/>
      <c r="D3955" s="3"/>
      <c r="E3955" s="3"/>
      <c r="F3955" s="3"/>
      <c r="G3955" s="3"/>
      <c r="H3955" s="3"/>
      <c r="I3955" s="3"/>
      <c r="J3955" s="3"/>
      <c r="K3955" s="3"/>
      <c r="L3955" s="3"/>
      <c r="M3955" s="3"/>
      <c r="N3955" s="3"/>
      <c r="O3955" s="3"/>
      <c r="P3955" s="3"/>
      <c r="Q3955" s="3"/>
      <c r="R3955" s="3"/>
      <c r="S3955" s="3"/>
      <c r="T3955" s="3"/>
      <c r="U3955" s="3"/>
      <c r="V3955" s="3"/>
    </row>
    <row r="3956" ht="27.0" customHeight="1">
      <c r="A3956" s="8" t="str">
        <f>HYPERLINK("https://www.tenforums.com/tutorials/67058-win-x-programs-features-control-panel-settings-windows-10-a.html","Win+X Programs and Features - Control Panel or Settings in Windows 10 ")</f>
        <v>Win+X Programs and Features - Control Panel or Settings in Windows 10 </v>
      </c>
      <c r="B3956" s="9" t="s">
        <v>2429</v>
      </c>
      <c r="C3956" s="3"/>
      <c r="D3956" s="3"/>
      <c r="E3956" s="3"/>
      <c r="F3956" s="3"/>
      <c r="G3956" s="3"/>
      <c r="H3956" s="3"/>
      <c r="I3956" s="3"/>
      <c r="J3956" s="3"/>
      <c r="K3956" s="3"/>
      <c r="L3956" s="3"/>
      <c r="M3956" s="3"/>
      <c r="N3956" s="3"/>
      <c r="O3956" s="3"/>
      <c r="P3956" s="3"/>
      <c r="Q3956" s="3"/>
      <c r="R3956" s="3"/>
      <c r="S3956" s="3"/>
      <c r="T3956" s="3"/>
      <c r="U3956" s="3"/>
      <c r="V3956" s="3"/>
    </row>
    <row r="3957" ht="27.0" customHeight="1">
      <c r="A3957" s="8" t="str">
        <f>HYPERLINK("https://www.tenforums.com/tutorials/126918-add-custom-shortcuts-win-x-quick-link-menu-windows-10-a.html","Win+X Quick Link Menu - Add Custom Shortcuts in Windows 10")</f>
        <v>Win+X Quick Link Menu - Add Custom Shortcuts in Windows 10</v>
      </c>
      <c r="B3957" s="9" t="s">
        <v>2472</v>
      </c>
      <c r="C3957" s="3"/>
      <c r="D3957" s="3"/>
      <c r="E3957" s="3"/>
      <c r="F3957" s="3"/>
      <c r="G3957" s="3"/>
      <c r="H3957" s="3"/>
      <c r="I3957" s="3"/>
      <c r="J3957" s="3"/>
      <c r="K3957" s="3"/>
      <c r="L3957" s="3"/>
      <c r="M3957" s="3"/>
      <c r="N3957" s="3"/>
      <c r="O3957" s="3"/>
      <c r="P3957" s="3"/>
      <c r="Q3957" s="3"/>
      <c r="R3957" s="3"/>
      <c r="S3957" s="3"/>
      <c r="T3957" s="3"/>
      <c r="U3957" s="3"/>
      <c r="V3957" s="3"/>
    </row>
    <row r="3958" ht="27.0" customHeight="1">
      <c r="A3958" s="8" t="str">
        <f>HYPERLINK("https://www.tenforums.com/tutorials/124210-add-remove-default-items-win-x-quick-link-menu-windows-10-a.html","Win+X Quick Link Menu - Add or Remove Default Items in Windows 10")</f>
        <v>Win+X Quick Link Menu - Add or Remove Default Items in Windows 10</v>
      </c>
      <c r="B3958" s="9" t="s">
        <v>2474</v>
      </c>
      <c r="C3958" s="3"/>
      <c r="D3958" s="3"/>
      <c r="E3958" s="3"/>
      <c r="F3958" s="3"/>
      <c r="G3958" s="3"/>
      <c r="H3958" s="3"/>
      <c r="I3958" s="3"/>
      <c r="J3958" s="3"/>
      <c r="K3958" s="3"/>
      <c r="L3958" s="3"/>
      <c r="M3958" s="3"/>
      <c r="N3958" s="3"/>
      <c r="O3958" s="3"/>
      <c r="P3958" s="3"/>
      <c r="Q3958" s="3"/>
      <c r="R3958" s="3"/>
      <c r="S3958" s="3"/>
      <c r="T3958" s="3"/>
      <c r="U3958" s="3"/>
      <c r="V3958" s="3"/>
    </row>
    <row r="3959" ht="27.0" customHeight="1">
      <c r="A3959" s="8" t="str">
        <f>HYPERLINK("https://www.tenforums.com/tutorials/1984-win-x-quick-link-menu-open-windows-10-a.html","Win+X Quick Link Menu - Open in Windows 10")</f>
        <v>Win+X Quick Link Menu - Open in Windows 10</v>
      </c>
      <c r="B3959" s="9" t="s">
        <v>2476</v>
      </c>
      <c r="C3959" s="3"/>
      <c r="D3959" s="3"/>
      <c r="E3959" s="3"/>
      <c r="F3959" s="3"/>
      <c r="G3959" s="3"/>
      <c r="H3959" s="3"/>
      <c r="I3959" s="3"/>
      <c r="J3959" s="3"/>
      <c r="K3959" s="3"/>
      <c r="L3959" s="3"/>
      <c r="M3959" s="3"/>
      <c r="N3959" s="3"/>
      <c r="O3959" s="3"/>
      <c r="P3959" s="3"/>
      <c r="Q3959" s="3"/>
      <c r="R3959" s="3"/>
      <c r="S3959" s="3"/>
      <c r="T3959" s="3"/>
      <c r="U3959" s="3"/>
      <c r="V3959" s="3"/>
    </row>
    <row r="3960" ht="27.0" customHeight="1">
      <c r="A3960" s="8" t="str">
        <f>HYPERLINK("https://www.tenforums.com/tutorials/128500-rename-shortcuts-win-x-quick-link-menu-windows-10-a.html","Win+X Quick Link Menu Shortcuts - Rename in Windows 10")</f>
        <v>Win+X Quick Link Menu Shortcuts - Rename in Windows 10</v>
      </c>
      <c r="B3960" s="9" t="s">
        <v>2477</v>
      </c>
      <c r="C3960" s="3"/>
      <c r="D3960" s="3"/>
      <c r="E3960" s="3"/>
      <c r="F3960" s="3"/>
      <c r="G3960" s="3"/>
      <c r="H3960" s="3"/>
      <c r="I3960" s="3"/>
      <c r="J3960" s="3"/>
      <c r="K3960" s="3"/>
      <c r="L3960" s="3"/>
      <c r="M3960" s="3"/>
      <c r="N3960" s="3"/>
      <c r="O3960" s="3"/>
      <c r="P3960" s="3"/>
      <c r="Q3960" s="3"/>
      <c r="R3960" s="3"/>
      <c r="S3960" s="3"/>
      <c r="T3960" s="3"/>
      <c r="U3960" s="3"/>
      <c r="V3960" s="3"/>
    </row>
    <row r="3961" ht="27.0" customHeight="1">
      <c r="A3961" s="8" t="str">
        <f>HYPERLINK("https://www.tenforums.com/tutorials/5558-windbg-basics-debugging-crash-dumps-windows-10-a.html","WinDBG - Basics for Debugging Crash Dumps in Windows 10")</f>
        <v>WinDBG - Basics for Debugging Crash Dumps in Windows 10</v>
      </c>
      <c r="B3961" s="9" t="s">
        <v>3169</v>
      </c>
      <c r="C3961" s="3"/>
      <c r="D3961" s="3"/>
      <c r="E3961" s="3"/>
      <c r="F3961" s="3"/>
      <c r="G3961" s="3"/>
      <c r="H3961" s="3"/>
      <c r="I3961" s="3"/>
      <c r="J3961" s="3"/>
      <c r="K3961" s="3"/>
      <c r="L3961" s="3"/>
      <c r="M3961" s="3"/>
      <c r="N3961" s="3"/>
      <c r="O3961" s="3"/>
      <c r="P3961" s="3"/>
      <c r="Q3961" s="3"/>
      <c r="R3961" s="3"/>
      <c r="S3961" s="3"/>
      <c r="T3961" s="3"/>
      <c r="U3961" s="3"/>
      <c r="V3961" s="3"/>
    </row>
    <row r="3962" ht="27.0" customHeight="1">
      <c r="A3962" s="8" t="str">
        <f>HYPERLINK("https://www.tenforums.com/tutorials/2082-windbg-install-configure.html","WinDBG - Install &amp; Configure")</f>
        <v>WinDBG - Install &amp; Configure</v>
      </c>
      <c r="B3962" s="9" t="s">
        <v>3170</v>
      </c>
      <c r="C3962" s="3"/>
      <c r="D3962" s="3"/>
      <c r="E3962" s="3"/>
      <c r="F3962" s="3"/>
      <c r="G3962" s="3"/>
      <c r="H3962" s="3"/>
      <c r="I3962" s="3"/>
      <c r="J3962" s="3"/>
      <c r="K3962" s="3"/>
      <c r="L3962" s="3"/>
      <c r="M3962" s="3"/>
      <c r="N3962" s="3"/>
      <c r="O3962" s="3"/>
      <c r="P3962" s="3"/>
      <c r="Q3962" s="3"/>
      <c r="R3962" s="3"/>
      <c r="S3962" s="3"/>
      <c r="T3962" s="3"/>
      <c r="U3962" s="3"/>
      <c r="V3962" s="3"/>
    </row>
    <row r="3963" ht="27.0" customHeight="1">
      <c r="A3963" s="8" t="str">
        <f>HYPERLINK("https://www.tenforums.com/tutorials/133985-change-window-background-color-windows-10-a.html","Window Background Color - Change in Windows 10")</f>
        <v>Window Background Color - Change in Windows 10</v>
      </c>
      <c r="B3963" s="9" t="s">
        <v>3171</v>
      </c>
      <c r="C3963" s="3"/>
      <c r="D3963" s="3"/>
      <c r="E3963" s="3"/>
      <c r="F3963" s="3"/>
      <c r="G3963" s="3"/>
      <c r="H3963" s="3"/>
      <c r="I3963" s="3"/>
      <c r="J3963" s="3"/>
      <c r="K3963" s="3"/>
      <c r="L3963" s="3"/>
      <c r="M3963" s="3"/>
      <c r="N3963" s="3"/>
      <c r="O3963" s="3"/>
      <c r="P3963" s="3"/>
      <c r="Q3963" s="3"/>
      <c r="R3963" s="3"/>
      <c r="S3963" s="3"/>
      <c r="T3963" s="3"/>
      <c r="U3963" s="3"/>
      <c r="V3963" s="3"/>
    </row>
    <row r="3964" ht="27.0" customHeight="1">
      <c r="A3964" s="8" t="str">
        <f>HYPERLINK("https://www.tenforums.com/tutorials/3380-color-appearance-change-windows-10-a.html","Window Borders Color - Change in Windows 10")</f>
        <v>Window Borders Color - Change in Windows 10</v>
      </c>
      <c r="B3964" s="9" t="s">
        <v>5</v>
      </c>
      <c r="C3964" s="3"/>
      <c r="D3964" s="3"/>
      <c r="E3964" s="3"/>
      <c r="F3964" s="3"/>
      <c r="G3964" s="3"/>
      <c r="H3964" s="3"/>
      <c r="I3964" s="3"/>
      <c r="J3964" s="3"/>
      <c r="K3964" s="3"/>
      <c r="L3964" s="3"/>
      <c r="M3964" s="3"/>
      <c r="N3964" s="3"/>
      <c r="O3964" s="3"/>
      <c r="P3964" s="3"/>
      <c r="Q3964" s="3"/>
      <c r="R3964" s="3"/>
      <c r="S3964" s="3"/>
      <c r="T3964" s="3"/>
      <c r="U3964" s="3"/>
      <c r="V3964" s="3"/>
    </row>
    <row r="3965" ht="27.0" customHeight="1">
      <c r="A3965" s="8" t="str">
        <f>HYPERLINK("https://www.tenforums.com/tutorials/134060-change-window-frame-color-windows-10-a.html","Window Frame Color - Change in Windows 10")</f>
        <v>Window Frame Color - Change in Windows 10</v>
      </c>
      <c r="B3965" s="9" t="s">
        <v>3172</v>
      </c>
      <c r="C3965" s="3"/>
      <c r="D3965" s="3"/>
      <c r="E3965" s="3"/>
      <c r="F3965" s="3"/>
      <c r="G3965" s="3"/>
      <c r="H3965" s="3"/>
      <c r="I3965" s="3"/>
      <c r="J3965" s="3"/>
      <c r="K3965" s="3"/>
      <c r="L3965" s="3"/>
      <c r="M3965" s="3"/>
      <c r="N3965" s="3"/>
      <c r="O3965" s="3"/>
      <c r="P3965" s="3"/>
      <c r="Q3965" s="3"/>
      <c r="R3965" s="3"/>
      <c r="S3965" s="3"/>
      <c r="T3965" s="3"/>
      <c r="U3965" s="3"/>
      <c r="V3965" s="3"/>
    </row>
    <row r="3966" ht="27.0" customHeight="1">
      <c r="A3966" s="8" t="str">
        <f>HYPERLINK("https://www.tenforums.com/tutorials/133712-change-window-text-color-windows-10-a.html","Window Text Color - Change in Windows 10")</f>
        <v>Window Text Color - Change in Windows 10</v>
      </c>
      <c r="B3966" s="9" t="s">
        <v>3003</v>
      </c>
      <c r="C3966" s="3"/>
      <c r="D3966" s="3"/>
      <c r="E3966" s="3"/>
      <c r="F3966" s="3"/>
      <c r="G3966" s="3"/>
      <c r="H3966" s="3"/>
      <c r="I3966" s="3"/>
      <c r="J3966" s="3"/>
      <c r="K3966" s="3"/>
      <c r="L3966" s="3"/>
      <c r="M3966" s="3"/>
      <c r="N3966" s="3"/>
      <c r="O3966" s="3"/>
      <c r="P3966" s="3"/>
      <c r="Q3966" s="3"/>
      <c r="R3966" s="3"/>
      <c r="S3966" s="3"/>
      <c r="T3966" s="3"/>
      <c r="U3966" s="3"/>
      <c r="V3966" s="3"/>
    </row>
    <row r="3967" ht="27.0" customHeight="1">
      <c r="A3967" s="8" t="str">
        <f>HYPERLINK("https://www.tenforums.com/tutorials/113966-windows-admin-center-centrally-manage-all-your-computers.html","Windows Admin Center - Centrally manage all your computers")</f>
        <v>Windows Admin Center - Centrally manage all your computers</v>
      </c>
      <c r="B3967" s="9" t="s">
        <v>3173</v>
      </c>
      <c r="C3967" s="3"/>
      <c r="D3967" s="3"/>
      <c r="E3967" s="3"/>
      <c r="F3967" s="3"/>
      <c r="G3967" s="3"/>
      <c r="H3967" s="3"/>
      <c r="I3967" s="3"/>
      <c r="J3967" s="3"/>
      <c r="K3967" s="3"/>
      <c r="L3967" s="3"/>
      <c r="M3967" s="3"/>
      <c r="N3967" s="3"/>
      <c r="O3967" s="3"/>
      <c r="P3967" s="3"/>
      <c r="Q3967" s="3"/>
      <c r="R3967" s="3"/>
      <c r="S3967" s="3"/>
      <c r="T3967" s="3"/>
      <c r="U3967" s="3"/>
      <c r="V3967" s="3"/>
    </row>
    <row r="3968" ht="27.0" customHeight="1">
      <c r="A3968" s="39" t="str">
        <f>HYPERLINK("https://www.tenforums.com/tutorials/140581-windows-admin-center-manage-users-groups.html","Windows Admin Center - Manage Users and Groups")</f>
        <v>Windows Admin Center - Manage Users and Groups</v>
      </c>
      <c r="B3968" s="10" t="s">
        <v>3174</v>
      </c>
      <c r="C3968" s="3"/>
      <c r="D3968" s="3"/>
      <c r="E3968" s="3"/>
      <c r="F3968" s="3"/>
      <c r="G3968" s="3"/>
      <c r="H3968" s="3"/>
      <c r="I3968" s="3"/>
      <c r="J3968" s="3"/>
      <c r="K3968" s="3"/>
      <c r="L3968" s="3"/>
      <c r="M3968" s="3"/>
      <c r="N3968" s="3"/>
      <c r="O3968" s="3"/>
      <c r="P3968" s="3"/>
      <c r="Q3968" s="3"/>
      <c r="R3968" s="3"/>
      <c r="S3968" s="3"/>
      <c r="T3968" s="3"/>
      <c r="U3968" s="3"/>
      <c r="V3968" s="3"/>
    </row>
    <row r="3969" ht="27.0" customHeight="1">
      <c r="A3969" s="11" t="str">
        <f>HYPERLINK("https://www.tenforums.com/tutorials/140484-uninstall-apps-software-windows-admin-center.html","Windows Admin Center - Uninstall apps and software")</f>
        <v>Windows Admin Center - Uninstall apps and software</v>
      </c>
      <c r="B3969" s="10" t="s">
        <v>3175</v>
      </c>
      <c r="C3969" s="3"/>
      <c r="D3969" s="3"/>
      <c r="E3969" s="3"/>
      <c r="F3969" s="3"/>
      <c r="G3969" s="3"/>
      <c r="H3969" s="3"/>
      <c r="I3969" s="3"/>
      <c r="J3969" s="3"/>
      <c r="K3969" s="3"/>
      <c r="L3969" s="3"/>
      <c r="M3969" s="3"/>
      <c r="N3969" s="3"/>
      <c r="O3969" s="3"/>
      <c r="P3969" s="3"/>
      <c r="Q3969" s="3"/>
      <c r="R3969" s="3"/>
      <c r="S3969" s="3"/>
      <c r="T3969" s="3"/>
      <c r="U3969" s="3"/>
      <c r="V3969" s="3"/>
    </row>
    <row r="3970" ht="27.0" customHeight="1">
      <c r="A3970" s="8" t="str">
        <f>HYPERLINK("https://www.tenforums.com/tutorials/104459-join-leave-windows-app-preview-program-apps-windows-10-a.html","Windows App Preview Program for Apps - Join or Leave in Windows 10")</f>
        <v>Windows App Preview Program for Apps - Join or Leave in Windows 10</v>
      </c>
      <c r="B3970" s="9" t="s">
        <v>189</v>
      </c>
      <c r="C3970" s="3"/>
      <c r="D3970" s="3"/>
      <c r="E3970" s="3"/>
      <c r="F3970" s="3"/>
      <c r="G3970" s="3"/>
      <c r="H3970" s="3"/>
      <c r="I3970" s="3"/>
      <c r="J3970" s="3"/>
      <c r="K3970" s="3"/>
      <c r="L3970" s="3"/>
      <c r="M3970" s="3"/>
      <c r="N3970" s="3"/>
      <c r="O3970" s="3"/>
      <c r="P3970" s="3"/>
      <c r="Q3970" s="3"/>
      <c r="R3970" s="3"/>
      <c r="S3970" s="3"/>
      <c r="T3970" s="3"/>
      <c r="U3970" s="3"/>
      <c r="V3970" s="3"/>
    </row>
    <row r="3971" ht="27.0" customHeight="1">
      <c r="A3971" s="8" t="str">
        <f>HYPERLINK("https://www.tenforums.com/tutorials/65381-windows-backup-restore-context-menu-add-windows-10-a.html","Windows Backup and Restore context menu - Add in Windows 10 ")</f>
        <v>Windows Backup and Restore context menu - Add in Windows 10 </v>
      </c>
      <c r="B3971" s="9" t="s">
        <v>250</v>
      </c>
      <c r="C3971" s="3"/>
      <c r="D3971" s="3"/>
      <c r="E3971" s="3"/>
      <c r="F3971" s="3"/>
      <c r="G3971" s="3"/>
      <c r="H3971" s="3"/>
      <c r="I3971" s="3"/>
      <c r="J3971" s="3"/>
      <c r="K3971" s="3"/>
      <c r="L3971" s="3"/>
      <c r="M3971" s="3"/>
      <c r="N3971" s="3"/>
      <c r="O3971" s="3"/>
      <c r="P3971" s="3"/>
      <c r="Q3971" s="3"/>
      <c r="R3971" s="3"/>
      <c r="S3971" s="3"/>
      <c r="T3971" s="3"/>
      <c r="U3971" s="3"/>
      <c r="V3971" s="3"/>
    </row>
    <row r="3972" ht="27.0" customHeight="1">
      <c r="A3972" s="8" t="str">
        <f>HYPERLINK("https://www.tenforums.com/tutorials/75584-windows-backup-change-settings-window-10-a.html","Windows Backup - Change Settings in Window 10")</f>
        <v>Windows Backup - Change Settings in Window 10</v>
      </c>
      <c r="B3972" s="10" t="s">
        <v>251</v>
      </c>
      <c r="C3972" s="3"/>
      <c r="D3972" s="3"/>
      <c r="E3972" s="3"/>
      <c r="F3972" s="3"/>
      <c r="G3972" s="3"/>
      <c r="H3972" s="3"/>
      <c r="I3972" s="3"/>
      <c r="J3972" s="3"/>
      <c r="K3972" s="3"/>
      <c r="L3972" s="3"/>
      <c r="M3972" s="3"/>
      <c r="N3972" s="3"/>
      <c r="O3972" s="3"/>
      <c r="P3972" s="3"/>
      <c r="Q3972" s="3"/>
      <c r="R3972" s="3"/>
      <c r="S3972" s="3"/>
      <c r="T3972" s="3"/>
      <c r="U3972" s="3"/>
      <c r="V3972" s="3"/>
    </row>
    <row r="3973" ht="27.0" customHeight="1">
      <c r="A3973" s="8" t="str">
        <f>HYPERLINK("https://www.tenforums.com/tutorials/75792-windows-backup-create-windows-10-a.html","Windows Backup - Create in Windows 10")</f>
        <v>Windows Backup - Create in Windows 10</v>
      </c>
      <c r="B3973" s="10" t="s">
        <v>252</v>
      </c>
      <c r="C3973" s="3"/>
      <c r="D3973" s="3"/>
      <c r="E3973" s="3"/>
      <c r="F3973" s="3"/>
      <c r="G3973" s="3"/>
      <c r="H3973" s="3"/>
      <c r="I3973" s="3"/>
      <c r="J3973" s="3"/>
      <c r="K3973" s="3"/>
      <c r="L3973" s="3"/>
      <c r="M3973" s="3"/>
      <c r="N3973" s="3"/>
      <c r="O3973" s="3"/>
      <c r="P3973" s="3"/>
      <c r="Q3973" s="3"/>
      <c r="R3973" s="3"/>
      <c r="S3973" s="3"/>
      <c r="T3973" s="3"/>
      <c r="U3973" s="3"/>
      <c r="V3973" s="3"/>
    </row>
    <row r="3974" ht="27.0" customHeight="1">
      <c r="A3974" s="8" t="str">
        <f>HYPERLINK("https://www.tenforums.com/tutorials/98709-enable-disable-user-files-backup-windows-backup-windows-10-a.html","Windows Backup - Enable or Disable User Files Backup in Windows 10")</f>
        <v>Windows Backup - Enable or Disable User Files Backup in Windows 10</v>
      </c>
      <c r="B3974" s="9" t="s">
        <v>253</v>
      </c>
      <c r="C3974" s="3"/>
      <c r="D3974" s="3"/>
      <c r="E3974" s="3"/>
      <c r="F3974" s="3"/>
      <c r="G3974" s="3"/>
      <c r="H3974" s="3"/>
      <c r="I3974" s="3"/>
      <c r="J3974" s="3"/>
      <c r="K3974" s="3"/>
      <c r="L3974" s="3"/>
      <c r="M3974" s="3"/>
      <c r="N3974" s="3"/>
      <c r="O3974" s="3"/>
      <c r="P3974" s="3"/>
      <c r="Q3974" s="3"/>
      <c r="R3974" s="3"/>
      <c r="S3974" s="3"/>
      <c r="T3974" s="3"/>
      <c r="U3974" s="3"/>
      <c r="V3974" s="3"/>
    </row>
    <row r="3975" ht="27.0" customHeight="1">
      <c r="A3975" s="8" t="str">
        <f>HYPERLINK("https://www.tenforums.com/tutorials/75607-windows-backup-manage-space-windows-10-a.html","Windows Backup - Manage Space in Windows 10")</f>
        <v>Windows Backup - Manage Space in Windows 10</v>
      </c>
      <c r="B3975" s="10" t="s">
        <v>254</v>
      </c>
      <c r="C3975" s="3"/>
      <c r="D3975" s="3"/>
      <c r="E3975" s="3"/>
      <c r="F3975" s="3"/>
      <c r="G3975" s="3"/>
      <c r="H3975" s="3"/>
      <c r="I3975" s="3"/>
      <c r="J3975" s="3"/>
      <c r="K3975" s="3"/>
      <c r="L3975" s="3"/>
      <c r="M3975" s="3"/>
      <c r="N3975" s="3"/>
      <c r="O3975" s="3"/>
      <c r="P3975" s="3"/>
      <c r="Q3975" s="3"/>
      <c r="R3975" s="3"/>
      <c r="S3975" s="3"/>
      <c r="T3975" s="3"/>
      <c r="U3975" s="3"/>
      <c r="V3975" s="3"/>
    </row>
    <row r="3976" ht="27.0" customHeight="1">
      <c r="A3976" s="8" t="str">
        <f>HYPERLINK("https://www.tenforums.com/tutorials/75528-windows-backup-reset-default-windows-10-a.html","Windows Backup - Reset to Default in Windows 10")</f>
        <v>Windows Backup - Reset to Default in Windows 10</v>
      </c>
      <c r="B3976" s="10" t="s">
        <v>255</v>
      </c>
      <c r="C3976" s="3"/>
      <c r="D3976" s="3"/>
      <c r="E3976" s="3"/>
      <c r="F3976" s="3"/>
      <c r="G3976" s="3"/>
      <c r="H3976" s="3"/>
      <c r="I3976" s="3"/>
      <c r="J3976" s="3"/>
      <c r="K3976" s="3"/>
      <c r="L3976" s="3"/>
      <c r="M3976" s="3"/>
      <c r="N3976" s="3"/>
      <c r="O3976" s="3"/>
      <c r="P3976" s="3"/>
      <c r="Q3976" s="3"/>
      <c r="R3976" s="3"/>
      <c r="S3976" s="3"/>
      <c r="T3976" s="3"/>
      <c r="U3976" s="3"/>
      <c r="V3976" s="3"/>
    </row>
    <row r="3977" ht="27.0" customHeight="1">
      <c r="A3977" s="8" t="str">
        <f>HYPERLINK("https://www.tenforums.com/tutorials/75675-windows-backup-restore-files-windows-10-a.html","Windows Backup - Restore Files in Windows 10")</f>
        <v>Windows Backup - Restore Files in Windows 10</v>
      </c>
      <c r="B3977" s="10" t="s">
        <v>256</v>
      </c>
      <c r="C3977" s="3"/>
      <c r="D3977" s="3"/>
      <c r="E3977" s="3"/>
      <c r="F3977" s="3"/>
      <c r="G3977" s="3"/>
      <c r="H3977" s="3"/>
      <c r="I3977" s="3"/>
      <c r="J3977" s="3"/>
      <c r="K3977" s="3"/>
      <c r="L3977" s="3"/>
      <c r="M3977" s="3"/>
      <c r="N3977" s="3"/>
      <c r="O3977" s="3"/>
      <c r="P3977" s="3"/>
      <c r="Q3977" s="3"/>
      <c r="R3977" s="3"/>
      <c r="S3977" s="3"/>
      <c r="T3977" s="3"/>
      <c r="U3977" s="3"/>
      <c r="V3977" s="3"/>
    </row>
    <row r="3978" ht="27.0" customHeight="1">
      <c r="A3978" s="8" t="str">
        <f>HYPERLINK("https://www.tenforums.com/tutorials/75591-windows-backup-schedule-turn-off-windows-10-a.html","Windows Backup Schedule - Turn On or Off in Window 10")</f>
        <v>Windows Backup Schedule - Turn On or Off in Window 10</v>
      </c>
      <c r="B3978" s="10" t="s">
        <v>257</v>
      </c>
      <c r="C3978" s="3"/>
      <c r="D3978" s="3"/>
      <c r="E3978" s="3"/>
      <c r="F3978" s="3"/>
      <c r="G3978" s="3"/>
      <c r="H3978" s="3"/>
      <c r="I3978" s="3"/>
      <c r="J3978" s="3"/>
      <c r="K3978" s="3"/>
      <c r="L3978" s="3"/>
      <c r="M3978" s="3"/>
      <c r="N3978" s="3"/>
      <c r="O3978" s="3"/>
      <c r="P3978" s="3"/>
      <c r="Q3978" s="3"/>
      <c r="R3978" s="3"/>
      <c r="S3978" s="3"/>
      <c r="T3978" s="3"/>
      <c r="U3978" s="3"/>
      <c r="V3978" s="3"/>
    </row>
    <row r="3979" ht="27.0" customHeight="1">
      <c r="A3979" s="8" t="str">
        <f>HYPERLINK("https://www.tenforums.com/tutorials/75517-windows-backup-set-up-windows-10-a.html","Windows Backup - Set Up in Windows 10")</f>
        <v>Windows Backup - Set Up in Windows 10</v>
      </c>
      <c r="B3979" s="10" t="s">
        <v>258</v>
      </c>
      <c r="C3979" s="3"/>
      <c r="D3979" s="3"/>
      <c r="E3979" s="3"/>
      <c r="F3979" s="3"/>
      <c r="G3979" s="3"/>
      <c r="H3979" s="3"/>
      <c r="I3979" s="3"/>
      <c r="J3979" s="3"/>
      <c r="K3979" s="3"/>
      <c r="L3979" s="3"/>
      <c r="M3979" s="3"/>
      <c r="N3979" s="3"/>
      <c r="O3979" s="3"/>
      <c r="P3979" s="3"/>
      <c r="Q3979" s="3"/>
      <c r="R3979" s="3"/>
      <c r="S3979" s="3"/>
      <c r="T3979" s="3"/>
      <c r="U3979" s="3"/>
      <c r="V3979" s="3"/>
    </row>
    <row r="3980" ht="27.0" customHeight="1">
      <c r="A3980" s="8" t="str">
        <f>HYPERLINK("https://www.tenforums.com/tutorials/7974-batch-file-add-new-context-menu-windows-10-a.html","Windows Batch File - Add to New Context Menu in Windows 10")</f>
        <v>Windows Batch File - Add to New Context Menu in Windows 10</v>
      </c>
      <c r="B3980" s="9" t="s">
        <v>264</v>
      </c>
      <c r="C3980" s="3"/>
      <c r="D3980" s="3"/>
      <c r="E3980" s="3"/>
      <c r="F3980" s="3"/>
      <c r="G3980" s="3"/>
      <c r="H3980" s="3"/>
      <c r="I3980" s="3"/>
      <c r="J3980" s="3"/>
      <c r="K3980" s="3"/>
      <c r="L3980" s="3"/>
      <c r="M3980" s="3"/>
      <c r="N3980" s="3"/>
      <c r="O3980" s="3"/>
      <c r="P3980" s="3"/>
      <c r="Q3980" s="3"/>
      <c r="R3980" s="3"/>
      <c r="S3980" s="3"/>
      <c r="T3980" s="3"/>
      <c r="U3980" s="3"/>
      <c r="V3980" s="3"/>
    </row>
    <row r="3981" ht="27.0" customHeight="1">
      <c r="A3981" s="8" t="str">
        <f>HYPERLINK("https://www.tenforums.com/tutorials/23975-windows-10-build-number-find.html","Windows 10 Build Number - Find")</f>
        <v>Windows 10 Build Number - Find</v>
      </c>
      <c r="B3981" s="9" t="s">
        <v>355</v>
      </c>
      <c r="C3981" s="3"/>
      <c r="D3981" s="3"/>
      <c r="E3981" s="3"/>
      <c r="F3981" s="3"/>
      <c r="G3981" s="3"/>
      <c r="H3981" s="3"/>
      <c r="I3981" s="3"/>
      <c r="J3981" s="3"/>
      <c r="K3981" s="3"/>
      <c r="L3981" s="3"/>
      <c r="M3981" s="3"/>
      <c r="N3981" s="3"/>
      <c r="O3981" s="3"/>
      <c r="P3981" s="3"/>
      <c r="Q3981" s="3"/>
      <c r="R3981" s="3"/>
      <c r="S3981" s="3"/>
      <c r="T3981" s="3"/>
      <c r="U3981" s="3"/>
      <c r="V3981" s="3"/>
    </row>
    <row r="3982" ht="27.0" customHeight="1">
      <c r="A3982" s="8" t="str">
        <f>HYPERLINK("https://www.tenforums.com/tutorials/78477-cascade-windows-windows-10-a.html","Windows - Cascade in Windows 10")</f>
        <v>Windows - Cascade in Windows 10</v>
      </c>
      <c r="B3982" s="10" t="s">
        <v>389</v>
      </c>
      <c r="C3982" s="3"/>
      <c r="D3982" s="3"/>
      <c r="E3982" s="3"/>
      <c r="F3982" s="3"/>
      <c r="G3982" s="3"/>
      <c r="H3982" s="3"/>
      <c r="I3982" s="3"/>
      <c r="J3982" s="3"/>
      <c r="K3982" s="3"/>
      <c r="L3982" s="3"/>
      <c r="M3982" s="3"/>
      <c r="N3982" s="3"/>
      <c r="O3982" s="3"/>
      <c r="P3982" s="3"/>
      <c r="Q3982" s="3"/>
      <c r="R3982" s="3"/>
      <c r="S3982" s="3"/>
      <c r="T3982" s="3"/>
      <c r="U3982" s="3"/>
      <c r="V3982" s="3"/>
    </row>
    <row r="3983" ht="27.0" customHeight="1">
      <c r="A3983" s="8" t="str">
        <f>HYPERLINK("https://www.tenforums.com/tutorials/1950-clean-install-windows-10-a.html","Windows 10 - Clean Install")</f>
        <v>Windows 10 - Clean Install</v>
      </c>
      <c r="B3983" s="9" t="s">
        <v>3176</v>
      </c>
      <c r="C3983" s="3"/>
      <c r="D3983" s="3"/>
      <c r="E3983" s="3"/>
      <c r="F3983" s="3"/>
      <c r="G3983" s="3"/>
      <c r="H3983" s="3"/>
      <c r="I3983" s="3"/>
      <c r="J3983" s="3"/>
      <c r="K3983" s="3"/>
      <c r="L3983" s="3"/>
      <c r="M3983" s="3"/>
      <c r="N3983" s="3"/>
      <c r="O3983" s="3"/>
      <c r="P3983" s="3"/>
      <c r="Q3983" s="3"/>
      <c r="R3983" s="3"/>
      <c r="S3983" s="3"/>
      <c r="T3983" s="3"/>
      <c r="U3983" s="3"/>
      <c r="V3983" s="3"/>
    </row>
    <row r="3984" ht="27.0" customHeight="1">
      <c r="A3984" s="8" t="str">
        <f>HYPERLINK("https://www.tenforums.com/tutorials/23354-clean-install-windows-10-directly-without-having-upgrade-first.html","Windows 10 - Clean Install Directly without having to Upgrade First")</f>
        <v>Windows 10 - Clean Install Directly without having to Upgrade First</v>
      </c>
      <c r="B3984" s="9" t="s">
        <v>493</v>
      </c>
      <c r="C3984" s="3"/>
      <c r="D3984" s="3"/>
      <c r="E3984" s="3"/>
      <c r="F3984" s="3"/>
      <c r="G3984" s="3"/>
      <c r="H3984" s="3"/>
      <c r="I3984" s="3"/>
      <c r="J3984" s="3"/>
      <c r="K3984" s="3"/>
      <c r="L3984" s="3"/>
      <c r="M3984" s="3"/>
      <c r="N3984" s="3"/>
      <c r="O3984" s="3"/>
      <c r="P3984" s="3"/>
      <c r="Q3984" s="3"/>
      <c r="R3984" s="3"/>
      <c r="S3984" s="3"/>
      <c r="T3984" s="3"/>
      <c r="U3984" s="3"/>
      <c r="V3984" s="3"/>
    </row>
    <row r="3985" ht="27.0" customHeight="1">
      <c r="A3985" s="8" t="str">
        <f>HYPERLINK("https://www.tenforums.com/tutorials/94479-clean-install-windows-10-without-dvd-usb-flash-drive.html","Windows 10 - Clean Install without DVD or USB Flash Drive")</f>
        <v>Windows 10 - Clean Install without DVD or USB Flash Drive</v>
      </c>
      <c r="B3985" s="9" t="s">
        <v>494</v>
      </c>
      <c r="C3985" s="3"/>
      <c r="D3985" s="3"/>
      <c r="E3985" s="3"/>
      <c r="F3985" s="3"/>
      <c r="G3985" s="3"/>
      <c r="H3985" s="3"/>
      <c r="I3985" s="3"/>
      <c r="J3985" s="3"/>
      <c r="K3985" s="3"/>
      <c r="L3985" s="3"/>
      <c r="M3985" s="3"/>
      <c r="N3985" s="3"/>
      <c r="O3985" s="3"/>
      <c r="P3985" s="3"/>
      <c r="Q3985" s="3"/>
      <c r="R3985" s="3"/>
      <c r="S3985" s="3"/>
      <c r="T3985" s="3"/>
      <c r="U3985" s="3"/>
      <c r="V3985" s="3"/>
    </row>
    <row r="3986" ht="27.0" customHeight="1">
      <c r="A3986" s="11" t="s">
        <v>3177</v>
      </c>
      <c r="B3986" s="10" t="s">
        <v>1556</v>
      </c>
      <c r="C3986" s="3"/>
      <c r="D3986" s="3"/>
      <c r="E3986" s="3"/>
      <c r="F3986" s="3"/>
      <c r="G3986" s="3"/>
      <c r="H3986" s="3"/>
      <c r="I3986" s="3"/>
      <c r="J3986" s="3"/>
      <c r="K3986" s="3"/>
      <c r="L3986" s="3"/>
      <c r="M3986" s="3"/>
      <c r="N3986" s="3"/>
      <c r="O3986" s="3"/>
      <c r="P3986" s="3"/>
      <c r="Q3986" s="3"/>
      <c r="R3986" s="3"/>
      <c r="S3986" s="3"/>
      <c r="T3986" s="3"/>
      <c r="U3986" s="3"/>
      <c r="V3986" s="3"/>
    </row>
    <row r="3987" ht="27.0" customHeight="1">
      <c r="A3987" s="11" t="str">
        <f>HYPERLINK("https://www.tenforums.com/tutorials/142728-set-windows-defender-antivirus-max-cpu-usage-scan-windows-10-a.html","Windows Defender Antivirus Maximum CPU Usage for a Scan - Specify in Windows 10")</f>
        <v>Windows Defender Antivirus Maximum CPU Usage for a Scan - Specify in Windows 10</v>
      </c>
      <c r="B3987" s="10" t="s">
        <v>3178</v>
      </c>
      <c r="C3987" s="3"/>
      <c r="D3987" s="3"/>
      <c r="E3987" s="3"/>
      <c r="F3987" s="3"/>
      <c r="G3987" s="3"/>
      <c r="H3987" s="3"/>
      <c r="I3987" s="3"/>
      <c r="J3987" s="3"/>
      <c r="K3987" s="3"/>
      <c r="L3987" s="3"/>
      <c r="M3987" s="3"/>
      <c r="N3987" s="3"/>
      <c r="O3987" s="3"/>
      <c r="P3987" s="3"/>
      <c r="Q3987" s="3"/>
      <c r="R3987" s="3"/>
      <c r="S3987" s="3"/>
      <c r="T3987" s="3"/>
      <c r="U3987" s="3"/>
      <c r="V3987" s="3"/>
    </row>
    <row r="3988" ht="27.0" customHeight="1">
      <c r="A3988" s="11" t="s">
        <v>3179</v>
      </c>
      <c r="B3988" s="10" t="s">
        <v>1558</v>
      </c>
      <c r="C3988" s="3"/>
      <c r="D3988" s="3"/>
      <c r="E3988" s="3"/>
      <c r="F3988" s="3"/>
      <c r="G3988" s="3"/>
      <c r="H3988" s="3"/>
      <c r="I3988" s="3"/>
      <c r="J3988" s="3"/>
      <c r="K3988" s="3"/>
      <c r="L3988" s="3"/>
      <c r="M3988" s="3"/>
      <c r="N3988" s="3"/>
      <c r="O3988" s="3"/>
      <c r="P3988" s="3"/>
      <c r="Q3988" s="3"/>
      <c r="R3988" s="3"/>
      <c r="S3988" s="3"/>
      <c r="T3988" s="3"/>
      <c r="U3988" s="3"/>
      <c r="V3988" s="3"/>
    </row>
    <row r="3989" ht="27.0" customHeight="1">
      <c r="A3989" s="11" t="s">
        <v>3180</v>
      </c>
      <c r="B3989" s="10" t="s">
        <v>1560</v>
      </c>
      <c r="C3989" s="3"/>
      <c r="D3989" s="3"/>
      <c r="E3989" s="3"/>
      <c r="F3989" s="3"/>
      <c r="G3989" s="3"/>
      <c r="H3989" s="3"/>
      <c r="I3989" s="3"/>
      <c r="J3989" s="3"/>
      <c r="K3989" s="3"/>
      <c r="L3989" s="3"/>
      <c r="M3989" s="3"/>
      <c r="N3989" s="3"/>
      <c r="O3989" s="3"/>
      <c r="P3989" s="3"/>
      <c r="Q3989" s="3"/>
      <c r="R3989" s="3"/>
      <c r="S3989" s="3"/>
      <c r="T3989" s="3"/>
      <c r="U3989" s="3"/>
      <c r="V3989" s="3"/>
    </row>
    <row r="3990" ht="27.0" customHeight="1">
      <c r="A3990" s="11" t="s">
        <v>3181</v>
      </c>
      <c r="B3990" s="10" t="s">
        <v>1562</v>
      </c>
      <c r="C3990" s="3"/>
      <c r="D3990" s="3"/>
      <c r="E3990" s="3"/>
      <c r="F3990" s="3"/>
      <c r="G3990" s="3"/>
      <c r="H3990" s="3"/>
      <c r="I3990" s="3"/>
      <c r="J3990" s="3"/>
      <c r="K3990" s="3"/>
      <c r="L3990" s="3"/>
      <c r="M3990" s="3"/>
      <c r="N3990" s="3"/>
      <c r="O3990" s="3"/>
      <c r="P3990" s="3"/>
      <c r="Q3990" s="3"/>
      <c r="R3990" s="3"/>
      <c r="S3990" s="3"/>
      <c r="T3990" s="3"/>
      <c r="U3990" s="3"/>
      <c r="V3990" s="3"/>
    </row>
    <row r="3991" ht="27.0" customHeight="1">
      <c r="A3991" s="11" t="str">
        <f>HYPERLINK("https://www.tenforums.com/tutorials/152869-how-enable-scan-network-files-windows-defender-windows-10-a.html","Windows Defender Antivirus Scan Network Files - Enable or Disable in Windows 10")</f>
        <v>Windows Defender Antivirus Scan Network Files - Enable or Disable in Windows 10</v>
      </c>
      <c r="B3991" s="10" t="s">
        <v>3182</v>
      </c>
      <c r="C3991" s="3"/>
      <c r="D3991" s="3"/>
      <c r="E3991" s="3"/>
      <c r="F3991" s="3"/>
      <c r="G3991" s="3"/>
      <c r="H3991" s="3"/>
      <c r="I3991" s="3"/>
      <c r="J3991" s="3"/>
      <c r="K3991" s="3"/>
      <c r="L3991" s="3"/>
      <c r="M3991" s="3"/>
      <c r="N3991" s="3"/>
      <c r="O3991" s="3"/>
      <c r="P3991" s="3"/>
      <c r="Q3991" s="3"/>
      <c r="R3991" s="3"/>
      <c r="S3991" s="3"/>
      <c r="T3991" s="3"/>
      <c r="U3991" s="3"/>
      <c r="V3991" s="3"/>
    </row>
    <row r="3992" ht="27.0" customHeight="1">
      <c r="A3992" s="11" t="s">
        <v>3183</v>
      </c>
      <c r="B3992" s="10" t="s">
        <v>1564</v>
      </c>
      <c r="C3992" s="3"/>
      <c r="D3992" s="3"/>
      <c r="E3992" s="3"/>
      <c r="F3992" s="3"/>
      <c r="G3992" s="3"/>
      <c r="H3992" s="3"/>
      <c r="I3992" s="3"/>
      <c r="J3992" s="3"/>
      <c r="K3992" s="3"/>
      <c r="L3992" s="3"/>
      <c r="M3992" s="3"/>
      <c r="N3992" s="3"/>
      <c r="O3992" s="3"/>
      <c r="P3992" s="3"/>
      <c r="Q3992" s="3"/>
      <c r="R3992" s="3"/>
      <c r="S3992" s="3"/>
      <c r="T3992" s="3"/>
      <c r="U3992" s="3"/>
      <c r="V3992" s="3"/>
    </row>
    <row r="3993" ht="27.0" customHeight="1">
      <c r="A3993" s="11" t="s">
        <v>3184</v>
      </c>
      <c r="B3993" s="10" t="s">
        <v>3185</v>
      </c>
      <c r="C3993" s="3"/>
      <c r="D3993" s="3"/>
      <c r="E3993" s="3"/>
      <c r="F3993" s="3"/>
      <c r="G3993" s="3"/>
      <c r="H3993" s="3"/>
      <c r="I3993" s="3"/>
      <c r="J3993" s="3"/>
      <c r="K3993" s="3"/>
      <c r="L3993" s="3"/>
      <c r="M3993" s="3"/>
      <c r="N3993" s="3"/>
      <c r="O3993" s="3"/>
      <c r="P3993" s="3"/>
      <c r="Q3993" s="3"/>
      <c r="R3993" s="3"/>
      <c r="S3993" s="3"/>
      <c r="T3993" s="3"/>
      <c r="U3993" s="3"/>
      <c r="V3993" s="3"/>
    </row>
    <row r="3994" ht="27.0" customHeight="1">
      <c r="A3994" s="11" t="s">
        <v>3186</v>
      </c>
      <c r="B3994" s="10" t="s">
        <v>3187</v>
      </c>
      <c r="C3994" s="3"/>
      <c r="D3994" s="3"/>
      <c r="E3994" s="3"/>
      <c r="F3994" s="3"/>
      <c r="G3994" s="3"/>
      <c r="H3994" s="3"/>
      <c r="I3994" s="3"/>
      <c r="J3994" s="3"/>
      <c r="K3994" s="3"/>
      <c r="L3994" s="3"/>
      <c r="M3994" s="3"/>
      <c r="N3994" s="3"/>
      <c r="O3994" s="3"/>
      <c r="P3994" s="3"/>
      <c r="Q3994" s="3"/>
      <c r="R3994" s="3"/>
      <c r="S3994" s="3"/>
      <c r="T3994" s="3"/>
      <c r="U3994" s="3"/>
      <c r="V3994" s="3"/>
    </row>
    <row r="3995" ht="27.0" customHeight="1">
      <c r="A3995" s="8" t="str">
        <f>HYPERLINK("https://www.tenforums.com/tutorials/80290-create-windows-defender-antivirus-shortcut-windows-10-a.html","Windows Defender Antivirus Shortcut - Create in Windows 10")</f>
        <v>Windows Defender Antivirus Shortcut - Create in Windows 10</v>
      </c>
      <c r="B3995" s="10" t="s">
        <v>3188</v>
      </c>
      <c r="C3995" s="3"/>
      <c r="D3995" s="3"/>
      <c r="E3995" s="3"/>
      <c r="F3995" s="3"/>
      <c r="G3995" s="3"/>
      <c r="H3995" s="3"/>
      <c r="I3995" s="3"/>
      <c r="J3995" s="3"/>
      <c r="K3995" s="3"/>
      <c r="L3995" s="3"/>
      <c r="M3995" s="3"/>
      <c r="N3995" s="3"/>
      <c r="O3995" s="3"/>
      <c r="P3995" s="3"/>
      <c r="Q3995" s="3"/>
      <c r="R3995" s="3"/>
      <c r="S3995" s="3"/>
      <c r="T3995" s="3"/>
      <c r="U3995" s="3"/>
      <c r="V3995" s="3"/>
    </row>
    <row r="3996" ht="27.0" customHeight="1">
      <c r="A3996" s="11" t="s">
        <v>3189</v>
      </c>
      <c r="B3996" s="10" t="s">
        <v>1572</v>
      </c>
      <c r="C3996" s="3"/>
      <c r="D3996" s="3"/>
      <c r="E3996" s="3"/>
      <c r="F3996" s="3"/>
      <c r="G3996" s="3"/>
      <c r="H3996" s="3"/>
      <c r="I3996" s="3"/>
      <c r="J3996" s="3"/>
      <c r="K3996" s="3"/>
      <c r="L3996" s="3"/>
      <c r="M3996" s="3"/>
      <c r="N3996" s="3"/>
      <c r="O3996" s="3"/>
      <c r="P3996" s="3"/>
      <c r="Q3996" s="3"/>
      <c r="R3996" s="3"/>
      <c r="S3996" s="3"/>
      <c r="T3996" s="3"/>
      <c r="U3996" s="3"/>
      <c r="V3996" s="3"/>
    </row>
    <row r="3997" ht="27.0" customHeight="1">
      <c r="A3997" s="11" t="str">
        <f>HYPERLINK("https://www.tenforums.com/tutorials/141225-find-windows-defender-antivirus-version-windows-10-a.html","Windows Defender Antivirus Version - Find in Windows 10")</f>
        <v>Windows Defender Antivirus Version - Find in Windows 10</v>
      </c>
      <c r="B3997" s="10" t="s">
        <v>3190</v>
      </c>
      <c r="C3997" s="3"/>
      <c r="D3997" s="3"/>
      <c r="E3997" s="3"/>
      <c r="F3997" s="3"/>
      <c r="G3997" s="3"/>
      <c r="H3997" s="3"/>
      <c r="I3997" s="3"/>
      <c r="J3997" s="3"/>
      <c r="K3997" s="3"/>
      <c r="L3997" s="3"/>
      <c r="M3997" s="3"/>
      <c r="N3997" s="3"/>
      <c r="O3997" s="3"/>
      <c r="P3997" s="3"/>
      <c r="Q3997" s="3"/>
      <c r="R3997" s="3"/>
      <c r="S3997" s="3"/>
      <c r="T3997" s="3"/>
      <c r="U3997" s="3"/>
      <c r="V3997" s="3"/>
    </row>
    <row r="3998" ht="27.0" customHeight="1">
      <c r="A3998" s="8" t="str">
        <f t="shared" ref="A3998:V3998" si="2">HYPERLINK("https://www.tenforums.com/tutorials/113972-turn-advanced-graphics-application-guard-microsoft-edge.html","Windows Defender Application Guard for Microsoft Edge Advanced Graphics - Turn On or Off")</f>
        <v>Windows Defender Application Guard for Microsoft Edge Advanced Graphics - Turn On or Off</v>
      </c>
      <c r="B3998" s="8" t="str">
        <f t="shared" si="2"/>
        <v>Windows Defender Application Guard for Microsoft Edge Advanced Graphics - Turn On or Off</v>
      </c>
      <c r="C3998" s="8" t="str">
        <f t="shared" si="2"/>
        <v>Windows Defender Application Guard for Microsoft Edge Advanced Graphics - Turn On or Off</v>
      </c>
      <c r="D3998" s="8" t="str">
        <f t="shared" si="2"/>
        <v>Windows Defender Application Guard for Microsoft Edge Advanced Graphics - Turn On or Off</v>
      </c>
      <c r="E3998" s="8" t="str">
        <f t="shared" si="2"/>
        <v>Windows Defender Application Guard for Microsoft Edge Advanced Graphics - Turn On or Off</v>
      </c>
      <c r="F3998" s="8" t="str">
        <f t="shared" si="2"/>
        <v>Windows Defender Application Guard for Microsoft Edge Advanced Graphics - Turn On or Off</v>
      </c>
      <c r="G3998" s="8" t="str">
        <f t="shared" si="2"/>
        <v>Windows Defender Application Guard for Microsoft Edge Advanced Graphics - Turn On or Off</v>
      </c>
      <c r="H3998" s="8" t="str">
        <f t="shared" si="2"/>
        <v>Windows Defender Application Guard for Microsoft Edge Advanced Graphics - Turn On or Off</v>
      </c>
      <c r="I3998" s="8" t="str">
        <f t="shared" si="2"/>
        <v>Windows Defender Application Guard for Microsoft Edge Advanced Graphics - Turn On or Off</v>
      </c>
      <c r="J3998" s="8" t="str">
        <f t="shared" si="2"/>
        <v>Windows Defender Application Guard for Microsoft Edge Advanced Graphics - Turn On or Off</v>
      </c>
      <c r="K3998" s="8" t="str">
        <f t="shared" si="2"/>
        <v>Windows Defender Application Guard for Microsoft Edge Advanced Graphics - Turn On or Off</v>
      </c>
      <c r="L3998" s="8" t="str">
        <f t="shared" si="2"/>
        <v>Windows Defender Application Guard for Microsoft Edge Advanced Graphics - Turn On or Off</v>
      </c>
      <c r="M3998" s="8" t="str">
        <f t="shared" si="2"/>
        <v>Windows Defender Application Guard for Microsoft Edge Advanced Graphics - Turn On or Off</v>
      </c>
      <c r="N3998" s="8" t="str">
        <f t="shared" si="2"/>
        <v>Windows Defender Application Guard for Microsoft Edge Advanced Graphics - Turn On or Off</v>
      </c>
      <c r="O3998" s="8" t="str">
        <f t="shared" si="2"/>
        <v>Windows Defender Application Guard for Microsoft Edge Advanced Graphics - Turn On or Off</v>
      </c>
      <c r="P3998" s="8" t="str">
        <f t="shared" si="2"/>
        <v>Windows Defender Application Guard for Microsoft Edge Advanced Graphics - Turn On or Off</v>
      </c>
      <c r="Q3998" s="8" t="str">
        <f t="shared" si="2"/>
        <v>Windows Defender Application Guard for Microsoft Edge Advanced Graphics - Turn On or Off</v>
      </c>
      <c r="R3998" s="8" t="str">
        <f t="shared" si="2"/>
        <v>Windows Defender Application Guard for Microsoft Edge Advanced Graphics - Turn On or Off</v>
      </c>
      <c r="S3998" s="8" t="str">
        <f t="shared" si="2"/>
        <v>Windows Defender Application Guard for Microsoft Edge Advanced Graphics - Turn On or Off</v>
      </c>
      <c r="T3998" s="8" t="str">
        <f t="shared" si="2"/>
        <v>Windows Defender Application Guard for Microsoft Edge Advanced Graphics - Turn On or Off</v>
      </c>
      <c r="U3998" s="8" t="str">
        <f t="shared" si="2"/>
        <v>Windows Defender Application Guard for Microsoft Edge Advanced Graphics - Turn On or Off</v>
      </c>
      <c r="V3998" s="8" t="str">
        <f t="shared" si="2"/>
        <v>Windows Defender Application Guard for Microsoft Edge Advanced Graphics - Turn On or Off</v>
      </c>
    </row>
    <row r="3999" ht="27.0" customHeight="1">
      <c r="A3999" s="8" t="str">
        <f t="shared" ref="A3999:V3999" si="3">HYPERLINK("https://www.tenforums.com/tutorials/121200-turn-off-camera-mic-application-guard-microsoft-edge.html","Windows Defender Application Guard for Microsoft Edge Camera and Microphone - Turn On or Off")</f>
        <v>Windows Defender Application Guard for Microsoft Edge Camera and Microphone - Turn On or Off</v>
      </c>
      <c r="B3999" s="8" t="str">
        <f t="shared" si="3"/>
        <v>Windows Defender Application Guard for Microsoft Edge Camera and Microphone - Turn On or Off</v>
      </c>
      <c r="C3999" s="8" t="str">
        <f t="shared" si="3"/>
        <v>Windows Defender Application Guard for Microsoft Edge Camera and Microphone - Turn On or Off</v>
      </c>
      <c r="D3999" s="8" t="str">
        <f t="shared" si="3"/>
        <v>Windows Defender Application Guard for Microsoft Edge Camera and Microphone - Turn On or Off</v>
      </c>
      <c r="E3999" s="8" t="str">
        <f t="shared" si="3"/>
        <v>Windows Defender Application Guard for Microsoft Edge Camera and Microphone - Turn On or Off</v>
      </c>
      <c r="F3999" s="8" t="str">
        <f t="shared" si="3"/>
        <v>Windows Defender Application Guard for Microsoft Edge Camera and Microphone - Turn On or Off</v>
      </c>
      <c r="G3999" s="8" t="str">
        <f t="shared" si="3"/>
        <v>Windows Defender Application Guard for Microsoft Edge Camera and Microphone - Turn On or Off</v>
      </c>
      <c r="H3999" s="8" t="str">
        <f t="shared" si="3"/>
        <v>Windows Defender Application Guard for Microsoft Edge Camera and Microphone - Turn On or Off</v>
      </c>
      <c r="I3999" s="8" t="str">
        <f t="shared" si="3"/>
        <v>Windows Defender Application Guard for Microsoft Edge Camera and Microphone - Turn On or Off</v>
      </c>
      <c r="J3999" s="8" t="str">
        <f t="shared" si="3"/>
        <v>Windows Defender Application Guard for Microsoft Edge Camera and Microphone - Turn On or Off</v>
      </c>
      <c r="K3999" s="8" t="str">
        <f t="shared" si="3"/>
        <v>Windows Defender Application Guard for Microsoft Edge Camera and Microphone - Turn On or Off</v>
      </c>
      <c r="L3999" s="8" t="str">
        <f t="shared" si="3"/>
        <v>Windows Defender Application Guard for Microsoft Edge Camera and Microphone - Turn On or Off</v>
      </c>
      <c r="M3999" s="8" t="str">
        <f t="shared" si="3"/>
        <v>Windows Defender Application Guard for Microsoft Edge Camera and Microphone - Turn On or Off</v>
      </c>
      <c r="N3999" s="8" t="str">
        <f t="shared" si="3"/>
        <v>Windows Defender Application Guard for Microsoft Edge Camera and Microphone - Turn On or Off</v>
      </c>
      <c r="O3999" s="8" t="str">
        <f t="shared" si="3"/>
        <v>Windows Defender Application Guard for Microsoft Edge Camera and Microphone - Turn On or Off</v>
      </c>
      <c r="P3999" s="8" t="str">
        <f t="shared" si="3"/>
        <v>Windows Defender Application Guard for Microsoft Edge Camera and Microphone - Turn On or Off</v>
      </c>
      <c r="Q3999" s="8" t="str">
        <f t="shared" si="3"/>
        <v>Windows Defender Application Guard for Microsoft Edge Camera and Microphone - Turn On or Off</v>
      </c>
      <c r="R3999" s="8" t="str">
        <f t="shared" si="3"/>
        <v>Windows Defender Application Guard for Microsoft Edge Camera and Microphone - Turn On or Off</v>
      </c>
      <c r="S3999" s="8" t="str">
        <f t="shared" si="3"/>
        <v>Windows Defender Application Guard for Microsoft Edge Camera and Microphone - Turn On or Off</v>
      </c>
      <c r="T3999" s="8" t="str">
        <f t="shared" si="3"/>
        <v>Windows Defender Application Guard for Microsoft Edge Camera and Microphone - Turn On or Off</v>
      </c>
      <c r="U3999" s="8" t="str">
        <f t="shared" si="3"/>
        <v>Windows Defender Application Guard for Microsoft Edge Camera and Microphone - Turn On or Off</v>
      </c>
      <c r="V3999" s="8" t="str">
        <f t="shared" si="3"/>
        <v>Windows Defender Application Guard for Microsoft Edge Camera and Microphone - Turn On or Off</v>
      </c>
    </row>
    <row r="4000" ht="27.0" customHeight="1">
      <c r="A4000" s="8" t="str">
        <f t="shared" ref="A4000:V4000" si="4">HYPERLINK("https://www.tenforums.com/tutorials/113963-turn-off-copy-paste-application-guard-microsoft-edge.html","Windows Defender Application Guard for Microsoft Edge Copy and Paste - Turn On or Off")</f>
        <v>Windows Defender Application Guard for Microsoft Edge Copy and Paste - Turn On or Off</v>
      </c>
      <c r="B4000" s="8" t="str">
        <f t="shared" si="4"/>
        <v>Windows Defender Application Guard for Microsoft Edge Copy and Paste - Turn On or Off</v>
      </c>
      <c r="C4000" s="8" t="str">
        <f t="shared" si="4"/>
        <v>Windows Defender Application Guard for Microsoft Edge Copy and Paste - Turn On or Off</v>
      </c>
      <c r="D4000" s="8" t="str">
        <f t="shared" si="4"/>
        <v>Windows Defender Application Guard for Microsoft Edge Copy and Paste - Turn On or Off</v>
      </c>
      <c r="E4000" s="8" t="str">
        <f t="shared" si="4"/>
        <v>Windows Defender Application Guard for Microsoft Edge Copy and Paste - Turn On or Off</v>
      </c>
      <c r="F4000" s="8" t="str">
        <f t="shared" si="4"/>
        <v>Windows Defender Application Guard for Microsoft Edge Copy and Paste - Turn On or Off</v>
      </c>
      <c r="G4000" s="8" t="str">
        <f t="shared" si="4"/>
        <v>Windows Defender Application Guard for Microsoft Edge Copy and Paste - Turn On or Off</v>
      </c>
      <c r="H4000" s="8" t="str">
        <f t="shared" si="4"/>
        <v>Windows Defender Application Guard for Microsoft Edge Copy and Paste - Turn On or Off</v>
      </c>
      <c r="I4000" s="8" t="str">
        <f t="shared" si="4"/>
        <v>Windows Defender Application Guard for Microsoft Edge Copy and Paste - Turn On or Off</v>
      </c>
      <c r="J4000" s="8" t="str">
        <f t="shared" si="4"/>
        <v>Windows Defender Application Guard for Microsoft Edge Copy and Paste - Turn On or Off</v>
      </c>
      <c r="K4000" s="8" t="str">
        <f t="shared" si="4"/>
        <v>Windows Defender Application Guard for Microsoft Edge Copy and Paste - Turn On or Off</v>
      </c>
      <c r="L4000" s="8" t="str">
        <f t="shared" si="4"/>
        <v>Windows Defender Application Guard for Microsoft Edge Copy and Paste - Turn On or Off</v>
      </c>
      <c r="M4000" s="8" t="str">
        <f t="shared" si="4"/>
        <v>Windows Defender Application Guard for Microsoft Edge Copy and Paste - Turn On or Off</v>
      </c>
      <c r="N4000" s="8" t="str">
        <f t="shared" si="4"/>
        <v>Windows Defender Application Guard for Microsoft Edge Copy and Paste - Turn On or Off</v>
      </c>
      <c r="O4000" s="8" t="str">
        <f t="shared" si="4"/>
        <v>Windows Defender Application Guard for Microsoft Edge Copy and Paste - Turn On or Off</v>
      </c>
      <c r="P4000" s="8" t="str">
        <f t="shared" si="4"/>
        <v>Windows Defender Application Guard for Microsoft Edge Copy and Paste - Turn On or Off</v>
      </c>
      <c r="Q4000" s="8" t="str">
        <f t="shared" si="4"/>
        <v>Windows Defender Application Guard for Microsoft Edge Copy and Paste - Turn On or Off</v>
      </c>
      <c r="R4000" s="8" t="str">
        <f t="shared" si="4"/>
        <v>Windows Defender Application Guard for Microsoft Edge Copy and Paste - Turn On or Off</v>
      </c>
      <c r="S4000" s="8" t="str">
        <f t="shared" si="4"/>
        <v>Windows Defender Application Guard for Microsoft Edge Copy and Paste - Turn On or Off</v>
      </c>
      <c r="T4000" s="8" t="str">
        <f t="shared" si="4"/>
        <v>Windows Defender Application Guard for Microsoft Edge Copy and Paste - Turn On or Off</v>
      </c>
      <c r="U4000" s="8" t="str">
        <f t="shared" si="4"/>
        <v>Windows Defender Application Guard for Microsoft Edge Copy and Paste - Turn On or Off</v>
      </c>
      <c r="V4000" s="8" t="str">
        <f t="shared" si="4"/>
        <v>Windows Defender Application Guard for Microsoft Edge Copy and Paste - Turn On or Off</v>
      </c>
    </row>
    <row r="4001" ht="27.0" customHeight="1">
      <c r="A4001" s="8" t="str">
        <f t="shared" ref="A4001:V4001" si="5">HYPERLINK("https://www.tenforums.com/tutorials/87919-enable-data-persistence-microsoft-edge-application-guard.html","Windows Defender Application Guard for Microsoft Edge Data Persistence - Enable in Windows 10")</f>
        <v>Windows Defender Application Guard for Microsoft Edge Data Persistence - Enable in Windows 10</v>
      </c>
      <c r="B4001" s="8" t="str">
        <f t="shared" si="5"/>
        <v>Windows Defender Application Guard for Microsoft Edge Data Persistence - Enable in Windows 10</v>
      </c>
      <c r="C4001" s="8" t="str">
        <f t="shared" si="5"/>
        <v>Windows Defender Application Guard for Microsoft Edge Data Persistence - Enable in Windows 10</v>
      </c>
      <c r="D4001" s="8" t="str">
        <f t="shared" si="5"/>
        <v>Windows Defender Application Guard for Microsoft Edge Data Persistence - Enable in Windows 10</v>
      </c>
      <c r="E4001" s="8" t="str">
        <f t="shared" si="5"/>
        <v>Windows Defender Application Guard for Microsoft Edge Data Persistence - Enable in Windows 10</v>
      </c>
      <c r="F4001" s="8" t="str">
        <f t="shared" si="5"/>
        <v>Windows Defender Application Guard for Microsoft Edge Data Persistence - Enable in Windows 10</v>
      </c>
      <c r="G4001" s="8" t="str">
        <f t="shared" si="5"/>
        <v>Windows Defender Application Guard for Microsoft Edge Data Persistence - Enable in Windows 10</v>
      </c>
      <c r="H4001" s="8" t="str">
        <f t="shared" si="5"/>
        <v>Windows Defender Application Guard for Microsoft Edge Data Persistence - Enable in Windows 10</v>
      </c>
      <c r="I4001" s="8" t="str">
        <f t="shared" si="5"/>
        <v>Windows Defender Application Guard for Microsoft Edge Data Persistence - Enable in Windows 10</v>
      </c>
      <c r="J4001" s="8" t="str">
        <f t="shared" si="5"/>
        <v>Windows Defender Application Guard for Microsoft Edge Data Persistence - Enable in Windows 10</v>
      </c>
      <c r="K4001" s="8" t="str">
        <f t="shared" si="5"/>
        <v>Windows Defender Application Guard for Microsoft Edge Data Persistence - Enable in Windows 10</v>
      </c>
      <c r="L4001" s="8" t="str">
        <f t="shared" si="5"/>
        <v>Windows Defender Application Guard for Microsoft Edge Data Persistence - Enable in Windows 10</v>
      </c>
      <c r="M4001" s="8" t="str">
        <f t="shared" si="5"/>
        <v>Windows Defender Application Guard for Microsoft Edge Data Persistence - Enable in Windows 10</v>
      </c>
      <c r="N4001" s="8" t="str">
        <f t="shared" si="5"/>
        <v>Windows Defender Application Guard for Microsoft Edge Data Persistence - Enable in Windows 10</v>
      </c>
      <c r="O4001" s="8" t="str">
        <f t="shared" si="5"/>
        <v>Windows Defender Application Guard for Microsoft Edge Data Persistence - Enable in Windows 10</v>
      </c>
      <c r="P4001" s="8" t="str">
        <f t="shared" si="5"/>
        <v>Windows Defender Application Guard for Microsoft Edge Data Persistence - Enable in Windows 10</v>
      </c>
      <c r="Q4001" s="8" t="str">
        <f t="shared" si="5"/>
        <v>Windows Defender Application Guard for Microsoft Edge Data Persistence - Enable in Windows 10</v>
      </c>
      <c r="R4001" s="8" t="str">
        <f t="shared" si="5"/>
        <v>Windows Defender Application Guard for Microsoft Edge Data Persistence - Enable in Windows 10</v>
      </c>
      <c r="S4001" s="8" t="str">
        <f t="shared" si="5"/>
        <v>Windows Defender Application Guard for Microsoft Edge Data Persistence - Enable in Windows 10</v>
      </c>
      <c r="T4001" s="8" t="str">
        <f t="shared" si="5"/>
        <v>Windows Defender Application Guard for Microsoft Edge Data Persistence - Enable in Windows 10</v>
      </c>
      <c r="U4001" s="8" t="str">
        <f t="shared" si="5"/>
        <v>Windows Defender Application Guard for Microsoft Edge Data Persistence - Enable in Windows 10</v>
      </c>
      <c r="V4001" s="8" t="str">
        <f t="shared" si="5"/>
        <v>Windows Defender Application Guard for Microsoft Edge Data Persistence - Enable in Windows 10</v>
      </c>
    </row>
    <row r="4002" ht="27.0" customHeight="1">
      <c r="A4002" s="8" t="str">
        <f t="shared" ref="A4002:V4002" si="6">HYPERLINK("https://www.tenforums.com/tutorials/106072-enable-download-host-wdag-microsoft-edge-windows-10-a.html","Windows Defender Application Guard for Microsoft Edge - Enable Download to Host in Windows 10")</f>
        <v>Windows Defender Application Guard for Microsoft Edge - Enable Download to Host in Windows 10</v>
      </c>
      <c r="B4002" s="8" t="str">
        <f t="shared" si="6"/>
        <v>Windows Defender Application Guard for Microsoft Edge - Enable Download to Host in Windows 10</v>
      </c>
      <c r="C4002" s="8" t="str">
        <f t="shared" si="6"/>
        <v>Windows Defender Application Guard for Microsoft Edge - Enable Download to Host in Windows 10</v>
      </c>
      <c r="D4002" s="8" t="str">
        <f t="shared" si="6"/>
        <v>Windows Defender Application Guard for Microsoft Edge - Enable Download to Host in Windows 10</v>
      </c>
      <c r="E4002" s="8" t="str">
        <f t="shared" si="6"/>
        <v>Windows Defender Application Guard for Microsoft Edge - Enable Download to Host in Windows 10</v>
      </c>
      <c r="F4002" s="8" t="str">
        <f t="shared" si="6"/>
        <v>Windows Defender Application Guard for Microsoft Edge - Enable Download to Host in Windows 10</v>
      </c>
      <c r="G4002" s="8" t="str">
        <f t="shared" si="6"/>
        <v>Windows Defender Application Guard for Microsoft Edge - Enable Download to Host in Windows 10</v>
      </c>
      <c r="H4002" s="8" t="str">
        <f t="shared" si="6"/>
        <v>Windows Defender Application Guard for Microsoft Edge - Enable Download to Host in Windows 10</v>
      </c>
      <c r="I4002" s="8" t="str">
        <f t="shared" si="6"/>
        <v>Windows Defender Application Guard for Microsoft Edge - Enable Download to Host in Windows 10</v>
      </c>
      <c r="J4002" s="8" t="str">
        <f t="shared" si="6"/>
        <v>Windows Defender Application Guard for Microsoft Edge - Enable Download to Host in Windows 10</v>
      </c>
      <c r="K4002" s="8" t="str">
        <f t="shared" si="6"/>
        <v>Windows Defender Application Guard for Microsoft Edge - Enable Download to Host in Windows 10</v>
      </c>
      <c r="L4002" s="8" t="str">
        <f t="shared" si="6"/>
        <v>Windows Defender Application Guard for Microsoft Edge - Enable Download to Host in Windows 10</v>
      </c>
      <c r="M4002" s="8" t="str">
        <f t="shared" si="6"/>
        <v>Windows Defender Application Guard for Microsoft Edge - Enable Download to Host in Windows 10</v>
      </c>
      <c r="N4002" s="8" t="str">
        <f t="shared" si="6"/>
        <v>Windows Defender Application Guard for Microsoft Edge - Enable Download to Host in Windows 10</v>
      </c>
      <c r="O4002" s="8" t="str">
        <f t="shared" si="6"/>
        <v>Windows Defender Application Guard for Microsoft Edge - Enable Download to Host in Windows 10</v>
      </c>
      <c r="P4002" s="8" t="str">
        <f t="shared" si="6"/>
        <v>Windows Defender Application Guard for Microsoft Edge - Enable Download to Host in Windows 10</v>
      </c>
      <c r="Q4002" s="8" t="str">
        <f t="shared" si="6"/>
        <v>Windows Defender Application Guard for Microsoft Edge - Enable Download to Host in Windows 10</v>
      </c>
      <c r="R4002" s="8" t="str">
        <f t="shared" si="6"/>
        <v>Windows Defender Application Guard for Microsoft Edge - Enable Download to Host in Windows 10</v>
      </c>
      <c r="S4002" s="8" t="str">
        <f t="shared" si="6"/>
        <v>Windows Defender Application Guard for Microsoft Edge - Enable Download to Host in Windows 10</v>
      </c>
      <c r="T4002" s="8" t="str">
        <f t="shared" si="6"/>
        <v>Windows Defender Application Guard for Microsoft Edge - Enable Download to Host in Windows 10</v>
      </c>
      <c r="U4002" s="8" t="str">
        <f t="shared" si="6"/>
        <v>Windows Defender Application Guard for Microsoft Edge - Enable Download to Host in Windows 10</v>
      </c>
      <c r="V4002" s="8" t="str">
        <f t="shared" si="6"/>
        <v>Windows Defender Application Guard for Microsoft Edge - Enable Download to Host in Windows 10</v>
      </c>
    </row>
    <row r="4003" ht="27.0" customHeight="1">
      <c r="A4003" s="8" t="str">
        <f t="shared" ref="A4003:V4003" si="7">HYPERLINK("https://www.tenforums.com/tutorials/113968-turn-off-printing-application-guard-microsoft-edge.html","Windows Defender Application Guard for Microsoft Edge Printing - Turn On or Off")</f>
        <v>Windows Defender Application Guard for Microsoft Edge Printing - Turn On or Off</v>
      </c>
      <c r="B4003" s="8" t="str">
        <f t="shared" si="7"/>
        <v>Windows Defender Application Guard for Microsoft Edge Printing - Turn On or Off</v>
      </c>
      <c r="C4003" s="8" t="str">
        <f t="shared" si="7"/>
        <v>Windows Defender Application Guard for Microsoft Edge Printing - Turn On or Off</v>
      </c>
      <c r="D4003" s="8" t="str">
        <f t="shared" si="7"/>
        <v>Windows Defender Application Guard for Microsoft Edge Printing - Turn On or Off</v>
      </c>
      <c r="E4003" s="8" t="str">
        <f t="shared" si="7"/>
        <v>Windows Defender Application Guard for Microsoft Edge Printing - Turn On or Off</v>
      </c>
      <c r="F4003" s="8" t="str">
        <f t="shared" si="7"/>
        <v>Windows Defender Application Guard for Microsoft Edge Printing - Turn On or Off</v>
      </c>
      <c r="G4003" s="8" t="str">
        <f t="shared" si="7"/>
        <v>Windows Defender Application Guard for Microsoft Edge Printing - Turn On or Off</v>
      </c>
      <c r="H4003" s="8" t="str">
        <f t="shared" si="7"/>
        <v>Windows Defender Application Guard for Microsoft Edge Printing - Turn On or Off</v>
      </c>
      <c r="I4003" s="8" t="str">
        <f t="shared" si="7"/>
        <v>Windows Defender Application Guard for Microsoft Edge Printing - Turn On or Off</v>
      </c>
      <c r="J4003" s="8" t="str">
        <f t="shared" si="7"/>
        <v>Windows Defender Application Guard for Microsoft Edge Printing - Turn On or Off</v>
      </c>
      <c r="K4003" s="8" t="str">
        <f t="shared" si="7"/>
        <v>Windows Defender Application Guard for Microsoft Edge Printing - Turn On or Off</v>
      </c>
      <c r="L4003" s="8" t="str">
        <f t="shared" si="7"/>
        <v>Windows Defender Application Guard for Microsoft Edge Printing - Turn On or Off</v>
      </c>
      <c r="M4003" s="8" t="str">
        <f t="shared" si="7"/>
        <v>Windows Defender Application Guard for Microsoft Edge Printing - Turn On or Off</v>
      </c>
      <c r="N4003" s="8" t="str">
        <f t="shared" si="7"/>
        <v>Windows Defender Application Guard for Microsoft Edge Printing - Turn On or Off</v>
      </c>
      <c r="O4003" s="8" t="str">
        <f t="shared" si="7"/>
        <v>Windows Defender Application Guard for Microsoft Edge Printing - Turn On or Off</v>
      </c>
      <c r="P4003" s="8" t="str">
        <f t="shared" si="7"/>
        <v>Windows Defender Application Guard for Microsoft Edge Printing - Turn On or Off</v>
      </c>
      <c r="Q4003" s="8" t="str">
        <f t="shared" si="7"/>
        <v>Windows Defender Application Guard for Microsoft Edge Printing - Turn On or Off</v>
      </c>
      <c r="R4003" s="8" t="str">
        <f t="shared" si="7"/>
        <v>Windows Defender Application Guard for Microsoft Edge Printing - Turn On or Off</v>
      </c>
      <c r="S4003" s="8" t="str">
        <f t="shared" si="7"/>
        <v>Windows Defender Application Guard for Microsoft Edge Printing - Turn On or Off</v>
      </c>
      <c r="T4003" s="8" t="str">
        <f t="shared" si="7"/>
        <v>Windows Defender Application Guard for Microsoft Edge Printing - Turn On or Off</v>
      </c>
      <c r="U4003" s="8" t="str">
        <f t="shared" si="7"/>
        <v>Windows Defender Application Guard for Microsoft Edge Printing - Turn On or Off</v>
      </c>
      <c r="V4003" s="8" t="str">
        <f t="shared" si="7"/>
        <v>Windows Defender Application Guard for Microsoft Edge Printing - Turn On or Off</v>
      </c>
    </row>
    <row r="4004" ht="27.0" customHeight="1">
      <c r="A4004" s="8" t="str">
        <f t="shared" ref="A4004:V4004" si="8">HYPERLINK("https://www.tenforums.com/tutorials/113959-turn-off-save-data-application-guard-microsoft-edge.html","Windows Defender Application Guard for Microsoft Edge Save Data - Turn On or Off")</f>
        <v>Windows Defender Application Guard for Microsoft Edge Save Data - Turn On or Off</v>
      </c>
      <c r="B4004" s="8" t="str">
        <f t="shared" si="8"/>
        <v>Windows Defender Application Guard for Microsoft Edge Save Data - Turn On or Off</v>
      </c>
      <c r="C4004" s="8" t="str">
        <f t="shared" si="8"/>
        <v>Windows Defender Application Guard for Microsoft Edge Save Data - Turn On or Off</v>
      </c>
      <c r="D4004" s="8" t="str">
        <f t="shared" si="8"/>
        <v>Windows Defender Application Guard for Microsoft Edge Save Data - Turn On or Off</v>
      </c>
      <c r="E4004" s="8" t="str">
        <f t="shared" si="8"/>
        <v>Windows Defender Application Guard for Microsoft Edge Save Data - Turn On or Off</v>
      </c>
      <c r="F4004" s="8" t="str">
        <f t="shared" si="8"/>
        <v>Windows Defender Application Guard for Microsoft Edge Save Data - Turn On or Off</v>
      </c>
      <c r="G4004" s="8" t="str">
        <f t="shared" si="8"/>
        <v>Windows Defender Application Guard for Microsoft Edge Save Data - Turn On or Off</v>
      </c>
      <c r="H4004" s="8" t="str">
        <f t="shared" si="8"/>
        <v>Windows Defender Application Guard for Microsoft Edge Save Data - Turn On or Off</v>
      </c>
      <c r="I4004" s="8" t="str">
        <f t="shared" si="8"/>
        <v>Windows Defender Application Guard for Microsoft Edge Save Data - Turn On or Off</v>
      </c>
      <c r="J4004" s="8" t="str">
        <f t="shared" si="8"/>
        <v>Windows Defender Application Guard for Microsoft Edge Save Data - Turn On or Off</v>
      </c>
      <c r="K4004" s="8" t="str">
        <f t="shared" si="8"/>
        <v>Windows Defender Application Guard for Microsoft Edge Save Data - Turn On or Off</v>
      </c>
      <c r="L4004" s="8" t="str">
        <f t="shared" si="8"/>
        <v>Windows Defender Application Guard for Microsoft Edge Save Data - Turn On or Off</v>
      </c>
      <c r="M4004" s="8" t="str">
        <f t="shared" si="8"/>
        <v>Windows Defender Application Guard for Microsoft Edge Save Data - Turn On or Off</v>
      </c>
      <c r="N4004" s="8" t="str">
        <f t="shared" si="8"/>
        <v>Windows Defender Application Guard for Microsoft Edge Save Data - Turn On or Off</v>
      </c>
      <c r="O4004" s="8" t="str">
        <f t="shared" si="8"/>
        <v>Windows Defender Application Guard for Microsoft Edge Save Data - Turn On or Off</v>
      </c>
      <c r="P4004" s="8" t="str">
        <f t="shared" si="8"/>
        <v>Windows Defender Application Guard for Microsoft Edge Save Data - Turn On or Off</v>
      </c>
      <c r="Q4004" s="8" t="str">
        <f t="shared" si="8"/>
        <v>Windows Defender Application Guard for Microsoft Edge Save Data - Turn On or Off</v>
      </c>
      <c r="R4004" s="8" t="str">
        <f t="shared" si="8"/>
        <v>Windows Defender Application Guard for Microsoft Edge Save Data - Turn On or Off</v>
      </c>
      <c r="S4004" s="8" t="str">
        <f t="shared" si="8"/>
        <v>Windows Defender Application Guard for Microsoft Edge Save Data - Turn On or Off</v>
      </c>
      <c r="T4004" s="8" t="str">
        <f t="shared" si="8"/>
        <v>Windows Defender Application Guard for Microsoft Edge Save Data - Turn On or Off</v>
      </c>
      <c r="U4004" s="8" t="str">
        <f t="shared" si="8"/>
        <v>Windows Defender Application Guard for Microsoft Edge Save Data - Turn On or Off</v>
      </c>
      <c r="V4004" s="8" t="str">
        <f t="shared" si="8"/>
        <v>Windows Defender Application Guard for Microsoft Edge Save Data - Turn On or Off</v>
      </c>
    </row>
    <row r="4005" ht="27.0" customHeight="1">
      <c r="A4005" s="8" t="str">
        <f t="shared" ref="A4005:V4005" si="9">HYPERLINK("https://www.tenforums.com/tutorials/83607-turn-off-windows-defender-application-guard-windows-10-a.html","Windows Defender Application Guard for Microsoft Edge - Turn On or Off in Windows 10")</f>
        <v>Windows Defender Application Guard for Microsoft Edge - Turn On or Off in Windows 10</v>
      </c>
      <c r="B4005" s="8" t="str">
        <f t="shared" si="9"/>
        <v>Windows Defender Application Guard for Microsoft Edge - Turn On or Off in Windows 10</v>
      </c>
      <c r="C4005" s="8" t="str">
        <f t="shared" si="9"/>
        <v>Windows Defender Application Guard for Microsoft Edge - Turn On or Off in Windows 10</v>
      </c>
      <c r="D4005" s="8" t="str">
        <f t="shared" si="9"/>
        <v>Windows Defender Application Guard for Microsoft Edge - Turn On or Off in Windows 10</v>
      </c>
      <c r="E4005" s="8" t="str">
        <f t="shared" si="9"/>
        <v>Windows Defender Application Guard for Microsoft Edge - Turn On or Off in Windows 10</v>
      </c>
      <c r="F4005" s="8" t="str">
        <f t="shared" si="9"/>
        <v>Windows Defender Application Guard for Microsoft Edge - Turn On or Off in Windows 10</v>
      </c>
      <c r="G4005" s="8" t="str">
        <f t="shared" si="9"/>
        <v>Windows Defender Application Guard for Microsoft Edge - Turn On or Off in Windows 10</v>
      </c>
      <c r="H4005" s="8" t="str">
        <f t="shared" si="9"/>
        <v>Windows Defender Application Guard for Microsoft Edge - Turn On or Off in Windows 10</v>
      </c>
      <c r="I4005" s="8" t="str">
        <f t="shared" si="9"/>
        <v>Windows Defender Application Guard for Microsoft Edge - Turn On or Off in Windows 10</v>
      </c>
      <c r="J4005" s="8" t="str">
        <f t="shared" si="9"/>
        <v>Windows Defender Application Guard for Microsoft Edge - Turn On or Off in Windows 10</v>
      </c>
      <c r="K4005" s="8" t="str">
        <f t="shared" si="9"/>
        <v>Windows Defender Application Guard for Microsoft Edge - Turn On or Off in Windows 10</v>
      </c>
      <c r="L4005" s="8" t="str">
        <f t="shared" si="9"/>
        <v>Windows Defender Application Guard for Microsoft Edge - Turn On or Off in Windows 10</v>
      </c>
      <c r="M4005" s="8" t="str">
        <f t="shared" si="9"/>
        <v>Windows Defender Application Guard for Microsoft Edge - Turn On or Off in Windows 10</v>
      </c>
      <c r="N4005" s="8" t="str">
        <f t="shared" si="9"/>
        <v>Windows Defender Application Guard for Microsoft Edge - Turn On or Off in Windows 10</v>
      </c>
      <c r="O4005" s="8" t="str">
        <f t="shared" si="9"/>
        <v>Windows Defender Application Guard for Microsoft Edge - Turn On or Off in Windows 10</v>
      </c>
      <c r="P4005" s="8" t="str">
        <f t="shared" si="9"/>
        <v>Windows Defender Application Guard for Microsoft Edge - Turn On or Off in Windows 10</v>
      </c>
      <c r="Q4005" s="8" t="str">
        <f t="shared" si="9"/>
        <v>Windows Defender Application Guard for Microsoft Edge - Turn On or Off in Windows 10</v>
      </c>
      <c r="R4005" s="8" t="str">
        <f t="shared" si="9"/>
        <v>Windows Defender Application Guard for Microsoft Edge - Turn On or Off in Windows 10</v>
      </c>
      <c r="S4005" s="8" t="str">
        <f t="shared" si="9"/>
        <v>Windows Defender Application Guard for Microsoft Edge - Turn On or Off in Windows 10</v>
      </c>
      <c r="T4005" s="8" t="str">
        <f t="shared" si="9"/>
        <v>Windows Defender Application Guard for Microsoft Edge - Turn On or Off in Windows 10</v>
      </c>
      <c r="U4005" s="8" t="str">
        <f t="shared" si="9"/>
        <v>Windows Defender Application Guard for Microsoft Edge - Turn On or Off in Windows 10</v>
      </c>
      <c r="V4005" s="8" t="str">
        <f t="shared" si="9"/>
        <v>Windows Defender Application Guard for Microsoft Edge - Turn On or Off in Windows 10</v>
      </c>
    </row>
    <row r="4006" ht="27.0" customHeight="1">
      <c r="A4006" s="12" t="str">
        <f t="shared" ref="A4006:V4006" si="10">HYPERLINK("https://www.tenforums.com/tutorials/83614-open-new-application-guard-window-microsoft-edge.html","Windows Defender Application Guard - Open in Microsoft Edge in Windows 10")</f>
        <v>Windows Defender Application Guard - Open in Microsoft Edge in Windows 10</v>
      </c>
      <c r="B4006" s="12" t="str">
        <f t="shared" si="10"/>
        <v>Windows Defender Application Guard - Open in Microsoft Edge in Windows 10</v>
      </c>
      <c r="C4006" s="12" t="str">
        <f t="shared" si="10"/>
        <v>Windows Defender Application Guard - Open in Microsoft Edge in Windows 10</v>
      </c>
      <c r="D4006" s="12" t="str">
        <f t="shared" si="10"/>
        <v>Windows Defender Application Guard - Open in Microsoft Edge in Windows 10</v>
      </c>
      <c r="E4006" s="12" t="str">
        <f t="shared" si="10"/>
        <v>Windows Defender Application Guard - Open in Microsoft Edge in Windows 10</v>
      </c>
      <c r="F4006" s="12" t="str">
        <f t="shared" si="10"/>
        <v>Windows Defender Application Guard - Open in Microsoft Edge in Windows 10</v>
      </c>
      <c r="G4006" s="12" t="str">
        <f t="shared" si="10"/>
        <v>Windows Defender Application Guard - Open in Microsoft Edge in Windows 10</v>
      </c>
      <c r="H4006" s="12" t="str">
        <f t="shared" si="10"/>
        <v>Windows Defender Application Guard - Open in Microsoft Edge in Windows 10</v>
      </c>
      <c r="I4006" s="12" t="str">
        <f t="shared" si="10"/>
        <v>Windows Defender Application Guard - Open in Microsoft Edge in Windows 10</v>
      </c>
      <c r="J4006" s="12" t="str">
        <f t="shared" si="10"/>
        <v>Windows Defender Application Guard - Open in Microsoft Edge in Windows 10</v>
      </c>
      <c r="K4006" s="12" t="str">
        <f t="shared" si="10"/>
        <v>Windows Defender Application Guard - Open in Microsoft Edge in Windows 10</v>
      </c>
      <c r="L4006" s="12" t="str">
        <f t="shared" si="10"/>
        <v>Windows Defender Application Guard - Open in Microsoft Edge in Windows 10</v>
      </c>
      <c r="M4006" s="12" t="str">
        <f t="shared" si="10"/>
        <v>Windows Defender Application Guard - Open in Microsoft Edge in Windows 10</v>
      </c>
      <c r="N4006" s="12" t="str">
        <f t="shared" si="10"/>
        <v>Windows Defender Application Guard - Open in Microsoft Edge in Windows 10</v>
      </c>
      <c r="O4006" s="12" t="str">
        <f t="shared" si="10"/>
        <v>Windows Defender Application Guard - Open in Microsoft Edge in Windows 10</v>
      </c>
      <c r="P4006" s="12" t="str">
        <f t="shared" si="10"/>
        <v>Windows Defender Application Guard - Open in Microsoft Edge in Windows 10</v>
      </c>
      <c r="Q4006" s="12" t="str">
        <f t="shared" si="10"/>
        <v>Windows Defender Application Guard - Open in Microsoft Edge in Windows 10</v>
      </c>
      <c r="R4006" s="12" t="str">
        <f t="shared" si="10"/>
        <v>Windows Defender Application Guard - Open in Microsoft Edge in Windows 10</v>
      </c>
      <c r="S4006" s="12" t="str">
        <f t="shared" si="10"/>
        <v>Windows Defender Application Guard - Open in Microsoft Edge in Windows 10</v>
      </c>
      <c r="T4006" s="12" t="str">
        <f t="shared" si="10"/>
        <v>Windows Defender Application Guard - Open in Microsoft Edge in Windows 10</v>
      </c>
      <c r="U4006" s="12" t="str">
        <f t="shared" si="10"/>
        <v>Windows Defender Application Guard - Open in Microsoft Edge in Windows 10</v>
      </c>
      <c r="V4006" s="12" t="str">
        <f t="shared" si="10"/>
        <v>Windows Defender Application Guard - Open in Microsoft Edge in Windows 10</v>
      </c>
    </row>
    <row r="4007" ht="27.0" customHeight="1">
      <c r="A4007" s="8" t="str">
        <f>HYPERLINK("https://www.tenforums.com/tutorials/113430-add-remove-allowed-apps-controlled-folder-access-windows-10-a.html","Windows Defender Exploit Guard Controlled Folder Access - Add or Remove Allowed Apps in Windows 10")</f>
        <v>Windows Defender Exploit Guard Controlled Folder Access - Add or Remove Allowed Apps in Windows 10</v>
      </c>
      <c r="B4007" s="9" t="s">
        <v>622</v>
      </c>
      <c r="C4007" s="3"/>
      <c r="D4007" s="3"/>
      <c r="E4007" s="3"/>
      <c r="F4007" s="3"/>
      <c r="G4007" s="3"/>
      <c r="H4007" s="3"/>
      <c r="I4007" s="3"/>
      <c r="J4007" s="3"/>
      <c r="K4007" s="3"/>
      <c r="L4007" s="3"/>
      <c r="M4007" s="3"/>
      <c r="N4007" s="3"/>
      <c r="O4007" s="3"/>
      <c r="P4007" s="3"/>
      <c r="Q4007" s="3"/>
      <c r="R4007" s="3"/>
      <c r="S4007" s="3"/>
      <c r="T4007" s="3"/>
      <c r="U4007" s="3"/>
      <c r="V4007" s="3"/>
    </row>
    <row r="4008" ht="27.0" customHeight="1">
      <c r="A4008" s="8" t="str">
        <f>HYPERLINK("https://www.tenforums.com/tutorials/87858-add-protected-folders-controlled-folder-access-windows-10-a.html","Windows Defender Exploit Guard Controlled Folder Access - Add or Remove Protected Folders in Windows 10")</f>
        <v>Windows Defender Exploit Guard Controlled Folder Access - Add or Remove Protected Folders in Windows 10</v>
      </c>
      <c r="B4008" s="9" t="s">
        <v>623</v>
      </c>
      <c r="C4008" s="3"/>
      <c r="D4008" s="3"/>
      <c r="E4008" s="3"/>
      <c r="F4008" s="3"/>
      <c r="G4008" s="3"/>
      <c r="H4008" s="3"/>
      <c r="I4008" s="3"/>
      <c r="J4008" s="3"/>
      <c r="K4008" s="3"/>
      <c r="L4008" s="3"/>
      <c r="M4008" s="3"/>
      <c r="N4008" s="3"/>
      <c r="O4008" s="3"/>
      <c r="P4008" s="3"/>
      <c r="Q4008" s="3"/>
      <c r="R4008" s="3"/>
      <c r="S4008" s="3"/>
      <c r="T4008" s="3"/>
      <c r="U4008" s="3"/>
      <c r="V4008" s="3"/>
    </row>
    <row r="4009" ht="27.0" customHeight="1">
      <c r="A4009" s="8" t="str">
        <f>HYPERLINK("https://www.tenforums.com/tutorials/113380-enable-disable-controlled-folder-access-windows-10-a.html","Windows Defender Exploit Guard Controlled Folder Access - Enable or Disable in Windows 10")</f>
        <v>Windows Defender Exploit Guard Controlled Folder Access - Enable or Disable in Windows 10</v>
      </c>
      <c r="B4009" s="9" t="s">
        <v>626</v>
      </c>
      <c r="C4009" s="3"/>
      <c r="D4009" s="3"/>
      <c r="E4009" s="3"/>
      <c r="F4009" s="3"/>
      <c r="G4009" s="3"/>
      <c r="H4009" s="3"/>
      <c r="I4009" s="3"/>
      <c r="J4009" s="3"/>
      <c r="K4009" s="3"/>
      <c r="L4009" s="3"/>
      <c r="M4009" s="3"/>
      <c r="N4009" s="3"/>
      <c r="O4009" s="3"/>
      <c r="P4009" s="3"/>
      <c r="Q4009" s="3"/>
      <c r="R4009" s="3"/>
      <c r="S4009" s="3"/>
      <c r="T4009" s="3"/>
      <c r="U4009" s="3"/>
      <c r="V4009" s="3"/>
    </row>
    <row r="4010" ht="27.0" customHeight="1">
      <c r="A4010" s="8" t="str">
        <f>HYPERLINK("https://www.tenforums.com/tutorials/98100-enable-windows-defender-exploit-guard-network-protection-windows-10-a.html","Windows Defender Exploit Guard Network Protection - Enable or Disable in Windows 10")</f>
        <v>Windows Defender Exploit Guard Network Protection - Enable or Disable in Windows 10</v>
      </c>
      <c r="B4010" s="9" t="s">
        <v>3191</v>
      </c>
      <c r="C4010" s="3"/>
      <c r="D4010" s="3"/>
      <c r="E4010" s="3"/>
      <c r="F4010" s="3"/>
      <c r="G4010" s="3"/>
      <c r="H4010" s="3"/>
      <c r="I4010" s="3"/>
      <c r="J4010" s="3"/>
      <c r="K4010" s="3"/>
      <c r="L4010" s="3"/>
      <c r="M4010" s="3"/>
      <c r="N4010" s="3"/>
      <c r="O4010" s="3"/>
      <c r="P4010" s="3"/>
      <c r="Q4010" s="3"/>
      <c r="R4010" s="3"/>
      <c r="S4010" s="3"/>
      <c r="T4010" s="3"/>
      <c r="U4010" s="3"/>
      <c r="V4010" s="3"/>
    </row>
    <row r="4011" ht="27.0" customHeight="1">
      <c r="A4011" s="8" t="str">
        <f>HYPERLINK("https://www.tenforums.com/tutorials/87845-change-windows-defender-exploit-protection-settings-windows-10-a.html","Windows Defender Exploit Protection Settings - Change in Windows 10")</f>
        <v>Windows Defender Exploit Protection Settings - Change in Windows 10</v>
      </c>
      <c r="B4011" s="9" t="s">
        <v>961</v>
      </c>
      <c r="C4011" s="3"/>
      <c r="D4011" s="3"/>
      <c r="E4011" s="3"/>
      <c r="F4011" s="3"/>
      <c r="G4011" s="3"/>
      <c r="H4011" s="3"/>
      <c r="I4011" s="3"/>
      <c r="J4011" s="3"/>
      <c r="K4011" s="3"/>
      <c r="L4011" s="3"/>
      <c r="M4011" s="3"/>
      <c r="N4011" s="3"/>
      <c r="O4011" s="3"/>
      <c r="P4011" s="3"/>
      <c r="Q4011" s="3"/>
      <c r="R4011" s="3"/>
      <c r="S4011" s="3"/>
      <c r="T4011" s="3"/>
      <c r="U4011" s="3"/>
      <c r="V4011" s="3"/>
    </row>
    <row r="4012" ht="27.0" customHeight="1">
      <c r="A4012" s="8" t="str">
        <f>HYPERLINK("https://www.tenforums.com/tutorials/105533-enable-disable-windows-defender-exploit-protection-settings.html","Windows Defender Exploit Protection Settings - Enable or Disable in Windows 10")</f>
        <v>Windows Defender Exploit Protection Settings - Enable or Disable in Windows 10</v>
      </c>
      <c r="B4012" s="9" t="s">
        <v>962</v>
      </c>
      <c r="C4012" s="3"/>
      <c r="D4012" s="3"/>
      <c r="E4012" s="3"/>
      <c r="F4012" s="3"/>
      <c r="G4012" s="3"/>
      <c r="H4012" s="3"/>
      <c r="I4012" s="3"/>
      <c r="J4012" s="3"/>
      <c r="K4012" s="3"/>
      <c r="L4012" s="3"/>
      <c r="M4012" s="3"/>
      <c r="N4012" s="3"/>
      <c r="O4012" s="3"/>
      <c r="P4012" s="3"/>
      <c r="Q4012" s="3"/>
      <c r="R4012" s="3"/>
      <c r="S4012" s="3"/>
      <c r="T4012" s="3"/>
      <c r="U4012" s="3"/>
      <c r="V4012" s="3"/>
    </row>
    <row r="4013" ht="27.0" customHeight="1">
      <c r="A4013" s="8" t="str">
        <f>HYPERLINK("https://www.tenforums.com/tutorials/96474-export-import-exploit-protection-settings-windows-10-a.html","Windows Defender Exploit Protection Settings - Export and Import in Windows 10")</f>
        <v>Windows Defender Exploit Protection Settings - Export and Import in Windows 10</v>
      </c>
      <c r="B4013" s="9" t="s">
        <v>963</v>
      </c>
      <c r="C4013" s="3"/>
      <c r="D4013" s="3"/>
      <c r="E4013" s="3"/>
      <c r="F4013" s="3"/>
      <c r="G4013" s="3"/>
      <c r="H4013" s="3"/>
      <c r="I4013" s="3"/>
      <c r="J4013" s="3"/>
      <c r="K4013" s="3"/>
      <c r="L4013" s="3"/>
      <c r="M4013" s="3"/>
      <c r="N4013" s="3"/>
      <c r="O4013" s="3"/>
      <c r="P4013" s="3"/>
      <c r="Q4013" s="3"/>
      <c r="R4013" s="3"/>
      <c r="S4013" s="3"/>
      <c r="T4013" s="3"/>
      <c r="U4013" s="3"/>
      <c r="V4013" s="3"/>
    </row>
    <row r="4014" ht="27.0" customHeight="1">
      <c r="A4014" s="8" t="str">
        <f>HYPERLINK("https://www.tenforums.com/tutorials/94310-add-windows-defender-firewall-context-menu-windows-10-a.html","Windows Defender Firewall context menu - Add in Windows 10")</f>
        <v>Windows Defender Firewall context menu - Add in Windows 10</v>
      </c>
      <c r="B4014" s="9" t="s">
        <v>3192</v>
      </c>
      <c r="C4014" s="3"/>
      <c r="D4014" s="3"/>
      <c r="E4014" s="3"/>
      <c r="F4014" s="3"/>
      <c r="G4014" s="3"/>
      <c r="H4014" s="3"/>
      <c r="I4014" s="3"/>
      <c r="J4014" s="3"/>
      <c r="K4014" s="3"/>
      <c r="L4014" s="3"/>
      <c r="M4014" s="3"/>
      <c r="N4014" s="3"/>
      <c r="O4014" s="3"/>
      <c r="P4014" s="3"/>
      <c r="Q4014" s="3"/>
      <c r="R4014" s="3"/>
      <c r="S4014" s="3"/>
      <c r="T4014" s="3"/>
      <c r="U4014" s="3"/>
      <c r="V4014" s="3"/>
    </row>
    <row r="4015" ht="27.0" customHeight="1">
      <c r="A4015" s="8" t="str">
        <f>HYPERLINK("https://www.tenforums.com/tutorials/51514-turn-off-limited-periodic-scanning-windows-10-a.html","Windows Defender Limited Periodic Scanning - Turn On or Off in Windows 10 ")</f>
        <v>Windows Defender Limited Periodic Scanning - Turn On or Off in Windows 10 </v>
      </c>
      <c r="B4015" s="9" t="s">
        <v>3193</v>
      </c>
      <c r="C4015" s="3"/>
      <c r="D4015" s="3"/>
      <c r="E4015" s="3"/>
      <c r="F4015" s="3"/>
      <c r="G4015" s="3"/>
      <c r="H4015" s="3"/>
      <c r="I4015" s="3"/>
      <c r="J4015" s="3"/>
      <c r="K4015" s="3"/>
      <c r="L4015" s="3"/>
      <c r="M4015" s="3"/>
      <c r="N4015" s="3"/>
      <c r="O4015" s="3"/>
      <c r="P4015" s="3"/>
      <c r="Q4015" s="3"/>
      <c r="R4015" s="3"/>
      <c r="S4015" s="3"/>
      <c r="T4015" s="3"/>
      <c r="U4015" s="3"/>
      <c r="V4015" s="3"/>
    </row>
    <row r="4016" ht="27.0" customHeight="1">
      <c r="A4016" s="11" t="s">
        <v>3194</v>
      </c>
      <c r="B4016" s="10" t="s">
        <v>1575</v>
      </c>
      <c r="C4016" s="3"/>
      <c r="D4016" s="3"/>
      <c r="E4016" s="3"/>
      <c r="F4016" s="3"/>
      <c r="G4016" s="3"/>
      <c r="H4016" s="3"/>
      <c r="I4016" s="3"/>
      <c r="J4016" s="3"/>
      <c r="K4016" s="3"/>
      <c r="L4016" s="3"/>
      <c r="M4016" s="3"/>
      <c r="N4016" s="3"/>
      <c r="O4016" s="3"/>
      <c r="P4016" s="3"/>
      <c r="Q4016" s="3"/>
      <c r="R4016" s="3"/>
      <c r="S4016" s="3"/>
      <c r="T4016" s="3"/>
      <c r="U4016" s="3"/>
      <c r="V4016" s="3"/>
    </row>
    <row r="4017" ht="27.0" customHeight="1">
      <c r="A4017" s="11" t="s">
        <v>3195</v>
      </c>
      <c r="B4017" s="10" t="s">
        <v>1577</v>
      </c>
      <c r="C4017" s="3"/>
      <c r="D4017" s="3"/>
      <c r="E4017" s="3"/>
      <c r="F4017" s="3"/>
      <c r="G4017" s="3"/>
      <c r="H4017" s="3"/>
      <c r="I4017" s="3"/>
      <c r="J4017" s="3"/>
      <c r="K4017" s="3"/>
      <c r="L4017" s="3"/>
      <c r="M4017" s="3"/>
      <c r="N4017" s="3"/>
      <c r="O4017" s="3"/>
      <c r="P4017" s="3"/>
      <c r="Q4017" s="3"/>
      <c r="R4017" s="3"/>
      <c r="S4017" s="3"/>
      <c r="T4017" s="3"/>
      <c r="U4017" s="3"/>
      <c r="V4017" s="3"/>
    </row>
    <row r="4018" ht="30.0" customHeight="1">
      <c r="A4018" s="8" t="str">
        <f>HYPERLINK("https://www.tenforums.com/tutorials/70549-windows-defender-scan-archive-files-enable-disable-windows-10-a.html","Windows Defender Scan Archive Files - Enable or Disable in Windows 10 ")</f>
        <v>Windows Defender Scan Archive Files - Enable or Disable in Windows 10 </v>
      </c>
      <c r="B4018" s="9" t="s">
        <v>3196</v>
      </c>
      <c r="C4018" s="3"/>
      <c r="D4018" s="3"/>
      <c r="E4018" s="3"/>
      <c r="F4018" s="3"/>
      <c r="G4018" s="3"/>
      <c r="H4018" s="3"/>
      <c r="I4018" s="3"/>
      <c r="J4018" s="3"/>
      <c r="K4018" s="3"/>
      <c r="L4018" s="3"/>
      <c r="M4018" s="3"/>
      <c r="N4018" s="3"/>
      <c r="O4018" s="3"/>
      <c r="P4018" s="3"/>
      <c r="Q4018" s="3"/>
      <c r="R4018" s="3"/>
      <c r="S4018" s="3"/>
      <c r="T4018" s="3"/>
      <c r="U4018" s="3"/>
      <c r="V4018" s="3"/>
    </row>
    <row r="4019" ht="30.0" customHeight="1">
      <c r="A4019" s="8" t="str">
        <f>HYPERLINK("https://www.tenforums.com/tutorials/84796-how-scan-windows-defender-windows-10-a.html","Windows Defender - Scan Files, Folders, and Drives in Windows 10")</f>
        <v>Windows Defender - Scan Files, Folders, and Drives in Windows 10</v>
      </c>
      <c r="B4019" s="10" t="s">
        <v>3197</v>
      </c>
      <c r="C4019" s="3"/>
      <c r="D4019" s="3"/>
      <c r="E4019" s="3"/>
      <c r="F4019" s="3"/>
      <c r="G4019" s="3"/>
      <c r="H4019" s="3"/>
      <c r="I4019" s="3"/>
      <c r="J4019" s="3"/>
      <c r="K4019" s="3"/>
      <c r="L4019" s="3"/>
      <c r="M4019" s="3"/>
      <c r="N4019" s="3"/>
      <c r="O4019" s="3"/>
      <c r="P4019" s="3"/>
      <c r="Q4019" s="3"/>
      <c r="R4019" s="3"/>
      <c r="S4019" s="3"/>
      <c r="T4019" s="3"/>
      <c r="U4019" s="3"/>
      <c r="V4019" s="3"/>
    </row>
    <row r="4020" ht="30.0" customHeight="1">
      <c r="A4020" s="8" t="str">
        <f>HYPERLINK("https://www.tenforums.com/tutorials/70530-windows-defender-scan-mapped-network-drives-enable-windows-10-a.html","Windows Defender Scan Mapped Network Drives - Enable in Windows 10 ")</f>
        <v>Windows Defender Scan Mapped Network Drives - Enable in Windows 10 </v>
      </c>
      <c r="B4020" s="9" t="s">
        <v>3198</v>
      </c>
      <c r="C4020" s="3"/>
      <c r="D4020" s="3"/>
      <c r="E4020" s="3"/>
      <c r="F4020" s="3"/>
      <c r="G4020" s="3"/>
      <c r="H4020" s="3"/>
      <c r="I4020" s="3"/>
      <c r="J4020" s="3"/>
      <c r="K4020" s="3"/>
      <c r="L4020" s="3"/>
      <c r="M4020" s="3"/>
      <c r="N4020" s="3"/>
      <c r="O4020" s="3"/>
      <c r="P4020" s="3"/>
      <c r="Q4020" s="3"/>
      <c r="R4020" s="3"/>
      <c r="S4020" s="3"/>
      <c r="T4020" s="3"/>
      <c r="U4020" s="3"/>
      <c r="V4020" s="3"/>
    </row>
    <row r="4021" ht="30.0" customHeight="1">
      <c r="A4021" s="8" t="str">
        <f>HYPERLINK("https://www.tenforums.com/tutorials/70503-windows-defender-scan-removable-drives-enable-windows-10-a.html","Windows Defender Scan Removable Drives - Enable in Windows 10 ")</f>
        <v>Windows Defender Scan Removable Drives - Enable in Windows 10 </v>
      </c>
      <c r="B4021" s="9" t="s">
        <v>3199</v>
      </c>
      <c r="C4021" s="3"/>
      <c r="D4021" s="3"/>
      <c r="E4021" s="3"/>
      <c r="F4021" s="3"/>
      <c r="G4021" s="3"/>
      <c r="H4021" s="3"/>
      <c r="I4021" s="3"/>
      <c r="J4021" s="3"/>
      <c r="K4021" s="3"/>
      <c r="L4021" s="3"/>
      <c r="M4021" s="3"/>
      <c r="N4021" s="3"/>
      <c r="O4021" s="3"/>
      <c r="P4021" s="3"/>
      <c r="Q4021" s="3"/>
      <c r="R4021" s="3"/>
      <c r="S4021" s="3"/>
      <c r="T4021" s="3"/>
      <c r="U4021" s="3"/>
      <c r="V4021" s="3"/>
    </row>
    <row r="4022" ht="27.0" customHeight="1">
      <c r="A4022" s="8" t="str">
        <f>HYPERLINK("https://www.tenforums.com/tutorials/6118-windows-defender-settings-shortcut-create-windows-10-a.html","Windows Defender Settings shortcut - Create in Windows 10")</f>
        <v>Windows Defender Settings shortcut - Create in Windows 10</v>
      </c>
      <c r="B4022" s="9" t="s">
        <v>3200</v>
      </c>
      <c r="C4022" s="3"/>
      <c r="D4022" s="3"/>
      <c r="E4022" s="3"/>
      <c r="F4022" s="3"/>
      <c r="G4022" s="3"/>
      <c r="H4022" s="3"/>
      <c r="I4022" s="3"/>
      <c r="J4022" s="3"/>
      <c r="K4022" s="3"/>
      <c r="L4022" s="3"/>
      <c r="M4022" s="3"/>
      <c r="N4022" s="3"/>
      <c r="O4022" s="3"/>
      <c r="P4022" s="3"/>
      <c r="Q4022" s="3"/>
      <c r="R4022" s="3"/>
      <c r="S4022" s="3"/>
      <c r="T4022" s="3"/>
      <c r="U4022" s="3"/>
      <c r="V4022" s="3"/>
    </row>
    <row r="4023" ht="30.0" customHeight="1">
      <c r="A4023" s="11" t="s">
        <v>3201</v>
      </c>
      <c r="B4023" s="10" t="s">
        <v>2765</v>
      </c>
      <c r="C4023" s="3"/>
      <c r="D4023" s="3"/>
      <c r="E4023" s="3"/>
      <c r="F4023" s="3"/>
      <c r="G4023" s="3"/>
      <c r="H4023" s="3"/>
      <c r="I4023" s="3"/>
      <c r="J4023" s="3"/>
      <c r="K4023" s="3"/>
      <c r="L4023" s="3"/>
      <c r="M4023" s="3"/>
      <c r="N4023" s="3"/>
      <c r="O4023" s="3"/>
      <c r="P4023" s="3"/>
      <c r="Q4023" s="3"/>
      <c r="R4023" s="3"/>
      <c r="S4023" s="3"/>
      <c r="T4023" s="3"/>
      <c r="U4023" s="3"/>
      <c r="V4023" s="3"/>
    </row>
    <row r="4024" ht="27.75" customHeight="1">
      <c r="A4024" s="11" t="s">
        <v>3202</v>
      </c>
      <c r="B4024" s="10" t="s">
        <v>1681</v>
      </c>
      <c r="C4024" s="3"/>
      <c r="D4024" s="3"/>
      <c r="E4024" s="3"/>
      <c r="F4024" s="3"/>
      <c r="G4024" s="3"/>
      <c r="H4024" s="3"/>
      <c r="I4024" s="3"/>
      <c r="J4024" s="3"/>
      <c r="K4024" s="3"/>
      <c r="L4024" s="3"/>
      <c r="M4024" s="3"/>
      <c r="N4024" s="3"/>
      <c r="O4024" s="3"/>
      <c r="P4024" s="3"/>
      <c r="Q4024" s="3"/>
      <c r="R4024" s="3"/>
      <c r="S4024" s="3"/>
      <c r="T4024" s="3"/>
      <c r="U4024" s="3"/>
      <c r="V4024" s="3"/>
    </row>
    <row r="4025" ht="27.0" customHeight="1">
      <c r="A4025" s="11" t="s">
        <v>3203</v>
      </c>
      <c r="B4025" s="10" t="s">
        <v>1583</v>
      </c>
      <c r="C4025" s="3"/>
      <c r="D4025" s="3"/>
      <c r="E4025" s="3"/>
      <c r="F4025" s="3"/>
      <c r="G4025" s="3"/>
      <c r="H4025" s="3"/>
      <c r="I4025" s="3"/>
      <c r="J4025" s="3"/>
      <c r="K4025" s="3"/>
      <c r="L4025" s="3"/>
      <c r="M4025" s="3"/>
      <c r="N4025" s="3"/>
      <c r="O4025" s="3"/>
      <c r="P4025" s="3"/>
      <c r="Q4025" s="3"/>
      <c r="R4025" s="3"/>
      <c r="S4025" s="3"/>
      <c r="T4025" s="3"/>
      <c r="U4025" s="3"/>
      <c r="V4025" s="3"/>
    </row>
    <row r="4026" ht="32.25" customHeight="1">
      <c r="A4026" s="8" t="str">
        <f>HYPERLINK("https://www.tenforums.com/tutorials/117837-enable-disable-bypassing-smartscreen-sites-microsoft-edge.html","Windows Defender SmartScreen Prompts for Sites in Microsoft Edge - Enable or Disable Bypassing in Windows 10")</f>
        <v>Windows Defender SmartScreen Prompts for Sites in Microsoft Edge - Enable or Disable Bypassing in Windows 10</v>
      </c>
      <c r="B4026" s="9" t="s">
        <v>1854</v>
      </c>
      <c r="C4026" s="3"/>
      <c r="D4026" s="3"/>
      <c r="E4026" s="3"/>
      <c r="F4026" s="3"/>
      <c r="G4026" s="3"/>
      <c r="H4026" s="3"/>
      <c r="I4026" s="3"/>
      <c r="J4026" s="3"/>
      <c r="K4026" s="3"/>
      <c r="L4026" s="3"/>
      <c r="M4026" s="3"/>
      <c r="N4026" s="3"/>
      <c r="O4026" s="3"/>
      <c r="P4026" s="3"/>
      <c r="Q4026" s="3"/>
      <c r="R4026" s="3"/>
      <c r="S4026" s="3"/>
      <c r="T4026" s="3"/>
      <c r="U4026" s="3"/>
      <c r="V4026" s="3"/>
    </row>
    <row r="4027" ht="27.0" customHeight="1">
      <c r="A4027" s="8" t="str">
        <f>HYPERLINK("https://www.tenforums.com/tutorials/5548-windows-device-recovery-tool-recover-windows-10-mobile-phone.html","Windows Device Recovery Tool - Recover Windows 10 Mobile Phone")</f>
        <v>Windows Device Recovery Tool - Recover Windows 10 Mobile Phone</v>
      </c>
      <c r="B4027" s="9" t="s">
        <v>3204</v>
      </c>
      <c r="C4027" s="3"/>
      <c r="D4027" s="3"/>
      <c r="E4027" s="3"/>
      <c r="F4027" s="3"/>
      <c r="G4027" s="3"/>
      <c r="H4027" s="3"/>
      <c r="I4027" s="3"/>
      <c r="J4027" s="3"/>
      <c r="K4027" s="3"/>
      <c r="L4027" s="3"/>
      <c r="M4027" s="3"/>
      <c r="N4027" s="3"/>
      <c r="O4027" s="3"/>
      <c r="P4027" s="3"/>
      <c r="Q4027" s="3"/>
      <c r="R4027" s="3"/>
      <c r="S4027" s="3"/>
      <c r="T4027" s="3"/>
      <c r="U4027" s="3"/>
      <c r="V4027" s="3"/>
    </row>
    <row r="4028" ht="27.0" customHeight="1">
      <c r="A4028" s="8" t="str">
        <f>HYPERLINK("https://www.tenforums.com/tutorials/134329-check-windows-display-driver-model-version-wddm-support-windows.html","Windows Display Driver Model Version - Check for WDDM Support in Windows")</f>
        <v>Windows Display Driver Model Version - Check for WDDM Support in Windows</v>
      </c>
      <c r="B4028" s="9" t="s">
        <v>3155</v>
      </c>
      <c r="C4028" s="3"/>
      <c r="D4028" s="3"/>
      <c r="E4028" s="3"/>
      <c r="F4028" s="3"/>
      <c r="G4028" s="3"/>
      <c r="H4028" s="3"/>
      <c r="I4028" s="3"/>
      <c r="J4028" s="3"/>
      <c r="K4028" s="3"/>
      <c r="L4028" s="3"/>
      <c r="M4028" s="3"/>
      <c r="N4028" s="3"/>
      <c r="O4028" s="3"/>
      <c r="P4028" s="3"/>
      <c r="Q4028" s="3"/>
      <c r="R4028" s="3"/>
      <c r="S4028" s="3"/>
      <c r="T4028" s="3"/>
      <c r="U4028" s="3"/>
      <c r="V4028" s="3"/>
    </row>
    <row r="4029" ht="27.0" customHeight="1">
      <c r="A4029" s="8" t="str">
        <f>HYPERLINK("https://www.tenforums.com/tutorials/2108-windows-10-dual-boot-windows-7-windows-8-a.html","Windows 10 - Dual Boot with Windows 7 or Windows 8")</f>
        <v>Windows 10 - Dual Boot with Windows 7 or Windows 8</v>
      </c>
      <c r="B4029" s="9" t="s">
        <v>895</v>
      </c>
      <c r="C4029" s="3"/>
      <c r="D4029" s="3"/>
      <c r="E4029" s="3"/>
      <c r="F4029" s="3"/>
      <c r="G4029" s="3"/>
      <c r="H4029" s="3"/>
      <c r="I4029" s="3"/>
      <c r="J4029" s="3"/>
      <c r="K4029" s="3"/>
      <c r="L4029" s="3"/>
      <c r="M4029" s="3"/>
      <c r="N4029" s="3"/>
      <c r="O4029" s="3"/>
      <c r="P4029" s="3"/>
      <c r="Q4029" s="3"/>
      <c r="R4029" s="3"/>
      <c r="S4029" s="3"/>
      <c r="T4029" s="3"/>
      <c r="U4029" s="3"/>
      <c r="V4029" s="3"/>
    </row>
    <row r="4030" ht="27.0" customHeight="1">
      <c r="A4030" s="11" t="str">
        <f>HYPERLINK("https://www.tenforums.com/tutorials/151011-how-install-windows-10x-dual-screen-emulator-windows-10-a.html","Windows 10X Dual Screen Emulator - Install in Windows 10")</f>
        <v>Windows 10X Dual Screen Emulator - Install in Windows 10</v>
      </c>
      <c r="B4030" s="10" t="s">
        <v>1875</v>
      </c>
      <c r="C4030" s="3"/>
      <c r="D4030" s="3"/>
      <c r="E4030" s="3"/>
      <c r="F4030" s="3"/>
      <c r="G4030" s="3"/>
      <c r="H4030" s="3"/>
      <c r="I4030" s="3"/>
      <c r="J4030" s="3"/>
      <c r="K4030" s="3"/>
      <c r="L4030" s="3"/>
      <c r="M4030" s="3"/>
      <c r="N4030" s="3"/>
      <c r="O4030" s="3"/>
      <c r="P4030" s="3"/>
      <c r="Q4030" s="3"/>
      <c r="R4030" s="3"/>
      <c r="S4030" s="3"/>
      <c r="T4030" s="3"/>
      <c r="U4030" s="3"/>
      <c r="V4030" s="3"/>
    </row>
    <row r="4031" ht="27.0" customHeight="1">
      <c r="A4031" s="8" t="str">
        <f>HYPERLINK("https://www.tenforums.com/tutorials/22749-windows-10-edition-see-edition-you-have-installed.html","Windows 10 Edition - See which edition you have Installed")</f>
        <v>Windows 10 Edition - See which edition you have Installed</v>
      </c>
      <c r="B4031" s="9" t="s">
        <v>907</v>
      </c>
      <c r="C4031" s="3"/>
      <c r="D4031" s="3"/>
      <c r="E4031" s="3"/>
      <c r="F4031" s="3"/>
      <c r="G4031" s="3"/>
      <c r="H4031" s="3"/>
      <c r="I4031" s="3"/>
      <c r="J4031" s="3"/>
      <c r="K4031" s="3"/>
      <c r="L4031" s="3"/>
      <c r="M4031" s="3"/>
      <c r="N4031" s="3"/>
      <c r="O4031" s="3"/>
      <c r="P4031" s="3"/>
      <c r="Q4031" s="3"/>
      <c r="R4031" s="3"/>
      <c r="S4031" s="3"/>
      <c r="T4031" s="3"/>
      <c r="U4031" s="3"/>
      <c r="V4031" s="3"/>
    </row>
    <row r="4032" ht="27.0" customHeight="1">
      <c r="A4032" s="8" t="str">
        <f>HYPERLINK("https://www.tenforums.com/tutorials/108795-change-windows-error-problem-reporting-settings-windows-10-a.html","Windows Error Problem Reporting Settings - Change in Windows 10")</f>
        <v>Windows Error Problem Reporting Settings - Change in Windows 10</v>
      </c>
      <c r="B4032" s="9" t="s">
        <v>2416</v>
      </c>
      <c r="C4032" s="3"/>
      <c r="D4032" s="3"/>
      <c r="E4032" s="3"/>
      <c r="F4032" s="3"/>
      <c r="G4032" s="3"/>
      <c r="H4032" s="3"/>
      <c r="I4032" s="3"/>
      <c r="J4032" s="3"/>
      <c r="K4032" s="3"/>
      <c r="L4032" s="3"/>
      <c r="M4032" s="3"/>
      <c r="N4032" s="3"/>
      <c r="O4032" s="3"/>
      <c r="P4032" s="3"/>
      <c r="Q4032" s="3"/>
      <c r="R4032" s="3"/>
      <c r="S4032" s="3"/>
      <c r="T4032" s="3"/>
      <c r="U4032" s="3"/>
      <c r="V4032" s="3"/>
    </row>
    <row r="4033" ht="27.0" customHeight="1">
      <c r="A4033" s="8" t="str">
        <f>HYPERLINK("https://www.tenforums.com/tutorials/107232-enable-disable-windows-error-reporting-windows-10-a.html","Windows Error Reporting - Enable or Disable in Windows 10")</f>
        <v>Windows Error Reporting - Enable or Disable in Windows 10</v>
      </c>
      <c r="B4033" s="9" t="s">
        <v>944</v>
      </c>
      <c r="C4033" s="3"/>
      <c r="D4033" s="3"/>
      <c r="E4033" s="3"/>
      <c r="F4033" s="3"/>
      <c r="G4033" s="3"/>
      <c r="H4033" s="3"/>
      <c r="I4033" s="3"/>
      <c r="J4033" s="3"/>
      <c r="K4033" s="3"/>
      <c r="L4033" s="3"/>
      <c r="M4033" s="3"/>
      <c r="N4033" s="3"/>
      <c r="O4033" s="3"/>
      <c r="P4033" s="3"/>
      <c r="Q4033" s="3"/>
      <c r="R4033" s="3"/>
      <c r="S4033" s="3"/>
      <c r="T4033" s="3"/>
      <c r="U4033" s="3"/>
      <c r="V4033" s="3"/>
    </row>
    <row r="4034" ht="27.0" customHeight="1">
      <c r="A4034" s="8" t="str">
        <f>HYPERLINK("https://www.tenforums.com/tutorials/82029-get-windows-experience-index-wei-score-windows-10-a.html","Windows Experience Index (WEI) Score - Get in Windows 10")</f>
        <v>Windows Experience Index (WEI) Score - Get in Windows 10</v>
      </c>
      <c r="B4034" s="10" t="s">
        <v>3205</v>
      </c>
      <c r="C4034" s="3"/>
      <c r="D4034" s="3"/>
      <c r="E4034" s="3"/>
      <c r="F4034" s="3"/>
      <c r="G4034" s="3"/>
      <c r="H4034" s="3"/>
      <c r="I4034" s="3"/>
      <c r="J4034" s="3"/>
      <c r="K4034" s="3"/>
      <c r="L4034" s="3"/>
      <c r="M4034" s="3"/>
      <c r="N4034" s="3"/>
      <c r="O4034" s="3"/>
      <c r="P4034" s="3"/>
      <c r="Q4034" s="3"/>
      <c r="R4034" s="3"/>
      <c r="S4034" s="3"/>
      <c r="T4034" s="3"/>
      <c r="U4034" s="3"/>
      <c r="V4034" s="3"/>
    </row>
    <row r="4035" ht="27.0" customHeight="1">
      <c r="A4035" s="8" t="str">
        <f>HYPERLINK("https://www.tenforums.com/tutorials/7764-compare-windows-10-editions.html","Windows Features - Compare Between Windows 10 Editions")</f>
        <v>Windows Features - Compare Between Windows 10 Editions</v>
      </c>
      <c r="B4035" s="9" t="s">
        <v>558</v>
      </c>
      <c r="C4035" s="3"/>
      <c r="D4035" s="3"/>
      <c r="E4035" s="3"/>
      <c r="F4035" s="3"/>
      <c r="G4035" s="3"/>
      <c r="H4035" s="3"/>
      <c r="I4035" s="3"/>
      <c r="J4035" s="3"/>
      <c r="K4035" s="3"/>
      <c r="L4035" s="3"/>
      <c r="M4035" s="3"/>
      <c r="N4035" s="3"/>
      <c r="O4035" s="3"/>
      <c r="P4035" s="3"/>
      <c r="Q4035" s="3"/>
      <c r="R4035" s="3"/>
      <c r="S4035" s="3"/>
      <c r="T4035" s="3"/>
      <c r="U4035" s="3"/>
      <c r="V4035" s="3"/>
    </row>
    <row r="4036" ht="27.0" customHeight="1">
      <c r="A4036" s="8" t="str">
        <f>HYPERLINK("https://www.tenforums.com/tutorials/99025-enable-disable-access-windows-features-windows-10-a.html","Windows Features - Enable or Disable Access to in Windows 10")</f>
        <v>Windows Features - Enable or Disable Access to in Windows 10</v>
      </c>
      <c r="B4036" s="9" t="s">
        <v>3206</v>
      </c>
      <c r="C4036" s="3"/>
      <c r="D4036" s="3"/>
      <c r="E4036" s="3"/>
      <c r="F4036" s="3"/>
      <c r="G4036" s="3"/>
      <c r="H4036" s="3"/>
      <c r="I4036" s="3"/>
      <c r="J4036" s="3"/>
      <c r="K4036" s="3"/>
      <c r="L4036" s="3"/>
      <c r="M4036" s="3"/>
      <c r="N4036" s="3"/>
      <c r="O4036" s="3"/>
      <c r="P4036" s="3"/>
      <c r="Q4036" s="3"/>
      <c r="R4036" s="3"/>
      <c r="S4036" s="3"/>
      <c r="T4036" s="3"/>
      <c r="U4036" s="3"/>
      <c r="V4036" s="3"/>
    </row>
    <row r="4037" ht="27.0" customHeight="1">
      <c r="A4037" s="8" t="str">
        <f>HYPERLINK("https://www.tenforums.com/tutorials/7247-windows-features-turn-off-windows-10-a.html","Windows Features - Turn On or Off in Windows 10")</f>
        <v>Windows Features - Turn On or Off in Windows 10</v>
      </c>
      <c r="B4037" s="9" t="s">
        <v>3207</v>
      </c>
      <c r="C4037" s="3"/>
      <c r="D4037" s="3"/>
      <c r="E4037" s="3"/>
      <c r="F4037" s="3"/>
      <c r="G4037" s="3"/>
      <c r="H4037" s="3"/>
      <c r="I4037" s="3"/>
      <c r="J4037" s="3"/>
      <c r="K4037" s="3"/>
      <c r="L4037" s="3"/>
      <c r="M4037" s="3"/>
      <c r="N4037" s="3"/>
      <c r="O4037" s="3"/>
      <c r="P4037" s="3"/>
      <c r="Q4037" s="3"/>
      <c r="R4037" s="3"/>
      <c r="S4037" s="3"/>
      <c r="T4037" s="3"/>
      <c r="U4037" s="3"/>
      <c r="V4037" s="3"/>
    </row>
    <row r="4038" ht="27.0" customHeight="1">
      <c r="A4038" s="8" t="str">
        <f>HYPERLINK("https://www.tenforums.com/tutorials/2441-feedback-frequency-change-windows-10-a.html","Windows Feedback Frequency - Change in Windows 10")</f>
        <v>Windows Feedback Frequency - Change in Windows 10</v>
      </c>
      <c r="B4038" s="9" t="s">
        <v>992</v>
      </c>
      <c r="C4038" s="3"/>
      <c r="D4038" s="3"/>
      <c r="E4038" s="3"/>
      <c r="F4038" s="3"/>
      <c r="G4038" s="3"/>
      <c r="H4038" s="3"/>
      <c r="I4038" s="3"/>
      <c r="J4038" s="3"/>
      <c r="K4038" s="3"/>
      <c r="L4038" s="3"/>
      <c r="M4038" s="3"/>
      <c r="N4038" s="3"/>
      <c r="O4038" s="3"/>
      <c r="P4038" s="3"/>
      <c r="Q4038" s="3"/>
      <c r="R4038" s="3"/>
      <c r="S4038" s="3"/>
      <c r="T4038" s="3"/>
      <c r="U4038" s="3"/>
      <c r="V4038" s="3"/>
    </row>
    <row r="4039" ht="27.0" customHeight="1">
      <c r="A4039" s="8" t="str">
        <f>HYPERLINK("https://www.tenforums.com/tutorials/7054-feedback-send-microsoft-windows-10-a.html","Windows Feedback - Send Feedback to Microsoft")</f>
        <v>Windows Feedback - Send Feedback to Microsoft</v>
      </c>
      <c r="B4039" s="9" t="s">
        <v>993</v>
      </c>
      <c r="C4039" s="3"/>
      <c r="D4039" s="3"/>
      <c r="E4039" s="3"/>
      <c r="F4039" s="3"/>
      <c r="G4039" s="3"/>
      <c r="H4039" s="3"/>
      <c r="I4039" s="3"/>
      <c r="J4039" s="3"/>
      <c r="K4039" s="3"/>
      <c r="L4039" s="3"/>
      <c r="M4039" s="3"/>
      <c r="N4039" s="3"/>
      <c r="O4039" s="3"/>
      <c r="P4039" s="3"/>
      <c r="Q4039" s="3"/>
      <c r="R4039" s="3"/>
      <c r="S4039" s="3"/>
      <c r="T4039" s="3"/>
      <c r="U4039" s="3"/>
      <c r="V4039" s="3"/>
    </row>
    <row r="4040" ht="27.0" customHeight="1">
      <c r="A4040" s="8" t="str">
        <f>HYPERLINK("https://www.tenforums.com/tutorials/7032-feedback-options-change-windows-10-a.html","Windows Feedback Options - Change in Windows 10")</f>
        <v>Windows Feedback Options - Change in Windows 10</v>
      </c>
      <c r="B4040" s="9" t="s">
        <v>3208</v>
      </c>
      <c r="C4040" s="3"/>
      <c r="D4040" s="3"/>
      <c r="E4040" s="3"/>
      <c r="F4040" s="3"/>
      <c r="G4040" s="3"/>
      <c r="H4040" s="3"/>
      <c r="I4040" s="3"/>
      <c r="J4040" s="3"/>
      <c r="K4040" s="3"/>
      <c r="L4040" s="3"/>
      <c r="M4040" s="3"/>
      <c r="N4040" s="3"/>
      <c r="O4040" s="3"/>
      <c r="P4040" s="3"/>
      <c r="Q4040" s="3"/>
      <c r="R4040" s="3"/>
      <c r="S4040" s="3"/>
      <c r="T4040" s="3"/>
      <c r="U4040" s="3"/>
      <c r="V4040" s="3"/>
    </row>
    <row r="4041" ht="27.0" customHeight="1">
      <c r="A4041" s="8" t="str">
        <f>HYPERLINK("https://www.tenforums.com/tutorials/7054-feedback-send-microsoft-windows-10-a.html","Windows Feedback - Send Feedback to Microsoft in Windows 10")</f>
        <v>Windows Feedback - Send Feedback to Microsoft in Windows 10</v>
      </c>
      <c r="B4041" s="9" t="s">
        <v>993</v>
      </c>
      <c r="C4041" s="3"/>
      <c r="D4041" s="3"/>
      <c r="E4041" s="3"/>
      <c r="F4041" s="3"/>
      <c r="G4041" s="3"/>
      <c r="H4041" s="3"/>
      <c r="I4041" s="3"/>
      <c r="J4041" s="3"/>
      <c r="K4041" s="3"/>
      <c r="L4041" s="3"/>
      <c r="M4041" s="3"/>
      <c r="N4041" s="3"/>
      <c r="O4041" s="3"/>
      <c r="P4041" s="3"/>
      <c r="Q4041" s="3"/>
      <c r="R4041" s="3"/>
      <c r="S4041" s="3"/>
      <c r="T4041" s="3"/>
      <c r="U4041" s="3"/>
      <c r="V4041" s="3"/>
    </row>
    <row r="4042" ht="27.0" customHeight="1">
      <c r="A4042" s="11" t="s">
        <v>3209</v>
      </c>
      <c r="B4042" s="10" t="s">
        <v>3210</v>
      </c>
      <c r="C4042" s="3"/>
      <c r="D4042" s="3"/>
      <c r="E4042" s="3"/>
      <c r="F4042" s="3"/>
      <c r="G4042" s="3"/>
      <c r="H4042" s="3"/>
      <c r="I4042" s="3"/>
      <c r="J4042" s="3"/>
      <c r="K4042" s="3"/>
      <c r="L4042" s="3"/>
      <c r="M4042" s="3"/>
      <c r="N4042" s="3"/>
      <c r="O4042" s="3"/>
      <c r="P4042" s="3"/>
      <c r="Q4042" s="3"/>
      <c r="R4042" s="3"/>
      <c r="S4042" s="3"/>
      <c r="T4042" s="3"/>
      <c r="U4042" s="3"/>
      <c r="V4042" s="3"/>
    </row>
    <row r="4043" ht="27.0" customHeight="1">
      <c r="A4043" s="8" t="str">
        <f>HYPERLINK("https://www.tenforums.com/tutorials/70903-windows-firewall-allowed-apps-add-remove-windows-10-a.html","Windows Firewall Allowed Apps - Add or Remove in Windows 10 ")</f>
        <v>Windows Firewall Allowed Apps - Add or Remove in Windows 10 </v>
      </c>
      <c r="B4043" s="9" t="s">
        <v>3211</v>
      </c>
      <c r="C4043" s="3"/>
      <c r="D4043" s="3"/>
      <c r="E4043" s="3"/>
      <c r="F4043" s="3"/>
      <c r="G4043" s="3"/>
      <c r="H4043" s="3"/>
      <c r="I4043" s="3"/>
      <c r="J4043" s="3"/>
      <c r="K4043" s="3"/>
      <c r="L4043" s="3"/>
      <c r="M4043" s="3"/>
      <c r="N4043" s="3"/>
      <c r="O4043" s="3"/>
      <c r="P4043" s="3"/>
      <c r="Q4043" s="3"/>
      <c r="R4043" s="3"/>
      <c r="S4043" s="3"/>
      <c r="T4043" s="3"/>
      <c r="U4043" s="3"/>
      <c r="V4043" s="3"/>
    </row>
    <row r="4044" ht="27.0" customHeight="1">
      <c r="A4044" s="8" t="str">
        <f>HYPERLINK("https://www.tenforums.com/tutorials/94310-add-windows-defender-firewall-context-menu-windows-10-a.html","Windows Firewall context menu - Add in Windows 10")</f>
        <v>Windows Firewall context menu - Add in Windows 10</v>
      </c>
      <c r="B4044" s="9" t="s">
        <v>3192</v>
      </c>
      <c r="C4044" s="3"/>
      <c r="D4044" s="3"/>
      <c r="E4044" s="3"/>
      <c r="F4044" s="3"/>
      <c r="G4044" s="3"/>
      <c r="H4044" s="3"/>
      <c r="I4044" s="3"/>
      <c r="J4044" s="3"/>
      <c r="K4044" s="3"/>
      <c r="L4044" s="3"/>
      <c r="M4044" s="3"/>
      <c r="N4044" s="3"/>
      <c r="O4044" s="3"/>
      <c r="P4044" s="3"/>
      <c r="Q4044" s="3"/>
      <c r="R4044" s="3"/>
      <c r="S4044" s="3"/>
      <c r="T4044" s="3"/>
      <c r="U4044" s="3"/>
      <c r="V4044" s="3"/>
    </row>
    <row r="4045" ht="27.0" customHeight="1">
      <c r="A4045" s="8" t="str">
        <f>HYPERLINK("https://www.tenforums.com/tutorials/79424-turn-off-windows-firewall-notifications-windows-10-a.html","Windows Firewall Notifications - Turn On or Off in Windows 10")</f>
        <v>Windows Firewall Notifications - Turn On or Off in Windows 10</v>
      </c>
      <c r="B4045" s="10" t="s">
        <v>3212</v>
      </c>
      <c r="C4045" s="3"/>
      <c r="D4045" s="3"/>
      <c r="E4045" s="3"/>
      <c r="F4045" s="3"/>
      <c r="G4045" s="3"/>
      <c r="H4045" s="3"/>
      <c r="I4045" s="3"/>
      <c r="J4045" s="3"/>
      <c r="K4045" s="3"/>
      <c r="L4045" s="3"/>
      <c r="M4045" s="3"/>
      <c r="N4045" s="3"/>
      <c r="O4045" s="3"/>
      <c r="P4045" s="3"/>
      <c r="Q4045" s="3"/>
      <c r="R4045" s="3"/>
      <c r="S4045" s="3"/>
      <c r="T4045" s="3"/>
      <c r="U4045" s="3"/>
      <c r="V4045" s="3"/>
    </row>
    <row r="4046" ht="27.0" customHeight="1">
      <c r="A4046" s="8" t="str">
        <f>HYPERLINK("https://www.tenforums.com/tutorials/70749-windows-firewall-restore-default-settings-windows-10-a.html","Windows Firewall - Restore Default Settings in Windows 10 ")</f>
        <v>Windows Firewall - Restore Default Settings in Windows 10 </v>
      </c>
      <c r="B4046" s="9" t="s">
        <v>3213</v>
      </c>
      <c r="C4046" s="3"/>
      <c r="D4046" s="3"/>
      <c r="E4046" s="3"/>
      <c r="F4046" s="3"/>
      <c r="G4046" s="3"/>
      <c r="H4046" s="3"/>
      <c r="I4046" s="3"/>
      <c r="J4046" s="3"/>
      <c r="K4046" s="3"/>
      <c r="L4046" s="3"/>
      <c r="M4046" s="3"/>
      <c r="N4046" s="3"/>
      <c r="O4046" s="3"/>
      <c r="P4046" s="3"/>
      <c r="Q4046" s="3"/>
      <c r="R4046" s="3"/>
      <c r="S4046" s="3"/>
      <c r="T4046" s="3"/>
      <c r="U4046" s="3"/>
      <c r="V4046" s="3"/>
    </row>
    <row r="4047" ht="27.0" customHeight="1">
      <c r="A4047" s="8" t="str">
        <f>HYPERLINK("https://www.tenforums.com/tutorials/70757-windows-firewall-settings-backup-restore-windows-10-a.html","Windows Firewall Settings - Backup and Restore in Windows 10 ")</f>
        <v>Windows Firewall Settings - Backup and Restore in Windows 10 </v>
      </c>
      <c r="B4047" s="9" t="s">
        <v>3214</v>
      </c>
      <c r="C4047" s="3"/>
      <c r="D4047" s="3"/>
      <c r="E4047" s="3"/>
      <c r="F4047" s="3"/>
      <c r="G4047" s="3"/>
      <c r="H4047" s="3"/>
      <c r="I4047" s="3"/>
      <c r="J4047" s="3"/>
      <c r="K4047" s="3"/>
      <c r="L4047" s="3"/>
      <c r="M4047" s="3"/>
      <c r="N4047" s="3"/>
      <c r="O4047" s="3"/>
      <c r="P4047" s="3"/>
      <c r="Q4047" s="3"/>
      <c r="R4047" s="3"/>
      <c r="S4047" s="3"/>
      <c r="T4047" s="3"/>
      <c r="U4047" s="3"/>
      <c r="V4047" s="3"/>
    </row>
    <row r="4048" ht="27.0" customHeight="1">
      <c r="A4048" s="8" t="str">
        <f>HYPERLINK("https://www.tenforums.com/tutorials/70699-windows-firewall-turn-off-windows-10-a.html","Windows Firewall - Turn On or Off in Windows 10 ")</f>
        <v>Windows Firewall - Turn On or Off in Windows 10 </v>
      </c>
      <c r="B4048" s="9" t="s">
        <v>3215</v>
      </c>
      <c r="C4048" s="3"/>
      <c r="D4048" s="3"/>
      <c r="E4048" s="3"/>
      <c r="F4048" s="3"/>
      <c r="G4048" s="3"/>
      <c r="H4048" s="3"/>
      <c r="I4048" s="3"/>
      <c r="J4048" s="3"/>
      <c r="K4048" s="3"/>
      <c r="L4048" s="3"/>
      <c r="M4048" s="3"/>
      <c r="N4048" s="3"/>
      <c r="O4048" s="3"/>
      <c r="P4048" s="3"/>
      <c r="Q4048" s="3"/>
      <c r="R4048" s="3"/>
      <c r="S4048" s="3"/>
      <c r="T4048" s="3"/>
      <c r="U4048" s="3"/>
      <c r="V4048" s="3"/>
    </row>
    <row r="4049" ht="27.0" customHeight="1">
      <c r="A4049" s="8" t="str">
        <f>HYPERLINK("https://www.tenforums.com/tutorials/4097-windows-10-go-back-previous-build.html","Windows 10 - Go Back to the Previous Build")</f>
        <v>Windows 10 - Go Back to the Previous Build</v>
      </c>
      <c r="B4049" s="9" t="s">
        <v>3216</v>
      </c>
      <c r="C4049" s="3"/>
      <c r="D4049" s="3"/>
      <c r="E4049" s="3"/>
      <c r="F4049" s="3"/>
      <c r="G4049" s="3"/>
      <c r="H4049" s="3"/>
      <c r="I4049" s="3"/>
      <c r="J4049" s="3"/>
      <c r="K4049" s="3"/>
      <c r="L4049" s="3"/>
      <c r="M4049" s="3"/>
      <c r="N4049" s="3"/>
      <c r="O4049" s="3"/>
      <c r="P4049" s="3"/>
      <c r="Q4049" s="3"/>
      <c r="R4049" s="3"/>
      <c r="S4049" s="3"/>
      <c r="T4049" s="3"/>
      <c r="U4049" s="3"/>
      <c r="V4049" s="3"/>
    </row>
    <row r="4050" ht="27.0" customHeight="1">
      <c r="A4050" s="8" t="str">
        <f>HYPERLINK("https://www.tenforums.com/tutorials/117987-enable-disable-windows-hello-biometrics-windows-10-a.html","Windows Hello Biometrics - Enable or Disable Use of in Windows 10")</f>
        <v>Windows Hello Biometrics - Enable or Disable Use of in Windows 10</v>
      </c>
      <c r="B4050" s="9" t="s">
        <v>282</v>
      </c>
      <c r="C4050" s="3"/>
      <c r="D4050" s="3"/>
      <c r="E4050" s="3"/>
      <c r="F4050" s="3"/>
      <c r="G4050" s="3"/>
      <c r="H4050" s="3"/>
      <c r="I4050" s="3"/>
      <c r="J4050" s="3"/>
      <c r="K4050" s="3"/>
      <c r="L4050" s="3"/>
      <c r="M4050" s="3"/>
      <c r="N4050" s="3"/>
      <c r="O4050" s="3"/>
      <c r="P4050" s="3"/>
      <c r="Q4050" s="3"/>
      <c r="R4050" s="3"/>
      <c r="S4050" s="3"/>
      <c r="T4050" s="3"/>
      <c r="U4050" s="3"/>
      <c r="V4050" s="3"/>
    </row>
    <row r="4051" ht="27.0" customHeight="1">
      <c r="A4051" s="8" t="str">
        <f>HYPERLINK("https://www.tenforums.com/tutorials/101265-enable-enhanced-anti-spoofing-windows-hello-face-authentification.html","Windows Hello Face Authentification - Enable Enhanced Anti-Spoofing in Windows 10")</f>
        <v>Windows Hello Face Authentification - Enable Enhanced Anti-Spoofing in Windows 10</v>
      </c>
      <c r="B4051" s="9" t="s">
        <v>934</v>
      </c>
      <c r="C4051" s="3"/>
      <c r="D4051" s="3"/>
      <c r="E4051" s="3"/>
      <c r="F4051" s="3"/>
      <c r="G4051" s="3"/>
      <c r="H4051" s="3"/>
      <c r="I4051" s="3"/>
      <c r="J4051" s="3"/>
      <c r="K4051" s="3"/>
      <c r="L4051" s="3"/>
      <c r="M4051" s="3"/>
      <c r="N4051" s="3"/>
      <c r="O4051" s="3"/>
      <c r="P4051" s="3"/>
      <c r="Q4051" s="3"/>
      <c r="R4051" s="3"/>
      <c r="S4051" s="3"/>
      <c r="T4051" s="3"/>
      <c r="U4051" s="3"/>
      <c r="V4051" s="3"/>
    </row>
    <row r="4052" ht="27.0" customHeight="1">
      <c r="A4052" s="8" t="str">
        <f>HYPERLINK("https://www.tenforums.com/tutorials/26507-face-windows-hello-remove-windows-10-a.html","Windows Hello Face - Remove in Windows 10")</f>
        <v>Windows Hello Face - Remove in Windows 10</v>
      </c>
      <c r="B4052" s="9" t="s">
        <v>970</v>
      </c>
      <c r="C4052" s="3"/>
      <c r="D4052" s="3"/>
      <c r="E4052" s="3"/>
      <c r="F4052" s="3"/>
      <c r="G4052" s="3"/>
      <c r="H4052" s="3"/>
      <c r="I4052" s="3"/>
      <c r="J4052" s="3"/>
      <c r="K4052" s="3"/>
      <c r="L4052" s="3"/>
      <c r="M4052" s="3"/>
      <c r="N4052" s="3"/>
      <c r="O4052" s="3"/>
      <c r="P4052" s="3"/>
      <c r="Q4052" s="3"/>
      <c r="R4052" s="3"/>
      <c r="S4052" s="3"/>
      <c r="T4052" s="3"/>
      <c r="U4052" s="3"/>
      <c r="V4052" s="3"/>
    </row>
    <row r="4053" ht="27.0" customHeight="1">
      <c r="A4053" s="8" t="str">
        <f>HYPERLINK("https://www.tenforums.com/tutorials/26492-face-set-up-windows-hello-windows-10-a.html","Windows Hello Face - Set up in Windows 10")</f>
        <v>Windows Hello Face - Set up in Windows 10</v>
      </c>
      <c r="B4053" s="9" t="s">
        <v>3217</v>
      </c>
      <c r="C4053" s="3"/>
      <c r="D4053" s="3"/>
      <c r="E4053" s="3"/>
      <c r="F4053" s="3"/>
      <c r="G4053" s="3"/>
      <c r="H4053" s="3"/>
      <c r="I4053" s="3"/>
      <c r="J4053" s="3"/>
      <c r="K4053" s="3"/>
      <c r="L4053" s="3"/>
      <c r="M4053" s="3"/>
      <c r="N4053" s="3"/>
      <c r="O4053" s="3"/>
      <c r="P4053" s="3"/>
      <c r="Q4053" s="3"/>
      <c r="R4053" s="3"/>
      <c r="S4053" s="3"/>
      <c r="T4053" s="3"/>
      <c r="U4053" s="3"/>
      <c r="V4053" s="3"/>
    </row>
    <row r="4054" ht="27.0" customHeight="1">
      <c r="A4054" s="8" t="str">
        <f>HYPERLINK("https://www.tenforums.com/tutorials/38044-face-turn-off-automatically-unlock-screen-windows-10-a.html","Windows Hello Face - Turn On or Off Automatically Unlock Screen in Windows 10")</f>
        <v>Windows Hello Face - Turn On or Off Automatically Unlock Screen in Windows 10</v>
      </c>
      <c r="B4054" s="9" t="s">
        <v>972</v>
      </c>
      <c r="C4054" s="3"/>
      <c r="D4054" s="3"/>
      <c r="E4054" s="3"/>
      <c r="F4054" s="3"/>
      <c r="G4054" s="3"/>
      <c r="H4054" s="3"/>
      <c r="I4054" s="3"/>
      <c r="J4054" s="3"/>
      <c r="K4054" s="3"/>
      <c r="L4054" s="3"/>
      <c r="M4054" s="3"/>
      <c r="N4054" s="3"/>
      <c r="O4054" s="3"/>
      <c r="P4054" s="3"/>
      <c r="Q4054" s="3"/>
      <c r="R4054" s="3"/>
      <c r="S4054" s="3"/>
      <c r="T4054" s="3"/>
      <c r="U4054" s="3"/>
      <c r="V4054" s="3"/>
    </row>
    <row r="4055" ht="27.0" customHeight="1">
      <c r="A4055" s="8" t="str">
        <f>HYPERLINK("https://www.tenforums.com/tutorials/9097-fingerprint-add-remove-windows-10-a.html","Windows Hello Fingerprint - Add or Remove in Windows 10")</f>
        <v>Windows Hello Fingerprint - Add or Remove in Windows 10</v>
      </c>
      <c r="B4055" s="9" t="s">
        <v>14</v>
      </c>
      <c r="C4055" s="3"/>
      <c r="D4055" s="3"/>
      <c r="E4055" s="3"/>
      <c r="F4055" s="3"/>
      <c r="G4055" s="3"/>
      <c r="H4055" s="3"/>
      <c r="I4055" s="3"/>
      <c r="J4055" s="3"/>
      <c r="K4055" s="3"/>
      <c r="L4055" s="3"/>
      <c r="M4055" s="3"/>
      <c r="N4055" s="3"/>
      <c r="O4055" s="3"/>
      <c r="P4055" s="3"/>
      <c r="Q4055" s="3"/>
      <c r="R4055" s="3"/>
      <c r="S4055" s="3"/>
      <c r="T4055" s="3"/>
      <c r="U4055" s="3"/>
      <c r="V4055" s="3"/>
    </row>
    <row r="4056" ht="27.0" customHeight="1">
      <c r="A4056" s="8" t="str">
        <f>HYPERLINK("https://www.tenforums.com/tutorials/74856-windows-hello-improve-face-recognition-windows-10-a.html","Windows Hello - Improve Face Recognition in Windows 10")</f>
        <v>Windows Hello - Improve Face Recognition in Windows 10</v>
      </c>
      <c r="B4056" s="10" t="s">
        <v>969</v>
      </c>
      <c r="C4056" s="3"/>
      <c r="D4056" s="3"/>
      <c r="E4056" s="3"/>
      <c r="F4056" s="3"/>
      <c r="G4056" s="3"/>
      <c r="H4056" s="3"/>
      <c r="I4056" s="3"/>
      <c r="J4056" s="3"/>
      <c r="K4056" s="3"/>
      <c r="L4056" s="3"/>
      <c r="M4056" s="3"/>
      <c r="N4056" s="3"/>
      <c r="O4056" s="3"/>
      <c r="P4056" s="3"/>
      <c r="Q4056" s="3"/>
      <c r="R4056" s="3"/>
      <c r="S4056" s="3"/>
      <c r="T4056" s="3"/>
      <c r="U4056" s="3"/>
      <c r="V4056" s="3"/>
    </row>
    <row r="4057" ht="27.0" customHeight="1">
      <c r="A4057" s="11" t="str">
        <f>HYPERLINK("https://www.tenforums.com/tutorials/138564-enable-disable-passwordless-sign-microsoft-accounts.html","Windows Hello Sign-in for Microsoft Accounts - Turn On or Off to Require in Windows 10")</f>
        <v>Windows Hello Sign-in for Microsoft Accounts - Turn On or Off to Require in Windows 10</v>
      </c>
      <c r="B4057" s="10" t="s">
        <v>1554</v>
      </c>
      <c r="C4057" s="3"/>
      <c r="D4057" s="3"/>
      <c r="E4057" s="3"/>
      <c r="F4057" s="3"/>
      <c r="G4057" s="3"/>
      <c r="H4057" s="3"/>
      <c r="I4057" s="3"/>
      <c r="J4057" s="3"/>
      <c r="K4057" s="3"/>
      <c r="L4057" s="3"/>
      <c r="M4057" s="3"/>
      <c r="N4057" s="3"/>
      <c r="O4057" s="3"/>
      <c r="P4057" s="3"/>
      <c r="Q4057" s="3"/>
      <c r="R4057" s="3"/>
      <c r="S4057" s="3"/>
      <c r="T4057" s="3"/>
      <c r="U4057" s="3"/>
      <c r="V4057" s="3"/>
    </row>
    <row r="4058" ht="27.0" customHeight="1">
      <c r="A4058" s="8" t="str">
        <f>HYPERLINK("https://www.tenforums.com/tutorials/3020-windows-10-image-customize-audit-mode-sysprep.html","Windows 10 Image - Customize in Audit Mode with Sysprep")</f>
        <v>Windows 10 Image - Customize in Audit Mode with Sysprep</v>
      </c>
      <c r="B4058" s="9" t="s">
        <v>3218</v>
      </c>
      <c r="C4058" s="3"/>
      <c r="D4058" s="3"/>
      <c r="E4058" s="3"/>
      <c r="F4058" s="3"/>
      <c r="G4058" s="3"/>
      <c r="H4058" s="3"/>
      <c r="I4058" s="3"/>
      <c r="J4058" s="3"/>
      <c r="K4058" s="3"/>
      <c r="L4058" s="3"/>
      <c r="M4058" s="3"/>
      <c r="N4058" s="3"/>
      <c r="O4058" s="3"/>
      <c r="P4058" s="3"/>
      <c r="Q4058" s="3"/>
      <c r="R4058" s="3"/>
      <c r="S4058" s="3"/>
      <c r="T4058" s="3"/>
      <c r="U4058" s="3"/>
      <c r="V4058" s="3"/>
    </row>
    <row r="4059" ht="27.0" customHeight="1">
      <c r="A4059" s="11" t="str">
        <f>HYPERLINK("https://www.tenforums.com/tutorials/152238-how-add-repair-windows-image-context-menu-windows-10-a.html","Windows Image - Add Repair Windows Image Context Menu in Windows 10")</f>
        <v>Windows Image - Add Repair Windows Image Context Menu in Windows 10</v>
      </c>
      <c r="B4059" s="10" t="s">
        <v>2553</v>
      </c>
      <c r="C4059" s="3"/>
      <c r="D4059" s="3"/>
      <c r="E4059" s="3"/>
      <c r="F4059" s="3"/>
      <c r="G4059" s="3"/>
      <c r="H4059" s="3"/>
      <c r="I4059" s="3"/>
      <c r="J4059" s="3"/>
      <c r="K4059" s="3"/>
      <c r="L4059" s="3"/>
      <c r="M4059" s="3"/>
      <c r="N4059" s="3"/>
      <c r="O4059" s="3"/>
      <c r="P4059" s="3"/>
      <c r="Q4059" s="3"/>
      <c r="R4059" s="3"/>
      <c r="S4059" s="3"/>
      <c r="T4059" s="3"/>
      <c r="U4059" s="3"/>
      <c r="V4059" s="3"/>
    </row>
    <row r="4060" ht="27.0" customHeight="1">
      <c r="A4060" s="8" t="str">
        <f>HYPERLINK("https://www.tenforums.com/tutorials/84331-apply-windows-image-using-dism-instead-clean-install.html","Windows Image - Apply using DISM Instead of Clean Install")</f>
        <v>Windows Image - Apply using DISM Instead of Clean Install</v>
      </c>
      <c r="B4060" s="10" t="s">
        <v>3219</v>
      </c>
      <c r="C4060" s="3"/>
      <c r="D4060" s="3"/>
      <c r="E4060" s="3"/>
      <c r="F4060" s="3"/>
      <c r="G4060" s="3"/>
      <c r="H4060" s="3"/>
      <c r="I4060" s="3"/>
      <c r="J4060" s="3"/>
      <c r="K4060" s="3"/>
      <c r="L4060" s="3"/>
      <c r="M4060" s="3"/>
      <c r="N4060" s="3"/>
      <c r="O4060" s="3"/>
      <c r="P4060" s="3"/>
      <c r="Q4060" s="3"/>
      <c r="R4060" s="3"/>
      <c r="S4060" s="3"/>
      <c r="T4060" s="3"/>
      <c r="U4060" s="3"/>
      <c r="V4060" s="3"/>
    </row>
    <row r="4061" ht="27.0" customHeight="1">
      <c r="A4061" s="8" t="str">
        <f>HYPERLINK("https://www.tenforums.com/tutorials/48147-windows-ink-workspace-button-hide-show-taskbar-windows-10-a.html","Windows Ink Workspace Button - Hide or Show on Taskbar in Windows 10")</f>
        <v>Windows Ink Workspace Button - Hide or Show on Taskbar in Windows 10</v>
      </c>
      <c r="B4061" s="9" t="s">
        <v>2993</v>
      </c>
      <c r="C4061" s="3"/>
      <c r="D4061" s="3"/>
      <c r="E4061" s="3"/>
      <c r="F4061" s="3"/>
      <c r="G4061" s="3"/>
      <c r="H4061" s="3"/>
      <c r="I4061" s="3"/>
      <c r="J4061" s="3"/>
      <c r="K4061" s="3"/>
      <c r="L4061" s="3"/>
      <c r="M4061" s="3"/>
      <c r="N4061" s="3"/>
      <c r="O4061" s="3"/>
      <c r="P4061" s="3"/>
      <c r="Q4061" s="3"/>
      <c r="R4061" s="3"/>
      <c r="S4061" s="3"/>
      <c r="T4061" s="3"/>
      <c r="U4061" s="3"/>
      <c r="V4061" s="3"/>
    </row>
    <row r="4062" ht="27.0" customHeight="1">
      <c r="A4062" s="8" t="str">
        <f>HYPERLINK("https://www.tenforums.com/tutorials/55771-windows-ink-workspace-enable-disable-windows-10-a.html","Windows Ink Workspace - Enable or Disable in Windows 10 ")</f>
        <v>Windows Ink Workspace - Enable or Disable in Windows 10 </v>
      </c>
      <c r="B4062" s="9" t="s">
        <v>3220</v>
      </c>
      <c r="C4062" s="3"/>
      <c r="D4062" s="3"/>
      <c r="E4062" s="3"/>
      <c r="F4062" s="3"/>
      <c r="G4062" s="3"/>
      <c r="H4062" s="3"/>
      <c r="I4062" s="3"/>
      <c r="J4062" s="3"/>
      <c r="K4062" s="3"/>
      <c r="L4062" s="3"/>
      <c r="M4062" s="3"/>
      <c r="N4062" s="3"/>
      <c r="O4062" s="3"/>
      <c r="P4062" s="3"/>
      <c r="Q4062" s="3"/>
      <c r="R4062" s="3"/>
      <c r="S4062" s="3"/>
      <c r="T4062" s="3"/>
      <c r="U4062" s="3"/>
      <c r="V4062" s="3"/>
    </row>
    <row r="4063" ht="27.0" customHeight="1">
      <c r="A4063" s="8" t="str">
        <f>HYPERLINK("https://www.tenforums.com/tutorials/55767-windows-ink-workspace-suggested-apps-enable-disable-windows-10-a.html","Windows Ink Workspace Suggested Apps - Enable or Disable in Windows 10 ")</f>
        <v>Windows Ink Workspace Suggested Apps - Enable or Disable in Windows 10 </v>
      </c>
      <c r="B4063" s="9" t="s">
        <v>3221</v>
      </c>
      <c r="C4063" s="3"/>
      <c r="D4063" s="3"/>
      <c r="E4063" s="3"/>
      <c r="F4063" s="3"/>
      <c r="G4063" s="3"/>
      <c r="H4063" s="3"/>
      <c r="I4063" s="3"/>
      <c r="J4063" s="3"/>
      <c r="K4063" s="3"/>
      <c r="L4063" s="3"/>
      <c r="M4063" s="3"/>
      <c r="N4063" s="3"/>
      <c r="O4063" s="3"/>
      <c r="P4063" s="3"/>
      <c r="Q4063" s="3"/>
      <c r="R4063" s="3"/>
      <c r="S4063" s="3"/>
      <c r="T4063" s="3"/>
      <c r="U4063" s="3"/>
      <c r="V4063" s="3"/>
    </row>
    <row r="4064" ht="27.0" customHeight="1">
      <c r="A4064" s="8" t="str">
        <f>HYPERLINK("https://www.tenforums.com/tutorials/96555-windows-insider-clean-install-latest-fast-ring-build.html","Windows Insider - Clean install latest Fast Ring build of Windows 10")</f>
        <v>Windows Insider - Clean install latest Fast Ring build of Windows 10</v>
      </c>
      <c r="B4064" s="9" t="s">
        <v>491</v>
      </c>
      <c r="C4064" s="3"/>
      <c r="D4064" s="3"/>
      <c r="E4064" s="3"/>
      <c r="F4064" s="3"/>
      <c r="G4064" s="3"/>
      <c r="H4064" s="3"/>
      <c r="I4064" s="3"/>
      <c r="J4064" s="3"/>
      <c r="K4064" s="3"/>
      <c r="L4064" s="3"/>
      <c r="M4064" s="3"/>
      <c r="N4064" s="3"/>
      <c r="O4064" s="3"/>
      <c r="P4064" s="3"/>
      <c r="Q4064" s="3"/>
      <c r="R4064" s="3"/>
      <c r="S4064" s="3"/>
      <c r="T4064" s="3"/>
      <c r="U4064" s="3"/>
      <c r="V4064" s="3"/>
    </row>
    <row r="4065" ht="27.0" customHeight="1">
      <c r="A4065" s="8" t="str">
        <f>HYPERLINK("https://www.tenforums.com/tutorials/86202-use-hyper-v-virtual-machine-get-windows-10-insider-iso.html","Windows 10 Insider ISO images - get with Hyper-V virtual machine")</f>
        <v>Windows 10 Insider ISO images - get with Hyper-V virtual machine</v>
      </c>
      <c r="B4065" s="9" t="s">
        <v>1267</v>
      </c>
      <c r="C4065" s="3"/>
      <c r="D4065" s="3"/>
      <c r="E4065" s="3"/>
      <c r="F4065" s="3"/>
      <c r="G4065" s="3"/>
      <c r="H4065" s="3"/>
      <c r="I4065" s="3"/>
      <c r="J4065" s="3"/>
      <c r="K4065" s="3"/>
      <c r="L4065" s="3"/>
      <c r="M4065" s="3"/>
      <c r="N4065" s="3"/>
      <c r="O4065" s="3"/>
      <c r="P4065" s="3"/>
      <c r="Q4065" s="3"/>
      <c r="R4065" s="3"/>
      <c r="S4065" s="3"/>
      <c r="T4065" s="3"/>
      <c r="U4065" s="3"/>
      <c r="V4065" s="3"/>
    </row>
    <row r="4066" ht="27.0" customHeight="1">
      <c r="A4066" s="8" t="str">
        <f>HYPERLINK("https://www.tenforums.com/tutorials/126540-windows-insider-get-latest-fast-ring-iso-image.html","Windows Insider - Get Latest Fast Ring ISO image")</f>
        <v>Windows Insider - Get Latest Fast Ring ISO image</v>
      </c>
      <c r="B4066" s="9" t="s">
        <v>3222</v>
      </c>
      <c r="C4066" s="3"/>
      <c r="D4066" s="3"/>
      <c r="E4066" s="3"/>
      <c r="F4066" s="3"/>
      <c r="G4066" s="3"/>
      <c r="H4066" s="3"/>
      <c r="I4066" s="3"/>
      <c r="J4066" s="3"/>
      <c r="K4066" s="3"/>
      <c r="L4066" s="3"/>
      <c r="M4066" s="3"/>
      <c r="N4066" s="3"/>
      <c r="O4066" s="3"/>
      <c r="P4066" s="3"/>
      <c r="Q4066" s="3"/>
      <c r="R4066" s="3"/>
      <c r="S4066" s="3"/>
      <c r="T4066" s="3"/>
      <c r="U4066" s="3"/>
      <c r="V4066" s="3"/>
    </row>
    <row r="4067" ht="27.0" customHeight="1">
      <c r="A4067" s="11" t="s">
        <v>3223</v>
      </c>
      <c r="B4067" s="10" t="s">
        <v>1305</v>
      </c>
      <c r="C4067" s="3"/>
      <c r="D4067" s="3"/>
      <c r="E4067" s="3"/>
      <c r="F4067" s="3"/>
      <c r="G4067" s="3"/>
      <c r="H4067" s="3"/>
      <c r="I4067" s="3"/>
      <c r="J4067" s="3"/>
      <c r="K4067" s="3"/>
      <c r="L4067" s="3"/>
      <c r="M4067" s="3"/>
      <c r="N4067" s="3"/>
      <c r="O4067" s="3"/>
      <c r="P4067" s="3"/>
      <c r="Q4067" s="3"/>
      <c r="R4067" s="3"/>
      <c r="S4067" s="3"/>
      <c r="T4067" s="3"/>
      <c r="U4067" s="3"/>
      <c r="V4067" s="3"/>
    </row>
    <row r="4068" ht="27.0" customHeight="1">
      <c r="A4068" s="11" t="s">
        <v>3224</v>
      </c>
      <c r="B4068" s="10" t="s">
        <v>1308</v>
      </c>
      <c r="C4068" s="3"/>
      <c r="D4068" s="3"/>
      <c r="E4068" s="3"/>
      <c r="F4068" s="3"/>
      <c r="G4068" s="3"/>
      <c r="H4068" s="3"/>
      <c r="I4068" s="3"/>
      <c r="J4068" s="3"/>
      <c r="K4068" s="3"/>
      <c r="L4068" s="3"/>
      <c r="M4068" s="3"/>
      <c r="N4068" s="3"/>
      <c r="O4068" s="3"/>
      <c r="P4068" s="3"/>
      <c r="Q4068" s="3"/>
      <c r="R4068" s="3"/>
      <c r="S4068" s="3"/>
      <c r="T4068" s="3"/>
      <c r="U4068" s="3"/>
      <c r="V4068" s="3"/>
    </row>
    <row r="4069" ht="27.0" customHeight="1">
      <c r="A4069" s="11" t="s">
        <v>3225</v>
      </c>
      <c r="B4069" s="10" t="s">
        <v>1310</v>
      </c>
      <c r="C4069" s="3"/>
      <c r="D4069" s="3"/>
      <c r="E4069" s="3"/>
      <c r="F4069" s="3"/>
      <c r="G4069" s="3"/>
      <c r="H4069" s="3"/>
      <c r="I4069" s="3"/>
      <c r="J4069" s="3"/>
      <c r="K4069" s="3"/>
      <c r="L4069" s="3"/>
      <c r="M4069" s="3"/>
      <c r="N4069" s="3"/>
      <c r="O4069" s="3"/>
      <c r="P4069" s="3"/>
      <c r="Q4069" s="3"/>
      <c r="R4069" s="3"/>
      <c r="S4069" s="3"/>
      <c r="T4069" s="3"/>
      <c r="U4069" s="3"/>
      <c r="V4069" s="3"/>
    </row>
    <row r="4070" ht="27.0" customHeight="1">
      <c r="A4070" s="11" t="s">
        <v>3226</v>
      </c>
      <c r="B4070" s="10" t="s">
        <v>1312</v>
      </c>
      <c r="C4070" s="3"/>
      <c r="D4070" s="3"/>
      <c r="E4070" s="3"/>
      <c r="F4070" s="3"/>
      <c r="G4070" s="3"/>
      <c r="H4070" s="3"/>
      <c r="I4070" s="3"/>
      <c r="J4070" s="3"/>
      <c r="K4070" s="3"/>
      <c r="L4070" s="3"/>
      <c r="M4070" s="3"/>
      <c r="N4070" s="3"/>
      <c r="O4070" s="3"/>
      <c r="P4070" s="3"/>
      <c r="Q4070" s="3"/>
      <c r="R4070" s="3"/>
      <c r="S4070" s="3"/>
      <c r="T4070" s="3"/>
      <c r="U4070" s="3"/>
      <c r="V4070" s="3"/>
    </row>
    <row r="4071" ht="27.0" customHeight="1">
      <c r="A4071" s="8" t="str">
        <f>HYPERLINK("https://www.tenforums.com/tutorials/70690-windows-insider-program-settings-page-add-remove-windows-10-a.html","Windows Insider Program Settings Page - Add or Remove in Windows 10 ")</f>
        <v>Windows Insider Program Settings Page - Add or Remove in Windows 10 </v>
      </c>
      <c r="B4071" s="9" t="s">
        <v>2695</v>
      </c>
      <c r="C4071" s="3"/>
      <c r="D4071" s="3"/>
      <c r="E4071" s="3"/>
      <c r="F4071" s="3"/>
      <c r="G4071" s="3"/>
      <c r="H4071" s="3"/>
      <c r="I4071" s="3"/>
      <c r="J4071" s="3"/>
      <c r="K4071" s="3"/>
      <c r="L4071" s="3"/>
      <c r="M4071" s="3"/>
      <c r="N4071" s="3"/>
      <c r="O4071" s="3"/>
      <c r="P4071" s="3"/>
      <c r="Q4071" s="3"/>
      <c r="R4071" s="3"/>
      <c r="S4071" s="3"/>
      <c r="T4071" s="3"/>
      <c r="U4071" s="3"/>
      <c r="V4071" s="3"/>
    </row>
    <row r="4072" ht="27.0" customHeight="1">
      <c r="A4072" s="8" t="str">
        <f>HYPERLINK("https://www.tenforums.com/tutorials/89857-skip-ahead-next-release-windows-10-insiders-fast-ring.html","Windows Insiders - Skip Ahead to the Next Windows Release")</f>
        <v>Windows Insiders - Skip Ahead to the Next Windows Release</v>
      </c>
      <c r="B4072" s="9" t="s">
        <v>1313</v>
      </c>
      <c r="C4072" s="3"/>
      <c r="D4072" s="3"/>
      <c r="E4072" s="3"/>
      <c r="F4072" s="3"/>
      <c r="G4072" s="3"/>
      <c r="H4072" s="3"/>
      <c r="I4072" s="3"/>
      <c r="J4072" s="3"/>
      <c r="K4072" s="3"/>
      <c r="L4072" s="3"/>
      <c r="M4072" s="3"/>
      <c r="N4072" s="3"/>
      <c r="O4072" s="3"/>
      <c r="P4072" s="3"/>
      <c r="Q4072" s="3"/>
      <c r="R4072" s="3"/>
      <c r="S4072" s="3"/>
      <c r="T4072" s="3"/>
      <c r="U4072" s="3"/>
      <c r="V4072" s="3"/>
    </row>
    <row r="4073" ht="27.0" customHeight="1">
      <c r="A4073" s="8" t="str">
        <f>HYPERLINK("https://www.tenforums.com/tutorials/131765-apply-unattended-answer-file-windows-10-install-media.html","Windows 10 install media - Apply unattended answer file")</f>
        <v>Windows 10 install media - Apply unattended answer file</v>
      </c>
      <c r="B4073" s="9" t="s">
        <v>3227</v>
      </c>
      <c r="C4073" s="3"/>
      <c r="D4073" s="3"/>
      <c r="E4073" s="3"/>
      <c r="F4073" s="3"/>
      <c r="G4073" s="3"/>
      <c r="H4073" s="3"/>
      <c r="I4073" s="3"/>
      <c r="J4073" s="3"/>
      <c r="K4073" s="3"/>
      <c r="L4073" s="3"/>
      <c r="M4073" s="3"/>
      <c r="N4073" s="3"/>
      <c r="O4073" s="3"/>
      <c r="P4073" s="3"/>
      <c r="Q4073" s="3"/>
      <c r="R4073" s="3"/>
      <c r="S4073" s="3"/>
      <c r="T4073" s="3"/>
      <c r="U4073" s="3"/>
      <c r="V4073" s="3"/>
    </row>
    <row r="4074" ht="27.0" customHeight="1">
      <c r="A4074" s="11" t="str">
        <f>HYPERLINK("https://www.tenforums.com/tutorials/139119-native-boot-virtual-hard-disk-how-upgrade-windows.html","Windows 10 Installed on VHD - Upgrade")</f>
        <v>Windows 10 Installed on VHD - Upgrade</v>
      </c>
      <c r="B4074" s="10" t="s">
        <v>3091</v>
      </c>
      <c r="C4074" s="3"/>
      <c r="D4074" s="3"/>
      <c r="E4074" s="3"/>
      <c r="F4074" s="3"/>
      <c r="G4074" s="3"/>
      <c r="H4074" s="3"/>
      <c r="I4074" s="3"/>
      <c r="J4074" s="3"/>
      <c r="K4074" s="3"/>
      <c r="L4074" s="3"/>
      <c r="M4074" s="3"/>
      <c r="N4074" s="3"/>
      <c r="O4074" s="3"/>
      <c r="P4074" s="3"/>
      <c r="Q4074" s="3"/>
      <c r="R4074" s="3"/>
      <c r="S4074" s="3"/>
      <c r="T4074" s="3"/>
      <c r="U4074" s="3"/>
      <c r="V4074" s="3"/>
    </row>
    <row r="4075" ht="27.0" customHeight="1">
      <c r="A4075" s="8" t="str">
        <f>HYPERLINK("https://www.tenforums.com/tutorials/9230-windows-10-iso-download.html","Windows 10 ISO Download")</f>
        <v>Windows 10 ISO Download</v>
      </c>
      <c r="B4075" s="9" t="s">
        <v>1341</v>
      </c>
      <c r="C4075" s="3"/>
      <c r="D4075" s="3"/>
      <c r="E4075" s="3"/>
      <c r="F4075" s="3"/>
      <c r="G4075" s="3"/>
      <c r="H4075" s="3"/>
      <c r="I4075" s="3"/>
      <c r="J4075" s="3"/>
      <c r="K4075" s="3"/>
      <c r="L4075" s="3"/>
      <c r="M4075" s="3"/>
      <c r="N4075" s="3"/>
      <c r="O4075" s="3"/>
      <c r="P4075" s="3"/>
      <c r="Q4075" s="3"/>
      <c r="R4075" s="3"/>
      <c r="S4075" s="3"/>
      <c r="T4075" s="3"/>
      <c r="U4075" s="3"/>
      <c r="V4075" s="3"/>
    </row>
    <row r="4076" ht="27.0" customHeight="1">
      <c r="A4076" s="8" t="str">
        <f>HYPERLINK("https://www.tenforums.com/tutorials/72031-windows-10-iso-image-create-existing-installation.html","Windows 10 ISO image - Create from Existing Installation ")</f>
        <v>Windows 10 ISO image - Create from Existing Installation </v>
      </c>
      <c r="B4076" s="9" t="s">
        <v>1344</v>
      </c>
      <c r="C4076" s="3"/>
      <c r="D4076" s="3"/>
      <c r="E4076" s="3"/>
      <c r="F4076" s="3"/>
      <c r="G4076" s="3"/>
      <c r="H4076" s="3"/>
      <c r="I4076" s="3"/>
      <c r="J4076" s="3"/>
      <c r="K4076" s="3"/>
      <c r="L4076" s="3"/>
      <c r="M4076" s="3"/>
      <c r="N4076" s="3"/>
      <c r="O4076" s="3"/>
      <c r="P4076" s="3"/>
      <c r="Q4076" s="3"/>
      <c r="R4076" s="3"/>
      <c r="S4076" s="3"/>
      <c r="T4076" s="3"/>
      <c r="U4076" s="3"/>
      <c r="V4076" s="3"/>
    </row>
    <row r="4077" ht="27.0" customHeight="1">
      <c r="A4077" s="8" t="str">
        <f>HYPERLINK("https://www.tenforums.com/tutorials/31840-keyboard-shortcuts-apps-windows-10-a.html","Windows Journal Keyboard Shortcuts in Windows 10")</f>
        <v>Windows Journal Keyboard Shortcuts in Windows 10</v>
      </c>
      <c r="B4077" s="9" t="s">
        <v>190</v>
      </c>
      <c r="C4077" s="3"/>
      <c r="D4077" s="3"/>
      <c r="E4077" s="3"/>
      <c r="F4077" s="3"/>
      <c r="G4077" s="3"/>
      <c r="H4077" s="3"/>
      <c r="I4077" s="3"/>
      <c r="J4077" s="3"/>
      <c r="K4077" s="3"/>
      <c r="L4077" s="3"/>
      <c r="M4077" s="3"/>
      <c r="N4077" s="3"/>
      <c r="O4077" s="3"/>
      <c r="P4077" s="3"/>
      <c r="Q4077" s="3"/>
      <c r="R4077" s="3"/>
      <c r="S4077" s="3"/>
      <c r="T4077" s="3"/>
      <c r="U4077" s="3"/>
      <c r="V4077" s="3"/>
    </row>
    <row r="4078" ht="27.0" customHeight="1">
      <c r="A4078" s="8" t="str">
        <f>HYPERLINK("https://www.tenforums.com/tutorials/73314-enable-disable-windows-key-windows-10-a.html","Windows Key - Enable or Disable in Windows 10")</f>
        <v>Windows Key - Enable or Disable in Windows 10</v>
      </c>
      <c r="B4078" s="9" t="s">
        <v>3228</v>
      </c>
      <c r="C4078" s="3"/>
      <c r="D4078" s="3"/>
      <c r="E4078" s="3"/>
      <c r="F4078" s="3"/>
      <c r="G4078" s="3"/>
      <c r="H4078" s="3"/>
      <c r="I4078" s="3"/>
      <c r="J4078" s="3"/>
      <c r="K4078" s="3"/>
      <c r="L4078" s="3"/>
      <c r="M4078" s="3"/>
      <c r="N4078" s="3"/>
      <c r="O4078" s="3"/>
      <c r="P4078" s="3"/>
      <c r="Q4078" s="3"/>
      <c r="R4078" s="3"/>
      <c r="S4078" s="3"/>
      <c r="T4078" s="3"/>
      <c r="U4078" s="3"/>
      <c r="V4078" s="3"/>
    </row>
    <row r="4079" ht="27.0" customHeight="1">
      <c r="A4079" s="8" t="str">
        <f>HYPERLINK("https://www.tenforums.com/tutorials/49586-windows-license-type-determine-if-oem-retail-volume.html","Windows License Type - Determine if OEM, Retail, or Volume")</f>
        <v>Windows License Type - Determine if OEM, Retail, or Volume</v>
      </c>
      <c r="B4079" s="9" t="s">
        <v>1401</v>
      </c>
      <c r="C4079" s="3"/>
      <c r="D4079" s="3"/>
      <c r="E4079" s="3"/>
      <c r="F4079" s="3"/>
      <c r="G4079" s="3"/>
      <c r="H4079" s="3"/>
      <c r="I4079" s="3"/>
      <c r="J4079" s="3"/>
      <c r="K4079" s="3"/>
      <c r="L4079" s="3"/>
      <c r="M4079" s="3"/>
      <c r="N4079" s="3"/>
      <c r="O4079" s="3"/>
      <c r="P4079" s="3"/>
      <c r="Q4079" s="3"/>
      <c r="R4079" s="3"/>
      <c r="S4079" s="3"/>
      <c r="T4079" s="3"/>
      <c r="U4079" s="3"/>
      <c r="V4079" s="3"/>
    </row>
    <row r="4080" ht="27.0" customHeight="1">
      <c r="A4080" s="8" t="str">
        <f>HYPERLINK("https://www.tenforums.com/tutorials/95101-install-uninstall-windows-media-player-windows-10-a.html","Windows Media Player - Install or Uninstall in Windows 10")</f>
        <v>Windows Media Player - Install or Uninstall in Windows 10</v>
      </c>
      <c r="B4080" s="9" t="s">
        <v>3229</v>
      </c>
      <c r="C4080" s="3"/>
      <c r="D4080" s="3"/>
      <c r="E4080" s="3"/>
      <c r="F4080" s="3"/>
      <c r="G4080" s="3"/>
      <c r="H4080" s="3"/>
      <c r="I4080" s="3"/>
      <c r="J4080" s="3"/>
      <c r="K4080" s="3"/>
      <c r="L4080" s="3"/>
      <c r="M4080" s="3"/>
      <c r="N4080" s="3"/>
      <c r="O4080" s="3"/>
      <c r="P4080" s="3"/>
      <c r="Q4080" s="3"/>
      <c r="R4080" s="3"/>
      <c r="S4080" s="3"/>
      <c r="T4080" s="3"/>
      <c r="U4080" s="3"/>
      <c r="V4080" s="3"/>
    </row>
    <row r="4081" ht="27.0" customHeight="1">
      <c r="A4081" s="8" t="str">
        <f>HYPERLINK("https://www.tenforums.com/tutorials/91174-run-windows-memory-diagnostics-tool-windows-10-a.html","Windows Memory Diagnostics Tool - Run in Windows 10")</f>
        <v>Windows Memory Diagnostics Tool - Run in Windows 10</v>
      </c>
      <c r="B4081" s="9" t="s">
        <v>1517</v>
      </c>
      <c r="C4081" s="3"/>
      <c r="D4081" s="3"/>
      <c r="E4081" s="3"/>
      <c r="F4081" s="3"/>
      <c r="G4081" s="3"/>
      <c r="H4081" s="3"/>
      <c r="I4081" s="3"/>
      <c r="J4081" s="3"/>
      <c r="K4081" s="3"/>
      <c r="L4081" s="3"/>
      <c r="M4081" s="3"/>
      <c r="N4081" s="3"/>
      <c r="O4081" s="3"/>
      <c r="P4081" s="3"/>
      <c r="Q4081" s="3"/>
      <c r="R4081" s="3"/>
      <c r="S4081" s="3"/>
      <c r="T4081" s="3"/>
      <c r="U4081" s="3"/>
      <c r="V4081" s="3"/>
    </row>
    <row r="4082" ht="27.0" customHeight="1">
      <c r="A4082" s="8" t="str">
        <f>HYPERLINK("https://www.tenforums.com/tutorials/91178-read-memory-diagnostics-tool-results-event-viewer-windows-10-a.html","Windows Memory Diagnostics Tool Test Results - Read in Event Viewer in Windows 10")</f>
        <v>Windows Memory Diagnostics Tool Test Results - Read in Event Viewer in Windows 10</v>
      </c>
      <c r="B4082" s="9" t="s">
        <v>953</v>
      </c>
      <c r="C4082" s="3"/>
      <c r="D4082" s="3"/>
      <c r="E4082" s="3"/>
      <c r="F4082" s="3"/>
      <c r="G4082" s="3"/>
      <c r="H4082" s="3"/>
      <c r="I4082" s="3"/>
      <c r="J4082" s="3"/>
      <c r="K4082" s="3"/>
      <c r="L4082" s="3"/>
      <c r="M4082" s="3"/>
      <c r="N4082" s="3"/>
      <c r="O4082" s="3"/>
      <c r="P4082" s="3"/>
      <c r="Q4082" s="3"/>
      <c r="R4082" s="3"/>
      <c r="S4082" s="3"/>
      <c r="T4082" s="3"/>
      <c r="U4082" s="3"/>
      <c r="V4082" s="3"/>
    </row>
    <row r="4083" ht="27.0" customHeight="1">
      <c r="A4083" s="8" t="str">
        <f>HYPERLINK("https://www.tenforums.com/tutorials/93494-check-if-your-pc-supports-windows-mixed-reality-windows-10-a.html","Windows Mixed Reality - Check if PC Supports n Windows 10")</f>
        <v>Windows Mixed Reality - Check if PC Supports n Windows 10</v>
      </c>
      <c r="B4083" s="9" t="s">
        <v>1916</v>
      </c>
      <c r="C4083" s="3"/>
      <c r="D4083" s="3"/>
      <c r="E4083" s="3"/>
      <c r="F4083" s="3"/>
      <c r="G4083" s="3"/>
      <c r="H4083" s="3"/>
      <c r="I4083" s="3"/>
      <c r="J4083" s="3"/>
      <c r="K4083" s="3"/>
      <c r="L4083" s="3"/>
      <c r="M4083" s="3"/>
      <c r="N4083" s="3"/>
      <c r="O4083" s="3"/>
      <c r="P4083" s="3"/>
      <c r="Q4083" s="3"/>
      <c r="R4083" s="3"/>
      <c r="S4083" s="3"/>
      <c r="T4083" s="3"/>
      <c r="U4083" s="3"/>
      <c r="V4083" s="3"/>
    </row>
    <row r="4084" ht="27.0" customHeight="1">
      <c r="A4084" s="8" t="str">
        <f>HYPERLINK("https://www.tenforums.com/tutorials/126514-run-desktop-win32-apps-windows-mixed-reality-windows-10-a.html","Windows Mixed Reality - Run Desktop (Win32) apps in Windows 10")</f>
        <v>Windows Mixed Reality - Run Desktop (Win32) apps in Windows 10</v>
      </c>
      <c r="B4084" s="9" t="s">
        <v>1930</v>
      </c>
      <c r="C4084" s="3"/>
      <c r="D4084" s="3"/>
      <c r="E4084" s="3"/>
      <c r="F4084" s="3"/>
      <c r="G4084" s="3"/>
      <c r="H4084" s="3"/>
      <c r="I4084" s="3"/>
      <c r="J4084" s="3"/>
      <c r="K4084" s="3"/>
      <c r="L4084" s="3"/>
      <c r="M4084" s="3"/>
      <c r="N4084" s="3"/>
      <c r="O4084" s="3"/>
      <c r="P4084" s="3"/>
      <c r="Q4084" s="3"/>
      <c r="R4084" s="3"/>
      <c r="S4084" s="3"/>
      <c r="T4084" s="3"/>
      <c r="U4084" s="3"/>
      <c r="V4084" s="3"/>
    </row>
    <row r="4085" ht="27.0" customHeight="1">
      <c r="A4085" s="8" t="str">
        <f>HYPERLINK("https://www.tenforums.com/tutorials/50664-windows-10-mobile-insider-preview-builds-stop-receiving.html","Windows 10 Mobile Insider Preview Builds - Stop Receiving ")</f>
        <v>Windows 10 Mobile Insider Preview Builds - Stop Receiving </v>
      </c>
      <c r="B4085" s="9" t="s">
        <v>1306</v>
      </c>
      <c r="C4085" s="3"/>
      <c r="D4085" s="3"/>
      <c r="E4085" s="3"/>
      <c r="F4085" s="3"/>
      <c r="G4085" s="3"/>
      <c r="H4085" s="3"/>
      <c r="I4085" s="3"/>
      <c r="J4085" s="3"/>
      <c r="K4085" s="3"/>
      <c r="L4085" s="3"/>
      <c r="M4085" s="3"/>
      <c r="N4085" s="3"/>
      <c r="O4085" s="3"/>
      <c r="P4085" s="3"/>
      <c r="Q4085" s="3"/>
      <c r="R4085" s="3"/>
      <c r="S4085" s="3"/>
      <c r="T4085" s="3"/>
      <c r="U4085" s="3"/>
      <c r="V4085" s="3"/>
    </row>
    <row r="4086" ht="27.0" customHeight="1">
      <c r="A4086" s="8" t="str">
        <f>HYPERLINK("https://www.tenforums.com/tutorials/5575-windows-10-mobile-insider-preview-phones-update.html","Windows 10 Mobile Insider Preview for Phones - Update to")</f>
        <v>Windows 10 Mobile Insider Preview for Phones - Update to</v>
      </c>
      <c r="B4086" s="9" t="s">
        <v>3230</v>
      </c>
      <c r="C4086" s="3"/>
      <c r="D4086" s="3"/>
      <c r="E4086" s="3"/>
      <c r="F4086" s="3"/>
      <c r="G4086" s="3"/>
      <c r="H4086" s="3"/>
      <c r="I4086" s="3"/>
      <c r="J4086" s="3"/>
      <c r="K4086" s="3"/>
      <c r="L4086" s="3"/>
      <c r="M4086" s="3"/>
      <c r="N4086" s="3"/>
      <c r="O4086" s="3"/>
      <c r="P4086" s="3"/>
      <c r="Q4086" s="3"/>
      <c r="R4086" s="3"/>
      <c r="S4086" s="3"/>
      <c r="T4086" s="3"/>
      <c r="U4086" s="3"/>
      <c r="V4086" s="3"/>
    </row>
    <row r="4087" ht="27.0" customHeight="1">
      <c r="A4087" s="8" t="str">
        <f>HYPERLINK("https://www.tenforums.com/tutorials/50640-windows-10-mobile-insider-program-change-insider-level.html","Windows 10 Mobile Insider Program - Change Insider Level ")</f>
        <v>Windows 10 Mobile Insider Program - Change Insider Level </v>
      </c>
      <c r="B4087" s="9" t="s">
        <v>3231</v>
      </c>
      <c r="C4087" s="3"/>
      <c r="D4087" s="3"/>
      <c r="E4087" s="3"/>
      <c r="F4087" s="3"/>
      <c r="G4087" s="3"/>
      <c r="H4087" s="3"/>
      <c r="I4087" s="3"/>
      <c r="J4087" s="3"/>
      <c r="K4087" s="3"/>
      <c r="L4087" s="3"/>
      <c r="M4087" s="3"/>
      <c r="N4087" s="3"/>
      <c r="O4087" s="3"/>
      <c r="P4087" s="3"/>
      <c r="Q4087" s="3"/>
      <c r="R4087" s="3"/>
      <c r="S4087" s="3"/>
      <c r="T4087" s="3"/>
      <c r="U4087" s="3"/>
      <c r="V4087" s="3"/>
    </row>
    <row r="4088" ht="27.0" customHeight="1">
      <c r="A4088" s="8" t="str">
        <f>HYPERLINK("https://www.tenforums.com/tutorials/39663-windows-10-mobile-phone-build-number-find.html","Windows 10 Mobile Phone Build Number - Find")</f>
        <v>Windows 10 Mobile Phone Build Number - Find</v>
      </c>
      <c r="B4088" s="9" t="s">
        <v>356</v>
      </c>
      <c r="C4088" s="3"/>
      <c r="D4088" s="3"/>
      <c r="E4088" s="3"/>
      <c r="F4088" s="3"/>
      <c r="G4088" s="3"/>
      <c r="H4088" s="3"/>
      <c r="I4088" s="3"/>
      <c r="J4088" s="3"/>
      <c r="K4088" s="3"/>
      <c r="L4088" s="3"/>
      <c r="M4088" s="3"/>
      <c r="N4088" s="3"/>
      <c r="O4088" s="3"/>
      <c r="P4088" s="3"/>
      <c r="Q4088" s="3"/>
      <c r="R4088" s="3"/>
      <c r="S4088" s="3"/>
      <c r="T4088" s="3"/>
      <c r="U4088" s="3"/>
      <c r="V4088" s="3"/>
    </row>
    <row r="4089" ht="27.0" customHeight="1">
      <c r="A4089" s="8" t="str">
        <f>HYPERLINK("https://www.tenforums.com/tutorials/27883-windows-10-mobile-phone-erase-online.html","Windows 10 Mobile Phone - Erase Online")</f>
        <v>Windows 10 Mobile Phone - Erase Online</v>
      </c>
      <c r="B4089" s="9" t="s">
        <v>943</v>
      </c>
      <c r="C4089" s="3"/>
      <c r="D4089" s="3"/>
      <c r="E4089" s="3"/>
      <c r="F4089" s="3"/>
      <c r="G4089" s="3"/>
      <c r="H4089" s="3"/>
      <c r="I4089" s="3"/>
      <c r="J4089" s="3"/>
      <c r="K4089" s="3"/>
      <c r="L4089" s="3"/>
      <c r="M4089" s="3"/>
      <c r="N4089" s="3"/>
      <c r="O4089" s="3"/>
      <c r="P4089" s="3"/>
      <c r="Q4089" s="3"/>
      <c r="R4089" s="3"/>
      <c r="S4089" s="3"/>
      <c r="T4089" s="3"/>
      <c r="U4089" s="3"/>
      <c r="V4089" s="3"/>
    </row>
    <row r="4090" ht="27.0" customHeight="1">
      <c r="A4090" s="8" t="str">
        <f>HYPERLINK("https://www.tenforums.com/tutorials/39665-windows-10-mobile-phone-firmware-revision-number-find.html","Windows 10 Mobile Phone Firmware Revision Number - Find")</f>
        <v>Windows 10 Mobile Phone Firmware Revision Number - Find</v>
      </c>
      <c r="B4090" s="9" t="s">
        <v>1096</v>
      </c>
      <c r="C4090" s="19"/>
      <c r="D4090" s="19"/>
      <c r="E4090" s="19"/>
      <c r="F4090" s="19"/>
      <c r="G4090" s="19"/>
      <c r="H4090" s="19"/>
      <c r="I4090" s="19"/>
      <c r="J4090" s="19"/>
      <c r="K4090" s="19"/>
      <c r="L4090" s="19"/>
      <c r="M4090" s="19"/>
      <c r="N4090" s="19"/>
      <c r="O4090" s="19"/>
      <c r="P4090" s="19"/>
      <c r="Q4090" s="19"/>
      <c r="R4090" s="19"/>
      <c r="S4090" s="19"/>
      <c r="T4090" s="19"/>
      <c r="U4090" s="19"/>
      <c r="V4090" s="19"/>
    </row>
    <row r="4091" ht="27.0" customHeight="1">
      <c r="A4091" s="8" t="str">
        <f>HYPERLINK("https://www.tenforums.com/tutorials/31779-keyboard-shortcuts-continuum-windows-10-mobile-phones.html","Windows 10 Mobile Phone Keyboard Shortcuts in Continuum")</f>
        <v>Windows 10 Mobile Phone Keyboard Shortcuts in Continuum</v>
      </c>
      <c r="B4091" s="9" t="s">
        <v>595</v>
      </c>
      <c r="C4091" s="19"/>
      <c r="D4091" s="19"/>
      <c r="E4091" s="19"/>
      <c r="F4091" s="19"/>
      <c r="G4091" s="19"/>
      <c r="H4091" s="19"/>
      <c r="I4091" s="19"/>
      <c r="J4091" s="19"/>
      <c r="K4091" s="19"/>
      <c r="L4091" s="19"/>
      <c r="M4091" s="19"/>
      <c r="N4091" s="19"/>
      <c r="O4091" s="19"/>
      <c r="P4091" s="19"/>
      <c r="Q4091" s="19"/>
      <c r="R4091" s="19"/>
      <c r="S4091" s="19"/>
      <c r="T4091" s="19"/>
      <c r="U4091" s="19"/>
      <c r="V4091" s="19"/>
    </row>
    <row r="4092" ht="27.0" customHeight="1">
      <c r="A4092" s="8" t="str">
        <f>HYPERLINK("https://www.tenforums.com/tutorials/27782-windows-10-mobile-phone-lock-online.html","Windows 10 Mobile Phone - Lock Online")</f>
        <v>Windows 10 Mobile Phone - Lock Online</v>
      </c>
      <c r="B4092" s="9" t="s">
        <v>1418</v>
      </c>
      <c r="C4092" s="3"/>
      <c r="D4092" s="3"/>
      <c r="E4092" s="3"/>
      <c r="F4092" s="3"/>
      <c r="G4092" s="3"/>
      <c r="H4092" s="3"/>
      <c r="I4092" s="3"/>
      <c r="J4092" s="3"/>
      <c r="K4092" s="3"/>
      <c r="L4092" s="3"/>
      <c r="M4092" s="3"/>
      <c r="N4092" s="3"/>
      <c r="O4092" s="3"/>
      <c r="P4092" s="3"/>
      <c r="Q4092" s="3"/>
      <c r="R4092" s="3"/>
      <c r="S4092" s="3"/>
      <c r="T4092" s="3"/>
      <c r="U4092" s="3"/>
      <c r="V4092" s="3"/>
    </row>
    <row r="4093" ht="27.0" customHeight="1">
      <c r="A4093" s="8" t="str">
        <f>HYPERLINK("https://www.tenforums.com/tutorials/5546-device-name-change-windows-10-mobile-phones.html","Windows 10 Mobile Phone Name - Change")</f>
        <v>Windows 10 Mobile Phone Name - Change</v>
      </c>
      <c r="B4093" s="9" t="s">
        <v>764</v>
      </c>
      <c r="C4093" s="3"/>
      <c r="D4093" s="3"/>
      <c r="E4093" s="3"/>
      <c r="F4093" s="3"/>
      <c r="G4093" s="3"/>
      <c r="H4093" s="3"/>
      <c r="I4093" s="3"/>
      <c r="J4093" s="3"/>
      <c r="K4093" s="3"/>
      <c r="L4093" s="3"/>
      <c r="M4093" s="3"/>
      <c r="N4093" s="3"/>
      <c r="O4093" s="3"/>
      <c r="P4093" s="3"/>
      <c r="Q4093" s="3"/>
      <c r="R4093" s="3"/>
      <c r="S4093" s="3"/>
      <c r="T4093" s="3"/>
      <c r="U4093" s="3"/>
      <c r="V4093" s="3"/>
    </row>
    <row r="4094" ht="27.0" customHeight="1">
      <c r="A4094" s="8" t="str">
        <f>HYPERLINK("https://www.tenforums.com/tutorials/119796-get-windows-10-mobile-phone-notifications-cortana-pc.html","Windows 10 Mobile Phone Notifications - Get from Cortana on Windows 10 PC")</f>
        <v>Windows 10 Mobile Phone Notifications - Get from Cortana on Windows 10 PC</v>
      </c>
      <c r="B4094" s="9" t="s">
        <v>646</v>
      </c>
      <c r="C4094" s="3"/>
      <c r="D4094" s="3"/>
      <c r="E4094" s="3"/>
      <c r="F4094" s="3"/>
      <c r="G4094" s="3"/>
      <c r="H4094" s="3"/>
      <c r="I4094" s="3"/>
      <c r="J4094" s="3"/>
      <c r="K4094" s="3"/>
      <c r="L4094" s="3"/>
      <c r="M4094" s="3"/>
      <c r="N4094" s="3"/>
      <c r="O4094" s="3"/>
      <c r="P4094" s="3"/>
      <c r="Q4094" s="3"/>
      <c r="R4094" s="3"/>
      <c r="S4094" s="3"/>
      <c r="T4094" s="3"/>
      <c r="U4094" s="3"/>
      <c r="V4094" s="3"/>
    </row>
    <row r="4095" ht="27.0" customHeight="1">
      <c r="A4095" s="8" t="str">
        <f>HYPERLINK("https://www.tenforums.com/tutorials/32614-windows-10-mobile-phone-number-find.html","Windows 10 Mobile Phone Number - Find")</f>
        <v>Windows 10 Mobile Phone Number - Find</v>
      </c>
      <c r="B4095" s="9" t="s">
        <v>2246</v>
      </c>
      <c r="C4095" s="3"/>
      <c r="D4095" s="3"/>
      <c r="E4095" s="3"/>
      <c r="F4095" s="3"/>
      <c r="G4095" s="3"/>
      <c r="H4095" s="3"/>
      <c r="I4095" s="3"/>
      <c r="J4095" s="3"/>
      <c r="K4095" s="3"/>
      <c r="L4095" s="3"/>
      <c r="M4095" s="3"/>
      <c r="N4095" s="3"/>
      <c r="O4095" s="3"/>
      <c r="P4095" s="3"/>
      <c r="Q4095" s="3"/>
      <c r="R4095" s="3"/>
      <c r="S4095" s="3"/>
      <c r="T4095" s="3"/>
      <c r="U4095" s="3"/>
      <c r="V4095" s="3"/>
    </row>
    <row r="4096" ht="27.0" customHeight="1">
      <c r="A4096" s="8" t="str">
        <f>HYPERLINK("https://www.tenforums.com/tutorials/27671-windows-10-mobile-phone-ring-online.html","Windows 10 Mobile Phone - Ring Online")</f>
        <v>Windows 10 Mobile Phone - Ring Online</v>
      </c>
      <c r="B4096" s="9" t="s">
        <v>2579</v>
      </c>
      <c r="C4096" s="3"/>
      <c r="D4096" s="3"/>
      <c r="E4096" s="3"/>
      <c r="F4096" s="3"/>
      <c r="G4096" s="3"/>
      <c r="H4096" s="3"/>
      <c r="I4096" s="3"/>
      <c r="J4096" s="3"/>
      <c r="K4096" s="3"/>
      <c r="L4096" s="3"/>
      <c r="M4096" s="3"/>
      <c r="N4096" s="3"/>
      <c r="O4096" s="3"/>
      <c r="P4096" s="3"/>
      <c r="Q4096" s="3"/>
      <c r="R4096" s="3"/>
      <c r="S4096" s="3"/>
      <c r="T4096" s="3"/>
      <c r="U4096" s="3"/>
      <c r="V4096" s="3"/>
    </row>
    <row r="4097" ht="27.0" customHeight="1">
      <c r="A4097" s="8" t="str">
        <f>HYPERLINK("https://www.tenforums.com/tutorials/92265-enable-windows-mobility-center-desktop-windows-10-pc.html","Windows Mobility Center - Enable on a Desktop Windows 10 PC")</f>
        <v>Windows Mobility Center - Enable on a Desktop Windows 10 PC</v>
      </c>
      <c r="B4097" s="9" t="s">
        <v>3232</v>
      </c>
      <c r="C4097" s="3"/>
      <c r="D4097" s="3"/>
      <c r="E4097" s="3"/>
      <c r="F4097" s="3"/>
      <c r="G4097" s="3"/>
      <c r="H4097" s="3"/>
      <c r="I4097" s="3"/>
      <c r="J4097" s="3"/>
      <c r="K4097" s="3"/>
      <c r="L4097" s="3"/>
      <c r="M4097" s="3"/>
      <c r="N4097" s="3"/>
      <c r="O4097" s="3"/>
      <c r="P4097" s="3"/>
      <c r="Q4097" s="3"/>
      <c r="R4097" s="3"/>
      <c r="S4097" s="3"/>
      <c r="T4097" s="3"/>
      <c r="U4097" s="3"/>
      <c r="V4097" s="3"/>
    </row>
    <row r="4098" ht="27.0" customHeight="1">
      <c r="A4098" s="8" t="str">
        <f>HYPERLINK("https://www.tenforums.com/tutorials/92301-enable-disable-windows-mobility-center-windows-10-a.html","Windows Mobility Center - Enable or Disable in Windows 10")</f>
        <v>Windows Mobility Center - Enable or Disable in Windows 10</v>
      </c>
      <c r="B4098" s="9" t="s">
        <v>3233</v>
      </c>
      <c r="C4098" s="3"/>
      <c r="D4098" s="3"/>
      <c r="E4098" s="3"/>
      <c r="F4098" s="3"/>
      <c r="G4098" s="3"/>
      <c r="H4098" s="3"/>
      <c r="I4098" s="3"/>
      <c r="J4098" s="3"/>
      <c r="K4098" s="3"/>
      <c r="L4098" s="3"/>
      <c r="M4098" s="3"/>
      <c r="N4098" s="3"/>
      <c r="O4098" s="3"/>
      <c r="P4098" s="3"/>
      <c r="Q4098" s="3"/>
      <c r="R4098" s="3"/>
      <c r="S4098" s="3"/>
      <c r="T4098" s="3"/>
      <c r="U4098" s="3"/>
      <c r="V4098" s="3"/>
    </row>
    <row r="4099" ht="27.0" customHeight="1">
      <c r="A4099" s="8" t="str">
        <f>HYPERLINK("https://www.tenforums.com/tutorials/115279-open-windows-mobility-center-windows-10-a.html","Windows Mobility Center - Open in Windows 10")</f>
        <v>Windows Mobility Center - Open in Windows 10</v>
      </c>
      <c r="B4099" s="9" t="s">
        <v>3234</v>
      </c>
      <c r="C4099" s="3"/>
      <c r="D4099" s="3"/>
      <c r="E4099" s="3"/>
      <c r="F4099" s="3"/>
      <c r="G4099" s="3"/>
      <c r="H4099" s="3"/>
      <c r="I4099" s="3"/>
      <c r="J4099" s="3"/>
      <c r="K4099" s="3"/>
      <c r="L4099" s="3"/>
      <c r="M4099" s="3"/>
      <c r="N4099" s="3"/>
      <c r="O4099" s="3"/>
      <c r="P4099" s="3"/>
      <c r="Q4099" s="3"/>
      <c r="R4099" s="3"/>
      <c r="S4099" s="3"/>
      <c r="T4099" s="3"/>
      <c r="U4099" s="3"/>
      <c r="V4099" s="3"/>
    </row>
    <row r="4100" ht="27.0" customHeight="1">
      <c r="A4100" s="8" t="str">
        <f>HYPERLINK("https://www.tenforums.com/tutorials/45888-windows-mobility-center-reset-default-open-position-windows-10-a.html","Windows Mobility Center - Reset Default Open Position in Windows 10 ")</f>
        <v>Windows Mobility Center - Reset Default Open Position in Windows 10 </v>
      </c>
      <c r="B4100" s="9" t="s">
        <v>3235</v>
      </c>
      <c r="C4100" s="3"/>
      <c r="D4100" s="3"/>
      <c r="E4100" s="3"/>
      <c r="F4100" s="3"/>
      <c r="G4100" s="3"/>
      <c r="H4100" s="3"/>
      <c r="I4100" s="3"/>
      <c r="J4100" s="3"/>
      <c r="K4100" s="3"/>
      <c r="L4100" s="3"/>
      <c r="M4100" s="3"/>
      <c r="N4100" s="3"/>
      <c r="O4100" s="3"/>
      <c r="P4100" s="3"/>
      <c r="Q4100" s="3"/>
      <c r="R4100" s="3"/>
      <c r="S4100" s="3"/>
      <c r="T4100" s="3"/>
      <c r="U4100" s="3"/>
      <c r="V4100" s="3"/>
    </row>
    <row r="4101" ht="27.0" customHeight="1">
      <c r="A4101" s="8" t="str">
        <f>HYPERLINK("https://www.tenforums.com/tutorials/122007-add-windows-mode-context-menu-light-dark-theme-windows-10-a.html","Windows Mode Context Menu for Light or Dark Theme - Add in Windows 10")</f>
        <v>Windows Mode Context Menu for Light or Dark Theme - Add in Windows 10</v>
      </c>
      <c r="B4101" s="9" t="s">
        <v>3236</v>
      </c>
      <c r="C4101" s="3"/>
      <c r="D4101" s="3"/>
      <c r="E4101" s="3"/>
      <c r="F4101" s="3"/>
      <c r="G4101" s="3"/>
      <c r="H4101" s="3"/>
      <c r="I4101" s="3"/>
      <c r="J4101" s="3"/>
      <c r="K4101" s="3"/>
      <c r="L4101" s="3"/>
      <c r="M4101" s="3"/>
      <c r="N4101" s="3"/>
      <c r="O4101" s="3"/>
      <c r="P4101" s="3"/>
      <c r="Q4101" s="3"/>
      <c r="R4101" s="3"/>
      <c r="S4101" s="3"/>
      <c r="T4101" s="3"/>
      <c r="U4101" s="3"/>
      <c r="V4101" s="3"/>
    </row>
    <row r="4102" ht="27.0" customHeight="1">
      <c r="A4102" s="8" t="str">
        <f>HYPERLINK("https://www.tenforums.com/tutorials/2066-windows-old-folder-delete-windows-10-a.html","Windows.old Folder - Delete in Windows 10")</f>
        <v>Windows.old Folder - Delete in Windows 10</v>
      </c>
      <c r="B4102" s="9" t="s">
        <v>2395</v>
      </c>
      <c r="C4102" s="3"/>
      <c r="D4102" s="3"/>
      <c r="E4102" s="3"/>
      <c r="F4102" s="3"/>
      <c r="G4102" s="3"/>
      <c r="H4102" s="3"/>
      <c r="I4102" s="3"/>
      <c r="J4102" s="3"/>
      <c r="K4102" s="3"/>
      <c r="L4102" s="3"/>
      <c r="M4102" s="3"/>
      <c r="N4102" s="3"/>
      <c r="O4102" s="3"/>
      <c r="P4102" s="3"/>
      <c r="Q4102" s="3"/>
      <c r="R4102" s="3"/>
      <c r="S4102" s="3"/>
      <c r="T4102" s="3"/>
      <c r="U4102" s="3"/>
      <c r="V4102" s="3"/>
    </row>
    <row r="4103" ht="27.0" customHeight="1">
      <c r="A4103" s="11" t="str">
        <f>HYPERLINK("https://www.tenforums.com/tutorials/148005-how-restore-files-windows-old-folder-windows-10-a.html","Windows.old Folder - Restore Files from in Windows 10")</f>
        <v>Windows.old Folder - Restore Files from in Windows 10</v>
      </c>
      <c r="B4103" s="10" t="s">
        <v>3237</v>
      </c>
      <c r="C4103" s="3"/>
      <c r="D4103" s="3"/>
      <c r="E4103" s="3"/>
      <c r="F4103" s="3"/>
      <c r="G4103" s="3"/>
      <c r="H4103" s="3"/>
      <c r="I4103" s="3"/>
      <c r="J4103" s="3"/>
      <c r="K4103" s="3"/>
      <c r="L4103" s="3"/>
      <c r="M4103" s="3"/>
      <c r="N4103" s="3"/>
      <c r="O4103" s="3"/>
      <c r="P4103" s="3"/>
      <c r="Q4103" s="3"/>
      <c r="R4103" s="3"/>
      <c r="S4103" s="3"/>
      <c r="T4103" s="3"/>
      <c r="U4103" s="3"/>
      <c r="V4103" s="3"/>
    </row>
    <row r="4104" ht="27.0" customHeight="1">
      <c r="A4104" s="8" t="str">
        <f>HYPERLINK("https://www.tenforums.com/tutorials/26120-optimize-performance-windows-10-a.html","Windows 10 - Optimize Performance")</f>
        <v>Windows 10 - Optimize Performance</v>
      </c>
      <c r="B4104" s="9" t="s">
        <v>2191</v>
      </c>
      <c r="C4104" s="3"/>
      <c r="D4104" s="3"/>
      <c r="E4104" s="3"/>
      <c r="F4104" s="3"/>
      <c r="G4104" s="3"/>
      <c r="H4104" s="3"/>
      <c r="I4104" s="3"/>
      <c r="J4104" s="3"/>
      <c r="K4104" s="3"/>
      <c r="L4104" s="3"/>
      <c r="M4104" s="3"/>
      <c r="N4104" s="3"/>
      <c r="O4104" s="3"/>
      <c r="P4104" s="3"/>
      <c r="Q4104" s="3"/>
      <c r="R4104" s="3"/>
      <c r="S4104" s="3"/>
      <c r="T4104" s="3"/>
      <c r="U4104" s="3"/>
      <c r="V4104" s="3"/>
    </row>
    <row r="4105" ht="27.0" customHeight="1">
      <c r="A4105" s="8" t="str">
        <f>HYPERLINK("https://www.tenforums.com/tutorials/55798-windows-10-original-install-date-time-find.html","Windows 10 Original Install Date and Time - Find ")</f>
        <v>Windows 10 Original Install Date and Time - Find </v>
      </c>
      <c r="B4105" s="9" t="s">
        <v>1314</v>
      </c>
      <c r="C4105" s="3"/>
      <c r="D4105" s="3"/>
      <c r="E4105" s="3"/>
      <c r="F4105" s="3"/>
      <c r="G4105" s="3"/>
      <c r="H4105" s="3"/>
      <c r="I4105" s="3"/>
      <c r="J4105" s="3"/>
      <c r="K4105" s="3"/>
      <c r="L4105" s="3"/>
      <c r="M4105" s="3"/>
      <c r="N4105" s="3"/>
      <c r="O4105" s="3"/>
      <c r="P4105" s="3"/>
      <c r="Q4105" s="3"/>
      <c r="R4105" s="3"/>
      <c r="S4105" s="3"/>
      <c r="T4105" s="3"/>
      <c r="U4105" s="3"/>
      <c r="V4105" s="3"/>
    </row>
    <row r="4106" ht="27.0" customHeight="1">
      <c r="A4106" s="8" t="str">
        <f>HYPERLINK("https://www.tenforums.com/tutorials/117625-download-install-windows-performance-toolkit-windows-10-a.html","Windows Performance Toolkit - Download and Install in Windows 10")</f>
        <v>Windows Performance Toolkit - Download and Install in Windows 10</v>
      </c>
      <c r="B4106" s="9" t="s">
        <v>3238</v>
      </c>
      <c r="C4106" s="3"/>
      <c r="D4106" s="3"/>
      <c r="E4106" s="3"/>
      <c r="F4106" s="3"/>
      <c r="G4106" s="3"/>
      <c r="H4106" s="3"/>
      <c r="I4106" s="3"/>
      <c r="J4106" s="3"/>
      <c r="K4106" s="3"/>
      <c r="L4106" s="3"/>
      <c r="M4106" s="3"/>
      <c r="N4106" s="3"/>
      <c r="O4106" s="3"/>
      <c r="P4106" s="3"/>
      <c r="Q4106" s="3"/>
      <c r="R4106" s="3"/>
      <c r="S4106" s="3"/>
      <c r="T4106" s="3"/>
      <c r="U4106" s="3"/>
      <c r="V4106" s="3"/>
    </row>
    <row r="4107" ht="27.0" customHeight="1">
      <c r="A4107" s="8" t="str">
        <f>HYPERLINK("https://www.tenforums.com/tutorials/80208-change-windows-photo-viewer-background-color-windows.html","Windows Photo Viewer - Change Background Color in Windows")</f>
        <v>Windows Photo Viewer - Change Background Color in Windows</v>
      </c>
      <c r="B4107" s="10" t="s">
        <v>3239</v>
      </c>
      <c r="C4107" s="3"/>
      <c r="D4107" s="3"/>
      <c r="E4107" s="3"/>
      <c r="F4107" s="3"/>
      <c r="G4107" s="3"/>
      <c r="H4107" s="3"/>
      <c r="I4107" s="3"/>
      <c r="J4107" s="3"/>
      <c r="K4107" s="3"/>
      <c r="L4107" s="3"/>
      <c r="M4107" s="3"/>
      <c r="N4107" s="3"/>
      <c r="O4107" s="3"/>
      <c r="P4107" s="3"/>
      <c r="Q4107" s="3"/>
      <c r="R4107" s="3"/>
      <c r="S4107" s="3"/>
      <c r="T4107" s="3"/>
      <c r="U4107" s="3"/>
      <c r="V4107" s="3"/>
    </row>
    <row r="4108" ht="27.0" customHeight="1">
      <c r="A4108" s="8" t="str">
        <f>HYPERLINK("https://www.tenforums.com/tutorials/45910-windows-photo-viewer-reset-default-open-position-size-windows.html","Windows Photo Viewer - Reset Default Open Position and Size in Windows")</f>
        <v>Windows Photo Viewer - Reset Default Open Position and Size in Windows</v>
      </c>
      <c r="B4108" s="9" t="s">
        <v>3240</v>
      </c>
      <c r="C4108" s="3"/>
      <c r="D4108" s="3"/>
      <c r="E4108" s="3"/>
      <c r="F4108" s="3"/>
      <c r="G4108" s="3"/>
      <c r="H4108" s="3"/>
      <c r="I4108" s="3"/>
      <c r="J4108" s="3"/>
      <c r="K4108" s="3"/>
      <c r="L4108" s="3"/>
      <c r="M4108" s="3"/>
      <c r="N4108" s="3"/>
      <c r="O4108" s="3"/>
      <c r="P4108" s="3"/>
      <c r="Q4108" s="3"/>
      <c r="R4108" s="3"/>
      <c r="S4108" s="3"/>
      <c r="T4108" s="3"/>
      <c r="U4108" s="3"/>
      <c r="V4108" s="3"/>
    </row>
    <row r="4109" ht="27.0" customHeight="1">
      <c r="A4109" s="8" t="str">
        <f>HYPERLINK("https://www.tenforums.com/tutorials/14312-windows-photo-viewer-restore-windows-10-a.html","Windows Photo Viewer - Restore in Windows 10")</f>
        <v>Windows Photo Viewer - Restore in Windows 10</v>
      </c>
      <c r="B4109" s="9" t="s">
        <v>3241</v>
      </c>
      <c r="C4109" s="3"/>
      <c r="D4109" s="3"/>
      <c r="E4109" s="3"/>
      <c r="F4109" s="3"/>
      <c r="G4109" s="3"/>
      <c r="H4109" s="3"/>
      <c r="I4109" s="3"/>
      <c r="J4109" s="3"/>
      <c r="K4109" s="3"/>
      <c r="L4109" s="3"/>
      <c r="M4109" s="3"/>
      <c r="N4109" s="3"/>
      <c r="O4109" s="3"/>
      <c r="P4109" s="3"/>
      <c r="Q4109" s="3"/>
      <c r="R4109" s="3"/>
      <c r="S4109" s="3"/>
      <c r="T4109" s="3"/>
      <c r="U4109" s="3"/>
      <c r="V4109" s="3"/>
    </row>
    <row r="4110" ht="27.0" customHeight="1">
      <c r="A4110" s="8" t="str">
        <f>HYPERLINK("https://www.tenforums.com/tutorials/25721-windows-powershell-elevated-open-windows-10-a.html","Windows PowerShell Elevated - Open in Windows 10")</f>
        <v>Windows PowerShell Elevated - Open in Windows 10</v>
      </c>
      <c r="B4110" s="9" t="s">
        <v>909</v>
      </c>
      <c r="C4110" s="3"/>
      <c r="D4110" s="3"/>
      <c r="E4110" s="3"/>
      <c r="F4110" s="3"/>
      <c r="G4110" s="3"/>
      <c r="H4110" s="3"/>
      <c r="I4110" s="3"/>
      <c r="J4110" s="3"/>
      <c r="K4110" s="3"/>
      <c r="L4110" s="3"/>
      <c r="M4110" s="3"/>
      <c r="N4110" s="3"/>
      <c r="O4110" s="3"/>
      <c r="P4110" s="3"/>
      <c r="Q4110" s="3"/>
      <c r="R4110" s="3"/>
      <c r="S4110" s="3"/>
      <c r="T4110" s="3"/>
      <c r="U4110" s="3"/>
      <c r="V4110" s="3"/>
    </row>
    <row r="4111" ht="27.0" customHeight="1">
      <c r="A4111" s="8" t="str">
        <f>HYPERLINK("https://www.tenforums.com/tutorials/111654-enable-disable-windows-powershell-2-0-windows-10-a.html","Windows PowerShell 2.0 - Enable or Disable in Windows 10")</f>
        <v>Windows PowerShell 2.0 - Enable or Disable in Windows 10</v>
      </c>
      <c r="B4111" s="9" t="s">
        <v>2373</v>
      </c>
      <c r="C4111" s="3"/>
      <c r="D4111" s="3"/>
      <c r="E4111" s="3"/>
      <c r="F4111" s="3"/>
      <c r="G4111" s="3"/>
      <c r="H4111" s="3"/>
      <c r="I4111" s="3"/>
      <c r="J4111" s="3"/>
      <c r="K4111" s="3"/>
      <c r="L4111" s="3"/>
      <c r="M4111" s="3"/>
      <c r="N4111" s="3"/>
      <c r="O4111" s="3"/>
      <c r="P4111" s="3"/>
      <c r="Q4111" s="3"/>
      <c r="R4111" s="3"/>
      <c r="S4111" s="3"/>
      <c r="T4111" s="3"/>
      <c r="U4111" s="3"/>
      <c r="V4111" s="3"/>
    </row>
    <row r="4112" ht="27.0" customHeight="1">
      <c r="A4112" s="11" t="str">
        <f>HYPERLINK("https://www.tenforums.com/tutorials/145830-how-install-uninstall-windows-powershell-ise-windows-10-a.html","Windows PowerShell ISE - Install or Uninstall in Windows 10")</f>
        <v>Windows PowerShell ISE - Install or Uninstall in Windows 10</v>
      </c>
      <c r="B4112" s="10" t="s">
        <v>3242</v>
      </c>
      <c r="C4112" s="3"/>
      <c r="D4112" s="3"/>
      <c r="E4112" s="3"/>
      <c r="F4112" s="3"/>
      <c r="G4112" s="3"/>
      <c r="H4112" s="3"/>
      <c r="I4112" s="3"/>
      <c r="J4112" s="3"/>
      <c r="K4112" s="3"/>
      <c r="L4112" s="3"/>
      <c r="M4112" s="3"/>
      <c r="N4112" s="3"/>
      <c r="O4112" s="3"/>
      <c r="P4112" s="3"/>
      <c r="Q4112" s="3"/>
      <c r="R4112" s="3"/>
      <c r="S4112" s="3"/>
      <c r="T4112" s="3"/>
      <c r="U4112" s="3"/>
      <c r="V4112" s="3"/>
    </row>
    <row r="4113" ht="27.0" customHeight="1">
      <c r="A4113" s="8" t="str">
        <f>HYPERLINK("https://www.tenforums.com/tutorials/25581-windows-powershell-open-windows-10-a.html","Windows PowerShell - Open in Windows 10")</f>
        <v>Windows PowerShell - Open in Windows 10</v>
      </c>
      <c r="B4113" s="9" t="s">
        <v>2378</v>
      </c>
      <c r="C4113" s="3"/>
      <c r="D4113" s="3"/>
      <c r="E4113" s="3"/>
      <c r="F4113" s="3"/>
      <c r="G4113" s="3"/>
      <c r="H4113" s="3"/>
      <c r="I4113" s="3"/>
      <c r="J4113" s="3"/>
      <c r="K4113" s="3"/>
      <c r="L4113" s="3"/>
      <c r="M4113" s="3"/>
      <c r="N4113" s="3"/>
      <c r="O4113" s="3"/>
      <c r="P4113" s="3"/>
      <c r="Q4113" s="3"/>
      <c r="R4113" s="3"/>
      <c r="S4113" s="3"/>
      <c r="T4113" s="3"/>
      <c r="U4113" s="3"/>
      <c r="V4113" s="3"/>
    </row>
    <row r="4114" ht="27.0" customHeight="1">
      <c r="A4114" s="8" t="str">
        <f>HYPERLINK("https://www.tenforums.com/tutorials/38595-recover-windows-10-recovery-drive.html","Windows 10 - Recover from a Drive")</f>
        <v>Windows 10 - Recover from a Drive</v>
      </c>
      <c r="B4114" s="9" t="s">
        <v>2491</v>
      </c>
      <c r="C4114" s="3"/>
      <c r="D4114" s="3"/>
      <c r="E4114" s="3"/>
      <c r="F4114" s="3"/>
      <c r="G4114" s="3"/>
      <c r="H4114" s="3"/>
      <c r="I4114" s="3"/>
      <c r="J4114" s="3"/>
      <c r="K4114" s="3"/>
      <c r="L4114" s="3"/>
      <c r="M4114" s="3"/>
      <c r="N4114" s="3"/>
      <c r="O4114" s="3"/>
      <c r="P4114" s="3"/>
      <c r="Q4114" s="3"/>
      <c r="R4114" s="3"/>
      <c r="S4114" s="3"/>
      <c r="T4114" s="3"/>
      <c r="U4114" s="3"/>
      <c r="V4114" s="3"/>
    </row>
    <row r="4115" ht="27.0" customHeight="1">
      <c r="A4115" s="8" t="str">
        <f>HYPERLINK("https://www.tenforums.com/tutorials/2294-advanced-startup-options-boot-windows-10-a.html","Windows Recovery Environment - Boot to in Windows 10")</f>
        <v>Windows Recovery Environment - Boot to in Windows 10</v>
      </c>
      <c r="B4115" s="9" t="s">
        <v>100</v>
      </c>
      <c r="C4115" s="3"/>
      <c r="D4115" s="3"/>
      <c r="E4115" s="3"/>
      <c r="F4115" s="3"/>
      <c r="G4115" s="3"/>
      <c r="H4115" s="3"/>
      <c r="I4115" s="3"/>
      <c r="J4115" s="3"/>
      <c r="K4115" s="3"/>
      <c r="L4115" s="3"/>
      <c r="M4115" s="3"/>
      <c r="N4115" s="3"/>
      <c r="O4115" s="3"/>
      <c r="P4115" s="3"/>
      <c r="Q4115" s="3"/>
      <c r="R4115" s="3"/>
      <c r="S4115" s="3"/>
      <c r="T4115" s="3"/>
      <c r="U4115" s="3"/>
      <c r="V4115" s="3"/>
    </row>
    <row r="4116" ht="27.0" customHeight="1">
      <c r="A4116" s="11" t="s">
        <v>3243</v>
      </c>
      <c r="B4116" s="9" t="s">
        <v>3244</v>
      </c>
      <c r="C4116" s="3"/>
      <c r="D4116" s="3"/>
      <c r="E4116" s="3"/>
      <c r="F4116" s="3"/>
      <c r="G4116" s="3"/>
      <c r="H4116" s="3"/>
      <c r="I4116" s="3"/>
      <c r="J4116" s="3"/>
      <c r="K4116" s="3"/>
      <c r="L4116" s="3"/>
      <c r="M4116" s="3"/>
      <c r="N4116" s="3"/>
      <c r="O4116" s="3"/>
      <c r="P4116" s="3"/>
      <c r="Q4116" s="3"/>
      <c r="R4116" s="3"/>
      <c r="S4116" s="3"/>
      <c r="T4116" s="3"/>
      <c r="U4116" s="3"/>
      <c r="V4116" s="3"/>
    </row>
    <row r="4117" ht="27.0" customHeight="1">
      <c r="A4117" s="8" t="str">
        <f>HYPERLINK("https://www.tenforums.com/tutorials/90761-install-windows-10-s-windows-10-pc.html","Windows 10 S - Install on a Windows 10 PC")</f>
        <v>Windows 10 S - Install on a Windows 10 PC</v>
      </c>
      <c r="B4117" s="9" t="s">
        <v>1315</v>
      </c>
      <c r="C4117" s="3"/>
      <c r="D4117" s="3"/>
      <c r="E4117" s="3"/>
      <c r="F4117" s="3"/>
      <c r="G4117" s="3"/>
      <c r="H4117" s="3"/>
      <c r="I4117" s="3"/>
      <c r="J4117" s="3"/>
      <c r="K4117" s="3"/>
      <c r="L4117" s="3"/>
      <c r="M4117" s="3"/>
      <c r="N4117" s="3"/>
      <c r="O4117" s="3"/>
      <c r="P4117" s="3"/>
      <c r="Q4117" s="3"/>
      <c r="R4117" s="3"/>
      <c r="S4117" s="3"/>
      <c r="T4117" s="3"/>
      <c r="U4117" s="3"/>
      <c r="V4117" s="3"/>
    </row>
    <row r="4118" ht="27.0" customHeight="1">
      <c r="A4118" s="8" t="str">
        <f>HYPERLINK("https://www.tenforums.com/tutorials/110119-enable-s-mode-windows-10-a.html","Windows 10 in S mode - Enable")</f>
        <v>Windows 10 in S mode - Enable</v>
      </c>
      <c r="B4118" s="9" t="s">
        <v>2593</v>
      </c>
      <c r="C4118" s="3"/>
      <c r="D4118" s="3"/>
      <c r="E4118" s="3"/>
      <c r="F4118" s="3"/>
      <c r="G4118" s="3"/>
      <c r="H4118" s="3"/>
      <c r="I4118" s="3"/>
      <c r="J4118" s="3"/>
      <c r="K4118" s="3"/>
      <c r="L4118" s="3"/>
      <c r="M4118" s="3"/>
      <c r="N4118" s="3"/>
      <c r="O4118" s="3"/>
      <c r="P4118" s="3"/>
      <c r="Q4118" s="3"/>
      <c r="R4118" s="3"/>
      <c r="S4118" s="3"/>
      <c r="T4118" s="3"/>
      <c r="U4118" s="3"/>
      <c r="V4118" s="3"/>
    </row>
    <row r="4119" ht="26.25" customHeight="1">
      <c r="A4119" s="11" t="s">
        <v>3245</v>
      </c>
      <c r="B4119" s="10" t="s">
        <v>2602</v>
      </c>
      <c r="C4119" s="35"/>
      <c r="D4119" s="35"/>
      <c r="E4119" s="35"/>
      <c r="F4119" s="35"/>
      <c r="G4119" s="35"/>
      <c r="H4119" s="35"/>
      <c r="I4119" s="35"/>
      <c r="J4119" s="35"/>
      <c r="K4119" s="35"/>
      <c r="L4119" s="35"/>
      <c r="M4119" s="35"/>
      <c r="N4119" s="35"/>
      <c r="O4119" s="35"/>
      <c r="P4119" s="35"/>
      <c r="Q4119" s="35"/>
      <c r="R4119" s="35"/>
      <c r="S4119" s="35"/>
      <c r="T4119" s="35"/>
      <c r="U4119" s="35"/>
      <c r="V4119" s="35"/>
    </row>
    <row r="4120" ht="26.25" customHeight="1">
      <c r="A4120" s="11" t="s">
        <v>3246</v>
      </c>
      <c r="B4120" s="10" t="s">
        <v>2604</v>
      </c>
      <c r="C4120" s="35"/>
      <c r="D4120" s="35"/>
      <c r="E4120" s="35"/>
      <c r="F4120" s="35"/>
      <c r="G4120" s="35"/>
      <c r="H4120" s="35"/>
      <c r="I4120" s="35"/>
      <c r="J4120" s="35"/>
      <c r="K4120" s="35"/>
      <c r="L4120" s="35"/>
      <c r="M4120" s="35"/>
      <c r="N4120" s="35"/>
      <c r="O4120" s="35"/>
      <c r="P4120" s="35"/>
      <c r="Q4120" s="35"/>
      <c r="R4120" s="35"/>
      <c r="S4120" s="35"/>
      <c r="T4120" s="35"/>
      <c r="U4120" s="35"/>
      <c r="V4120" s="35"/>
    </row>
    <row r="4121" ht="26.25" customHeight="1">
      <c r="A4121" s="8" t="str">
        <f>HYPERLINK("https://www.tenforums.com/tutorials/123777-enable-disable-windows-sandbox-windows-10-a.html","Windows Sandbox - Enable or Disable in Windows 10")</f>
        <v>Windows Sandbox - Enable or Disable in Windows 10</v>
      </c>
      <c r="B4121" s="9" t="s">
        <v>2606</v>
      </c>
      <c r="C4121" s="35"/>
      <c r="D4121" s="35"/>
      <c r="E4121" s="35"/>
      <c r="F4121" s="35"/>
      <c r="G4121" s="35"/>
      <c r="H4121" s="35"/>
      <c r="I4121" s="35"/>
      <c r="J4121" s="35"/>
      <c r="K4121" s="35"/>
      <c r="L4121" s="35"/>
      <c r="M4121" s="35"/>
      <c r="N4121" s="35"/>
      <c r="O4121" s="35"/>
      <c r="P4121" s="35"/>
      <c r="Q4121" s="35"/>
      <c r="R4121" s="35"/>
      <c r="S4121" s="35"/>
      <c r="T4121" s="35"/>
      <c r="U4121" s="35"/>
      <c r="V4121" s="35"/>
    </row>
    <row r="4122" ht="24.0" customHeight="1">
      <c r="A4122" s="8" t="str">
        <f>HYPERLINK("https://www.tenforums.com/tutorials/131437-enable-windows-sandbox-feature-windows-10-home-edition.html","Windows Sandbox - Enable in Windows 10 Home Edition")</f>
        <v>Windows Sandbox - Enable in Windows 10 Home Edition</v>
      </c>
      <c r="B4122" s="9" t="s">
        <v>2605</v>
      </c>
      <c r="C4122" s="35"/>
      <c r="D4122" s="35"/>
      <c r="E4122" s="35"/>
      <c r="F4122" s="35"/>
      <c r="G4122" s="35"/>
      <c r="H4122" s="35"/>
      <c r="I4122" s="35"/>
      <c r="J4122" s="35"/>
      <c r="K4122" s="35"/>
      <c r="L4122" s="35"/>
      <c r="M4122" s="35"/>
      <c r="N4122" s="35"/>
      <c r="O4122" s="35"/>
      <c r="P4122" s="35"/>
      <c r="Q4122" s="35"/>
      <c r="R4122" s="35"/>
      <c r="S4122" s="35"/>
      <c r="T4122" s="35"/>
      <c r="U4122" s="35"/>
      <c r="V4122" s="35"/>
    </row>
    <row r="4123" ht="28.5" customHeight="1">
      <c r="A4123" s="11" t="str">
        <f>HYPERLINK("https://www.tenforums.com/tutorials/143381-windows-sandbox-how-configure-windows-10-a.html","Windows Sandbox - How to configure in Windows 10")</f>
        <v>Windows Sandbox - How to configure in Windows 10</v>
      </c>
      <c r="B4123" s="10" t="s">
        <v>3247</v>
      </c>
      <c r="C4123" s="35"/>
      <c r="D4123" s="35"/>
      <c r="E4123" s="35"/>
      <c r="F4123" s="35"/>
      <c r="G4123" s="35"/>
      <c r="H4123" s="35"/>
      <c r="I4123" s="35"/>
      <c r="J4123" s="35"/>
      <c r="K4123" s="35"/>
      <c r="L4123" s="35"/>
      <c r="M4123" s="35"/>
      <c r="N4123" s="35"/>
      <c r="O4123" s="35"/>
      <c r="P4123" s="35"/>
      <c r="Q4123" s="35"/>
      <c r="R4123" s="35"/>
      <c r="S4123" s="35"/>
      <c r="T4123" s="35"/>
      <c r="U4123" s="35"/>
      <c r="V4123" s="35"/>
    </row>
    <row r="4124" ht="29.25" customHeight="1">
      <c r="A4124" s="11" t="s">
        <v>3248</v>
      </c>
      <c r="B4124" s="10" t="s">
        <v>2609</v>
      </c>
      <c r="C4124" s="35"/>
      <c r="D4124" s="35"/>
      <c r="E4124" s="35"/>
      <c r="F4124" s="35"/>
      <c r="G4124" s="35"/>
      <c r="H4124" s="35"/>
      <c r="I4124" s="35"/>
      <c r="J4124" s="35"/>
      <c r="K4124" s="35"/>
      <c r="L4124" s="35"/>
      <c r="M4124" s="35"/>
      <c r="N4124" s="35"/>
      <c r="O4124" s="35"/>
      <c r="P4124" s="35"/>
      <c r="Q4124" s="35"/>
      <c r="R4124" s="35"/>
      <c r="S4124" s="35"/>
      <c r="T4124" s="35"/>
      <c r="U4124" s="35"/>
      <c r="V4124" s="35"/>
    </row>
    <row r="4125" ht="29.25" customHeight="1">
      <c r="A4125" s="11" t="s">
        <v>3249</v>
      </c>
      <c r="B4125" s="10" t="s">
        <v>2611</v>
      </c>
      <c r="C4125" s="35"/>
      <c r="D4125" s="35"/>
      <c r="E4125" s="35"/>
      <c r="F4125" s="35"/>
      <c r="G4125" s="35"/>
      <c r="H4125" s="35"/>
      <c r="I4125" s="35"/>
      <c r="J4125" s="35"/>
      <c r="K4125" s="35"/>
      <c r="L4125" s="35"/>
      <c r="M4125" s="35"/>
      <c r="N4125" s="35"/>
      <c r="O4125" s="35"/>
      <c r="P4125" s="35"/>
      <c r="Q4125" s="35"/>
      <c r="R4125" s="35"/>
      <c r="S4125" s="35"/>
      <c r="T4125" s="35"/>
      <c r="U4125" s="35"/>
      <c r="V4125" s="35"/>
    </row>
    <row r="4126" ht="29.25" customHeight="1">
      <c r="A4126" s="11" t="s">
        <v>3250</v>
      </c>
      <c r="B4126" s="10" t="s">
        <v>2613</v>
      </c>
      <c r="C4126" s="35"/>
      <c r="D4126" s="35"/>
      <c r="E4126" s="35"/>
      <c r="F4126" s="35"/>
      <c r="G4126" s="35"/>
      <c r="H4126" s="35"/>
      <c r="I4126" s="35"/>
      <c r="J4126" s="35"/>
      <c r="K4126" s="35"/>
      <c r="L4126" s="35"/>
      <c r="M4126" s="35"/>
      <c r="N4126" s="35"/>
      <c r="O4126" s="35"/>
      <c r="P4126" s="35"/>
      <c r="Q4126" s="35"/>
      <c r="R4126" s="35"/>
      <c r="S4126" s="35"/>
      <c r="T4126" s="35"/>
      <c r="U4126" s="35"/>
      <c r="V4126" s="35"/>
    </row>
    <row r="4127" ht="29.25" customHeight="1">
      <c r="A4127" s="11" t="s">
        <v>3251</v>
      </c>
      <c r="B4127" s="10" t="s">
        <v>2615</v>
      </c>
      <c r="C4127" s="35"/>
      <c r="D4127" s="35"/>
      <c r="E4127" s="35"/>
      <c r="F4127" s="35"/>
      <c r="G4127" s="35"/>
      <c r="H4127" s="35"/>
      <c r="I4127" s="35"/>
      <c r="J4127" s="35"/>
      <c r="K4127" s="35"/>
      <c r="L4127" s="35"/>
      <c r="M4127" s="35"/>
      <c r="N4127" s="35"/>
      <c r="O4127" s="35"/>
      <c r="P4127" s="35"/>
      <c r="Q4127" s="35"/>
      <c r="R4127" s="35"/>
      <c r="S4127" s="35"/>
      <c r="T4127" s="35"/>
      <c r="U4127" s="35"/>
      <c r="V4127" s="35"/>
    </row>
    <row r="4128" ht="29.25" customHeight="1">
      <c r="A4128" s="8" t="str">
        <f>HYPERLINK("https://www.tenforums.com/tutorials/99507-add-support-contact-information-windows-security-windows-10-a.html","Windows Security - Add Contact Information in Windows 10")</f>
        <v>Windows Security - Add Contact Information in Windows 10</v>
      </c>
      <c r="B4128" s="9" t="s">
        <v>3252</v>
      </c>
      <c r="C4128" s="35"/>
      <c r="D4128" s="35"/>
      <c r="E4128" s="35"/>
      <c r="F4128" s="35"/>
      <c r="G4128" s="35"/>
      <c r="H4128" s="35"/>
      <c r="I4128" s="35"/>
      <c r="J4128" s="35"/>
      <c r="K4128" s="35"/>
      <c r="L4128" s="35"/>
      <c r="M4128" s="35"/>
      <c r="N4128" s="35"/>
      <c r="O4128" s="35"/>
      <c r="P4128" s="35"/>
      <c r="Q4128" s="35"/>
      <c r="R4128" s="35"/>
      <c r="S4128" s="35"/>
      <c r="T4128" s="35"/>
      <c r="U4128" s="35"/>
      <c r="V4128" s="35"/>
    </row>
    <row r="4129" ht="27.0" customHeight="1">
      <c r="A4129" s="11" t="s">
        <v>3253</v>
      </c>
      <c r="B4129" s="10" t="s">
        <v>3254</v>
      </c>
      <c r="C4129" s="3"/>
      <c r="D4129" s="3"/>
      <c r="E4129" s="3"/>
      <c r="F4129" s="3"/>
      <c r="G4129" s="3"/>
      <c r="H4129" s="3"/>
      <c r="I4129" s="3"/>
      <c r="J4129" s="3"/>
      <c r="K4129" s="3"/>
      <c r="L4129" s="3"/>
      <c r="M4129" s="3"/>
      <c r="N4129" s="3"/>
      <c r="O4129" s="3"/>
      <c r="P4129" s="3"/>
      <c r="Q4129" s="3"/>
      <c r="R4129" s="3"/>
      <c r="S4129" s="3"/>
      <c r="T4129" s="3"/>
      <c r="U4129" s="3"/>
      <c r="V4129" s="3"/>
    </row>
    <row r="4130" ht="27.0" customHeight="1">
      <c r="A4130" s="8" t="str">
        <f>HYPERLINK("https://www.tenforums.com/tutorials/113091-view-security-providers-windows-security-app-windows-10-a.html","Windows Security app - View Security Providers in Windows 10")</f>
        <v>Windows Security app - View Security Providers in Windows 10</v>
      </c>
      <c r="B4130" s="9" t="s">
        <v>2668</v>
      </c>
      <c r="C4130" s="3"/>
      <c r="D4130" s="3"/>
      <c r="E4130" s="3"/>
      <c r="F4130" s="3"/>
      <c r="G4130" s="3"/>
      <c r="H4130" s="3"/>
      <c r="I4130" s="3"/>
      <c r="J4130" s="3"/>
      <c r="K4130" s="3"/>
      <c r="L4130" s="3"/>
      <c r="M4130" s="3"/>
      <c r="N4130" s="3"/>
      <c r="O4130" s="3"/>
      <c r="P4130" s="3"/>
      <c r="Q4130" s="3"/>
      <c r="R4130" s="3"/>
      <c r="S4130" s="3"/>
      <c r="T4130" s="3"/>
      <c r="U4130" s="3"/>
      <c r="V4130" s="3"/>
    </row>
    <row r="4131" ht="31.5" customHeight="1">
      <c r="A4131" s="8" t="str">
        <f>HYPERLINK("https://www.tenforums.com/tutorials/87845-change-windows-defender-exploit-protection-settings-windows-10-a.html","Windows Security - Change Exploit Protection Settings in Windows 10")</f>
        <v>Windows Security - Change Exploit Protection Settings in Windows 10</v>
      </c>
      <c r="B4131" s="9" t="s">
        <v>3255</v>
      </c>
      <c r="C4131" s="35"/>
      <c r="D4131" s="35"/>
      <c r="E4131" s="35"/>
      <c r="F4131" s="35"/>
      <c r="G4131" s="35"/>
      <c r="H4131" s="35"/>
      <c r="I4131" s="35"/>
      <c r="J4131" s="35"/>
      <c r="K4131" s="35"/>
      <c r="L4131" s="35"/>
      <c r="M4131" s="35"/>
      <c r="N4131" s="35"/>
      <c r="O4131" s="35"/>
      <c r="P4131" s="35"/>
      <c r="Q4131" s="35"/>
      <c r="R4131" s="35"/>
      <c r="S4131" s="35"/>
      <c r="T4131" s="35"/>
      <c r="U4131" s="35"/>
      <c r="V4131" s="35"/>
    </row>
    <row r="4132" ht="27.0" customHeight="1">
      <c r="A4132" s="11" t="s">
        <v>3256</v>
      </c>
      <c r="B4132" s="10" t="s">
        <v>635</v>
      </c>
      <c r="C4132" s="3"/>
      <c r="D4132" s="3"/>
      <c r="E4132" s="3"/>
      <c r="F4132" s="3"/>
      <c r="G4132" s="3"/>
      <c r="H4132" s="3"/>
      <c r="I4132" s="3"/>
      <c r="J4132" s="3"/>
      <c r="K4132" s="3"/>
      <c r="L4132" s="3"/>
      <c r="M4132" s="3"/>
      <c r="N4132" s="3"/>
      <c r="O4132" s="3"/>
      <c r="P4132" s="3"/>
      <c r="Q4132" s="3"/>
      <c r="R4132" s="3"/>
      <c r="S4132" s="3"/>
      <c r="T4132" s="3"/>
      <c r="U4132" s="3"/>
      <c r="V4132" s="3"/>
    </row>
    <row r="4133" ht="26.25" customHeight="1">
      <c r="A4133" s="8" t="str">
        <f>HYPERLINK("https://www.tenforums.com/tutorials/120150-see-all-current-threats-windows-security-windows-10-a.html","Windows Security Current Threats - See All in Windows 10")</f>
        <v>Windows Security Current Threats - See All in Windows 10</v>
      </c>
      <c r="B4133" s="9" t="s">
        <v>3257</v>
      </c>
      <c r="C4133" s="35"/>
      <c r="D4133" s="35"/>
      <c r="E4133" s="35"/>
      <c r="F4133" s="35"/>
      <c r="G4133" s="35"/>
      <c r="H4133" s="35"/>
      <c r="I4133" s="35"/>
      <c r="J4133" s="35"/>
      <c r="K4133" s="35"/>
      <c r="L4133" s="35"/>
      <c r="M4133" s="35"/>
      <c r="N4133" s="35"/>
      <c r="O4133" s="35"/>
      <c r="P4133" s="35"/>
      <c r="Q4133" s="35"/>
      <c r="R4133" s="35"/>
      <c r="S4133" s="35"/>
      <c r="T4133" s="35"/>
      <c r="U4133" s="35"/>
      <c r="V4133" s="35"/>
    </row>
    <row r="4134" ht="24.0" customHeight="1">
      <c r="A4134" s="8" t="str">
        <f>HYPERLINK("https://www.tenforums.com/tutorials/110230-enable-disable-windows-security-windows-10-a.html","Windows Security - Enable or Disable in Windows 10")</f>
        <v>Windows Security - Enable or Disable in Windows 10</v>
      </c>
      <c r="B4134" s="9" t="s">
        <v>3258</v>
      </c>
      <c r="C4134" s="35"/>
      <c r="D4134" s="35"/>
      <c r="E4134" s="35"/>
      <c r="F4134" s="35"/>
      <c r="G4134" s="35"/>
      <c r="H4134" s="35"/>
      <c r="I4134" s="35"/>
      <c r="J4134" s="35"/>
      <c r="K4134" s="35"/>
      <c r="L4134" s="35"/>
      <c r="M4134" s="35"/>
      <c r="N4134" s="35"/>
      <c r="O4134" s="35"/>
      <c r="P4134" s="35"/>
      <c r="Q4134" s="35"/>
      <c r="R4134" s="35"/>
      <c r="S4134" s="35"/>
      <c r="T4134" s="35"/>
      <c r="U4134" s="35"/>
      <c r="V4134" s="35"/>
    </row>
    <row r="4135" ht="28.5" customHeight="1">
      <c r="A4135" s="8" t="str">
        <f>HYPERLINK("https://www.tenforums.com/tutorials/105476-hide-account-protection-windows-security-windows-10-a.html","Windows Security - Hide Account Protection in Windows 10")</f>
        <v>Windows Security - Hide Account Protection in Windows 10</v>
      </c>
      <c r="B4135" s="9" t="s">
        <v>3259</v>
      </c>
      <c r="C4135" s="35"/>
      <c r="D4135" s="35"/>
      <c r="E4135" s="35"/>
      <c r="F4135" s="35"/>
      <c r="G4135" s="35"/>
      <c r="H4135" s="35"/>
      <c r="I4135" s="35"/>
      <c r="J4135" s="35"/>
      <c r="K4135" s="35"/>
      <c r="L4135" s="35"/>
      <c r="M4135" s="35"/>
      <c r="N4135" s="35"/>
      <c r="O4135" s="35"/>
      <c r="P4135" s="35"/>
      <c r="Q4135" s="35"/>
      <c r="R4135" s="35"/>
      <c r="S4135" s="35"/>
      <c r="T4135" s="35"/>
      <c r="U4135" s="35"/>
      <c r="V4135" s="35"/>
    </row>
    <row r="4136" ht="32.25" customHeight="1">
      <c r="A4136" s="8" t="str">
        <f>HYPERLINK("https://www.tenforums.com/tutorials/99483-hide-app-browser-control-windows-security-windows-10-a.html","Windows Security - Hide Apps and Browser Control in Windows 10")</f>
        <v>Windows Security - Hide Apps and Browser Control in Windows 10</v>
      </c>
      <c r="B4136" s="9" t="s">
        <v>3260</v>
      </c>
      <c r="C4136" s="35"/>
      <c r="D4136" s="35"/>
      <c r="E4136" s="35"/>
      <c r="F4136" s="35"/>
      <c r="G4136" s="35"/>
      <c r="H4136" s="35"/>
      <c r="I4136" s="35"/>
      <c r="J4136" s="35"/>
      <c r="K4136" s="35"/>
      <c r="L4136" s="35"/>
      <c r="M4136" s="35"/>
      <c r="N4136" s="35"/>
      <c r="O4136" s="35"/>
      <c r="P4136" s="35"/>
      <c r="Q4136" s="35"/>
      <c r="R4136" s="35"/>
      <c r="S4136" s="35"/>
      <c r="T4136" s="35"/>
      <c r="U4136" s="35"/>
      <c r="V4136" s="35"/>
    </row>
    <row r="4137" ht="27.75" customHeight="1">
      <c r="A4137" s="8" t="str">
        <f>HYPERLINK("https://www.tenforums.com/tutorials/99491-hide-device-performance-health-windows-security-windows-10-a.html","Windows Security - Hide Device Performance and Health in Windows 10")</f>
        <v>Windows Security - Hide Device Performance and Health in Windows 10</v>
      </c>
      <c r="B4137" s="9" t="s">
        <v>3261</v>
      </c>
      <c r="C4137" s="35"/>
      <c r="D4137" s="35"/>
      <c r="E4137" s="35"/>
      <c r="F4137" s="35"/>
      <c r="G4137" s="35"/>
      <c r="H4137" s="35"/>
      <c r="I4137" s="35"/>
      <c r="J4137" s="35"/>
      <c r="K4137" s="35"/>
      <c r="L4137" s="35"/>
      <c r="M4137" s="35"/>
      <c r="N4137" s="35"/>
      <c r="O4137" s="35"/>
      <c r="P4137" s="35"/>
      <c r="Q4137" s="35"/>
      <c r="R4137" s="35"/>
      <c r="S4137" s="35"/>
      <c r="T4137" s="35"/>
      <c r="U4137" s="35"/>
      <c r="V4137" s="35"/>
    </row>
    <row r="4138" ht="26.25" customHeight="1">
      <c r="A4138" s="8" t="str">
        <f>HYPERLINK("https://www.tenforums.com/tutorials/105478-hide-device-security-windows-security-windows-10-a.html","Windows Security - Hide Device Security in Windows 10")</f>
        <v>Windows Security - Hide Device Security in Windows 10</v>
      </c>
      <c r="B4138" s="9" t="s">
        <v>3262</v>
      </c>
      <c r="C4138" s="35"/>
      <c r="D4138" s="35"/>
      <c r="E4138" s="35"/>
      <c r="F4138" s="35"/>
      <c r="G4138" s="35"/>
      <c r="H4138" s="35"/>
      <c r="I4138" s="35"/>
      <c r="J4138" s="35"/>
      <c r="K4138" s="35"/>
      <c r="L4138" s="35"/>
      <c r="M4138" s="35"/>
      <c r="N4138" s="35"/>
      <c r="O4138" s="35"/>
      <c r="P4138" s="35"/>
      <c r="Q4138" s="35"/>
      <c r="R4138" s="35"/>
      <c r="S4138" s="35"/>
      <c r="T4138" s="35"/>
      <c r="U4138" s="35"/>
      <c r="V4138" s="35"/>
    </row>
    <row r="4139" ht="28.5" customHeight="1">
      <c r="A4139" s="8" t="str">
        <f>HYPERLINK("https://www.tenforums.com/tutorials/99479-hide-family-options-windows-security-windows-10-a.html","Windows Security - Hide Family Options in Windows 10")</f>
        <v>Windows Security - Hide Family Options in Windows 10</v>
      </c>
      <c r="B4139" s="9" t="s">
        <v>3263</v>
      </c>
      <c r="C4139" s="35"/>
      <c r="D4139" s="35"/>
      <c r="E4139" s="35"/>
      <c r="F4139" s="35"/>
      <c r="G4139" s="35"/>
      <c r="H4139" s="35"/>
      <c r="I4139" s="35"/>
      <c r="J4139" s="35"/>
      <c r="K4139" s="35"/>
      <c r="L4139" s="35"/>
      <c r="M4139" s="35"/>
      <c r="N4139" s="35"/>
      <c r="O4139" s="35"/>
      <c r="P4139" s="35"/>
      <c r="Q4139" s="35"/>
      <c r="R4139" s="35"/>
      <c r="S4139" s="35"/>
      <c r="T4139" s="35"/>
      <c r="U4139" s="35"/>
      <c r="V4139" s="35"/>
    </row>
    <row r="4140" ht="31.5" customHeight="1">
      <c r="A4140" s="8" t="str">
        <f>HYPERLINK("https://www.tenforums.com/tutorials/99486-hide-firewall-network-protection-windows-security-windows-10-a.html","Windows Security - Hide Firewall and Network Protection in Windows 10")</f>
        <v>Windows Security - Hide Firewall and Network Protection in Windows 10</v>
      </c>
      <c r="B4140" s="9" t="s">
        <v>3264</v>
      </c>
      <c r="C4140" s="35"/>
      <c r="D4140" s="35"/>
      <c r="E4140" s="35"/>
      <c r="F4140" s="35"/>
      <c r="G4140" s="35"/>
      <c r="H4140" s="35"/>
      <c r="I4140" s="35"/>
      <c r="J4140" s="35"/>
      <c r="K4140" s="35"/>
      <c r="L4140" s="35"/>
      <c r="M4140" s="35"/>
      <c r="N4140" s="35"/>
      <c r="O4140" s="35"/>
      <c r="P4140" s="35"/>
      <c r="Q4140" s="35"/>
      <c r="R4140" s="35"/>
      <c r="S4140" s="35"/>
      <c r="T4140" s="35"/>
      <c r="U4140" s="35"/>
      <c r="V4140" s="35"/>
    </row>
    <row r="4141" ht="27.75" customHeight="1">
      <c r="A4141" s="8" t="str">
        <f>HYPERLINK("https://www.tenforums.com/tutorials/99493-hide-virus-threat-protection-windows-security-windows-10-a.html","Windows Security - Hide Virus and Threat Protection in Windows 10")</f>
        <v>Windows Security - Hide Virus and Threat Protection in Windows 10</v>
      </c>
      <c r="B4141" s="9" t="s">
        <v>3265</v>
      </c>
      <c r="C4141" s="35"/>
      <c r="D4141" s="35"/>
      <c r="E4141" s="35"/>
      <c r="F4141" s="35"/>
      <c r="G4141" s="35"/>
      <c r="H4141" s="35"/>
      <c r="I4141" s="35"/>
      <c r="J4141" s="35"/>
      <c r="K4141" s="35"/>
      <c r="L4141" s="35"/>
      <c r="M4141" s="35"/>
      <c r="N4141" s="35"/>
      <c r="O4141" s="35"/>
      <c r="P4141" s="35"/>
      <c r="Q4141" s="35"/>
      <c r="R4141" s="35"/>
      <c r="S4141" s="35"/>
      <c r="T4141" s="35"/>
      <c r="U4141" s="35"/>
      <c r="V4141" s="35"/>
    </row>
    <row r="4142" ht="27.0" customHeight="1">
      <c r="A4142" s="8" t="str">
        <f>HYPERLINK("https://www.tenforums.com/tutorials/11974-hide-show-windows-security-notification-area-icon-windows-10-a.html","Windows Security Notification Area Icon - Hide or Show in Windows 10")</f>
        <v>Windows Security Notification Area Icon - Hide or Show in Windows 10</v>
      </c>
      <c r="B4142" s="9" t="s">
        <v>3266</v>
      </c>
      <c r="C4142" s="3"/>
      <c r="D4142" s="3"/>
      <c r="E4142" s="3"/>
      <c r="F4142" s="3"/>
      <c r="G4142" s="3"/>
      <c r="H4142" s="3"/>
      <c r="I4142" s="3"/>
      <c r="J4142" s="3"/>
      <c r="K4142" s="3"/>
      <c r="L4142" s="3"/>
      <c r="M4142" s="3"/>
      <c r="N4142" s="3"/>
      <c r="O4142" s="3"/>
      <c r="P4142" s="3"/>
      <c r="Q4142" s="3"/>
      <c r="R4142" s="3"/>
      <c r="S4142" s="3"/>
      <c r="T4142" s="3"/>
      <c r="U4142" s="3"/>
      <c r="V4142" s="3"/>
    </row>
    <row r="4143" ht="27.0" customHeight="1">
      <c r="A4143" s="8" t="str">
        <f>HYPERLINK("https://www.tenforums.com/tutorials/105486-enable-disable-notifications-windows-defender-security-center.html","Windows Security Notifications - Enable or Disable in Windows 10")</f>
        <v>Windows Security Notifications - Enable or Disable in Windows 10</v>
      </c>
      <c r="B4143" s="9" t="s">
        <v>3267</v>
      </c>
      <c r="C4143" s="3"/>
      <c r="D4143" s="3"/>
      <c r="E4143" s="3"/>
      <c r="F4143" s="3"/>
      <c r="G4143" s="3"/>
      <c r="H4143" s="3"/>
      <c r="I4143" s="3"/>
      <c r="J4143" s="3"/>
      <c r="K4143" s="3"/>
      <c r="L4143" s="3"/>
      <c r="M4143" s="3"/>
      <c r="N4143" s="3"/>
      <c r="O4143" s="3"/>
      <c r="P4143" s="3"/>
      <c r="Q4143" s="3"/>
      <c r="R4143" s="3"/>
      <c r="S4143" s="3"/>
      <c r="T4143" s="3"/>
      <c r="U4143" s="3"/>
      <c r="V4143" s="3"/>
    </row>
    <row r="4144" ht="27.75" customHeight="1">
      <c r="A4144" s="8" t="str">
        <f>HYPERLINK("https://www.tenforums.com/tutorials/74296-open-windows-security-windows-10-a.html","Windows Security - Open in Windows 10")</f>
        <v>Windows Security - Open in Windows 10</v>
      </c>
      <c r="B4144" s="9" t="s">
        <v>3268</v>
      </c>
      <c r="C4144" s="35"/>
      <c r="D4144" s="35"/>
      <c r="E4144" s="35"/>
      <c r="F4144" s="35"/>
      <c r="G4144" s="35"/>
      <c r="H4144" s="35"/>
      <c r="I4144" s="35"/>
      <c r="J4144" s="35"/>
      <c r="K4144" s="35"/>
      <c r="L4144" s="35"/>
      <c r="M4144" s="35"/>
      <c r="N4144" s="35"/>
      <c r="O4144" s="35"/>
      <c r="P4144" s="35"/>
      <c r="Q4144" s="35"/>
      <c r="R4144" s="35"/>
      <c r="S4144" s="35"/>
      <c r="T4144" s="35"/>
      <c r="U4144" s="35"/>
      <c r="V4144" s="35"/>
    </row>
    <row r="4145" ht="27.0" customHeight="1">
      <c r="A4145" s="8" t="str">
        <f>HYPERLINK("https://www.tenforums.com/tutorials/79285-create-windows-security-shortcut-windows-10-a.html","Windows Security Shortcut - Create in Windows 10")</f>
        <v>Windows Security Shortcut - Create in Windows 10</v>
      </c>
      <c r="B4145" s="10" t="s">
        <v>3269</v>
      </c>
      <c r="C4145" s="3"/>
      <c r="D4145" s="3"/>
      <c r="E4145" s="3"/>
      <c r="F4145" s="3"/>
      <c r="G4145" s="3"/>
      <c r="H4145" s="3"/>
      <c r="I4145" s="3"/>
      <c r="J4145" s="3"/>
      <c r="K4145" s="3"/>
      <c r="L4145" s="3"/>
      <c r="M4145" s="3"/>
      <c r="N4145" s="3"/>
      <c r="O4145" s="3"/>
      <c r="P4145" s="3"/>
      <c r="Q4145" s="3"/>
      <c r="R4145" s="3"/>
      <c r="S4145" s="3"/>
      <c r="T4145" s="3"/>
      <c r="U4145" s="3"/>
      <c r="V4145" s="3"/>
    </row>
    <row r="4146" ht="27.0" customHeight="1">
      <c r="A4146" s="8" t="str">
        <f>HYPERLINK("https://www.tenforums.com/tutorials/51456-windows-server-2016-setup-local-domain-controller.html","Windows Server 2016 - Setup Local Domain Controller ")</f>
        <v>Windows Server 2016 - Setup Local Domain Controller </v>
      </c>
      <c r="B4146" s="9" t="s">
        <v>845</v>
      </c>
      <c r="C4146" s="3"/>
      <c r="D4146" s="3"/>
      <c r="E4146" s="3"/>
      <c r="F4146" s="3"/>
      <c r="G4146" s="3"/>
      <c r="H4146" s="3"/>
      <c r="I4146" s="3"/>
      <c r="J4146" s="3"/>
      <c r="K4146" s="3"/>
      <c r="L4146" s="3"/>
      <c r="M4146" s="3"/>
      <c r="N4146" s="3"/>
      <c r="O4146" s="3"/>
      <c r="P4146" s="3"/>
      <c r="Q4146" s="3"/>
      <c r="R4146" s="3"/>
      <c r="S4146" s="3"/>
      <c r="T4146" s="3"/>
      <c r="U4146" s="3"/>
      <c r="V4146" s="3"/>
    </row>
    <row r="4147" ht="27.0" customHeight="1">
      <c r="A4147" s="8" t="str">
        <f>HYPERLINK("https://www.tenforums.com/tutorials/3373-windows-10-setup-run-usb-flash-drive.html","Windows 10 - Setup and Run on USB Flash Drive")</f>
        <v>Windows 10 - Setup and Run on USB Flash Drive</v>
      </c>
      <c r="B4147" s="9" t="s">
        <v>3096</v>
      </c>
      <c r="C4147" s="3"/>
      <c r="D4147" s="3"/>
      <c r="E4147" s="3"/>
      <c r="F4147" s="3"/>
      <c r="G4147" s="3"/>
      <c r="H4147" s="3"/>
      <c r="I4147" s="3"/>
      <c r="J4147" s="3"/>
      <c r="K4147" s="3"/>
      <c r="L4147" s="3"/>
      <c r="M4147" s="3"/>
      <c r="N4147" s="3"/>
      <c r="O4147" s="3"/>
      <c r="P4147" s="3"/>
      <c r="Q4147" s="3"/>
      <c r="R4147" s="3"/>
      <c r="S4147" s="3"/>
      <c r="T4147" s="3"/>
      <c r="U4147" s="3"/>
      <c r="V4147" s="3"/>
    </row>
    <row r="4148" ht="27.0" customHeight="1">
      <c r="A4148" s="8" t="str">
        <f>HYPERLINK("https://www.tenforums.com/tutorials/78485-show-windows-side-side-windows-10-a.html","Windows - Show Side by Side in Windows 10")</f>
        <v>Windows - Show Side by Side in Windows 10</v>
      </c>
      <c r="B4148" s="10" t="s">
        <v>2724</v>
      </c>
      <c r="C4148" s="3"/>
      <c r="D4148" s="3"/>
      <c r="E4148" s="3"/>
      <c r="F4148" s="3"/>
      <c r="G4148" s="3"/>
      <c r="H4148" s="3"/>
      <c r="I4148" s="3"/>
      <c r="J4148" s="3"/>
      <c r="K4148" s="3"/>
      <c r="L4148" s="3"/>
      <c r="M4148" s="3"/>
      <c r="N4148" s="3"/>
      <c r="O4148" s="3"/>
      <c r="P4148" s="3"/>
      <c r="Q4148" s="3"/>
      <c r="R4148" s="3"/>
      <c r="S4148" s="3"/>
      <c r="T4148" s="3"/>
      <c r="U4148" s="3"/>
      <c r="V4148" s="3"/>
    </row>
    <row r="4149" ht="27.0" customHeight="1">
      <c r="A4149" s="8" t="str">
        <f>HYPERLINK("https://www.tenforums.com/tutorials/78484-show-windows-stacked-windows-10-a.html","Windows - Show Stacked in Windows 10")</f>
        <v>Windows - Show Stacked in Windows 10</v>
      </c>
      <c r="B4149" s="10" t="s">
        <v>2725</v>
      </c>
      <c r="C4149" s="3"/>
      <c r="D4149" s="3"/>
      <c r="E4149" s="3"/>
      <c r="F4149" s="3"/>
      <c r="G4149" s="3"/>
      <c r="H4149" s="3"/>
      <c r="I4149" s="3"/>
      <c r="J4149" s="3"/>
      <c r="K4149" s="3"/>
      <c r="L4149" s="3"/>
      <c r="M4149" s="3"/>
      <c r="N4149" s="3"/>
      <c r="O4149" s="3"/>
      <c r="P4149" s="3"/>
      <c r="Q4149" s="3"/>
      <c r="R4149" s="3"/>
      <c r="S4149" s="3"/>
      <c r="T4149" s="3"/>
      <c r="U4149" s="3"/>
      <c r="V4149" s="3"/>
    </row>
    <row r="4150" ht="27.0" customHeight="1">
      <c r="A4150" s="8" t="str">
        <f>HYPERLINK("https://www.tenforums.com/tutorials/5593-windows-smartscreen-settings-change-windows-10-a.html","Windows SmartScreen Settings - Change in Windows 10")</f>
        <v>Windows SmartScreen Settings - Change in Windows 10</v>
      </c>
      <c r="B4150" s="9" t="s">
        <v>3270</v>
      </c>
      <c r="C4150" s="3"/>
      <c r="D4150" s="3"/>
      <c r="E4150" s="3"/>
      <c r="F4150" s="3"/>
      <c r="G4150" s="3"/>
      <c r="H4150" s="3"/>
      <c r="I4150" s="3"/>
      <c r="J4150" s="3"/>
      <c r="K4150" s="3"/>
      <c r="L4150" s="3"/>
      <c r="M4150" s="3"/>
      <c r="N4150" s="3"/>
      <c r="O4150" s="3"/>
      <c r="P4150" s="3"/>
      <c r="Q4150" s="3"/>
      <c r="R4150" s="3"/>
      <c r="S4150" s="3"/>
      <c r="T4150" s="3"/>
      <c r="U4150" s="3"/>
      <c r="V4150" s="3"/>
    </row>
    <row r="4151" ht="27.0" customHeight="1">
      <c r="A4151" s="8" t="str">
        <f>HYPERLINK("https://www.tenforums.com/tutorials/82315-enable-spatial-sound-headphones-windows-10-a.html","Windows Sonic for Headphones - Enable Spatial Sound in Windows 10")</f>
        <v>Windows Sonic for Headphones - Enable Spatial Sound in Windows 10</v>
      </c>
      <c r="B4151" s="9" t="s">
        <v>1215</v>
      </c>
      <c r="C4151" s="3"/>
      <c r="D4151" s="3"/>
      <c r="E4151" s="3"/>
      <c r="F4151" s="3"/>
      <c r="G4151" s="3"/>
      <c r="H4151" s="3"/>
      <c r="I4151" s="3"/>
      <c r="J4151" s="3"/>
      <c r="K4151" s="3"/>
      <c r="L4151" s="3"/>
      <c r="M4151" s="3"/>
      <c r="N4151" s="3"/>
      <c r="O4151" s="3"/>
      <c r="P4151" s="3"/>
      <c r="Q4151" s="3"/>
      <c r="R4151" s="3"/>
      <c r="S4151" s="3"/>
      <c r="T4151" s="3"/>
      <c r="U4151" s="3"/>
      <c r="V4151" s="3"/>
    </row>
    <row r="4152" ht="27.0" customHeight="1">
      <c r="A4152" s="8" t="str">
        <f>HYPERLINK("https://www.tenforums.com/tutorials/38717-windows-spotlight-background-images-find-save-windows-10-a.html","Windows Spotlight Background Images - Find and Save in Windows 10")</f>
        <v>Windows Spotlight Background Images - Find and Save in Windows 10</v>
      </c>
      <c r="B4152" s="9" t="s">
        <v>1447</v>
      </c>
      <c r="C4152" s="3"/>
      <c r="D4152" s="3"/>
      <c r="E4152" s="3"/>
      <c r="F4152" s="3"/>
      <c r="G4152" s="3"/>
      <c r="H4152" s="3"/>
      <c r="I4152" s="3"/>
      <c r="J4152" s="3"/>
      <c r="K4152" s="3"/>
      <c r="L4152" s="3"/>
      <c r="M4152" s="3"/>
      <c r="N4152" s="3"/>
      <c r="O4152" s="3"/>
      <c r="P4152" s="3"/>
      <c r="Q4152" s="3"/>
      <c r="R4152" s="3"/>
      <c r="S4152" s="3"/>
      <c r="T4152" s="3"/>
      <c r="U4152" s="3"/>
      <c r="V4152" s="3"/>
    </row>
    <row r="4153" ht="27.0" customHeight="1">
      <c r="A4153" s="8" t="str">
        <f>HYPERLINK("https://www.tenforums.com/tutorials/86280-rate-windows-spotlight-background-images-lock-screen-windows-10-a.html","Windows Spotlight Background Images - Rate in Windows 10")</f>
        <v>Windows Spotlight Background Images - Rate in Windows 10</v>
      </c>
      <c r="B4153" s="9" t="s">
        <v>1448</v>
      </c>
      <c r="C4153" s="3"/>
      <c r="D4153" s="3"/>
      <c r="E4153" s="3"/>
      <c r="F4153" s="3"/>
      <c r="G4153" s="3"/>
      <c r="H4153" s="3"/>
      <c r="I4153" s="3"/>
      <c r="J4153" s="3"/>
      <c r="K4153" s="3"/>
      <c r="L4153" s="3"/>
      <c r="M4153" s="3"/>
      <c r="N4153" s="3"/>
      <c r="O4153" s="3"/>
      <c r="P4153" s="3"/>
      <c r="Q4153" s="3"/>
      <c r="R4153" s="3"/>
      <c r="S4153" s="3"/>
      <c r="T4153" s="3"/>
      <c r="U4153" s="3"/>
      <c r="V4153" s="3"/>
    </row>
    <row r="4154" ht="27.0" customHeight="1">
      <c r="A4154" s="8" t="str">
        <f>HYPERLINK("https://www.tenforums.com/tutorials/86285-get-more-information-about-windows-spotlight-image-windows-10-a.html","Windows Spotlight Image - Get More Information about in Windows 10")</f>
        <v>Windows Spotlight Image - Get More Information about in Windows 10</v>
      </c>
      <c r="B4154" s="9" t="s">
        <v>1446</v>
      </c>
      <c r="C4154" s="3"/>
      <c r="D4154" s="3"/>
      <c r="E4154" s="3"/>
      <c r="F4154" s="3"/>
      <c r="G4154" s="3"/>
      <c r="H4154" s="3"/>
      <c r="I4154" s="3"/>
      <c r="J4154" s="3"/>
      <c r="K4154" s="3"/>
      <c r="L4154" s="3"/>
      <c r="M4154" s="3"/>
      <c r="N4154" s="3"/>
      <c r="O4154" s="3"/>
      <c r="P4154" s="3"/>
      <c r="Q4154" s="3"/>
      <c r="R4154" s="3"/>
      <c r="S4154" s="3"/>
      <c r="T4154" s="3"/>
      <c r="U4154" s="3"/>
      <c r="V4154" s="3"/>
    </row>
    <row r="4155" ht="27.0" customHeight="1">
      <c r="A4155" s="8" t="str">
        <f>HYPERLINK("https://www.tenforums.com/tutorials/82156-reset-re-register-windows-spotlight-windows-10-a.html","Windows Spotlight - Reset and Re-register in Windows 10")</f>
        <v>Windows Spotlight - Reset and Re-register in Windows 10</v>
      </c>
      <c r="B4155" s="10" t="s">
        <v>2796</v>
      </c>
      <c r="C4155" s="3"/>
      <c r="D4155" s="3"/>
      <c r="E4155" s="3"/>
      <c r="F4155" s="3"/>
      <c r="G4155" s="3"/>
      <c r="H4155" s="3"/>
      <c r="I4155" s="3"/>
      <c r="J4155" s="3"/>
      <c r="K4155" s="3"/>
      <c r="L4155" s="3"/>
      <c r="M4155" s="3"/>
      <c r="N4155" s="3"/>
      <c r="O4155" s="3"/>
      <c r="P4155" s="3"/>
      <c r="Q4155" s="3"/>
      <c r="R4155" s="3"/>
      <c r="S4155" s="3"/>
      <c r="T4155" s="3"/>
      <c r="U4155" s="3"/>
      <c r="V4155" s="3"/>
    </row>
    <row r="4156" ht="27.0" customHeight="1">
      <c r="A4156" s="11" t="s">
        <v>3271</v>
      </c>
      <c r="B4156" s="10" t="s">
        <v>3272</v>
      </c>
      <c r="C4156" s="3"/>
      <c r="D4156" s="3"/>
      <c r="E4156" s="3"/>
      <c r="F4156" s="3"/>
      <c r="G4156" s="3"/>
      <c r="H4156" s="3"/>
      <c r="I4156" s="3"/>
      <c r="J4156" s="3"/>
      <c r="K4156" s="3"/>
      <c r="L4156" s="3"/>
      <c r="M4156" s="3"/>
      <c r="N4156" s="3"/>
      <c r="O4156" s="3"/>
      <c r="P4156" s="3"/>
      <c r="Q4156" s="3"/>
      <c r="R4156" s="3"/>
      <c r="S4156" s="3"/>
      <c r="T4156" s="3"/>
      <c r="U4156" s="3"/>
      <c r="V4156" s="3"/>
    </row>
    <row r="4157" ht="27.0" customHeight="1">
      <c r="A4157" s="8" t="str">
        <f>HYPERLINK("https://www.tenforums.com/tutorials/79752-change-windows-startup-sound-windows-10-a.html","Windows Startup Sound - Change in Windows 10")</f>
        <v>Windows Startup Sound - Change in Windows 10</v>
      </c>
      <c r="B4157" s="10" t="s">
        <v>2836</v>
      </c>
      <c r="C4157" s="3"/>
      <c r="D4157" s="3"/>
      <c r="E4157" s="3"/>
      <c r="F4157" s="3"/>
      <c r="G4157" s="3"/>
      <c r="H4157" s="3"/>
      <c r="I4157" s="3"/>
      <c r="J4157" s="3"/>
      <c r="K4157" s="3"/>
      <c r="L4157" s="3"/>
      <c r="M4157" s="3"/>
      <c r="N4157" s="3"/>
      <c r="O4157" s="3"/>
      <c r="P4157" s="3"/>
      <c r="Q4157" s="3"/>
      <c r="R4157" s="3"/>
      <c r="S4157" s="3"/>
      <c r="T4157" s="3"/>
      <c r="U4157" s="3"/>
      <c r="V4157" s="3"/>
    </row>
    <row r="4158" ht="27.0" customHeight="1">
      <c r="A4158" s="8" t="str">
        <f>HYPERLINK("https://www.tenforums.com/tutorials/61302-startup-sound-turn-off-windows-10-a.html","Windows Startup Sound - Turn On or Off in Windows 10")</f>
        <v>Windows Startup Sound - Turn On or Off in Windows 10</v>
      </c>
      <c r="B4158" s="9" t="s">
        <v>2837</v>
      </c>
      <c r="C4158" s="3"/>
      <c r="D4158" s="3"/>
      <c r="E4158" s="3"/>
      <c r="F4158" s="3"/>
      <c r="G4158" s="3"/>
      <c r="H4158" s="3"/>
      <c r="I4158" s="3"/>
      <c r="J4158" s="3"/>
      <c r="K4158" s="3"/>
      <c r="L4158" s="3"/>
      <c r="M4158" s="3"/>
      <c r="N4158" s="3"/>
      <c r="O4158" s="3"/>
      <c r="P4158" s="3"/>
      <c r="Q4158" s="3"/>
      <c r="R4158" s="3"/>
      <c r="S4158" s="3"/>
      <c r="T4158" s="3"/>
      <c r="U4158" s="3"/>
      <c r="V4158" s="3"/>
    </row>
    <row r="4159" ht="27.0" customHeight="1">
      <c r="A4159" s="8" t="str">
        <f>HYPERLINK("https://www.tenforums.com/tutorials/45437-windows-store-apps-troubleshooter-run-windows-10-a.html","Windows Store Apps Troubleshooter - Run in Windows 10 ")</f>
        <v>Windows Store Apps Troubleshooter - Run in Windows 10 </v>
      </c>
      <c r="B4159" s="9" t="s">
        <v>202</v>
      </c>
      <c r="C4159" s="3"/>
      <c r="D4159" s="3"/>
      <c r="E4159" s="3"/>
      <c r="F4159" s="3"/>
      <c r="G4159" s="3"/>
      <c r="H4159" s="3"/>
      <c r="I4159" s="3"/>
      <c r="J4159" s="3"/>
      <c r="K4159" s="3"/>
      <c r="L4159" s="3"/>
      <c r="M4159" s="3"/>
      <c r="N4159" s="3"/>
      <c r="O4159" s="3"/>
      <c r="P4159" s="3"/>
      <c r="Q4159" s="3"/>
      <c r="R4159" s="3"/>
      <c r="S4159" s="3"/>
      <c r="T4159" s="3"/>
      <c r="U4159" s="3"/>
      <c r="V4159" s="3"/>
    </row>
    <row r="4160" ht="27.0" customHeight="1">
      <c r="A4160" s="11" t="str">
        <f>HYPERLINK("https://www.tenforums.com/tutorials/144208-windows-subsystem-linux-add-desktop-experience-ubuntu.html","Windows Subsystem for Linux - Add desktop experience to Ubuntu")</f>
        <v>Windows Subsystem for Linux - Add desktop experience to Ubuntu</v>
      </c>
      <c r="B4160" s="10" t="s">
        <v>3273</v>
      </c>
      <c r="C4160" s="3"/>
      <c r="D4160" s="3"/>
      <c r="E4160" s="3"/>
      <c r="F4160" s="3"/>
      <c r="G4160" s="3"/>
      <c r="H4160" s="3"/>
      <c r="I4160" s="3"/>
      <c r="J4160" s="3"/>
      <c r="K4160" s="3"/>
      <c r="L4160" s="3"/>
      <c r="M4160" s="3"/>
      <c r="N4160" s="3"/>
      <c r="O4160" s="3"/>
      <c r="P4160" s="3"/>
      <c r="Q4160" s="3"/>
      <c r="R4160" s="3"/>
      <c r="S4160" s="3"/>
      <c r="T4160" s="3"/>
      <c r="U4160" s="3"/>
      <c r="V4160" s="3"/>
    </row>
    <row r="4161" ht="27.0" customHeight="1">
      <c r="A4161" s="11" t="str">
        <f>HYPERLINK("https://www.tenforums.com/tutorials/144342-windows-subsystem-linux-create-wsl-sandbox-windows-10-a.html","Windows Subsystem for Linux - Create a WSL Sandbox in Windows 10")</f>
        <v>Windows Subsystem for Linux - Create a WSL Sandbox in Windows 10</v>
      </c>
      <c r="B4161" s="10" t="s">
        <v>3274</v>
      </c>
      <c r="C4161" s="3"/>
      <c r="D4161" s="3"/>
      <c r="E4161" s="3"/>
      <c r="F4161" s="3"/>
      <c r="G4161" s="3"/>
      <c r="H4161" s="3"/>
      <c r="I4161" s="3"/>
      <c r="J4161" s="3"/>
      <c r="K4161" s="3"/>
      <c r="L4161" s="3"/>
      <c r="M4161" s="3"/>
      <c r="N4161" s="3"/>
      <c r="O4161" s="3"/>
      <c r="P4161" s="3"/>
      <c r="Q4161" s="3"/>
      <c r="R4161" s="3"/>
      <c r="S4161" s="3"/>
      <c r="T4161" s="3"/>
      <c r="U4161" s="3"/>
      <c r="V4161" s="3"/>
    </row>
    <row r="4162" ht="27.0" customHeight="1">
      <c r="A4162" s="11" t="s">
        <v>3275</v>
      </c>
      <c r="B4162" s="10" t="s">
        <v>1405</v>
      </c>
      <c r="C4162" s="3"/>
      <c r="D4162" s="3"/>
      <c r="E4162" s="3"/>
      <c r="F4162" s="3"/>
      <c r="G4162" s="3"/>
      <c r="H4162" s="3"/>
      <c r="I4162" s="3"/>
      <c r="J4162" s="3"/>
      <c r="K4162" s="3"/>
      <c r="L4162" s="3"/>
      <c r="M4162" s="3"/>
      <c r="N4162" s="3"/>
      <c r="O4162" s="3"/>
      <c r="P4162" s="3"/>
      <c r="Q4162" s="3"/>
      <c r="R4162" s="3"/>
      <c r="S4162" s="3"/>
      <c r="T4162" s="3"/>
      <c r="U4162" s="3"/>
      <c r="V4162" s="3"/>
    </row>
    <row r="4163" ht="27.0" customHeight="1">
      <c r="A4163" s="11" t="s">
        <v>3276</v>
      </c>
      <c r="B4163" s="10" t="s">
        <v>3277</v>
      </c>
      <c r="C4163" s="3"/>
      <c r="D4163" s="3"/>
      <c r="E4163" s="3"/>
      <c r="F4163" s="3"/>
      <c r="G4163" s="3"/>
      <c r="H4163" s="3"/>
      <c r="I4163" s="3"/>
      <c r="J4163" s="3"/>
      <c r="K4163" s="3"/>
      <c r="L4163" s="3"/>
      <c r="M4163" s="3"/>
      <c r="N4163" s="3"/>
      <c r="O4163" s="3"/>
      <c r="P4163" s="3"/>
      <c r="Q4163" s="3"/>
      <c r="R4163" s="3"/>
      <c r="S4163" s="3"/>
      <c r="T4163" s="3"/>
      <c r="U4163" s="3"/>
      <c r="V4163" s="3"/>
    </row>
    <row r="4164" ht="27.0" customHeight="1">
      <c r="A4164" s="8" t="str">
        <f>HYPERLINK("https://www.tenforums.com/tutorials/46769-enable-disable-windows-subsystem-linux-wsl-windows-10-a.html","Windows Subsystem for Linux (WSL) - Enable or Disable in Windows 10")</f>
        <v>Windows Subsystem for Linux (WSL) - Enable or Disable in Windows 10</v>
      </c>
      <c r="B4164" s="9" t="s">
        <v>3278</v>
      </c>
      <c r="C4164" s="3"/>
      <c r="D4164" s="3"/>
      <c r="E4164" s="3"/>
      <c r="F4164" s="3"/>
      <c r="G4164" s="3"/>
      <c r="H4164" s="3"/>
      <c r="I4164" s="3"/>
      <c r="J4164" s="3"/>
      <c r="K4164" s="3"/>
      <c r="L4164" s="3"/>
      <c r="M4164" s="3"/>
      <c r="N4164" s="3"/>
      <c r="O4164" s="3"/>
      <c r="P4164" s="3"/>
      <c r="Q4164" s="3"/>
      <c r="R4164" s="3"/>
      <c r="S4164" s="3"/>
      <c r="T4164" s="3"/>
      <c r="U4164" s="3"/>
      <c r="V4164" s="3"/>
    </row>
    <row r="4165" ht="27.0" customHeight="1">
      <c r="A4165" s="8" t="str">
        <f>HYPERLINK("https://www.tenforums.com/tutorials/127857-access-wsl-linux-files-windows-10-a.html","Windows Subsystem for Linux (WSL) Distro - Access Linux Files from Windows 10")</f>
        <v>Windows Subsystem for Linux (WSL) Distro - Access Linux Files from Windows 10</v>
      </c>
      <c r="B4165" s="9" t="s">
        <v>3279</v>
      </c>
      <c r="C4165" s="3"/>
      <c r="D4165" s="3"/>
      <c r="E4165" s="3"/>
      <c r="F4165" s="3"/>
      <c r="G4165" s="3"/>
      <c r="H4165" s="3"/>
      <c r="I4165" s="3"/>
      <c r="J4165" s="3"/>
      <c r="K4165" s="3"/>
      <c r="L4165" s="3"/>
      <c r="M4165" s="3"/>
      <c r="N4165" s="3"/>
      <c r="O4165" s="3"/>
      <c r="P4165" s="3"/>
      <c r="Q4165" s="3"/>
      <c r="R4165" s="3"/>
      <c r="S4165" s="3"/>
      <c r="T4165" s="3"/>
      <c r="U4165" s="3"/>
      <c r="V4165" s="3"/>
    </row>
    <row r="4166" ht="27.0" customHeight="1">
      <c r="A4166" s="8" t="str">
        <f>HYPERLINK("https://www.tenforums.com/tutorials/128052-add-user-windows-subsystem-linux-wsl-distro-windows-10-a.html","Windows Subsystem for Linux (WSL) Distro - Add User to in Windows 10")</f>
        <v>Windows Subsystem for Linux (WSL) Distro - Add User to in Windows 10</v>
      </c>
      <c r="B4166" s="9" t="s">
        <v>3280</v>
      </c>
      <c r="C4166" s="3"/>
      <c r="D4166" s="3"/>
      <c r="E4166" s="3"/>
      <c r="F4166" s="3"/>
      <c r="G4166" s="3"/>
      <c r="H4166" s="3"/>
      <c r="I4166" s="3"/>
      <c r="J4166" s="3"/>
      <c r="K4166" s="3"/>
      <c r="L4166" s="3"/>
      <c r="M4166" s="3"/>
      <c r="N4166" s="3"/>
      <c r="O4166" s="3"/>
      <c r="P4166" s="3"/>
      <c r="Q4166" s="3"/>
      <c r="R4166" s="3"/>
      <c r="S4166" s="3"/>
      <c r="T4166" s="3"/>
      <c r="U4166" s="3"/>
      <c r="V4166" s="3"/>
    </row>
    <row r="4167" ht="27.0" customHeight="1">
      <c r="A4167" s="8" t="str">
        <f>HYPERLINK("https://www.tenforums.com/tutorials/128152-set-default-user-windows-subsystem-linux-distro-windows-10-a.html","Windows Subsystem for Linux Distro Default User - Set in Windows 10")</f>
        <v>Windows Subsystem for Linux Distro Default User - Set in Windows 10</v>
      </c>
      <c r="B4167" s="9" t="s">
        <v>3281</v>
      </c>
      <c r="C4167" s="3"/>
      <c r="D4167" s="3"/>
      <c r="E4167" s="3"/>
      <c r="F4167" s="3"/>
      <c r="G4167" s="3"/>
      <c r="H4167" s="3"/>
      <c r="I4167" s="3"/>
      <c r="J4167" s="3"/>
      <c r="K4167" s="3"/>
      <c r="L4167" s="3"/>
      <c r="M4167" s="3"/>
      <c r="N4167" s="3"/>
      <c r="O4167" s="3"/>
      <c r="P4167" s="3"/>
      <c r="Q4167" s="3"/>
      <c r="R4167" s="3"/>
      <c r="S4167" s="3"/>
      <c r="T4167" s="3"/>
      <c r="U4167" s="3"/>
      <c r="V4167" s="3"/>
    </row>
    <row r="4168" ht="27.0" customHeight="1">
      <c r="A4168" s="8" t="str">
        <f>HYPERLINK("https://www.tenforums.com/tutorials/127490-export-import-windows-subsystem-linux-wsl-distro-windows-10-a.html","Windows Subsystem for Linux WSL Distro - Export and Import in Windows 10")</f>
        <v>Windows Subsystem for Linux WSL Distro - Export and Import in Windows 10</v>
      </c>
      <c r="B4168" s="9" t="s">
        <v>3282</v>
      </c>
      <c r="C4168" s="3"/>
      <c r="D4168" s="3"/>
      <c r="E4168" s="3"/>
      <c r="F4168" s="3"/>
      <c r="G4168" s="3"/>
      <c r="H4168" s="3"/>
      <c r="I4168" s="3"/>
      <c r="J4168" s="3"/>
      <c r="K4168" s="3"/>
      <c r="L4168" s="3"/>
      <c r="M4168" s="3"/>
      <c r="N4168" s="3"/>
      <c r="O4168" s="3"/>
      <c r="P4168" s="3"/>
      <c r="Q4168" s="3"/>
      <c r="R4168" s="3"/>
      <c r="S4168" s="3"/>
      <c r="T4168" s="3"/>
      <c r="U4168" s="3"/>
      <c r="V4168" s="3"/>
    </row>
    <row r="4169" ht="27.0" customHeight="1">
      <c r="A4169" s="8" t="str">
        <f>HYPERLINK("https://www.tenforums.com/tutorials/128495-remove-user-windows-subsystem-linux-wsl-distro-windows-10-a.html","Windows Subsystem for Linux WSL Distro - Remove User from in Windows 10")</f>
        <v>Windows Subsystem for Linux WSL Distro - Remove User from in Windows 10</v>
      </c>
      <c r="B4169" s="31" t="s">
        <v>3283</v>
      </c>
      <c r="C4169" s="3"/>
      <c r="D4169" s="3"/>
      <c r="E4169" s="3"/>
      <c r="F4169" s="3"/>
      <c r="G4169" s="3"/>
      <c r="H4169" s="3"/>
      <c r="I4169" s="3"/>
      <c r="J4169" s="3"/>
      <c r="K4169" s="3"/>
      <c r="L4169" s="3"/>
      <c r="M4169" s="3"/>
      <c r="N4169" s="3"/>
      <c r="O4169" s="3"/>
      <c r="P4169" s="3"/>
      <c r="Q4169" s="3"/>
      <c r="R4169" s="3"/>
      <c r="S4169" s="3"/>
      <c r="T4169" s="3"/>
      <c r="U4169" s="3"/>
      <c r="V4169" s="3"/>
    </row>
    <row r="4170" ht="27.0" customHeight="1">
      <c r="A4170" s="8" t="str">
        <f>HYPERLINK("https://www.tenforums.com/tutorials/127608-run-windows-subsystem-linux-wsl-distro-windows-10-a.html","Windows Subsystem for Linux (WSL) Distro - Run in Windows 10")</f>
        <v>Windows Subsystem for Linux (WSL) Distro - Run in Windows 10</v>
      </c>
      <c r="B4170" s="31" t="s">
        <v>3284</v>
      </c>
      <c r="C4170" s="3"/>
      <c r="D4170" s="3"/>
      <c r="E4170" s="3"/>
      <c r="F4170" s="3"/>
      <c r="G4170" s="3"/>
      <c r="H4170" s="3"/>
      <c r="I4170" s="3"/>
      <c r="J4170" s="3"/>
      <c r="K4170" s="3"/>
      <c r="L4170" s="3"/>
      <c r="M4170" s="3"/>
      <c r="N4170" s="3"/>
      <c r="O4170" s="3"/>
      <c r="P4170" s="3"/>
      <c r="Q4170" s="3"/>
      <c r="R4170" s="3"/>
      <c r="S4170" s="3"/>
      <c r="T4170" s="3"/>
      <c r="U4170" s="3"/>
      <c r="V4170" s="3"/>
    </row>
    <row r="4171" ht="27.0" customHeight="1">
      <c r="A4171" s="8" t="str">
        <f>HYPERLINK("https://www.tenforums.com/tutorials/127600-set-default-windows-subsystem-linux-wsl-distro-windows-10-a.html","Windows Subsystem for Linux (WSL) Distro - Set Default in Windows 10")</f>
        <v>Windows Subsystem for Linux (WSL) Distro - Set Default in Windows 10</v>
      </c>
      <c r="B4171" s="9" t="s">
        <v>3285</v>
      </c>
      <c r="C4171" s="3"/>
      <c r="D4171" s="3"/>
      <c r="E4171" s="3"/>
      <c r="F4171" s="3"/>
      <c r="G4171" s="3"/>
      <c r="H4171" s="3"/>
      <c r="I4171" s="3"/>
      <c r="J4171" s="3"/>
      <c r="K4171" s="3"/>
      <c r="L4171" s="3"/>
      <c r="M4171" s="3"/>
      <c r="N4171" s="3"/>
      <c r="O4171" s="3"/>
      <c r="P4171" s="3"/>
      <c r="Q4171" s="3"/>
      <c r="R4171" s="3"/>
      <c r="S4171" s="3"/>
      <c r="T4171" s="3"/>
      <c r="U4171" s="3"/>
      <c r="V4171" s="3"/>
    </row>
    <row r="4172" ht="27.0" customHeight="1">
      <c r="A4172" s="8" t="str">
        <f>HYPERLINK("https://www.tenforums.com/tutorials/128094-add-remove-list-sudo-users-wsl-linux-distro-windows-10-a.html","Windows Subsystem for Linux (WSL) Distro Sudu Users - Add, Remove, and List in Windows 10")</f>
        <v>Windows Subsystem for Linux (WSL) Distro Sudu Users - Add, Remove, and List in Windows 10</v>
      </c>
      <c r="B4172" s="9" t="s">
        <v>3286</v>
      </c>
      <c r="C4172" s="3"/>
      <c r="D4172" s="3"/>
      <c r="E4172" s="3"/>
      <c r="F4172" s="3"/>
      <c r="G4172" s="3"/>
      <c r="H4172" s="3"/>
      <c r="I4172" s="3"/>
      <c r="J4172" s="3"/>
      <c r="K4172" s="3"/>
      <c r="L4172" s="3"/>
      <c r="M4172" s="3"/>
      <c r="N4172" s="3"/>
      <c r="O4172" s="3"/>
      <c r="P4172" s="3"/>
      <c r="Q4172" s="3"/>
      <c r="R4172" s="3"/>
      <c r="S4172" s="3"/>
      <c r="T4172" s="3"/>
      <c r="U4172" s="3"/>
      <c r="V4172" s="3"/>
    </row>
    <row r="4173" ht="27.0" customHeight="1">
      <c r="A4173" s="8" t="str">
        <f>HYPERLINK("https://www.tenforums.com/tutorials/128156-switch-user-windows-subsystem-linux-wsl-distro-windows-10-a.html","Windows Subsystem for Linux (WSL) Distro - Switch User")</f>
        <v>Windows Subsystem for Linux (WSL) Distro - Switch User</v>
      </c>
      <c r="B4173" s="31" t="s">
        <v>3287</v>
      </c>
      <c r="C4173" s="3"/>
      <c r="D4173" s="3"/>
      <c r="E4173" s="3"/>
      <c r="F4173" s="3"/>
      <c r="G4173" s="3"/>
      <c r="H4173" s="3"/>
      <c r="I4173" s="3"/>
      <c r="J4173" s="3"/>
      <c r="K4173" s="3"/>
      <c r="L4173" s="3"/>
      <c r="M4173" s="3"/>
      <c r="N4173" s="3"/>
      <c r="O4173" s="3"/>
      <c r="P4173" s="3"/>
      <c r="Q4173" s="3"/>
      <c r="R4173" s="3"/>
      <c r="S4173" s="3"/>
      <c r="T4173" s="3"/>
      <c r="U4173" s="3"/>
      <c r="V4173" s="3"/>
    </row>
    <row r="4174" ht="27.0" customHeight="1">
      <c r="A4174" s="8" t="str">
        <f>HYPERLINK("https://www.tenforums.com/tutorials/127768-change-password-windows-subsystem-linux-distro-windows-10-a.html","Windows Subsystem for Linux (WSL) Distro User Password - Change in Windows 10")</f>
        <v>Windows Subsystem for Linux (WSL) Distro User Password - Change in Windows 10</v>
      </c>
      <c r="B4174" s="31" t="s">
        <v>3288</v>
      </c>
      <c r="C4174" s="3"/>
      <c r="D4174" s="3"/>
      <c r="E4174" s="3"/>
      <c r="F4174" s="3"/>
      <c r="G4174" s="3"/>
      <c r="H4174" s="3"/>
      <c r="I4174" s="3"/>
      <c r="J4174" s="3"/>
      <c r="K4174" s="3"/>
      <c r="L4174" s="3"/>
      <c r="M4174" s="3"/>
      <c r="N4174" s="3"/>
      <c r="O4174" s="3"/>
      <c r="P4174" s="3"/>
      <c r="Q4174" s="3"/>
      <c r="R4174" s="3"/>
      <c r="S4174" s="3"/>
      <c r="T4174" s="3"/>
      <c r="U4174" s="3"/>
      <c r="V4174" s="3"/>
    </row>
    <row r="4175" ht="27.0" customHeight="1">
      <c r="A4175" s="8" t="str">
        <f>HYPERLINK("https://www.tenforums.com/tutorials/127712-reset-password-windows-subsystem-linux-distro-windows-10-a.html","Windows Subsystem for Linux (WSL) Distro User Password - Reset in Windows 10")</f>
        <v>Windows Subsystem for Linux (WSL) Distro User Password - Reset in Windows 10</v>
      </c>
      <c r="B4175" s="31" t="s">
        <v>3289</v>
      </c>
      <c r="C4175" s="3"/>
      <c r="D4175" s="3"/>
      <c r="E4175" s="3"/>
      <c r="F4175" s="3"/>
      <c r="G4175" s="3"/>
      <c r="H4175" s="3"/>
      <c r="I4175" s="3"/>
      <c r="J4175" s="3"/>
      <c r="K4175" s="3"/>
      <c r="L4175" s="3"/>
      <c r="M4175" s="3"/>
      <c r="N4175" s="3"/>
      <c r="O4175" s="3"/>
      <c r="P4175" s="3"/>
      <c r="Q4175" s="3"/>
      <c r="R4175" s="3"/>
      <c r="S4175" s="3"/>
      <c r="T4175" s="3"/>
      <c r="U4175" s="3"/>
      <c r="V4175" s="3"/>
    </row>
    <row r="4176" ht="27.0" customHeight="1">
      <c r="A4176" s="8" t="str">
        <f>HYPERLINK("https://www.tenforums.com/tutorials/128056-list-users-windows-subsystem-linux-wsl-distro-windows-10-a.html","Windows Subsystem for Linux (WSL) Distro Users - List in Windows 10")</f>
        <v>Windows Subsystem for Linux (WSL) Distro Users - List in Windows 10</v>
      </c>
      <c r="B4176" s="9" t="s">
        <v>3290</v>
      </c>
      <c r="C4176" s="3"/>
      <c r="D4176" s="3"/>
      <c r="E4176" s="3"/>
      <c r="F4176" s="3"/>
      <c r="G4176" s="3"/>
      <c r="H4176" s="3"/>
      <c r="I4176" s="3"/>
      <c r="J4176" s="3"/>
      <c r="K4176" s="3"/>
      <c r="L4176" s="3"/>
      <c r="M4176" s="3"/>
      <c r="N4176" s="3"/>
      <c r="O4176" s="3"/>
      <c r="P4176" s="3"/>
      <c r="Q4176" s="3"/>
      <c r="R4176" s="3"/>
      <c r="S4176" s="3"/>
      <c r="T4176" s="3"/>
      <c r="U4176" s="3"/>
      <c r="V4176" s="3"/>
    </row>
    <row r="4177" ht="27.0" customHeight="1">
      <c r="A4177" s="8" t="str">
        <f>HYPERLINK("https://www.tenforums.com/tutorials/127618-install-windows-subsystem-linux-wsl-distros-windows-10-a.html","Windows Subsystem for Linux (WSL) Distros - Install in Windows 10")</f>
        <v>Windows Subsystem for Linux (WSL) Distros - Install in Windows 10</v>
      </c>
      <c r="B4177" s="9" t="s">
        <v>3291</v>
      </c>
      <c r="C4177" s="3"/>
      <c r="D4177" s="3"/>
      <c r="E4177" s="3"/>
      <c r="F4177" s="3"/>
      <c r="G4177" s="3"/>
      <c r="H4177" s="3"/>
      <c r="I4177" s="3"/>
      <c r="J4177" s="3"/>
      <c r="K4177" s="3"/>
      <c r="L4177" s="3"/>
      <c r="M4177" s="3"/>
      <c r="N4177" s="3"/>
      <c r="O4177" s="3"/>
      <c r="P4177" s="3"/>
      <c r="Q4177" s="3"/>
      <c r="R4177" s="3"/>
      <c r="S4177" s="3"/>
      <c r="T4177" s="3"/>
      <c r="U4177" s="3"/>
      <c r="V4177" s="3"/>
    </row>
    <row r="4178" ht="27.0" customHeight="1">
      <c r="A4178" s="8" t="str">
        <f>HYPERLINK("https://www.tenforums.com/tutorials/127551-list-all-windows-subsystem-linux-wsl-distros-windows-10-a.html","Windows Subsystem for Linux (WSL) Distros - List All in Windows 10")</f>
        <v>Windows Subsystem for Linux (WSL) Distros - List All in Windows 10</v>
      </c>
      <c r="B4178" s="9" t="s">
        <v>3292</v>
      </c>
      <c r="C4178" s="3"/>
      <c r="D4178" s="3"/>
      <c r="E4178" s="3"/>
      <c r="F4178" s="3"/>
      <c r="G4178" s="3"/>
      <c r="H4178" s="3"/>
      <c r="I4178" s="3"/>
      <c r="J4178" s="3"/>
      <c r="K4178" s="3"/>
      <c r="L4178" s="3"/>
      <c r="M4178" s="3"/>
      <c r="N4178" s="3"/>
      <c r="O4178" s="3"/>
      <c r="P4178" s="3"/>
      <c r="Q4178" s="3"/>
      <c r="R4178" s="3"/>
      <c r="S4178" s="3"/>
      <c r="T4178" s="3"/>
      <c r="U4178" s="3"/>
      <c r="V4178" s="3"/>
    </row>
    <row r="4179" ht="27.0" customHeight="1">
      <c r="A4179" s="8" t="str">
        <f>HYPERLINK("https://www.tenforums.com/tutorials/127554-list-all-running-windows-subsystem-linux-distros-windows-10-a.html","Windows Subsystem for Linux Distros - List All Running in Windows 10")</f>
        <v>Windows Subsystem for Linux Distros - List All Running in Windows 10</v>
      </c>
      <c r="B4179" s="9" t="s">
        <v>3293</v>
      </c>
      <c r="C4179" s="3"/>
      <c r="D4179" s="3"/>
      <c r="E4179" s="3"/>
      <c r="F4179" s="3"/>
      <c r="G4179" s="3"/>
      <c r="H4179" s="3"/>
      <c r="I4179" s="3"/>
      <c r="J4179" s="3"/>
      <c r="K4179" s="3"/>
      <c r="L4179" s="3"/>
      <c r="M4179" s="3"/>
      <c r="N4179" s="3"/>
      <c r="O4179" s="3"/>
      <c r="P4179" s="3"/>
      <c r="Q4179" s="3"/>
      <c r="R4179" s="3"/>
      <c r="S4179" s="3"/>
      <c r="T4179" s="3"/>
      <c r="U4179" s="3"/>
      <c r="V4179" s="3"/>
    </row>
    <row r="4180" ht="27.0" customHeight="1">
      <c r="A4180" s="8" t="str">
        <f>HYPERLINK("https://www.tenforums.com/tutorials/127790-update-upgrade-wsl-distro-packages-windows-10-a.html","Windows Subsystem for Linux (WSL) Distro Packages - Update and Upgrade in Windows 10")</f>
        <v>Windows Subsystem for Linux (WSL) Distro Packages - Update and Upgrade in Windows 10</v>
      </c>
      <c r="B4180" s="9" t="s">
        <v>3294</v>
      </c>
      <c r="C4180" s="3"/>
      <c r="D4180" s="3"/>
      <c r="E4180" s="3"/>
      <c r="F4180" s="3"/>
      <c r="G4180" s="3"/>
      <c r="H4180" s="3"/>
      <c r="I4180" s="3"/>
      <c r="J4180" s="3"/>
      <c r="K4180" s="3"/>
      <c r="L4180" s="3"/>
      <c r="M4180" s="3"/>
      <c r="N4180" s="3"/>
      <c r="O4180" s="3"/>
      <c r="P4180" s="3"/>
      <c r="Q4180" s="3"/>
      <c r="R4180" s="3"/>
      <c r="S4180" s="3"/>
      <c r="T4180" s="3"/>
      <c r="U4180" s="3"/>
      <c r="V4180" s="3"/>
    </row>
    <row r="4181" ht="27.0" customHeight="1">
      <c r="A4181" s="8" t="str">
        <f>HYPERLINK("https://www.tenforums.com/tutorials/127559-terminate-running-windows-subsystem-linux-distro-windows-10-a.html","Windows Subsystem for Linux Distro - Terminate Running in Windows 10")</f>
        <v>Windows Subsystem for Linux Distro - Terminate Running in Windows 10</v>
      </c>
      <c r="B4181" s="9" t="s">
        <v>3001</v>
      </c>
      <c r="C4181" s="3"/>
      <c r="D4181" s="3"/>
      <c r="E4181" s="3"/>
      <c r="F4181" s="3"/>
      <c r="G4181" s="3"/>
      <c r="H4181" s="3"/>
      <c r="I4181" s="3"/>
      <c r="J4181" s="3"/>
      <c r="K4181" s="3"/>
      <c r="L4181" s="3"/>
      <c r="M4181" s="3"/>
      <c r="N4181" s="3"/>
      <c r="O4181" s="3"/>
      <c r="P4181" s="3"/>
      <c r="Q4181" s="3"/>
      <c r="R4181" s="3"/>
      <c r="S4181" s="3"/>
      <c r="T4181" s="3"/>
      <c r="U4181" s="3"/>
      <c r="V4181" s="3"/>
    </row>
    <row r="4182" ht="27.0" customHeight="1">
      <c r="A4182" s="8" t="str">
        <f>HYPERLINK("https://www.tenforums.com/tutorials/127659-unregister-windows-subsystem-linux-wsl-distro-windows-10-a.html","Windows Subsystem for Linux (WSL) Distro - Unregister in Windows 10")</f>
        <v>Windows Subsystem for Linux (WSL) Distro - Unregister in Windows 10</v>
      </c>
      <c r="B4182" s="9" t="s">
        <v>3295</v>
      </c>
      <c r="C4182" s="3"/>
      <c r="D4182" s="3"/>
      <c r="E4182" s="3"/>
      <c r="F4182" s="3"/>
      <c r="G4182" s="3"/>
      <c r="H4182" s="3"/>
      <c r="I4182" s="3"/>
      <c r="J4182" s="3"/>
      <c r="K4182" s="3"/>
      <c r="L4182" s="3"/>
      <c r="M4182" s="3"/>
      <c r="N4182" s="3"/>
      <c r="O4182" s="3"/>
      <c r="P4182" s="3"/>
      <c r="Q4182" s="3"/>
      <c r="R4182" s="3"/>
      <c r="S4182" s="3"/>
      <c r="T4182" s="3"/>
      <c r="U4182" s="3"/>
      <c r="V4182" s="3"/>
    </row>
    <row r="4183" ht="27.0" customHeight="1">
      <c r="A4183" s="8" t="str">
        <f>HYPERLINK("https://www.tenforums.com/tutorials/4399-system-type-32-bit-x86-64-bit-x64-windows-10-a.html","Windows 10 System Type - 32-bit (x86) or 64-bit (x64)")</f>
        <v>Windows 10 System Type - 32-bit (x86) or 64-bit (x64)</v>
      </c>
      <c r="B4183" s="9" t="s">
        <v>207</v>
      </c>
      <c r="C4183" s="3"/>
      <c r="D4183" s="3"/>
      <c r="E4183" s="3"/>
      <c r="F4183" s="3"/>
      <c r="G4183" s="3"/>
      <c r="H4183" s="3"/>
      <c r="I4183" s="3"/>
      <c r="J4183" s="3"/>
      <c r="K4183" s="3"/>
      <c r="L4183" s="3"/>
      <c r="M4183" s="3"/>
      <c r="N4183" s="3"/>
      <c r="O4183" s="3"/>
      <c r="P4183" s="3"/>
      <c r="Q4183" s="3"/>
      <c r="R4183" s="3"/>
      <c r="S4183" s="3"/>
      <c r="T4183" s="3"/>
      <c r="U4183" s="3"/>
      <c r="V4183" s="3"/>
    </row>
    <row r="4184" ht="27.0" customHeight="1">
      <c r="A4184" s="8" t="str">
        <f>HYPERLINK("https://www.tenforums.com/tutorials/67183-windows-go-enable-disable-using-hibernate-windows-10-pc.html","Windows To Go - Enable or Disable using Hibernate on Windows 10 PC ")</f>
        <v>Windows To Go - Enable or Disable using Hibernate on Windows 10 PC </v>
      </c>
      <c r="B4184" s="9" t="s">
        <v>1221</v>
      </c>
      <c r="C4184" s="3"/>
      <c r="D4184" s="3"/>
      <c r="E4184" s="3"/>
      <c r="F4184" s="3"/>
      <c r="G4184" s="3"/>
      <c r="H4184" s="3"/>
      <c r="I4184" s="3"/>
      <c r="J4184" s="3"/>
      <c r="K4184" s="3"/>
      <c r="L4184" s="3"/>
      <c r="M4184" s="3"/>
      <c r="N4184" s="3"/>
      <c r="O4184" s="3"/>
      <c r="P4184" s="3"/>
      <c r="Q4184" s="3"/>
      <c r="R4184" s="3"/>
      <c r="S4184" s="3"/>
      <c r="T4184" s="3"/>
      <c r="U4184" s="3"/>
      <c r="V4184" s="3"/>
    </row>
    <row r="4185" ht="27.0" customHeight="1">
      <c r="A4185" s="8" t="str">
        <f>HYPERLINK("https://www.tenforums.com/tutorials/67187-windows-go-enable-disable-using-sleep-windows-10-pc.html","Windows To Go - Enable or Disable using Sleep on Windows 10 PC ")</f>
        <v>Windows To Go - Enable or Disable using Sleep on Windows 10 PC </v>
      </c>
      <c r="B4185" s="9" t="s">
        <v>2757</v>
      </c>
      <c r="C4185" s="3"/>
      <c r="D4185" s="3"/>
      <c r="E4185" s="3"/>
      <c r="F4185" s="3"/>
      <c r="G4185" s="3"/>
      <c r="H4185" s="3"/>
      <c r="I4185" s="3"/>
      <c r="J4185" s="3"/>
      <c r="K4185" s="3"/>
      <c r="L4185" s="3"/>
      <c r="M4185" s="3"/>
      <c r="N4185" s="3"/>
      <c r="O4185" s="3"/>
      <c r="P4185" s="3"/>
      <c r="Q4185" s="3"/>
      <c r="R4185" s="3"/>
      <c r="S4185" s="3"/>
      <c r="T4185" s="3"/>
      <c r="U4185" s="3"/>
      <c r="V4185" s="3"/>
    </row>
    <row r="4186" ht="27.0" customHeight="1">
      <c r="A4186" s="8" t="str">
        <f>HYPERLINK("https://www.tenforums.com/tutorials/67018-windows-go-startup-options-change-windows-10-a.html","Windows To Go Startup Options - Change in Windows 10 ")</f>
        <v>Windows To Go Startup Options - Change in Windows 10 </v>
      </c>
      <c r="B4186" s="9" t="s">
        <v>3296</v>
      </c>
      <c r="C4186" s="3"/>
      <c r="D4186" s="3"/>
      <c r="E4186" s="3"/>
      <c r="F4186" s="3"/>
      <c r="G4186" s="3"/>
      <c r="H4186" s="3"/>
      <c r="I4186" s="3"/>
      <c r="J4186" s="3"/>
      <c r="K4186" s="3"/>
      <c r="L4186" s="3"/>
      <c r="M4186" s="3"/>
      <c r="N4186" s="3"/>
      <c r="O4186" s="3"/>
      <c r="P4186" s="3"/>
      <c r="Q4186" s="3"/>
      <c r="R4186" s="3"/>
      <c r="S4186" s="3"/>
      <c r="T4186" s="3"/>
      <c r="U4186" s="3"/>
      <c r="V4186" s="3"/>
    </row>
    <row r="4187" ht="27.0" customHeight="1">
      <c r="A4187" s="8" t="str">
        <f>HYPERLINK("https://www.tenforums.com/tutorials/106151-specify-windows-go-default-startup-options-windows-10-a.html","Windows To Go Startup Options - Specify Default in Windows 10")</f>
        <v>Windows To Go Startup Options - Specify Default in Windows 10</v>
      </c>
      <c r="B4187" s="9" t="s">
        <v>3297</v>
      </c>
      <c r="C4187" s="3"/>
      <c r="D4187" s="3"/>
      <c r="E4187" s="3"/>
      <c r="F4187" s="3"/>
      <c r="G4187" s="3"/>
      <c r="H4187" s="3"/>
      <c r="I4187" s="3"/>
      <c r="J4187" s="3"/>
      <c r="K4187" s="3"/>
      <c r="L4187" s="3"/>
      <c r="M4187" s="3"/>
      <c r="N4187" s="3"/>
      <c r="O4187" s="3"/>
      <c r="P4187" s="3"/>
      <c r="Q4187" s="3"/>
      <c r="R4187" s="3"/>
      <c r="S4187" s="3"/>
      <c r="T4187" s="3"/>
      <c r="U4187" s="3"/>
      <c r="V4187" s="3"/>
    </row>
    <row r="4188" ht="27.0" customHeight="1">
      <c r="A4188" s="8" t="str">
        <f>HYPERLINK("https://www.tenforums.com/tutorials/66905-windows-go-workspace-usb-create-windows-10-a.html","Windows To Go Workspace USB - Create in Windows 10 ")</f>
        <v>Windows To Go Workspace USB - Create in Windows 10 </v>
      </c>
      <c r="B4188" s="9" t="s">
        <v>3298</v>
      </c>
      <c r="C4188" s="3"/>
      <c r="D4188" s="3"/>
      <c r="E4188" s="3"/>
      <c r="F4188" s="3"/>
      <c r="G4188" s="3"/>
      <c r="H4188" s="3"/>
      <c r="I4188" s="3"/>
      <c r="J4188" s="3"/>
      <c r="K4188" s="3"/>
      <c r="L4188" s="3"/>
      <c r="M4188" s="3"/>
      <c r="N4188" s="3"/>
      <c r="O4188" s="3"/>
      <c r="P4188" s="3"/>
      <c r="Q4188" s="3"/>
      <c r="R4188" s="3"/>
      <c r="S4188" s="3"/>
      <c r="T4188" s="3"/>
      <c r="U4188" s="3"/>
      <c r="V4188" s="3"/>
    </row>
    <row r="4189" ht="27.0" customHeight="1">
      <c r="A4189" s="8" t="str">
        <f>HYPERLINK("https://www.tenforums.com/tutorials/46468-windows-update-active-hours-change-windows-10-a.html","Windows Update Active Hours - Change in Windows 10 ")</f>
        <v>Windows Update Active Hours - Change in Windows 10 </v>
      </c>
      <c r="B4189" s="9" t="s">
        <v>78</v>
      </c>
      <c r="C4189" s="3"/>
      <c r="D4189" s="3"/>
      <c r="E4189" s="3"/>
      <c r="F4189" s="3"/>
      <c r="G4189" s="3"/>
      <c r="H4189" s="3"/>
      <c r="I4189" s="3"/>
      <c r="J4189" s="3"/>
      <c r="K4189" s="3"/>
      <c r="L4189" s="3"/>
      <c r="M4189" s="3"/>
      <c r="N4189" s="3"/>
      <c r="O4189" s="3"/>
      <c r="P4189" s="3"/>
      <c r="Q4189" s="3"/>
      <c r="R4189" s="3"/>
      <c r="S4189" s="3"/>
      <c r="T4189" s="3"/>
      <c r="U4189" s="3"/>
      <c r="V4189" s="3"/>
    </row>
    <row r="4190" ht="27.0" customHeight="1">
      <c r="A4190" s="8" t="str">
        <f>HYPERLINK("https://www.tenforums.com/tutorials/47542-active-hours-updates-change-windows-10-mobile-phone.html","Windows Update Active Hours - Change in Windows 10 Mobile Phone ")</f>
        <v>Windows Update Active Hours - Change in Windows 10 Mobile Phone </v>
      </c>
      <c r="B4190" s="9" t="s">
        <v>77</v>
      </c>
      <c r="C4190" s="3"/>
      <c r="D4190" s="3"/>
      <c r="E4190" s="3"/>
      <c r="F4190" s="3"/>
      <c r="G4190" s="3"/>
      <c r="H4190" s="3"/>
      <c r="I4190" s="3"/>
      <c r="J4190" s="3"/>
      <c r="K4190" s="3"/>
      <c r="L4190" s="3"/>
      <c r="M4190" s="3"/>
      <c r="N4190" s="3"/>
      <c r="O4190" s="3"/>
      <c r="P4190" s="3"/>
      <c r="Q4190" s="3"/>
      <c r="R4190" s="3"/>
      <c r="S4190" s="3"/>
      <c r="T4190" s="3"/>
      <c r="U4190" s="3"/>
      <c r="V4190" s="3"/>
    </row>
    <row r="4191" ht="27.0" customHeight="1">
      <c r="A4191" s="8" t="str">
        <f>HYPERLINK("https://www.tenforums.com/tutorials/46557-windows-update-active-hours-enable-disable-windows-10-a.html","Windows Update Active Hours - Enable or Disable in Windows 10")</f>
        <v>Windows Update Active Hours - Enable or Disable in Windows 10</v>
      </c>
      <c r="B4191" s="9" t="s">
        <v>79</v>
      </c>
      <c r="C4191" s="3"/>
      <c r="D4191" s="3"/>
      <c r="E4191" s="3"/>
      <c r="F4191" s="3"/>
      <c r="G4191" s="3"/>
      <c r="H4191" s="3"/>
      <c r="I4191" s="3"/>
      <c r="J4191" s="3"/>
      <c r="K4191" s="3"/>
      <c r="L4191" s="3"/>
      <c r="M4191" s="3"/>
      <c r="N4191" s="3"/>
      <c r="O4191" s="3"/>
      <c r="P4191" s="3"/>
      <c r="Q4191" s="3"/>
      <c r="R4191" s="3"/>
      <c r="S4191" s="3"/>
      <c r="T4191" s="3"/>
      <c r="U4191" s="3"/>
      <c r="V4191" s="3"/>
    </row>
    <row r="4192" ht="27.0" customHeight="1">
      <c r="A4192" s="12" t="str">
        <f>HYPERLINK("https://www.tenforums.com/tutorials/3974-add-windows-update-control-panel-windows-10-a.html","Windows Update - Add to Control Panel in Windows 10")</f>
        <v>Windows Update - Add to Control Panel in Windows 10</v>
      </c>
      <c r="B4192" s="9" t="s">
        <v>608</v>
      </c>
      <c r="C4192" s="3"/>
      <c r="D4192" s="3"/>
      <c r="E4192" s="3"/>
      <c r="F4192" s="3"/>
      <c r="G4192" s="3"/>
      <c r="H4192" s="3"/>
      <c r="I4192" s="3"/>
      <c r="J4192" s="3"/>
      <c r="K4192" s="3"/>
      <c r="L4192" s="3"/>
      <c r="M4192" s="3"/>
      <c r="N4192" s="3"/>
      <c r="O4192" s="3"/>
      <c r="P4192" s="3"/>
      <c r="Q4192" s="3"/>
      <c r="R4192" s="3"/>
      <c r="S4192" s="3"/>
      <c r="T4192" s="3"/>
      <c r="U4192" s="3"/>
      <c r="V4192" s="3"/>
    </row>
    <row r="4193" ht="27.0" customHeight="1">
      <c r="A4193" s="12" t="str">
        <f>HYPERLINK("https://www.tenforums.com/tutorials/139722-turn-off-download-updates-over-metered-connections-windows-10-a.html","Windows Update - Allow Automatic Updates over Metered Connections in Windows 10")</f>
        <v>Windows Update - Allow Automatic Updates over Metered Connections in Windows 10</v>
      </c>
      <c r="B4193" s="9" t="s">
        <v>1532</v>
      </c>
      <c r="C4193" s="3"/>
      <c r="D4193" s="3"/>
      <c r="E4193" s="3"/>
      <c r="F4193" s="3"/>
      <c r="G4193" s="3"/>
      <c r="H4193" s="3"/>
      <c r="I4193" s="3"/>
      <c r="J4193" s="3"/>
      <c r="K4193" s="3"/>
      <c r="L4193" s="3"/>
      <c r="M4193" s="3"/>
      <c r="N4193" s="3"/>
      <c r="O4193" s="3"/>
      <c r="P4193" s="3"/>
      <c r="Q4193" s="3"/>
      <c r="R4193" s="3"/>
      <c r="S4193" s="3"/>
      <c r="T4193" s="3"/>
      <c r="U4193" s="3"/>
      <c r="V4193" s="3"/>
    </row>
    <row r="4194" ht="27.0" customHeight="1">
      <c r="A4194" s="8" t="str">
        <f>HYPERLINK("https://www.tenforums.com/tutorials/4742-choose-how-windows-store-app-updates-downloaded-windows-10-a.html","Windows Update and Store App Updates - Choose how Downloaded in Windows 10")</f>
        <v>Windows Update and Store App Updates - Choose how Downloaded in Windows 10</v>
      </c>
      <c r="B4194" s="9" t="s">
        <v>719</v>
      </c>
      <c r="C4194" s="3"/>
      <c r="D4194" s="3"/>
      <c r="E4194" s="3"/>
      <c r="F4194" s="3"/>
      <c r="G4194" s="3"/>
      <c r="H4194" s="3"/>
      <c r="I4194" s="3"/>
      <c r="J4194" s="3"/>
      <c r="K4194" s="3"/>
      <c r="L4194" s="3"/>
      <c r="M4194" s="3"/>
      <c r="N4194" s="3"/>
      <c r="O4194" s="3"/>
      <c r="P4194" s="3"/>
      <c r="Q4194" s="3"/>
      <c r="R4194" s="3"/>
      <c r="S4194" s="3"/>
      <c r="T4194" s="3"/>
      <c r="U4194" s="3"/>
      <c r="V4194" s="3"/>
    </row>
    <row r="4195" ht="27.0" customHeight="1">
      <c r="A4195" s="8" t="str">
        <f>HYPERLINK("https://www.tenforums.com/tutorials/105329-specify-how-windows-store-app-updates-downloaded-windows-10-a.html","Windows Update and Store App Updates - Specify how Downloaded in Windows 10")</f>
        <v>Windows Update and Store App Updates - Specify how Downloaded in Windows 10</v>
      </c>
      <c r="B4195" s="9" t="s">
        <v>1896</v>
      </c>
      <c r="C4195" s="3"/>
      <c r="D4195" s="3"/>
      <c r="E4195" s="3"/>
      <c r="F4195" s="3"/>
      <c r="G4195" s="3"/>
      <c r="H4195" s="3"/>
      <c r="I4195" s="3"/>
      <c r="J4195" s="3"/>
      <c r="K4195" s="3"/>
      <c r="L4195" s="3"/>
      <c r="M4195" s="3"/>
      <c r="N4195" s="3"/>
      <c r="O4195" s="3"/>
      <c r="P4195" s="3"/>
      <c r="Q4195" s="3"/>
      <c r="R4195" s="3"/>
      <c r="S4195" s="3"/>
      <c r="T4195" s="3"/>
      <c r="U4195" s="3"/>
      <c r="V4195" s="3"/>
    </row>
    <row r="4196" ht="27.0" customHeight="1">
      <c r="A4196" s="8" t="str">
        <f>HYPERLINK("https://www.tenforums.com/tutorials/81031-update-latest-version-windows-10-using-update-assistant.html","Windows 10 Update Assistant - Update to Latest Version of Windows 10")</f>
        <v>Windows 10 Update Assistant - Update to Latest Version of Windows 10</v>
      </c>
      <c r="B4196" s="10" t="s">
        <v>3084</v>
      </c>
      <c r="C4196" s="3"/>
      <c r="D4196" s="3"/>
      <c r="E4196" s="3"/>
      <c r="F4196" s="3"/>
      <c r="G4196" s="3"/>
      <c r="H4196" s="3"/>
      <c r="I4196" s="3"/>
      <c r="J4196" s="3"/>
      <c r="K4196" s="3"/>
      <c r="L4196" s="3"/>
      <c r="M4196" s="3"/>
      <c r="N4196" s="3"/>
      <c r="O4196" s="3"/>
      <c r="P4196" s="3"/>
      <c r="Q4196" s="3"/>
      <c r="R4196" s="3"/>
      <c r="S4196" s="3"/>
      <c r="T4196" s="3"/>
      <c r="U4196" s="3"/>
      <c r="V4196" s="3"/>
    </row>
    <row r="4197" ht="27.0" customHeight="1">
      <c r="A4197" s="8" t="str">
        <f>HYPERLINK("https://www.tenforums.com/tutorials/15989-device-driver-automatic-installation-turn-off-windows-10-a.html","Windows Update Automatic Driver Installation - Turn On or Off in Windows 10")</f>
        <v>Windows Update Automatic Driver Installation - Turn On or Off in Windows 10</v>
      </c>
      <c r="B4197" s="9" t="s">
        <v>755</v>
      </c>
      <c r="C4197" s="3"/>
      <c r="D4197" s="3"/>
      <c r="E4197" s="3"/>
      <c r="F4197" s="3"/>
      <c r="G4197" s="3"/>
      <c r="H4197" s="3"/>
      <c r="I4197" s="3"/>
      <c r="J4197" s="3"/>
      <c r="K4197" s="3"/>
      <c r="L4197" s="3"/>
      <c r="M4197" s="3"/>
      <c r="N4197" s="3"/>
      <c r="O4197" s="3"/>
      <c r="P4197" s="3"/>
      <c r="Q4197" s="3"/>
      <c r="R4197" s="3"/>
      <c r="S4197" s="3"/>
      <c r="T4197" s="3"/>
      <c r="U4197" s="3"/>
      <c r="V4197" s="3"/>
    </row>
    <row r="4198" ht="27.0" customHeight="1">
      <c r="A4198" s="8" t="str">
        <f>HYPERLINK("https://www.tenforums.com/tutorials/8013-windows-update-automatic-updates-enable-disable-windows-10-a.html","Windows Update Automatic Updates - Enable or Disable in Windows 10")</f>
        <v>Windows Update Automatic Updates - Enable or Disable in Windows 10</v>
      </c>
      <c r="B4198" s="9" t="s">
        <v>233</v>
      </c>
      <c r="C4198" s="3"/>
      <c r="D4198" s="3"/>
      <c r="E4198" s="3"/>
      <c r="F4198" s="3"/>
      <c r="G4198" s="3"/>
      <c r="H4198" s="3"/>
      <c r="I4198" s="3"/>
      <c r="J4198" s="3"/>
      <c r="K4198" s="3"/>
      <c r="L4198" s="3"/>
      <c r="M4198" s="3"/>
      <c r="N4198" s="3"/>
      <c r="O4198" s="3"/>
      <c r="P4198" s="3"/>
      <c r="Q4198" s="3"/>
      <c r="R4198" s="3"/>
      <c r="S4198" s="3"/>
      <c r="T4198" s="3"/>
      <c r="U4198" s="3"/>
      <c r="V4198" s="3"/>
    </row>
    <row r="4199" ht="27.0" customHeight="1">
      <c r="A4199" s="8" t="str">
        <f>HYPERLINK("https://www.tenforums.com/tutorials/112245-change-deadline-before-auto-restart-update-windows-10-a.html","Windows Update Auto-restart Deadline - Change in Windows 10")</f>
        <v>Windows Update Auto-restart Deadline - Change in Windows 10</v>
      </c>
      <c r="B4199" s="9" t="s">
        <v>3299</v>
      </c>
      <c r="C4199" s="3"/>
      <c r="D4199" s="3"/>
      <c r="E4199" s="3"/>
      <c r="F4199" s="3"/>
      <c r="G4199" s="3"/>
      <c r="H4199" s="3"/>
      <c r="I4199" s="3"/>
      <c r="J4199" s="3"/>
      <c r="K4199" s="3"/>
      <c r="L4199" s="3"/>
      <c r="M4199" s="3"/>
      <c r="N4199" s="3"/>
      <c r="O4199" s="3"/>
      <c r="P4199" s="3"/>
      <c r="Q4199" s="3"/>
      <c r="R4199" s="3"/>
      <c r="S4199" s="3"/>
      <c r="T4199" s="3"/>
      <c r="U4199" s="3"/>
      <c r="V4199" s="3"/>
    </row>
    <row r="4200" ht="27.0" customHeight="1">
      <c r="A4200" s="8" t="str">
        <f>HYPERLINK("https://www.tenforums.com/tutorials/112067-configure-auto-restart-required-notification-updates-windows-10-a.html","Windows Update Auto-restart Required Notification - Configure in Windows 10")</f>
        <v>Windows Update Auto-restart Required Notification - Configure in Windows 10</v>
      </c>
      <c r="B4200" s="9" t="s">
        <v>3300</v>
      </c>
      <c r="C4200" s="3"/>
      <c r="D4200" s="3"/>
      <c r="E4200" s="3"/>
      <c r="F4200" s="3"/>
      <c r="G4200" s="3"/>
      <c r="H4200" s="3"/>
      <c r="I4200" s="3"/>
      <c r="J4200" s="3"/>
      <c r="K4200" s="3"/>
      <c r="L4200" s="3"/>
      <c r="M4200" s="3"/>
      <c r="N4200" s="3"/>
      <c r="O4200" s="3"/>
      <c r="P4200" s="3"/>
      <c r="Q4200" s="3"/>
      <c r="R4200" s="3"/>
      <c r="S4200" s="3"/>
      <c r="T4200" s="3"/>
      <c r="U4200" s="3"/>
      <c r="V4200" s="3"/>
    </row>
    <row r="4201" ht="27.0" customHeight="1">
      <c r="A4201" s="8" t="str">
        <f>HYPERLINK("https://www.tenforums.com/tutorials/112167-configure-auto-restart-reminder-notification-updates-windows-10-a.html","Windows Update Auto-restart Reminder Notifications - Configure in Windows 10")</f>
        <v>Windows Update Auto-restart Reminder Notifications - Configure in Windows 10</v>
      </c>
      <c r="B4201" s="9" t="s">
        <v>3301</v>
      </c>
      <c r="C4201" s="3"/>
      <c r="D4201" s="3"/>
      <c r="E4201" s="3"/>
      <c r="F4201" s="3"/>
      <c r="G4201" s="3"/>
      <c r="H4201" s="3"/>
      <c r="I4201" s="3"/>
      <c r="J4201" s="3"/>
      <c r="K4201" s="3"/>
      <c r="L4201" s="3"/>
      <c r="M4201" s="3"/>
      <c r="N4201" s="3"/>
      <c r="O4201" s="3"/>
      <c r="P4201" s="3"/>
      <c r="Q4201" s="3"/>
      <c r="R4201" s="3"/>
      <c r="S4201" s="3"/>
      <c r="T4201" s="3"/>
      <c r="U4201" s="3"/>
      <c r="V4201" s="3"/>
    </row>
    <row r="4202" ht="27.0" customHeight="1">
      <c r="A4202" s="8" t="str">
        <f>HYPERLINK("https://www.tenforums.com/tutorials/112184-configure-auto-restart-warning-notifications-updates-windows-10-a.html","Windwos Update Auto-restart Warning Notifications Schedule - Configure  in Windows 10")</f>
        <v>Windwos Update Auto-restart Warning Notifications Schedule - Configure  in Windows 10</v>
      </c>
      <c r="B4202" s="9" t="s">
        <v>3302</v>
      </c>
      <c r="C4202" s="3"/>
      <c r="D4202" s="3"/>
      <c r="E4202" s="3"/>
      <c r="F4202" s="3"/>
      <c r="G4202" s="3"/>
      <c r="H4202" s="3"/>
      <c r="I4202" s="3"/>
      <c r="J4202" s="3"/>
      <c r="K4202" s="3"/>
      <c r="L4202" s="3"/>
      <c r="M4202" s="3"/>
      <c r="N4202" s="3"/>
      <c r="O4202" s="3"/>
      <c r="P4202" s="3"/>
      <c r="Q4202" s="3"/>
      <c r="R4202" s="3"/>
      <c r="S4202" s="3"/>
      <c r="T4202" s="3"/>
      <c r="U4202" s="3"/>
      <c r="V4202" s="3"/>
    </row>
    <row r="4203" ht="27.0" customHeight="1">
      <c r="A4203" s="8" t="str">
        <f>HYPERLINK("https://www.tenforums.com/tutorials/4807-windows-update-check-install-windows-10-a.html","Windows Update - Check for and Install in Windows 10")</f>
        <v>Windows Update - Check for and Install in Windows 10</v>
      </c>
      <c r="B4203" s="9" t="s">
        <v>3303</v>
      </c>
      <c r="C4203" s="3"/>
      <c r="D4203" s="3"/>
      <c r="E4203" s="3"/>
      <c r="F4203" s="3"/>
      <c r="G4203" s="3"/>
      <c r="H4203" s="3"/>
      <c r="I4203" s="3"/>
      <c r="J4203" s="3"/>
      <c r="K4203" s="3"/>
      <c r="L4203" s="3"/>
      <c r="M4203" s="3"/>
      <c r="N4203" s="3"/>
      <c r="O4203" s="3"/>
      <c r="P4203" s="3"/>
      <c r="Q4203" s="3"/>
      <c r="R4203" s="3"/>
      <c r="S4203" s="3"/>
      <c r="T4203" s="3"/>
      <c r="U4203" s="3"/>
      <c r="V4203" s="3"/>
    </row>
    <row r="4204" ht="27.0" customHeight="1">
      <c r="A4204" s="8" t="str">
        <f>HYPERLINK("https://www.tenforums.com/tutorials/69203-check-updates-windows-update-shortcut-create-windows-10-a.html","Windows Update Check for updates shortcut - Create in Windows 10 ")</f>
        <v>Windows Update Check for updates shortcut - Create in Windows 10 </v>
      </c>
      <c r="B4204" s="9" t="s">
        <v>414</v>
      </c>
      <c r="C4204" s="3"/>
      <c r="D4204" s="3"/>
      <c r="E4204" s="3"/>
      <c r="F4204" s="3"/>
      <c r="G4204" s="3"/>
      <c r="H4204" s="3"/>
      <c r="I4204" s="3"/>
      <c r="J4204" s="3"/>
      <c r="K4204" s="3"/>
      <c r="L4204" s="3"/>
      <c r="M4204" s="3"/>
      <c r="N4204" s="3"/>
      <c r="O4204" s="3"/>
      <c r="P4204" s="3"/>
      <c r="Q4204" s="3"/>
      <c r="R4204" s="3"/>
      <c r="S4204" s="3"/>
      <c r="T4204" s="3"/>
      <c r="U4204" s="3"/>
      <c r="V4204" s="3"/>
    </row>
    <row r="4205" ht="27.0" customHeight="1">
      <c r="A4205" s="8" t="str">
        <f>HYPERLINK("https://www.tenforums.com/tutorials/27578-choose-when-restart-windows-update-windows-10-a.html","Windows Update - Choose When to Restart in Windows 10")</f>
        <v>Windows Update - Choose When to Restart in Windows 10</v>
      </c>
      <c r="B4205" s="10" t="s">
        <v>3304</v>
      </c>
      <c r="C4205" s="3"/>
      <c r="D4205" s="3"/>
      <c r="E4205" s="3"/>
      <c r="F4205" s="3"/>
      <c r="G4205" s="3"/>
      <c r="H4205" s="3"/>
      <c r="I4205" s="3"/>
      <c r="J4205" s="3"/>
      <c r="K4205" s="3"/>
      <c r="L4205" s="3"/>
      <c r="M4205" s="3"/>
      <c r="N4205" s="3"/>
      <c r="O4205" s="3"/>
      <c r="P4205" s="3"/>
      <c r="Q4205" s="3"/>
      <c r="R4205" s="3"/>
      <c r="S4205" s="3"/>
      <c r="T4205" s="3"/>
      <c r="U4205" s="3"/>
      <c r="V4205" s="3"/>
    </row>
    <row r="4206" ht="27.0" customHeight="1">
      <c r="A4206" s="8" t="str">
        <f>HYPERLINK("https://www.tenforums.com/tutorials/65013-windows-update-enable-disable-check-updates-windows-10-a.html","Windows Update - Enable or Disable Check for Updates in Windows 10 ")</f>
        <v>Windows Update - Enable or Disable Check for Updates in Windows 10 </v>
      </c>
      <c r="B4206" s="9" t="s">
        <v>3305</v>
      </c>
      <c r="C4206" s="3"/>
      <c r="D4206" s="3"/>
      <c r="E4206" s="3"/>
      <c r="F4206" s="3"/>
      <c r="G4206" s="3"/>
      <c r="H4206" s="3"/>
      <c r="I4206" s="3"/>
      <c r="J4206" s="3"/>
      <c r="K4206" s="3"/>
      <c r="L4206" s="3"/>
      <c r="M4206" s="3"/>
      <c r="N4206" s="3"/>
      <c r="O4206" s="3"/>
      <c r="P4206" s="3"/>
      <c r="Q4206" s="3"/>
      <c r="R4206" s="3"/>
      <c r="S4206" s="3"/>
      <c r="T4206" s="3"/>
      <c r="U4206" s="3"/>
      <c r="V4206" s="3"/>
    </row>
    <row r="4207" ht="27.0" customHeight="1">
      <c r="A4207" s="8" t="str">
        <f>HYPERLINK("https://www.tenforums.com/tutorials/24157-windows-update-defer-feature-quality-updates-windows-10-a.html","Windows Update - Defer Feature and Quality Updates in Windows 10")</f>
        <v>Windows Update - Defer Feature and Quality Updates in Windows 10</v>
      </c>
      <c r="B4207" s="9" t="s">
        <v>3306</v>
      </c>
      <c r="C4207" s="3"/>
      <c r="D4207" s="3"/>
      <c r="E4207" s="3"/>
      <c r="F4207" s="3"/>
      <c r="G4207" s="3"/>
      <c r="H4207" s="3"/>
      <c r="I4207" s="3"/>
      <c r="J4207" s="3"/>
      <c r="K4207" s="3"/>
      <c r="L4207" s="3"/>
      <c r="M4207" s="3"/>
      <c r="N4207" s="3"/>
      <c r="O4207" s="3"/>
      <c r="P4207" s="3"/>
      <c r="Q4207" s="3"/>
      <c r="R4207" s="3"/>
      <c r="S4207" s="3"/>
      <c r="T4207" s="3"/>
      <c r="U4207" s="3"/>
      <c r="V4207" s="3"/>
    </row>
    <row r="4208" ht="27.0" customHeight="1">
      <c r="A4208" s="8" t="str">
        <f>HYPERLINK("https://www.tenforums.com/tutorials/4742-choose-how-windows-store-app-updates-downloaded-windows-10-a.html","Windows Update Delivery Optimization - Choose How Updates are Downloaded in Windows 10")</f>
        <v>Windows Update Delivery Optimization - Choose How Updates are Downloaded in Windows 10</v>
      </c>
      <c r="B4208" s="9" t="s">
        <v>719</v>
      </c>
      <c r="C4208" s="3"/>
      <c r="D4208" s="3"/>
      <c r="E4208" s="3"/>
      <c r="F4208" s="3"/>
      <c r="G4208" s="3"/>
      <c r="H4208" s="3"/>
      <c r="I4208" s="3"/>
      <c r="J4208" s="3"/>
      <c r="K4208" s="3"/>
      <c r="L4208" s="3"/>
      <c r="M4208" s="3"/>
      <c r="N4208" s="3"/>
      <c r="O4208" s="3"/>
      <c r="P4208" s="3"/>
      <c r="Q4208" s="3"/>
      <c r="R4208" s="3"/>
      <c r="S4208" s="3"/>
      <c r="T4208" s="3"/>
      <c r="U4208" s="3"/>
      <c r="V4208" s="3"/>
    </row>
    <row r="4209" ht="27.0" customHeight="1">
      <c r="A4209" s="8" t="str">
        <f>HYPERLINK("https://www.tenforums.com/tutorials/106260-download-install-windows-update-microsoft-update-catalog.html","Windows Update - Download and Install from Microsoft Update Catalog")</f>
        <v>Windows Update - Download and Install from Microsoft Update Catalog</v>
      </c>
      <c r="B4209" s="9" t="s">
        <v>1906</v>
      </c>
      <c r="C4209" s="3"/>
      <c r="D4209" s="3"/>
      <c r="E4209" s="3"/>
      <c r="F4209" s="3"/>
      <c r="G4209" s="3"/>
      <c r="H4209" s="3"/>
      <c r="I4209" s="3"/>
      <c r="J4209" s="3"/>
      <c r="K4209" s="3"/>
      <c r="L4209" s="3"/>
      <c r="M4209" s="3"/>
      <c r="N4209" s="3"/>
      <c r="O4209" s="3"/>
      <c r="P4209" s="3"/>
      <c r="Q4209" s="3"/>
      <c r="R4209" s="3"/>
      <c r="S4209" s="3"/>
      <c r="T4209" s="3"/>
      <c r="U4209" s="3"/>
      <c r="V4209" s="3"/>
    </row>
    <row r="4210" ht="27.0" customHeight="1">
      <c r="A4210" s="11" t="str">
        <f>HYPERLINK("https://www.tenforums.com/tutorials/146562-prevent-windows-update-updating-specific-device-driver.html","Windows Update Driver - Prevent from Updating Specific Device Driver")</f>
        <v>Windows Update Driver - Prevent from Updating Specific Device Driver</v>
      </c>
      <c r="B4210" s="10" t="s">
        <v>882</v>
      </c>
      <c r="C4210" s="3"/>
      <c r="D4210" s="3"/>
      <c r="E4210" s="3"/>
      <c r="F4210" s="3"/>
      <c r="G4210" s="3"/>
      <c r="H4210" s="3"/>
      <c r="I4210" s="3"/>
      <c r="J4210" s="3"/>
      <c r="K4210" s="3"/>
      <c r="L4210" s="3"/>
      <c r="M4210" s="3"/>
      <c r="N4210" s="3"/>
      <c r="O4210" s="3"/>
      <c r="P4210" s="3"/>
      <c r="Q4210" s="3"/>
      <c r="R4210" s="3"/>
      <c r="S4210" s="3"/>
      <c r="T4210" s="3"/>
      <c r="U4210" s="3"/>
      <c r="V4210" s="3"/>
    </row>
    <row r="4211" ht="27.0" customHeight="1">
      <c r="A4211" s="8" t="str">
        <f>HYPERLINK("https://www.tenforums.com/tutorials/48277-driver-updates-windows-update-enable-disable-windows-10-a.html","Windows Update - Enable or Disable Drivers in Windows 10 ")</f>
        <v>Windows Update - Enable or Disable Drivers in Windows 10 </v>
      </c>
      <c r="B4211" s="9" t="s">
        <v>883</v>
      </c>
      <c r="C4211" s="3"/>
      <c r="D4211" s="3"/>
      <c r="E4211" s="3"/>
      <c r="F4211" s="3"/>
      <c r="G4211" s="3"/>
      <c r="H4211" s="3"/>
      <c r="I4211" s="3"/>
      <c r="J4211" s="3"/>
      <c r="K4211" s="3"/>
      <c r="L4211" s="3"/>
      <c r="M4211" s="3"/>
      <c r="N4211" s="3"/>
      <c r="O4211" s="3"/>
      <c r="P4211" s="3"/>
      <c r="Q4211" s="3"/>
      <c r="R4211" s="3"/>
      <c r="S4211" s="3"/>
      <c r="T4211" s="3"/>
      <c r="U4211" s="3"/>
      <c r="V4211" s="3"/>
    </row>
    <row r="4212" ht="27.0" customHeight="1">
      <c r="A4212" s="8" t="str">
        <f>HYPERLINK("https://www.tenforums.com/tutorials/22322-upgrade-windows-10-update-enable-disable-windows-7-8-1-a.html","Windows 10 Update - Enable or Disable in Windows 7 or 8.1")</f>
        <v>Windows 10 Update - Enable or Disable in Windows 7 or 8.1</v>
      </c>
      <c r="B4212" s="9" t="s">
        <v>3088</v>
      </c>
      <c r="C4212" s="3"/>
      <c r="D4212" s="3"/>
      <c r="E4212" s="3"/>
      <c r="F4212" s="3"/>
      <c r="G4212" s="3"/>
      <c r="H4212" s="3"/>
      <c r="I4212" s="3"/>
      <c r="J4212" s="3"/>
      <c r="K4212" s="3"/>
      <c r="L4212" s="3"/>
      <c r="M4212" s="3"/>
      <c r="N4212" s="3"/>
      <c r="O4212" s="3"/>
      <c r="P4212" s="3"/>
      <c r="Q4212" s="3"/>
      <c r="R4212" s="3"/>
      <c r="S4212" s="3"/>
      <c r="T4212" s="3"/>
      <c r="U4212" s="3"/>
      <c r="V4212" s="3"/>
    </row>
    <row r="4213" ht="27.0" customHeight="1">
      <c r="A4213" s="8" t="str">
        <f>HYPERLINK("https://www.tenforums.com/tutorials/86709-clear-windows-update-history-windows-10-a.html","Windows Update History - Clear in Windows 10")</f>
        <v>Windows Update History - Clear in Windows 10</v>
      </c>
      <c r="B4213" s="9" t="s">
        <v>3307</v>
      </c>
      <c r="C4213" s="3"/>
      <c r="D4213" s="3"/>
      <c r="E4213" s="3"/>
      <c r="F4213" s="3"/>
      <c r="G4213" s="3"/>
      <c r="H4213" s="3"/>
      <c r="I4213" s="3"/>
      <c r="J4213" s="3"/>
      <c r="K4213" s="3"/>
      <c r="L4213" s="3"/>
      <c r="M4213" s="3"/>
      <c r="N4213" s="3"/>
      <c r="O4213" s="3"/>
      <c r="P4213" s="3"/>
      <c r="Q4213" s="3"/>
      <c r="R4213" s="3"/>
      <c r="S4213" s="3"/>
      <c r="T4213" s="3"/>
      <c r="U4213" s="3"/>
      <c r="V4213" s="3"/>
    </row>
    <row r="4214" ht="27.0" customHeight="1">
      <c r="A4214" s="8" t="str">
        <f>HYPERLINK("https://www.tenforums.com/tutorials/5472-windows-update-history-view-windows-10-a.html","Windows Update History - View in Windows 10")</f>
        <v>Windows Update History - View in Windows 10</v>
      </c>
      <c r="B4214" s="9" t="s">
        <v>3308</v>
      </c>
      <c r="C4214" s="3"/>
      <c r="D4214" s="3"/>
      <c r="E4214" s="3"/>
      <c r="F4214" s="3"/>
      <c r="G4214" s="3"/>
      <c r="H4214" s="3"/>
      <c r="I4214" s="3"/>
      <c r="J4214" s="3"/>
      <c r="K4214" s="3"/>
      <c r="L4214" s="3"/>
      <c r="M4214" s="3"/>
      <c r="N4214" s="3"/>
      <c r="O4214" s="3"/>
      <c r="P4214" s="3"/>
      <c r="Q4214" s="3"/>
      <c r="R4214" s="3"/>
      <c r="S4214" s="3"/>
      <c r="T4214" s="3"/>
      <c r="U4214" s="3"/>
      <c r="V4214" s="3"/>
    </row>
    <row r="4215" ht="27.0" customHeight="1">
      <c r="A4215" s="8" t="str">
        <f>HYPERLINK("https://www.tenforums.com/tutorials/88607-limit-bandwidth-windows-update-store-app-updates-windows-10-a.html","Windows Update - Limit Bandwidth to Download and Upload in Windows 10")</f>
        <v>Windows Update - Limit Bandwidth to Download and Upload in Windows 10</v>
      </c>
      <c r="B4215" s="9" t="s">
        <v>148</v>
      </c>
      <c r="C4215" s="3"/>
      <c r="D4215" s="3"/>
      <c r="E4215" s="3"/>
      <c r="F4215" s="3"/>
      <c r="G4215" s="3"/>
      <c r="H4215" s="3"/>
      <c r="I4215" s="3"/>
      <c r="J4215" s="3"/>
      <c r="K4215" s="3"/>
      <c r="L4215" s="3"/>
      <c r="M4215" s="3"/>
      <c r="N4215" s="3"/>
      <c r="O4215" s="3"/>
      <c r="P4215" s="3"/>
      <c r="Q4215" s="3"/>
      <c r="R4215" s="3"/>
      <c r="S4215" s="3"/>
      <c r="T4215" s="3"/>
      <c r="U4215" s="3"/>
      <c r="V4215" s="3"/>
    </row>
    <row r="4216" ht="27.0" customHeight="1">
      <c r="A4216" s="8" t="str">
        <f>HYPERLINK("https://www.tenforums.com/tutorials/67283-windows-update-logs-read-windows-10-a.html","Windows Update Logs - Read in Windows 10 ")</f>
        <v>Windows Update Logs - Read in Windows 10 </v>
      </c>
      <c r="B4216" s="9" t="s">
        <v>3309</v>
      </c>
      <c r="C4216" s="3"/>
      <c r="D4216" s="3"/>
      <c r="E4216" s="3"/>
      <c r="F4216" s="3"/>
      <c r="G4216" s="3"/>
      <c r="H4216" s="3"/>
      <c r="I4216" s="3"/>
      <c r="J4216" s="3"/>
      <c r="K4216" s="3"/>
      <c r="L4216" s="3"/>
      <c r="M4216" s="3"/>
      <c r="N4216" s="3"/>
      <c r="O4216" s="3"/>
      <c r="P4216" s="3"/>
      <c r="Q4216" s="3"/>
      <c r="R4216" s="3"/>
      <c r="S4216" s="3"/>
      <c r="T4216" s="3"/>
      <c r="U4216" s="3"/>
      <c r="V4216" s="3"/>
    </row>
    <row r="4217" ht="27.0" customHeight="1">
      <c r="A4217" s="8" t="str">
        <f>HYPERLINK("https://www.tenforums.com/tutorials/73441-pause-updates-resume-updates-windows-update-windows-10-a.html","Windows Update - Pause and Resume Updates in Windows 10")</f>
        <v>Windows Update - Pause and Resume Updates in Windows 10</v>
      </c>
      <c r="B4217" s="9" t="s">
        <v>3310</v>
      </c>
      <c r="C4217" s="3"/>
      <c r="D4217" s="3"/>
      <c r="E4217" s="3"/>
      <c r="F4217" s="3"/>
      <c r="G4217" s="3"/>
      <c r="H4217" s="3"/>
      <c r="I4217" s="3"/>
      <c r="J4217" s="3"/>
      <c r="K4217" s="3"/>
      <c r="L4217" s="3"/>
      <c r="M4217" s="3"/>
      <c r="N4217" s="3"/>
      <c r="O4217" s="3"/>
      <c r="P4217" s="3"/>
      <c r="Q4217" s="3"/>
      <c r="R4217" s="3"/>
      <c r="S4217" s="3"/>
      <c r="T4217" s="3"/>
      <c r="U4217" s="3"/>
      <c r="V4217" s="3"/>
    </row>
    <row r="4218" ht="27.0" customHeight="1">
      <c r="A4218" s="8" t="str">
        <f>HYPERLINK("https://www.tenforums.com/tutorials/117799-enable-disable-pause-updates-feature-windows-10-a.html","Windows Update Pause Updates Feature - Enable or Disable in Windows 10")</f>
        <v>Windows Update Pause Updates Feature - Enable or Disable in Windows 10</v>
      </c>
      <c r="B4218" s="9" t="s">
        <v>2228</v>
      </c>
      <c r="C4218" s="3"/>
      <c r="D4218" s="3"/>
      <c r="E4218" s="3"/>
      <c r="F4218" s="3"/>
      <c r="G4218" s="3"/>
      <c r="H4218" s="3"/>
      <c r="I4218" s="3"/>
      <c r="J4218" s="3"/>
      <c r="K4218" s="3"/>
      <c r="L4218" s="3"/>
      <c r="M4218" s="3"/>
      <c r="N4218" s="3"/>
      <c r="O4218" s="3"/>
      <c r="P4218" s="3"/>
      <c r="Q4218" s="3"/>
      <c r="R4218" s="3"/>
      <c r="S4218" s="3"/>
      <c r="T4218" s="3"/>
      <c r="U4218" s="3"/>
      <c r="V4218" s="3"/>
    </row>
    <row r="4219" ht="27.0" customHeight="1">
      <c r="A4219" s="8" t="str">
        <f>HYPERLINK("https://www.tenforums.com/tutorials/79644-remove-windows-10-creators-update-message-windows-update.html","Windows Update - Remove Windows 10 Creators Update message")</f>
        <v>Windows Update - Remove Windows 10 Creators Update message</v>
      </c>
      <c r="B4219" s="10" t="s">
        <v>3311</v>
      </c>
      <c r="C4219" s="3"/>
      <c r="D4219" s="3"/>
      <c r="E4219" s="3"/>
      <c r="F4219" s="3"/>
      <c r="G4219" s="3"/>
      <c r="H4219" s="3"/>
      <c r="I4219" s="3"/>
      <c r="J4219" s="3"/>
      <c r="K4219" s="3"/>
      <c r="L4219" s="3"/>
      <c r="M4219" s="3"/>
      <c r="N4219" s="3"/>
      <c r="O4219" s="3"/>
      <c r="P4219" s="3"/>
      <c r="Q4219" s="3"/>
      <c r="R4219" s="3"/>
      <c r="S4219" s="3"/>
      <c r="T4219" s="3"/>
      <c r="U4219" s="3"/>
      <c r="V4219" s="3"/>
    </row>
    <row r="4220" ht="27.0" customHeight="1">
      <c r="A4220" s="8" t="str">
        <f>HYPERLINK("https://www.tenforums.com/tutorials/24742-windows-update-reset-windows-10-a.html","Windows Update - Reset in Windows 10")</f>
        <v>Windows Update - Reset in Windows 10</v>
      </c>
      <c r="B4220" s="9" t="s">
        <v>3312</v>
      </c>
      <c r="C4220" s="3"/>
      <c r="D4220" s="3"/>
      <c r="E4220" s="3"/>
      <c r="F4220" s="3"/>
      <c r="G4220" s="3"/>
      <c r="H4220" s="3"/>
      <c r="I4220" s="3"/>
      <c r="J4220" s="3"/>
      <c r="K4220" s="3"/>
      <c r="L4220" s="3"/>
      <c r="M4220" s="3"/>
      <c r="N4220" s="3"/>
      <c r="O4220" s="3"/>
      <c r="P4220" s="3"/>
      <c r="Q4220" s="3"/>
      <c r="R4220" s="3"/>
      <c r="S4220" s="3"/>
      <c r="T4220" s="3"/>
      <c r="U4220" s="3"/>
      <c r="V4220" s="3"/>
    </row>
    <row r="4221" ht="27.0" customHeight="1">
      <c r="A4221" s="8" t="str">
        <f>HYPERLINK("https://www.tenforums.com/tutorials/76305-windows-update-restart-notifications-turn-off-windows-10-a.html","Windows Update Restart Notifications - Turn On or Off in Windows 10")</f>
        <v>Windows Update Restart Notifications - Turn On or Off in Windows 10</v>
      </c>
      <c r="B4221" s="10" t="s">
        <v>2092</v>
      </c>
      <c r="C4221" s="3"/>
      <c r="D4221" s="3"/>
      <c r="E4221" s="3"/>
      <c r="F4221" s="3"/>
      <c r="G4221" s="3"/>
      <c r="H4221" s="3"/>
      <c r="I4221" s="3"/>
      <c r="J4221" s="3"/>
      <c r="K4221" s="3"/>
      <c r="L4221" s="3"/>
      <c r="M4221" s="3"/>
      <c r="N4221" s="3"/>
      <c r="O4221" s="3"/>
      <c r="P4221" s="3"/>
      <c r="Q4221" s="3"/>
      <c r="R4221" s="3"/>
      <c r="S4221" s="3"/>
      <c r="T4221" s="3"/>
      <c r="U4221" s="3"/>
      <c r="V4221" s="3"/>
    </row>
    <row r="4222" ht="27.0" customHeight="1">
      <c r="A4222" s="8" t="str">
        <f>HYPERLINK("https://www.tenforums.com/tutorials/56082-windows-update-schedule-restart-time-windows-10-a.html","Windows Update - Schedule a Restart Time in Windows 10")</f>
        <v>Windows Update - Schedule a Restart Time in Windows 10</v>
      </c>
      <c r="B4222" s="9" t="s">
        <v>3313</v>
      </c>
      <c r="C4222" s="3"/>
      <c r="D4222" s="3"/>
      <c r="E4222" s="3"/>
      <c r="F4222" s="3"/>
      <c r="G4222" s="3"/>
      <c r="H4222" s="3"/>
      <c r="I4222" s="3"/>
      <c r="J4222" s="3"/>
      <c r="K4222" s="3"/>
      <c r="L4222" s="3"/>
      <c r="M4222" s="3"/>
      <c r="N4222" s="3"/>
      <c r="O4222" s="3"/>
      <c r="P4222" s="3"/>
      <c r="Q4222" s="3"/>
      <c r="R4222" s="3"/>
      <c r="S4222" s="3"/>
      <c r="T4222" s="3"/>
      <c r="U4222" s="3"/>
      <c r="V4222" s="3"/>
    </row>
    <row r="4223" ht="27.0" customHeight="1">
      <c r="A4223" s="8" t="str">
        <f>HYPERLINK("https://www.tenforums.com/tutorials/59291-windows-update-settings-context-menu-add-windows-10-a.html","Windows Update Settings context menu - Add in Windows 10 ")</f>
        <v>Windows Update Settings context menu - Add in Windows 10 </v>
      </c>
      <c r="B4223" s="9" t="s">
        <v>3314</v>
      </c>
      <c r="C4223" s="3"/>
      <c r="D4223" s="3"/>
      <c r="E4223" s="3"/>
      <c r="F4223" s="3"/>
      <c r="G4223" s="3"/>
      <c r="H4223" s="3"/>
      <c r="I4223" s="3"/>
      <c r="J4223" s="3"/>
      <c r="K4223" s="3"/>
      <c r="L4223" s="3"/>
      <c r="M4223" s="3"/>
      <c r="N4223" s="3"/>
      <c r="O4223" s="3"/>
      <c r="P4223" s="3"/>
      <c r="Q4223" s="3"/>
      <c r="R4223" s="3"/>
      <c r="S4223" s="3"/>
      <c r="T4223" s="3"/>
      <c r="U4223" s="3"/>
      <c r="V4223" s="3"/>
    </row>
    <row r="4224" ht="27.0" customHeight="1">
      <c r="A4224" s="8" t="str">
        <f>HYPERLINK("https://www.tenforums.com/tutorials/5377-windows-update-shortcut-create-windows-10-a.html","Windows Update Shortcut - Create in Windows 10")</f>
        <v>Windows Update Shortcut - Create in Windows 10</v>
      </c>
      <c r="B4224" s="9" t="s">
        <v>3315</v>
      </c>
      <c r="C4224" s="3"/>
      <c r="D4224" s="3"/>
      <c r="E4224" s="3"/>
      <c r="F4224" s="3"/>
      <c r="G4224" s="3"/>
      <c r="H4224" s="3"/>
      <c r="I4224" s="3"/>
      <c r="J4224" s="3"/>
      <c r="K4224" s="3"/>
      <c r="L4224" s="3"/>
      <c r="M4224" s="3"/>
      <c r="N4224" s="3"/>
      <c r="O4224" s="3"/>
      <c r="P4224" s="3"/>
      <c r="Q4224" s="3"/>
      <c r="R4224" s="3"/>
      <c r="S4224" s="3"/>
      <c r="T4224" s="3"/>
      <c r="U4224" s="3"/>
      <c r="V4224" s="3"/>
    </row>
    <row r="4225" ht="27.0" customHeight="1">
      <c r="A4225" s="8" t="str">
        <f>HYPERLINK("https://www.tenforums.com/tutorials/129351-specify-deadlines-automatic-updates-restarts-windows-10-a.html","Windows Update - Specify Deadlines for Automatic Updates and Restarts in Windows 10")</f>
        <v>Windows Update - Specify Deadlines for Automatic Updates and Restarts in Windows 10</v>
      </c>
      <c r="B4225" s="9" t="s">
        <v>3316</v>
      </c>
      <c r="C4225" s="3"/>
      <c r="D4225" s="3"/>
      <c r="E4225" s="3"/>
      <c r="F4225" s="3"/>
      <c r="G4225" s="3"/>
      <c r="H4225" s="3"/>
      <c r="I4225" s="3"/>
      <c r="J4225" s="3"/>
      <c r="K4225" s="3"/>
      <c r="L4225" s="3"/>
      <c r="M4225" s="3"/>
      <c r="N4225" s="3"/>
      <c r="O4225" s="3"/>
      <c r="P4225" s="3"/>
      <c r="Q4225" s="3"/>
      <c r="R4225" s="3"/>
      <c r="S4225" s="3"/>
      <c r="T4225" s="3"/>
      <c r="U4225" s="3"/>
      <c r="V4225" s="3"/>
    </row>
    <row r="4226" ht="27.0" customHeight="1">
      <c r="A4226" s="11" t="s">
        <v>3317</v>
      </c>
      <c r="B4226" s="10" t="s">
        <v>3318</v>
      </c>
      <c r="C4226" s="3"/>
      <c r="D4226" s="3"/>
      <c r="E4226" s="3"/>
      <c r="F4226" s="3"/>
      <c r="G4226" s="3"/>
      <c r="H4226" s="3"/>
      <c r="I4226" s="3"/>
      <c r="J4226" s="3"/>
      <c r="K4226" s="3"/>
      <c r="L4226" s="3"/>
      <c r="M4226" s="3"/>
      <c r="N4226" s="3"/>
      <c r="O4226" s="3"/>
      <c r="P4226" s="3"/>
      <c r="Q4226" s="3"/>
      <c r="R4226" s="3"/>
      <c r="S4226" s="3"/>
      <c r="T4226" s="3"/>
      <c r="U4226" s="3"/>
      <c r="V4226" s="3"/>
    </row>
    <row r="4227" ht="27.0" customHeight="1">
      <c r="A4227" s="11" t="str">
        <f>HYPERLINK("https://www.tenforums.com/tutorials/142276-enable-disable-windows-update-status-taskbar-icon-windows-10-a.html","Windows Update Status Taskbar Icon - Enable or Disable in Windows 10")</f>
        <v>Windows Update Status Taskbar Icon - Enable or Disable in Windows 10</v>
      </c>
      <c r="B4227" s="10" t="s">
        <v>3319</v>
      </c>
      <c r="C4227" s="3"/>
      <c r="D4227" s="3"/>
      <c r="E4227" s="3"/>
      <c r="F4227" s="3"/>
      <c r="G4227" s="3"/>
      <c r="H4227" s="3"/>
      <c r="I4227" s="3"/>
      <c r="J4227" s="3"/>
      <c r="K4227" s="3"/>
      <c r="L4227" s="3"/>
      <c r="M4227" s="3"/>
      <c r="N4227" s="3"/>
      <c r="O4227" s="3"/>
      <c r="P4227" s="3"/>
      <c r="Q4227" s="3"/>
      <c r="R4227" s="3"/>
      <c r="S4227" s="3"/>
      <c r="T4227" s="3"/>
      <c r="U4227" s="3"/>
      <c r="V4227" s="3"/>
    </row>
    <row r="4228" ht="27.0" customHeight="1">
      <c r="A4228" s="8" t="str">
        <f>HYPERLINK("https://www.tenforums.com/tutorials/73441-windows-update-turn-off-pause-updates-windows-10-a.html","Windows Update - Turn On or Off Pause Updates in Windows 10 ")</f>
        <v>Windows Update - Turn On or Off Pause Updates in Windows 10 </v>
      </c>
      <c r="B4228" s="9" t="s">
        <v>3320</v>
      </c>
      <c r="C4228" s="3"/>
      <c r="D4228" s="3"/>
      <c r="E4228" s="3"/>
      <c r="F4228" s="3"/>
      <c r="G4228" s="3"/>
      <c r="H4228" s="3"/>
      <c r="I4228" s="3"/>
      <c r="J4228" s="3"/>
      <c r="K4228" s="3"/>
      <c r="L4228" s="3"/>
      <c r="M4228" s="3"/>
      <c r="N4228" s="3"/>
      <c r="O4228" s="3"/>
      <c r="P4228" s="3"/>
      <c r="Q4228" s="3"/>
      <c r="R4228" s="3"/>
      <c r="S4228" s="3"/>
      <c r="T4228" s="3"/>
      <c r="U4228" s="3"/>
      <c r="V4228" s="3"/>
    </row>
    <row r="4229" ht="27.0" customHeight="1">
      <c r="A4229" s="8" t="str">
        <f>HYPERLINK("https://www.tenforums.com/tutorials/5486-windows-update-uninstall-windows-10-a.html","Windows Update - Uninstall in Windows 10")</f>
        <v>Windows Update - Uninstall in Windows 10</v>
      </c>
      <c r="B4229" s="9" t="s">
        <v>3321</v>
      </c>
      <c r="C4229" s="3"/>
      <c r="D4229" s="3"/>
      <c r="E4229" s="3"/>
      <c r="F4229" s="3"/>
      <c r="G4229" s="3"/>
      <c r="H4229" s="3"/>
      <c r="I4229" s="3"/>
      <c r="J4229" s="3"/>
      <c r="K4229" s="3"/>
      <c r="L4229" s="3"/>
      <c r="M4229" s="3"/>
      <c r="N4229" s="3"/>
      <c r="O4229" s="3"/>
      <c r="P4229" s="3"/>
      <c r="Q4229" s="3"/>
      <c r="R4229" s="3"/>
      <c r="S4229" s="3"/>
      <c r="T4229" s="3"/>
      <c r="U4229" s="3"/>
      <c r="V4229" s="3"/>
    </row>
    <row r="4230" ht="27.0" customHeight="1">
      <c r="A4230" s="8" t="str">
        <f>HYPERLINK("https://www.tenforums.com/tutorials/49963-windows-update-use-sign-info-auto-finish-set-up-windows-10-a.html","Windows Update - Use sign in info to auto finish set up in Windows 10 ")</f>
        <v>Windows Update - Use sign in info to auto finish set up in Windows 10 </v>
      </c>
      <c r="B4230" s="9" t="s">
        <v>3322</v>
      </c>
      <c r="C4230" s="3"/>
      <c r="D4230" s="3"/>
      <c r="E4230" s="3"/>
      <c r="F4230" s="3"/>
      <c r="G4230" s="3"/>
      <c r="H4230" s="3"/>
      <c r="I4230" s="3"/>
      <c r="J4230" s="3"/>
      <c r="K4230" s="3"/>
      <c r="L4230" s="3"/>
      <c r="M4230" s="3"/>
      <c r="N4230" s="3"/>
      <c r="O4230" s="3"/>
      <c r="P4230" s="3"/>
      <c r="Q4230" s="3"/>
      <c r="R4230" s="3"/>
      <c r="S4230" s="3"/>
      <c r="T4230" s="3"/>
      <c r="U4230" s="3"/>
      <c r="V4230" s="3"/>
    </row>
    <row r="4231" ht="27.0" customHeight="1">
      <c r="A4231" s="11" t="str">
        <f>HYPERLINK("https://www.tenforums.com/tutorials/148203-using-cmd-script-vbscript-control-windows-update.html","Windows Update - Using CMD script and VBScript to Control in Windwos 10")</f>
        <v>Windows Update - Using CMD script and VBScript to Control in Windwos 10</v>
      </c>
      <c r="B4231" s="10" t="s">
        <v>3323</v>
      </c>
      <c r="C4231" s="3"/>
      <c r="D4231" s="3"/>
      <c r="E4231" s="3"/>
      <c r="F4231" s="3"/>
      <c r="G4231" s="3"/>
      <c r="H4231" s="3"/>
      <c r="I4231" s="3"/>
      <c r="J4231" s="3"/>
      <c r="K4231" s="3"/>
      <c r="L4231" s="3"/>
      <c r="M4231" s="3"/>
      <c r="N4231" s="3"/>
      <c r="O4231" s="3"/>
      <c r="P4231" s="3"/>
      <c r="Q4231" s="3"/>
      <c r="R4231" s="3"/>
      <c r="S4231" s="3"/>
      <c r="T4231" s="3"/>
      <c r="U4231" s="3"/>
      <c r="V4231" s="3"/>
    </row>
    <row r="4232" ht="27.0" customHeight="1">
      <c r="A4232" s="8" t="str">
        <f>HYPERLINK("https://www.tenforums.com/tutorials/96097-view-configured-update-policies-windows-10-a.html","Windows Update - View Configured Update Policies in Windows 10")</f>
        <v>Windows Update - View Configured Update Policies in Windows 10</v>
      </c>
      <c r="B4232" s="9" t="s">
        <v>2301</v>
      </c>
      <c r="C4232" s="3"/>
      <c r="D4232" s="3"/>
      <c r="E4232" s="3"/>
      <c r="F4232" s="3"/>
      <c r="G4232" s="3"/>
      <c r="H4232" s="3"/>
      <c r="I4232" s="3"/>
      <c r="J4232" s="3"/>
      <c r="K4232" s="3"/>
      <c r="L4232" s="3"/>
      <c r="M4232" s="3"/>
      <c r="N4232" s="3"/>
      <c r="O4232" s="3"/>
      <c r="P4232" s="3"/>
      <c r="Q4232" s="3"/>
      <c r="R4232" s="3"/>
      <c r="S4232" s="3"/>
      <c r="T4232" s="3"/>
      <c r="U4232" s="3"/>
      <c r="V4232" s="3"/>
    </row>
    <row r="4233" ht="27.0" customHeight="1">
      <c r="A4233" s="8" t="str">
        <f>HYPERLINK("https://www.tenforums.com/tutorials/96845-powershell-scripting-update-windows-10-usb-install-media.html","Windows Updates - Apply to Windows 10 USB install media with PowerShell")</f>
        <v>Windows Updates - Apply to Windows 10 USB install media with PowerShell</v>
      </c>
      <c r="B4233" s="9" t="s">
        <v>3098</v>
      </c>
      <c r="C4233" s="3"/>
      <c r="D4233" s="3"/>
      <c r="E4233" s="3"/>
      <c r="F4233" s="3"/>
      <c r="G4233" s="3"/>
      <c r="H4233" s="3"/>
      <c r="I4233" s="3"/>
      <c r="J4233" s="3"/>
      <c r="K4233" s="3"/>
      <c r="L4233" s="3"/>
      <c r="M4233" s="3"/>
      <c r="N4233" s="3"/>
      <c r="O4233" s="3"/>
      <c r="P4233" s="3"/>
      <c r="Q4233" s="3"/>
      <c r="R4233" s="3"/>
      <c r="S4233" s="3"/>
      <c r="T4233" s="3"/>
      <c r="U4233" s="3"/>
      <c r="V4233" s="3"/>
    </row>
    <row r="4234" ht="27.0" customHeight="1">
      <c r="A4234" s="8" t="str">
        <f>HYPERLINK("https://www.tenforums.com/tutorials/44926-windows-updates-microsoft-products-turn-off-windows-10-a.html","Windows Updates for Microsoft Products - Turn On or Off in Windows 10")</f>
        <v>Windows Updates for Microsoft Products - Turn On or Off in Windows 10</v>
      </c>
      <c r="B4234" s="9" t="s">
        <v>3324</v>
      </c>
      <c r="C4234" s="3"/>
      <c r="D4234" s="3"/>
      <c r="E4234" s="3"/>
      <c r="F4234" s="3"/>
      <c r="G4234" s="3"/>
      <c r="H4234" s="3"/>
      <c r="I4234" s="3"/>
      <c r="J4234" s="3"/>
      <c r="K4234" s="3"/>
      <c r="L4234" s="3"/>
      <c r="M4234" s="3"/>
      <c r="N4234" s="3"/>
      <c r="O4234" s="3"/>
      <c r="P4234" s="3"/>
      <c r="Q4234" s="3"/>
      <c r="R4234" s="3"/>
      <c r="S4234" s="3"/>
      <c r="T4234" s="3"/>
      <c r="U4234" s="3"/>
      <c r="V4234" s="3"/>
    </row>
    <row r="4235" ht="27.0" customHeight="1">
      <c r="A4235" s="8" t="str">
        <f>HYPERLINK("https://www.tenforums.com/tutorials/8280-windows-updates-hide-show-windows-10-a.html","Windows Updates - Hide or Show in Windows 10")</f>
        <v>Windows Updates - Hide or Show in Windows 10</v>
      </c>
      <c r="B4235" s="9" t="s">
        <v>3325</v>
      </c>
      <c r="C4235" s="3"/>
      <c r="D4235" s="3"/>
      <c r="E4235" s="3"/>
      <c r="F4235" s="3"/>
      <c r="G4235" s="3"/>
      <c r="H4235" s="3"/>
      <c r="I4235" s="3"/>
      <c r="J4235" s="3"/>
      <c r="K4235" s="3"/>
      <c r="L4235" s="3"/>
      <c r="M4235" s="3"/>
      <c r="N4235" s="3"/>
      <c r="O4235" s="3"/>
      <c r="P4235" s="3"/>
      <c r="Q4235" s="3"/>
      <c r="R4235" s="3"/>
      <c r="S4235" s="3"/>
      <c r="T4235" s="3"/>
      <c r="U4235" s="3"/>
      <c r="V4235" s="3"/>
    </row>
    <row r="4236" ht="27.0" customHeight="1">
      <c r="A4236" s="8" t="str">
        <f>HYPERLINK("https://www.tenforums.com/tutorials/96103-allow-automatic-updates-over-metered-connections-windows-10-a.html","Windows Updates over Metered Connections - Enable or Disable in Windows 10")</f>
        <v>Windows Updates over Metered Connections - Enable or Disable in Windows 10</v>
      </c>
      <c r="B4236" s="9" t="s">
        <v>1532</v>
      </c>
      <c r="C4236" s="3"/>
      <c r="D4236" s="3"/>
      <c r="E4236" s="3"/>
      <c r="F4236" s="3"/>
      <c r="G4236" s="3"/>
      <c r="H4236" s="3"/>
      <c r="I4236" s="3"/>
      <c r="J4236" s="3"/>
      <c r="K4236" s="3"/>
      <c r="L4236" s="3"/>
      <c r="M4236" s="3"/>
      <c r="N4236" s="3"/>
      <c r="O4236" s="3"/>
      <c r="P4236" s="3"/>
      <c r="Q4236" s="3"/>
      <c r="R4236" s="3"/>
      <c r="S4236" s="3"/>
      <c r="T4236" s="3"/>
      <c r="U4236" s="3"/>
      <c r="V4236" s="3"/>
    </row>
    <row r="4237" ht="27.0" customHeight="1">
      <c r="A4237" s="8" t="str">
        <f>HYPERLINK("https://www.tenforums.com/tutorials/86213-delete-windows10upgrade-folder-windows-10-a.html","Windows10Upgrade Folder - Delete in Windows 10")</f>
        <v>Windows10Upgrade Folder - Delete in Windows 10</v>
      </c>
      <c r="B4237" s="9" t="s">
        <v>3326</v>
      </c>
      <c r="C4237" s="3"/>
      <c r="D4237" s="3"/>
      <c r="E4237" s="3"/>
      <c r="F4237" s="3"/>
      <c r="G4237" s="3"/>
      <c r="H4237" s="3"/>
      <c r="I4237" s="3"/>
      <c r="J4237" s="3"/>
      <c r="K4237" s="3"/>
      <c r="L4237" s="3"/>
      <c r="M4237" s="3"/>
      <c r="N4237" s="3"/>
      <c r="O4237" s="3"/>
      <c r="P4237" s="3"/>
      <c r="Q4237" s="3"/>
      <c r="R4237" s="3"/>
      <c r="S4237" s="3"/>
      <c r="T4237" s="3"/>
      <c r="U4237" s="3"/>
      <c r="V4237" s="3"/>
    </row>
    <row r="4238" ht="27.0" customHeight="1">
      <c r="A4238" s="8" t="str">
        <f>HYPERLINK("https://www.tenforums.com/tutorials/106679-view-windows-upgrade-history-windows-10-a.html","Windows Upgrade History - View in Windows 10")</f>
        <v>Windows Upgrade History - View in Windows 10</v>
      </c>
      <c r="B4238" s="9" t="s">
        <v>3327</v>
      </c>
      <c r="C4238" s="3"/>
      <c r="D4238" s="3"/>
      <c r="E4238" s="3"/>
      <c r="F4238" s="3"/>
      <c r="G4238" s="3"/>
      <c r="H4238" s="3"/>
      <c r="I4238" s="3"/>
      <c r="J4238" s="3"/>
      <c r="K4238" s="3"/>
      <c r="L4238" s="3"/>
      <c r="M4238" s="3"/>
      <c r="N4238" s="3"/>
      <c r="O4238" s="3"/>
      <c r="P4238" s="3"/>
      <c r="Q4238" s="3"/>
      <c r="R4238" s="3"/>
      <c r="S4238" s="3"/>
      <c r="T4238" s="3"/>
      <c r="U4238" s="3"/>
      <c r="V4238" s="3"/>
    </row>
    <row r="4239" ht="27.0" customHeight="1">
      <c r="A4239" s="8" t="str">
        <f>HYPERLINK("https://www.tenforums.com/tutorials/2267-windows-10-upgrade-installation.html","Windows 10 - Upgrade Installation")</f>
        <v>Windows 10 - Upgrade Installation</v>
      </c>
      <c r="B4239" s="9" t="s">
        <v>3085</v>
      </c>
      <c r="C4239" s="3"/>
      <c r="D4239" s="3"/>
      <c r="E4239" s="3"/>
      <c r="F4239" s="3"/>
      <c r="G4239" s="3"/>
      <c r="H4239" s="3"/>
      <c r="I4239" s="3"/>
      <c r="J4239" s="3"/>
      <c r="K4239" s="3"/>
      <c r="L4239" s="3"/>
      <c r="M4239" s="3"/>
      <c r="N4239" s="3"/>
      <c r="O4239" s="3"/>
      <c r="P4239" s="3"/>
      <c r="Q4239" s="3"/>
      <c r="R4239" s="3"/>
      <c r="S4239" s="3"/>
      <c r="T4239" s="3"/>
      <c r="U4239" s="3"/>
      <c r="V4239" s="3"/>
    </row>
    <row r="4240" ht="27.0" customHeight="1">
      <c r="A4240" s="8" t="str">
        <f>HYPERLINK("https://www.tenforums.com/tutorials/32961-windows-10-version-number-find.html","Windows 10 Version Number - Find")</f>
        <v>Windows 10 Version Number - Find</v>
      </c>
      <c r="B4240" s="9" t="s">
        <v>3120</v>
      </c>
      <c r="C4240" s="3"/>
      <c r="D4240" s="3"/>
      <c r="E4240" s="3"/>
      <c r="F4240" s="3"/>
      <c r="G4240" s="3"/>
      <c r="H4240" s="3"/>
      <c r="I4240" s="3"/>
      <c r="J4240" s="3"/>
      <c r="K4240" s="3"/>
      <c r="L4240" s="3"/>
      <c r="M4240" s="3"/>
      <c r="N4240" s="3"/>
      <c r="O4240" s="3"/>
      <c r="P4240" s="3"/>
      <c r="Q4240" s="3"/>
      <c r="R4240" s="3"/>
      <c r="S4240" s="3"/>
      <c r="T4240" s="3"/>
      <c r="U4240" s="3"/>
      <c r="V4240" s="3"/>
    </row>
    <row r="4241" ht="27.0" customHeight="1">
      <c r="A4241" s="8" t="str">
        <f>HYPERLINK("https://www.tenforums.com/tutorials/76252-windows-welcome-experience-turn-off-windows-10-a.html","Windows Welcome Experience - Turn On or Off in Windows 10")</f>
        <v>Windows Welcome Experience - Turn On or Off in Windows 10</v>
      </c>
      <c r="B4241" s="10" t="s">
        <v>3160</v>
      </c>
      <c r="C4241" s="3"/>
      <c r="D4241" s="3"/>
      <c r="E4241" s="3"/>
      <c r="F4241" s="3"/>
      <c r="G4241" s="3"/>
      <c r="H4241" s="3"/>
      <c r="I4241" s="3"/>
      <c r="J4241" s="3"/>
      <c r="K4241" s="3"/>
      <c r="L4241" s="3"/>
      <c r="M4241" s="3"/>
      <c r="N4241" s="3"/>
      <c r="O4241" s="3"/>
      <c r="P4241" s="3"/>
      <c r="Q4241" s="3"/>
      <c r="R4241" s="3"/>
      <c r="S4241" s="3"/>
      <c r="T4241" s="3"/>
      <c r="U4241" s="3"/>
      <c r="V4241" s="3"/>
    </row>
    <row r="4242" ht="27.0" customHeight="1">
      <c r="A4242" s="8" t="str">
        <f>HYPERLINK("https://www.tenforums.com/tutorials/135551-hyper-v-add-windows-xp-mode-virtual-machine-windows-10-a.html","Windows XP Mode Virtual Machine - Add to Hyper-V in Windows 10")</f>
        <v>Windows XP Mode Virtual Machine - Add to Hyper-V in Windows 10</v>
      </c>
      <c r="B4242" s="9" t="s">
        <v>1244</v>
      </c>
      <c r="C4242" s="3"/>
      <c r="D4242" s="3"/>
      <c r="E4242" s="3"/>
      <c r="F4242" s="3"/>
      <c r="G4242" s="3"/>
      <c r="H4242" s="3"/>
      <c r="I4242" s="3"/>
      <c r="J4242" s="3"/>
      <c r="K4242" s="3"/>
      <c r="L4242" s="3"/>
      <c r="M4242" s="3"/>
      <c r="N4242" s="3"/>
      <c r="O4242" s="3"/>
      <c r="P4242" s="3"/>
      <c r="Q4242" s="3"/>
      <c r="R4242" s="3"/>
      <c r="S4242" s="3"/>
      <c r="T4242" s="3"/>
      <c r="U4242" s="3"/>
      <c r="V4242" s="3"/>
    </row>
    <row r="4243" ht="27.0" customHeight="1">
      <c r="A4243" s="11" t="str">
        <f>HYPERLINK("https://www.tenforums.com/tutorials/138739-import-windows-xp-mode-windows-7-windows-10-a.html","Windows XP Mode Virtual Machine - Import from Windows 7 to Windows 10")</f>
        <v>Windows XP Mode Virtual Machine - Import from Windows 7 to Windows 10</v>
      </c>
      <c r="B4243" s="10" t="s">
        <v>3328</v>
      </c>
      <c r="C4243" s="3"/>
      <c r="D4243" s="3"/>
      <c r="E4243" s="3"/>
      <c r="F4243" s="3"/>
      <c r="G4243" s="3"/>
      <c r="H4243" s="3"/>
      <c r="I4243" s="3"/>
      <c r="J4243" s="3"/>
      <c r="K4243" s="3"/>
      <c r="L4243" s="3"/>
      <c r="M4243" s="3"/>
      <c r="N4243" s="3"/>
      <c r="O4243" s="3"/>
      <c r="P4243" s="3"/>
      <c r="Q4243" s="3"/>
      <c r="R4243" s="3"/>
      <c r="S4243" s="3"/>
      <c r="T4243" s="3"/>
      <c r="U4243" s="3"/>
      <c r="V4243" s="3"/>
    </row>
    <row r="4244" ht="27.0" customHeight="1">
      <c r="A4244" s="11" t="str">
        <f>HYPERLINK("https://www.tenforums.com/tutorials/142328-how-fix-winload-efi-missing-corrupt-error-windows-10-a.html","winload.efi missing or corrupt error - Fix in Windows 10")</f>
        <v>winload.efi missing or corrupt error - Fix in Windows 10</v>
      </c>
      <c r="B4244" s="10" t="s">
        <v>3329</v>
      </c>
      <c r="C4244" s="3"/>
      <c r="D4244" s="3"/>
      <c r="E4244" s="3"/>
      <c r="F4244" s="3"/>
      <c r="G4244" s="3"/>
      <c r="H4244" s="3"/>
      <c r="I4244" s="3"/>
      <c r="J4244" s="3"/>
      <c r="K4244" s="3"/>
      <c r="L4244" s="3"/>
      <c r="M4244" s="3"/>
      <c r="N4244" s="3"/>
      <c r="O4244" s="3"/>
      <c r="P4244" s="3"/>
      <c r="Q4244" s="3"/>
      <c r="R4244" s="3"/>
      <c r="S4244" s="3"/>
      <c r="T4244" s="3"/>
      <c r="U4244" s="3"/>
      <c r="V4244" s="3"/>
    </row>
    <row r="4245" ht="27.0" customHeight="1">
      <c r="A4245" s="8" t="str">
        <f>HYPERLINK("https://www.tenforums.com/tutorials/103428-create-winpe-iso.html","WinPE or ISO - Create")</f>
        <v>WinPE or ISO - Create</v>
      </c>
      <c r="B4245" s="9" t="s">
        <v>1345</v>
      </c>
      <c r="C4245" s="3"/>
      <c r="D4245" s="3"/>
      <c r="E4245" s="3"/>
      <c r="F4245" s="3"/>
      <c r="G4245" s="3"/>
      <c r="H4245" s="3"/>
      <c r="I4245" s="3"/>
      <c r="J4245" s="3"/>
      <c r="K4245" s="3"/>
      <c r="L4245" s="3"/>
      <c r="M4245" s="3"/>
      <c r="N4245" s="3"/>
      <c r="O4245" s="3"/>
      <c r="P4245" s="3"/>
      <c r="Q4245" s="3"/>
      <c r="R4245" s="3"/>
      <c r="S4245" s="3"/>
      <c r="T4245" s="3"/>
      <c r="U4245" s="3"/>
      <c r="V4245" s="3"/>
    </row>
    <row r="4246" ht="27.0" customHeight="1">
      <c r="A4246" s="11" t="s">
        <v>3330</v>
      </c>
      <c r="B4246" s="10" t="s">
        <v>3331</v>
      </c>
      <c r="C4246" s="3"/>
      <c r="D4246" s="3"/>
      <c r="E4246" s="3"/>
      <c r="F4246" s="3"/>
      <c r="G4246" s="3"/>
      <c r="H4246" s="3"/>
      <c r="I4246" s="3"/>
      <c r="J4246" s="3"/>
      <c r="K4246" s="3"/>
      <c r="L4246" s="3"/>
      <c r="M4246" s="3"/>
      <c r="N4246" s="3"/>
      <c r="O4246" s="3"/>
      <c r="P4246" s="3"/>
      <c r="Q4246" s="3"/>
      <c r="R4246" s="3"/>
      <c r="S4246" s="3"/>
      <c r="T4246" s="3"/>
      <c r="U4246" s="3"/>
      <c r="V4246" s="3"/>
    </row>
    <row r="4247" ht="27.0" customHeight="1">
      <c r="A4247" s="8" t="str">
        <f>HYPERLINK("https://www.tenforums.com/tutorials/82638-analyze-component-store-winsxs-folder-windows-10-a.html","WinSxS folder (Component Store) - Analyze in Windows 10")</f>
        <v>WinSxS folder (Component Store) - Analyze in Windows 10</v>
      </c>
      <c r="B4247" s="10" t="s">
        <v>560</v>
      </c>
      <c r="C4247" s="3"/>
      <c r="D4247" s="3"/>
      <c r="E4247" s="3"/>
      <c r="F4247" s="3"/>
      <c r="G4247" s="3"/>
      <c r="H4247" s="3"/>
      <c r="I4247" s="3"/>
      <c r="J4247" s="3"/>
      <c r="K4247" s="3"/>
      <c r="L4247" s="3"/>
      <c r="M4247" s="3"/>
      <c r="N4247" s="3"/>
      <c r="O4247" s="3"/>
      <c r="P4247" s="3"/>
      <c r="Q4247" s="3"/>
      <c r="R4247" s="3"/>
      <c r="S4247" s="3"/>
      <c r="T4247" s="3"/>
      <c r="U4247" s="3"/>
      <c r="V4247" s="3"/>
    </row>
    <row r="4248" ht="27.0" customHeight="1">
      <c r="A4248" s="8" t="str">
        <f>HYPERLINK("https://www.tenforums.com/tutorials/82643-clean-up-component-store-winsxs-folder-windows-10-a.html","WinSxS folder (Component Store) - Clean Up in Windows 10")</f>
        <v>WinSxS folder (Component Store) - Clean Up in Windows 10</v>
      </c>
      <c r="B4248" s="10" t="s">
        <v>561</v>
      </c>
      <c r="C4248" s="3"/>
      <c r="D4248" s="3"/>
      <c r="E4248" s="3"/>
      <c r="F4248" s="3"/>
      <c r="G4248" s="3"/>
      <c r="H4248" s="3"/>
      <c r="I4248" s="3"/>
      <c r="J4248" s="3"/>
      <c r="K4248" s="3"/>
      <c r="L4248" s="3"/>
      <c r="M4248" s="3"/>
      <c r="N4248" s="3"/>
      <c r="O4248" s="3"/>
      <c r="P4248" s="3"/>
      <c r="Q4248" s="3"/>
      <c r="R4248" s="3"/>
      <c r="S4248" s="3"/>
      <c r="T4248" s="3"/>
      <c r="U4248" s="3"/>
      <c r="V4248" s="3"/>
    </row>
    <row r="4249" ht="27.0" customHeight="1">
      <c r="A4249" s="8" t="str">
        <f>HYPERLINK("https://www.eightforums.com/tutorials/58616-wintousb-install-run-windows-usb-drive.html","WinToUSB - Install and Run Windows on a USB Drive")</f>
        <v>WinToUSB - Install and Run Windows on a USB Drive</v>
      </c>
      <c r="B4249" s="9" t="s">
        <v>3095</v>
      </c>
      <c r="C4249" s="3"/>
      <c r="D4249" s="3"/>
      <c r="E4249" s="3"/>
      <c r="F4249" s="3"/>
      <c r="G4249" s="3"/>
      <c r="H4249" s="3"/>
      <c r="I4249" s="3"/>
      <c r="J4249" s="3"/>
      <c r="K4249" s="3"/>
      <c r="L4249" s="3"/>
      <c r="M4249" s="3"/>
      <c r="N4249" s="3"/>
      <c r="O4249" s="3"/>
      <c r="P4249" s="3"/>
      <c r="Q4249" s="3"/>
      <c r="R4249" s="3"/>
      <c r="S4249" s="3"/>
      <c r="T4249" s="3"/>
      <c r="U4249" s="3"/>
      <c r="V4249" s="3"/>
    </row>
    <row r="4250" ht="27.0" customHeight="1">
      <c r="A4250" s="8" t="str">
        <f>HYPERLINK("https://www.tenforums.com/tutorials/82794-change-power-saving-mode-wireless-adapters-windows-10-a.html","Wireless Adapters Power Saving Mode - Change in Windows 10")</f>
        <v>Wireless Adapters Power Saving Mode - Change in Windows 10</v>
      </c>
      <c r="B4250" s="10" t="s">
        <v>3332</v>
      </c>
      <c r="C4250" s="3"/>
      <c r="D4250" s="3"/>
      <c r="E4250" s="3"/>
      <c r="F4250" s="3"/>
      <c r="G4250" s="3"/>
      <c r="H4250" s="3"/>
      <c r="I4250" s="3"/>
      <c r="J4250" s="3"/>
      <c r="K4250" s="3"/>
      <c r="L4250" s="3"/>
      <c r="M4250" s="3"/>
      <c r="N4250" s="3"/>
      <c r="O4250" s="3"/>
      <c r="P4250" s="3"/>
      <c r="Q4250" s="3"/>
      <c r="R4250" s="3"/>
      <c r="S4250" s="3"/>
      <c r="T4250" s="3"/>
      <c r="U4250" s="3"/>
      <c r="V4250" s="3"/>
    </row>
    <row r="4251" ht="27.0" customHeight="1">
      <c r="A4251" s="11" t="s">
        <v>3333</v>
      </c>
      <c r="B4251" s="10" t="s">
        <v>1910</v>
      </c>
      <c r="C4251" s="3"/>
      <c r="D4251" s="3"/>
      <c r="E4251" s="3"/>
      <c r="F4251" s="3"/>
      <c r="G4251" s="3"/>
      <c r="H4251" s="3"/>
      <c r="I4251" s="3"/>
      <c r="J4251" s="3"/>
      <c r="K4251" s="3"/>
      <c r="L4251" s="3"/>
      <c r="M4251" s="3"/>
      <c r="N4251" s="3"/>
      <c r="O4251" s="3"/>
      <c r="P4251" s="3"/>
      <c r="Q4251" s="3"/>
      <c r="R4251" s="3"/>
      <c r="S4251" s="3"/>
      <c r="T4251" s="3"/>
      <c r="U4251" s="3"/>
      <c r="V4251" s="3"/>
    </row>
    <row r="4252" ht="27.0" customHeight="1">
      <c r="A4252" s="11" t="s">
        <v>3334</v>
      </c>
      <c r="B4252" s="10" t="s">
        <v>1912</v>
      </c>
      <c r="C4252" s="3"/>
      <c r="D4252" s="3"/>
      <c r="E4252" s="3"/>
      <c r="F4252" s="3"/>
      <c r="G4252" s="3"/>
      <c r="H4252" s="3"/>
      <c r="I4252" s="3"/>
      <c r="J4252" s="3"/>
      <c r="K4252" s="3"/>
      <c r="L4252" s="3"/>
      <c r="M4252" s="3"/>
      <c r="N4252" s="3"/>
      <c r="O4252" s="3"/>
      <c r="P4252" s="3"/>
      <c r="Q4252" s="3"/>
      <c r="R4252" s="3"/>
      <c r="S4252" s="3"/>
      <c r="T4252" s="3"/>
      <c r="U4252" s="3"/>
      <c r="V4252" s="3"/>
    </row>
    <row r="4253" ht="27.0" customHeight="1">
      <c r="A4253" s="8" t="str">
        <f>HYPERLINK("https://www.tenforums.com/tutorials/3562-wireless-network-add-remove-filter-windows-10-a.html","Wireless Network - Add or Remove from Filter in Windows 10")</f>
        <v>Wireless Network - Add or Remove from Filter in Windows 10</v>
      </c>
      <c r="B4253" s="9" t="s">
        <v>3335</v>
      </c>
      <c r="C4253" s="3"/>
      <c r="D4253" s="3"/>
      <c r="E4253" s="3"/>
      <c r="F4253" s="3"/>
      <c r="G4253" s="3"/>
      <c r="H4253" s="3"/>
      <c r="I4253" s="3"/>
      <c r="J4253" s="3"/>
      <c r="K4253" s="3"/>
      <c r="L4253" s="3"/>
      <c r="M4253" s="3"/>
      <c r="N4253" s="3"/>
      <c r="O4253" s="3"/>
      <c r="P4253" s="3"/>
      <c r="Q4253" s="3"/>
      <c r="R4253" s="3"/>
      <c r="S4253" s="3"/>
      <c r="T4253" s="3"/>
      <c r="U4253" s="3"/>
      <c r="V4253" s="3"/>
    </row>
    <row r="4254" ht="27.0" customHeight="1">
      <c r="A4254" s="8" t="str">
        <f>HYPERLINK("https://www.tenforums.com/tutorials/65916-wireless-network-connect-automatically-turn-off-windows-10-a.html","Wireless Network Connect Automatically - Turn On or Off in Windows 10 ")</f>
        <v>Wireless Network Connect Automatically - Turn On or Off in Windows 10 </v>
      </c>
      <c r="B4254" s="9" t="s">
        <v>3336</v>
      </c>
      <c r="C4254" s="3"/>
      <c r="D4254" s="3"/>
      <c r="E4254" s="3"/>
      <c r="F4254" s="3"/>
      <c r="G4254" s="3"/>
      <c r="H4254" s="3"/>
      <c r="I4254" s="3"/>
      <c r="J4254" s="3"/>
      <c r="K4254" s="3"/>
      <c r="L4254" s="3"/>
      <c r="M4254" s="3"/>
      <c r="N4254" s="3"/>
      <c r="O4254" s="3"/>
      <c r="P4254" s="3"/>
      <c r="Q4254" s="3"/>
      <c r="R4254" s="3"/>
      <c r="S4254" s="3"/>
      <c r="T4254" s="3"/>
      <c r="U4254" s="3"/>
      <c r="V4254" s="3"/>
    </row>
    <row r="4255" ht="27.0" customHeight="1">
      <c r="A4255" s="8" t="str">
        <f>HYPERLINK("https://www.tenforums.com/tutorials/3520-wireless-network-connect-windows-10-a.html","Wireless Network - Connect To in Windows 10")</f>
        <v>Wireless Network - Connect To in Windows 10</v>
      </c>
      <c r="B4255" s="9" t="s">
        <v>3337</v>
      </c>
      <c r="C4255" s="3"/>
      <c r="D4255" s="3"/>
      <c r="E4255" s="3"/>
      <c r="F4255" s="3"/>
      <c r="G4255" s="3"/>
      <c r="H4255" s="3"/>
      <c r="I4255" s="3"/>
      <c r="J4255" s="3"/>
      <c r="K4255" s="3"/>
      <c r="L4255" s="3"/>
      <c r="M4255" s="3"/>
      <c r="N4255" s="3"/>
      <c r="O4255" s="3"/>
      <c r="P4255" s="3"/>
      <c r="Q4255" s="3"/>
      <c r="R4255" s="3"/>
      <c r="S4255" s="3"/>
      <c r="T4255" s="3"/>
      <c r="U4255" s="3"/>
      <c r="V4255" s="3"/>
    </row>
    <row r="4256" ht="27.0" customHeight="1">
      <c r="A4256" s="8" t="str">
        <f>HYPERLINK("https://www.tenforums.com/tutorials/70415-wireless-network-connection-priority-order-change-windows-10-a.html","Wireless Network Connection Priority Order - Change in Windows 10 ")</f>
        <v>Wireless Network Connection Priority Order - Change in Windows 10 </v>
      </c>
      <c r="B4256" s="9" t="s">
        <v>3338</v>
      </c>
      <c r="C4256" s="3"/>
      <c r="D4256" s="3"/>
      <c r="E4256" s="3"/>
      <c r="F4256" s="3"/>
      <c r="G4256" s="3"/>
      <c r="H4256" s="3"/>
      <c r="I4256" s="3"/>
      <c r="J4256" s="3"/>
      <c r="K4256" s="3"/>
      <c r="L4256" s="3"/>
      <c r="M4256" s="3"/>
      <c r="N4256" s="3"/>
      <c r="O4256" s="3"/>
      <c r="P4256" s="3"/>
      <c r="Q4256" s="3"/>
      <c r="R4256" s="3"/>
      <c r="S4256" s="3"/>
      <c r="T4256" s="3"/>
      <c r="U4256" s="3"/>
      <c r="V4256" s="3"/>
    </row>
    <row r="4257" ht="27.0" customHeight="1">
      <c r="A4257" s="8" t="str">
        <f>HYPERLINK("https://www.tenforums.com/tutorials/65904-wireless-network-disconnect-windows-10-a.html","Wireless Network - Disconnect from in Windows 10 ")</f>
        <v>Wireless Network - Disconnect from in Windows 10 </v>
      </c>
      <c r="B4257" s="9" t="s">
        <v>3339</v>
      </c>
      <c r="C4257" s="3"/>
      <c r="D4257" s="3"/>
      <c r="E4257" s="3"/>
      <c r="F4257" s="3"/>
      <c r="G4257" s="3"/>
      <c r="H4257" s="3"/>
      <c r="I4257" s="3"/>
      <c r="J4257" s="3"/>
      <c r="K4257" s="3"/>
      <c r="L4257" s="3"/>
      <c r="M4257" s="3"/>
      <c r="N4257" s="3"/>
      <c r="O4257" s="3"/>
      <c r="P4257" s="3"/>
      <c r="Q4257" s="3"/>
      <c r="R4257" s="3"/>
      <c r="S4257" s="3"/>
      <c r="T4257" s="3"/>
      <c r="U4257" s="3"/>
      <c r="V4257" s="3"/>
    </row>
    <row r="4258" ht="27.0" customHeight="1">
      <c r="A4258" s="8" t="str">
        <f>HYPERLINK("https://www.tenforums.com/tutorials/3162-wireless-network-metered-connection-set-windows-10-a.html","Wireless Network Metered Connection - Set in Windows 10")</f>
        <v>Wireless Network Metered Connection - Set in Windows 10</v>
      </c>
      <c r="B4258" s="9" t="s">
        <v>3340</v>
      </c>
      <c r="C4258" s="3"/>
      <c r="D4258" s="3"/>
      <c r="E4258" s="3"/>
      <c r="F4258" s="3"/>
      <c r="G4258" s="3"/>
      <c r="H4258" s="3"/>
      <c r="I4258" s="3"/>
      <c r="J4258" s="3"/>
      <c r="K4258" s="3"/>
      <c r="L4258" s="3"/>
      <c r="M4258" s="3"/>
      <c r="N4258" s="3"/>
      <c r="O4258" s="3"/>
      <c r="P4258" s="3"/>
      <c r="Q4258" s="3"/>
      <c r="R4258" s="3"/>
      <c r="S4258" s="3"/>
      <c r="T4258" s="3"/>
      <c r="U4258" s="3"/>
      <c r="V4258" s="3"/>
    </row>
    <row r="4259" ht="27.0" customHeight="1">
      <c r="A4259" s="11" t="str">
        <f>HYPERLINK("https://www.tenforums.com/tutorials/151786-how-change-preferred-band-wireless-network-adapter-windows.html","Wireless Network Preferred Band - Change")</f>
        <v>Wireless Network Preferred Band - Change</v>
      </c>
      <c r="B4259" s="10" t="s">
        <v>3341</v>
      </c>
      <c r="C4259" s="3"/>
      <c r="D4259" s="3"/>
      <c r="E4259" s="3"/>
      <c r="F4259" s="3"/>
      <c r="G4259" s="3"/>
      <c r="H4259" s="3"/>
      <c r="I4259" s="3"/>
      <c r="J4259" s="3"/>
      <c r="K4259" s="3"/>
      <c r="L4259" s="3"/>
      <c r="M4259" s="3"/>
      <c r="N4259" s="3"/>
      <c r="O4259" s="3"/>
      <c r="P4259" s="3"/>
      <c r="Q4259" s="3"/>
      <c r="R4259" s="3"/>
      <c r="S4259" s="3"/>
      <c r="T4259" s="3"/>
      <c r="U4259" s="3"/>
      <c r="V4259" s="3"/>
    </row>
    <row r="4260" ht="27.0" customHeight="1">
      <c r="A4260" s="8" t="str">
        <f>HYPERLINK("https://www.tenforums.com/tutorials/111176-add-wireless-network-profile-windows-10-a.html","Wireless Network Profile - Add in Windows 10")</f>
        <v>Wireless Network Profile - Add in Windows 10</v>
      </c>
      <c r="B4260" s="9" t="s">
        <v>3342</v>
      </c>
      <c r="C4260" s="3"/>
      <c r="D4260" s="3"/>
      <c r="E4260" s="3"/>
      <c r="F4260" s="3"/>
      <c r="G4260" s="3"/>
      <c r="H4260" s="3"/>
      <c r="I4260" s="3"/>
      <c r="J4260" s="3"/>
      <c r="K4260" s="3"/>
      <c r="L4260" s="3"/>
      <c r="M4260" s="3"/>
      <c r="N4260" s="3"/>
      <c r="O4260" s="3"/>
      <c r="P4260" s="3"/>
      <c r="Q4260" s="3"/>
      <c r="R4260" s="3"/>
      <c r="S4260" s="3"/>
      <c r="T4260" s="3"/>
      <c r="U4260" s="3"/>
      <c r="V4260" s="3"/>
    </row>
    <row r="4261" ht="27.0" customHeight="1">
      <c r="A4261" s="8" t="str">
        <f>HYPERLINK("https://www.tenforums.com/tutorials/3530-wireless-network-profile-backup-restore-windows-10-a.html","Wireless Network Profile - Backup and Restore Windows 10")</f>
        <v>Wireless Network Profile - Backup and Restore Windows 10</v>
      </c>
      <c r="B4261" s="9" t="s">
        <v>3343</v>
      </c>
      <c r="C4261" s="3"/>
      <c r="D4261" s="3"/>
      <c r="E4261" s="3"/>
      <c r="F4261" s="3"/>
      <c r="G4261" s="3"/>
      <c r="H4261" s="3"/>
      <c r="I4261" s="3"/>
      <c r="J4261" s="3"/>
      <c r="K4261" s="3"/>
      <c r="L4261" s="3"/>
      <c r="M4261" s="3"/>
      <c r="N4261" s="3"/>
      <c r="O4261" s="3"/>
      <c r="P4261" s="3"/>
      <c r="Q4261" s="3"/>
      <c r="R4261" s="3"/>
      <c r="S4261" s="3"/>
      <c r="T4261" s="3"/>
      <c r="U4261" s="3"/>
      <c r="V4261" s="3"/>
    </row>
    <row r="4262" ht="27.0" customHeight="1">
      <c r="A4262" s="8" t="str">
        <f>HYPERLINK("https://www.tenforums.com/tutorials/3507-wireless-network-profile-delete-windows-10-a.html","Wireless Network Profile - Delete in Windows 10")</f>
        <v>Wireless Network Profile - Delete in Windows 10</v>
      </c>
      <c r="B4262" s="9" t="s">
        <v>3344</v>
      </c>
      <c r="C4262" s="3"/>
      <c r="D4262" s="3"/>
      <c r="E4262" s="3"/>
      <c r="F4262" s="3"/>
      <c r="G4262" s="3"/>
      <c r="H4262" s="3"/>
      <c r="I4262" s="3"/>
      <c r="J4262" s="3"/>
      <c r="K4262" s="3"/>
      <c r="L4262" s="3"/>
      <c r="M4262" s="3"/>
      <c r="N4262" s="3"/>
      <c r="O4262" s="3"/>
      <c r="P4262" s="3"/>
      <c r="Q4262" s="3"/>
      <c r="R4262" s="3"/>
      <c r="S4262" s="3"/>
      <c r="T4262" s="3"/>
      <c r="U4262" s="3"/>
      <c r="V4262" s="3"/>
    </row>
    <row r="4263" ht="27.0" customHeight="1">
      <c r="A4263" s="8" t="str">
        <f>HYPERLINK("https://www.tenforums.com/tutorials/28375-network-profile-name-rename-windows-10-a.html","Wireless Network Profile Name - Rename in Windows 10")</f>
        <v>Wireless Network Profile Name - Rename in Windows 10</v>
      </c>
      <c r="B4263" s="9" t="s">
        <v>2055</v>
      </c>
      <c r="C4263" s="3"/>
      <c r="D4263" s="3"/>
      <c r="E4263" s="3"/>
      <c r="F4263" s="3"/>
      <c r="G4263" s="3"/>
      <c r="H4263" s="3"/>
      <c r="I4263" s="3"/>
      <c r="J4263" s="3"/>
      <c r="K4263" s="3"/>
      <c r="L4263" s="3"/>
      <c r="M4263" s="3"/>
      <c r="N4263" s="3"/>
      <c r="O4263" s="3"/>
      <c r="P4263" s="3"/>
      <c r="Q4263" s="3"/>
      <c r="R4263" s="3"/>
      <c r="S4263" s="3"/>
      <c r="T4263" s="3"/>
      <c r="U4263" s="3"/>
      <c r="V4263" s="3"/>
    </row>
    <row r="4264" ht="27.0" customHeight="1">
      <c r="A4264" s="8" t="str">
        <f>HYPERLINK("https://www.tenforums.com/tutorials/65046-wireless-network-profiles-see-windows-10-a.html","Wireless Network Profiles - See in Windows 10 ")</f>
        <v>Wireless Network Profiles - See in Windows 10 </v>
      </c>
      <c r="B4264" s="9" t="s">
        <v>3345</v>
      </c>
      <c r="C4264" s="3"/>
      <c r="D4264" s="3"/>
      <c r="E4264" s="3"/>
      <c r="F4264" s="3"/>
      <c r="G4264" s="3"/>
      <c r="H4264" s="3"/>
      <c r="I4264" s="3"/>
      <c r="J4264" s="3"/>
      <c r="K4264" s="3"/>
      <c r="L4264" s="3"/>
      <c r="M4264" s="3"/>
      <c r="N4264" s="3"/>
      <c r="O4264" s="3"/>
      <c r="P4264" s="3"/>
      <c r="Q4264" s="3"/>
      <c r="R4264" s="3"/>
      <c r="S4264" s="3"/>
      <c r="T4264" s="3"/>
      <c r="U4264" s="3"/>
      <c r="V4264" s="3"/>
    </row>
    <row r="4265" ht="27.0" customHeight="1">
      <c r="A4265" s="8" t="str">
        <f>HYPERLINK("https://www.tenforums.com/tutorials/27997-wireless-network-security-key-password-see-windows-10-a.html","Wireless Network Security Key Password - See in Windows 10")</f>
        <v>Wireless Network Security Key Password - See in Windows 10</v>
      </c>
      <c r="B4265" s="9" t="s">
        <v>2221</v>
      </c>
      <c r="C4265" s="3"/>
      <c r="D4265" s="3"/>
      <c r="E4265" s="3"/>
      <c r="F4265" s="3"/>
      <c r="G4265" s="3"/>
      <c r="H4265" s="3"/>
      <c r="I4265" s="3"/>
      <c r="J4265" s="3"/>
      <c r="K4265" s="3"/>
      <c r="L4265" s="3"/>
      <c r="M4265" s="3"/>
      <c r="N4265" s="3"/>
      <c r="O4265" s="3"/>
      <c r="P4265" s="3"/>
      <c r="Q4265" s="3"/>
      <c r="R4265" s="3"/>
      <c r="S4265" s="3"/>
      <c r="T4265" s="3"/>
      <c r="U4265" s="3"/>
      <c r="V4265" s="3"/>
    </row>
    <row r="4266" ht="27.0" customHeight="1">
      <c r="A4266" s="8" t="str">
        <f>HYPERLINK("https://www.tenforums.com/tutorials/108514-view-wireless-network-signal-strength-windows-10-a.html","Wireless Network Signal Strength - View in Windows 10")</f>
        <v>Wireless Network Signal Strength - View in Windows 10</v>
      </c>
      <c r="B4266" s="9" t="s">
        <v>3166</v>
      </c>
      <c r="C4266" s="3"/>
      <c r="D4266" s="3"/>
      <c r="E4266" s="3"/>
      <c r="F4266" s="3"/>
      <c r="G4266" s="3"/>
      <c r="H4266" s="3"/>
      <c r="I4266" s="3"/>
      <c r="J4266" s="3"/>
      <c r="K4266" s="3"/>
      <c r="L4266" s="3"/>
      <c r="M4266" s="3"/>
      <c r="N4266" s="3"/>
      <c r="O4266" s="3"/>
      <c r="P4266" s="3"/>
      <c r="Q4266" s="3"/>
      <c r="R4266" s="3"/>
      <c r="S4266" s="3"/>
      <c r="T4266" s="3"/>
      <c r="U4266" s="3"/>
      <c r="V4266" s="3"/>
    </row>
    <row r="4267" ht="27.0" customHeight="1">
      <c r="A4267" s="8" t="str">
        <f>HYPERLINK("https://www.tenforums.com/tutorials/47080-wlan-report-create-windows-10-a.html","WLAN Report - Create in Windows 10 ")</f>
        <v>WLAN Report - Create in Windows 10 </v>
      </c>
      <c r="B4267" s="9" t="s">
        <v>3346</v>
      </c>
      <c r="C4267" s="3"/>
      <c r="D4267" s="3"/>
      <c r="E4267" s="3"/>
      <c r="F4267" s="3"/>
      <c r="G4267" s="3"/>
      <c r="H4267" s="3"/>
      <c r="I4267" s="3"/>
      <c r="J4267" s="3"/>
      <c r="K4267" s="3"/>
      <c r="L4267" s="3"/>
      <c r="M4267" s="3"/>
      <c r="N4267" s="3"/>
      <c r="O4267" s="3"/>
      <c r="P4267" s="3"/>
      <c r="Q4267" s="3"/>
      <c r="R4267" s="3"/>
      <c r="S4267" s="3"/>
      <c r="T4267" s="3"/>
      <c r="U4267" s="3"/>
      <c r="V4267" s="3"/>
    </row>
    <row r="4268" ht="27.0" customHeight="1">
      <c r="A4268" s="11" t="str">
        <f>HYPERLINK("https://www.tenforums.com/tutorials/140422-install-uninstall-microsoft-wordpad-windows-10-a.html","WordPad - Install or Uninstall in Windows 10")</f>
        <v>WordPad - Install or Uninstall in Windows 10</v>
      </c>
      <c r="B4268" s="10" t="s">
        <v>3347</v>
      </c>
      <c r="C4268" s="3"/>
      <c r="D4268" s="3"/>
      <c r="E4268" s="3"/>
      <c r="F4268" s="3"/>
      <c r="G4268" s="3"/>
      <c r="H4268" s="3"/>
      <c r="I4268" s="3"/>
      <c r="J4268" s="3"/>
      <c r="K4268" s="3"/>
      <c r="L4268" s="3"/>
      <c r="M4268" s="3"/>
      <c r="N4268" s="3"/>
      <c r="O4268" s="3"/>
      <c r="P4268" s="3"/>
      <c r="Q4268" s="3"/>
      <c r="R4268" s="3"/>
      <c r="S4268" s="3"/>
      <c r="T4268" s="3"/>
      <c r="U4268" s="3"/>
      <c r="V4268" s="3"/>
    </row>
    <row r="4269" ht="27.0" customHeight="1">
      <c r="A4269" s="12" t="str">
        <f>HYPERLINK("https://www.tenforums.com/tutorials/31840-keyboard-shortcuts-apps-windows-10-a.html#option11","WordPad Keyboard Shortcuts in Windows 10")</f>
        <v>WordPad Keyboard Shortcuts in Windows 10</v>
      </c>
      <c r="B4269" s="9" t="s">
        <v>190</v>
      </c>
      <c r="C4269" s="3"/>
      <c r="D4269" s="3"/>
      <c r="E4269" s="3"/>
      <c r="F4269" s="3"/>
      <c r="G4269" s="3"/>
      <c r="H4269" s="3"/>
      <c r="I4269" s="3"/>
      <c r="J4269" s="3"/>
      <c r="K4269" s="3"/>
      <c r="L4269" s="3"/>
      <c r="M4269" s="3"/>
      <c r="N4269" s="3"/>
      <c r="O4269" s="3"/>
      <c r="P4269" s="3"/>
      <c r="Q4269" s="3"/>
      <c r="R4269" s="3"/>
      <c r="S4269" s="3"/>
      <c r="T4269" s="3"/>
      <c r="U4269" s="3"/>
      <c r="V4269" s="3"/>
    </row>
    <row r="4270" ht="27.0" customHeight="1">
      <c r="A4270" s="29" t="s">
        <v>3348</v>
      </c>
      <c r="B4270" s="10" t="s">
        <v>3349</v>
      </c>
      <c r="C4270" s="3"/>
      <c r="D4270" s="3"/>
      <c r="E4270" s="3"/>
      <c r="F4270" s="3"/>
      <c r="G4270" s="3"/>
      <c r="H4270" s="3"/>
      <c r="I4270" s="3"/>
      <c r="J4270" s="3"/>
      <c r="K4270" s="3"/>
      <c r="L4270" s="3"/>
      <c r="M4270" s="3"/>
      <c r="N4270" s="3"/>
      <c r="O4270" s="3"/>
      <c r="P4270" s="3"/>
      <c r="Q4270" s="3"/>
      <c r="R4270" s="3"/>
      <c r="S4270" s="3"/>
      <c r="T4270" s="3"/>
      <c r="U4270" s="3"/>
      <c r="V4270" s="3"/>
    </row>
    <row r="4271" ht="27.0" customHeight="1">
      <c r="A4271" s="11" t="str">
        <f>HYPERLINK("https://www.tenforums.com/tutorials/155950-how-reset-wordpad-default-position-size-windows-10-a.html","WordPad - Reset Default Position and Size in Windows 10")</f>
        <v>WordPad - Reset Default Position and Size in Windows 10</v>
      </c>
      <c r="B4271" s="10" t="s">
        <v>3350</v>
      </c>
      <c r="C4271" s="3"/>
      <c r="D4271" s="3"/>
      <c r="E4271" s="3"/>
      <c r="F4271" s="3"/>
      <c r="G4271" s="3"/>
      <c r="H4271" s="3"/>
      <c r="I4271" s="3"/>
      <c r="J4271" s="3"/>
      <c r="K4271" s="3"/>
      <c r="L4271" s="3"/>
      <c r="M4271" s="3"/>
      <c r="N4271" s="3"/>
      <c r="O4271" s="3"/>
      <c r="P4271" s="3"/>
      <c r="Q4271" s="3"/>
      <c r="R4271" s="3"/>
      <c r="S4271" s="3"/>
      <c r="T4271" s="3"/>
      <c r="U4271" s="3"/>
      <c r="V4271" s="3"/>
    </row>
    <row r="4272" ht="27.0" customHeight="1">
      <c r="A4272" s="8" t="str">
        <f>HYPERLINK("https://www.tenforums.com/tutorials/36133-change-workgroup-windows-10-a.html","Workgroup - Change in Windows 10")</f>
        <v>Workgroup - Change in Windows 10</v>
      </c>
      <c r="B4272" s="9" t="s">
        <v>3351</v>
      </c>
      <c r="C4272" s="3"/>
      <c r="D4272" s="3"/>
      <c r="E4272" s="3"/>
      <c r="F4272" s="3"/>
      <c r="G4272" s="3"/>
      <c r="H4272" s="3"/>
      <c r="I4272" s="3"/>
      <c r="J4272" s="3"/>
      <c r="K4272" s="3"/>
      <c r="L4272" s="3"/>
      <c r="M4272" s="3"/>
      <c r="N4272" s="3"/>
      <c r="O4272" s="3"/>
      <c r="P4272" s="3"/>
      <c r="Q4272" s="3"/>
      <c r="R4272" s="3"/>
      <c r="S4272" s="3"/>
      <c r="T4272" s="3"/>
      <c r="U4272" s="3"/>
      <c r="V4272" s="3"/>
    </row>
    <row r="4273" ht="27.0" customHeight="1">
      <c r="A4273" s="8" t="str">
        <f>HYPERLINK("https://www.tenforums.com/tutorials/67385-world-clock-pin-start-windows-10-a.html","World Clock - Pin to Start in Windows 10 ")</f>
        <v>World Clock - Pin to Start in Windows 10 </v>
      </c>
      <c r="B4273" s="9" t="s">
        <v>3352</v>
      </c>
      <c r="C4273" s="3"/>
      <c r="D4273" s="3"/>
      <c r="E4273" s="3"/>
      <c r="F4273" s="3"/>
      <c r="G4273" s="3"/>
      <c r="H4273" s="3"/>
      <c r="I4273" s="3"/>
      <c r="J4273" s="3"/>
      <c r="K4273" s="3"/>
      <c r="L4273" s="3"/>
      <c r="M4273" s="3"/>
      <c r="N4273" s="3"/>
      <c r="O4273" s="3"/>
      <c r="P4273" s="3"/>
      <c r="Q4273" s="3"/>
      <c r="R4273" s="3"/>
      <c r="S4273" s="3"/>
      <c r="T4273" s="3"/>
      <c r="U4273" s="3"/>
      <c r="V4273" s="3"/>
    </row>
    <row r="4274" ht="27.0" customHeight="1">
      <c r="A4274" s="8" t="str">
        <f>HYPERLINK("https://www.tenforums.com/tutorials/21904-disk-write-caching-enable-disable-windows-10-a.html","Write Caching on Disk - Enable or Disable in Windows 10")</f>
        <v>Write Caching on Disk - Enable or Disable in Windows 10</v>
      </c>
      <c r="B4274" s="9" t="s">
        <v>805</v>
      </c>
      <c r="C4274" s="3"/>
      <c r="D4274" s="3"/>
      <c r="E4274" s="3"/>
      <c r="F4274" s="3"/>
      <c r="G4274" s="3"/>
      <c r="H4274" s="3"/>
      <c r="I4274" s="3"/>
      <c r="J4274" s="3"/>
      <c r="K4274" s="3"/>
      <c r="L4274" s="3"/>
      <c r="M4274" s="3"/>
      <c r="N4274" s="3"/>
      <c r="O4274" s="3"/>
      <c r="P4274" s="3"/>
      <c r="Q4274" s="3"/>
      <c r="R4274" s="3"/>
      <c r="S4274" s="3"/>
      <c r="T4274" s="3"/>
      <c r="U4274" s="3"/>
      <c r="V4274" s="3"/>
    </row>
    <row r="4275" ht="27.0" customHeight="1">
      <c r="A4275" s="8" t="str">
        <f>HYPERLINK("https://www.tenforums.com/tutorials/3548-disk-write-protection-enable-disable-windows.html","Write Protection for Disk - Enable or Disable in Windows")</f>
        <v>Write Protection for Disk - Enable or Disable in Windows</v>
      </c>
      <c r="B4275" s="9" t="s">
        <v>806</v>
      </c>
      <c r="C4275" s="3"/>
      <c r="D4275" s="3"/>
      <c r="E4275" s="3"/>
      <c r="F4275" s="3"/>
      <c r="G4275" s="3"/>
      <c r="H4275" s="3"/>
      <c r="I4275" s="3"/>
      <c r="J4275" s="3"/>
      <c r="K4275" s="3"/>
      <c r="L4275" s="3"/>
      <c r="M4275" s="3"/>
      <c r="N4275" s="3"/>
      <c r="O4275" s="3"/>
      <c r="P4275" s="3"/>
      <c r="Q4275" s="3"/>
      <c r="R4275" s="3"/>
      <c r="S4275" s="3"/>
      <c r="T4275" s="3"/>
      <c r="U4275" s="3"/>
      <c r="V4275" s="3"/>
    </row>
    <row r="4276" ht="27.0" customHeight="1">
      <c r="A4276" s="8" t="str">
        <f>HYPERLINK("https://www.tenforums.com/tutorials/75446-removable-drives-write-protection-turn-off-windows-10-a.html","Write Protection for Removable Drives - Turn On or Off in Windows 10")</f>
        <v>Write Protection for Removable Drives - Turn On or Off in Windows 10</v>
      </c>
      <c r="B4276" s="10" t="s">
        <v>2550</v>
      </c>
      <c r="C4276" s="3"/>
      <c r="D4276" s="3"/>
      <c r="E4276" s="3"/>
      <c r="F4276" s="3"/>
      <c r="G4276" s="3"/>
      <c r="H4276" s="3"/>
      <c r="I4276" s="3"/>
      <c r="J4276" s="3"/>
      <c r="K4276" s="3"/>
      <c r="L4276" s="3"/>
      <c r="M4276" s="3"/>
      <c r="N4276" s="3"/>
      <c r="O4276" s="3"/>
      <c r="P4276" s="3"/>
      <c r="Q4276" s="3"/>
      <c r="R4276" s="3"/>
      <c r="S4276" s="3"/>
      <c r="T4276" s="3"/>
      <c r="U4276" s="3"/>
      <c r="V4276" s="3"/>
    </row>
    <row r="4277" ht="27.0" customHeight="1">
      <c r="A4277" s="11" t="s">
        <v>3353</v>
      </c>
      <c r="B4277" s="10" t="s">
        <v>1405</v>
      </c>
      <c r="C4277" s="3"/>
      <c r="D4277" s="3"/>
      <c r="E4277" s="3"/>
      <c r="F4277" s="3"/>
      <c r="G4277" s="3"/>
      <c r="H4277" s="3"/>
      <c r="I4277" s="3"/>
      <c r="J4277" s="3"/>
      <c r="K4277" s="3"/>
      <c r="L4277" s="3"/>
      <c r="M4277" s="3"/>
      <c r="N4277" s="3"/>
      <c r="O4277" s="3"/>
      <c r="P4277" s="3"/>
      <c r="Q4277" s="3"/>
      <c r="R4277" s="3"/>
      <c r="S4277" s="3"/>
      <c r="T4277" s="3"/>
      <c r="U4277" s="3"/>
      <c r="V4277" s="3"/>
    </row>
    <row r="4278" ht="27.0" customHeight="1">
      <c r="A4278" s="11" t="s">
        <v>3354</v>
      </c>
      <c r="B4278" s="10" t="s">
        <v>3277</v>
      </c>
      <c r="C4278" s="3"/>
      <c r="D4278" s="3"/>
      <c r="E4278" s="3"/>
      <c r="F4278" s="3"/>
      <c r="G4278" s="3"/>
      <c r="H4278" s="3"/>
      <c r="I4278" s="3"/>
      <c r="J4278" s="3"/>
      <c r="K4278" s="3"/>
      <c r="L4278" s="3"/>
      <c r="M4278" s="3"/>
      <c r="N4278" s="3"/>
      <c r="O4278" s="3"/>
      <c r="P4278" s="3"/>
      <c r="Q4278" s="3"/>
      <c r="R4278" s="3"/>
      <c r="S4278" s="3"/>
      <c r="T4278" s="3"/>
      <c r="U4278" s="3"/>
      <c r="V4278" s="3"/>
    </row>
    <row r="4279" ht="27.0" customHeight="1">
      <c r="A4279" s="6" t="s">
        <v>3355</v>
      </c>
      <c r="B4279" s="6" t="s">
        <v>3355</v>
      </c>
      <c r="C4279" s="15"/>
      <c r="D4279" s="15"/>
      <c r="E4279" s="15"/>
      <c r="F4279" s="15"/>
      <c r="G4279" s="15"/>
      <c r="H4279" s="15"/>
      <c r="I4279" s="15"/>
      <c r="J4279" s="15"/>
      <c r="K4279" s="15"/>
      <c r="L4279" s="15"/>
      <c r="M4279" s="15"/>
      <c r="N4279" s="15"/>
      <c r="O4279" s="15"/>
      <c r="P4279" s="15"/>
      <c r="Q4279" s="15"/>
      <c r="R4279" s="15"/>
      <c r="S4279" s="15"/>
      <c r="T4279" s="15"/>
      <c r="U4279" s="15"/>
      <c r="V4279" s="15"/>
    </row>
    <row r="4280" ht="27.0" customHeight="1">
      <c r="A4280" s="11" t="str">
        <f>HYPERLINK("https://www.tenforums.com/tutorials/151309-how-add-remove-overlays-xbox-game-bar-home-windows-10-a.html","Xbox Game Bar Favorites - Add or Remove Overlay Favorites on Home Bar in Windows 10")</f>
        <v>Xbox Game Bar Favorites - Add or Remove Overlay Favorites on Home Bar in Windows 10</v>
      </c>
      <c r="B4280" s="10" t="s">
        <v>1140</v>
      </c>
      <c r="C4280" s="3"/>
      <c r="D4280" s="3"/>
      <c r="E4280" s="3"/>
      <c r="F4280" s="3"/>
      <c r="G4280" s="3"/>
      <c r="H4280" s="3"/>
      <c r="I4280" s="3"/>
      <c r="J4280" s="3"/>
      <c r="K4280" s="3"/>
      <c r="L4280" s="3"/>
      <c r="M4280" s="3"/>
      <c r="N4280" s="3"/>
      <c r="O4280" s="3"/>
      <c r="P4280" s="3"/>
      <c r="Q4280" s="3"/>
      <c r="R4280" s="3"/>
      <c r="S4280" s="3"/>
      <c r="T4280" s="3"/>
      <c r="U4280" s="3"/>
      <c r="V4280" s="3"/>
    </row>
    <row r="4281" ht="27.0" customHeight="1">
      <c r="A4281" s="12" t="str">
        <f>HYPERLINK("https://www.tenforums.com/tutorials/124402-customize-keyboard-shortcuts-game-bar-windows-10-a.html","Xbox Game Bar Keyboard Shortcuts - Customize in Windows 10")</f>
        <v>Xbox Game Bar Keyboard Shortcuts - Customize in Windows 10</v>
      </c>
      <c r="B4281" s="9" t="s">
        <v>1141</v>
      </c>
      <c r="C4281" s="3"/>
      <c r="D4281" s="3"/>
      <c r="E4281" s="3"/>
      <c r="F4281" s="3"/>
      <c r="G4281" s="3"/>
      <c r="H4281" s="3"/>
      <c r="I4281" s="3"/>
      <c r="J4281" s="3"/>
      <c r="K4281" s="3"/>
      <c r="L4281" s="3"/>
      <c r="M4281" s="3"/>
      <c r="N4281" s="3"/>
      <c r="O4281" s="3"/>
      <c r="P4281" s="3"/>
      <c r="Q4281" s="3"/>
      <c r="R4281" s="3"/>
      <c r="S4281" s="3"/>
      <c r="T4281" s="3"/>
      <c r="U4281" s="3"/>
      <c r="V4281" s="3"/>
    </row>
    <row r="4282" ht="27.0" customHeight="1">
      <c r="A4282" s="11" t="str">
        <f>HYPERLINK("https://www.tenforums.com/tutorials/138967-enable-disable-open-xbox-game-bar-using-controller-windows-10-a.html","Xbox Game Bar Open using Xbox button on Controller - Enable or Disable in Windows 10")</f>
        <v>Xbox Game Bar Open using Xbox button on Controller - Enable or Disable in Windows 10</v>
      </c>
      <c r="B4282" s="10" t="s">
        <v>1144</v>
      </c>
      <c r="C4282" s="3"/>
      <c r="D4282" s="3"/>
      <c r="E4282" s="3"/>
      <c r="F4282" s="3"/>
      <c r="G4282" s="3"/>
      <c r="H4282" s="3"/>
      <c r="I4282" s="3"/>
      <c r="J4282" s="3"/>
      <c r="K4282" s="3"/>
      <c r="L4282" s="3"/>
      <c r="M4282" s="3"/>
      <c r="N4282" s="3"/>
      <c r="O4282" s="3"/>
      <c r="P4282" s="3"/>
      <c r="Q4282" s="3"/>
      <c r="R4282" s="3"/>
      <c r="S4282" s="3"/>
      <c r="T4282" s="3"/>
      <c r="U4282" s="3"/>
      <c r="V4282" s="3"/>
    </row>
    <row r="4283" ht="27.0" customHeight="1">
      <c r="A4283" s="11" t="str">
        <f>HYPERLINK("https://www.tenforums.com/tutorials/151443-how-pin-unpin-xbox-game-bar-overlays-screen-windows-10-a.html","Xbox Game Bar Overlays - Pin and Unpin on Screen in Windows 10")</f>
        <v>Xbox Game Bar Overlays - Pin and Unpin on Screen in Windows 10</v>
      </c>
      <c r="B4283" s="10" t="s">
        <v>1145</v>
      </c>
      <c r="C4283" s="3"/>
      <c r="D4283" s="3"/>
      <c r="E4283" s="3"/>
      <c r="F4283" s="3"/>
      <c r="G4283" s="3"/>
      <c r="H4283" s="3"/>
      <c r="I4283" s="3"/>
      <c r="J4283" s="3"/>
      <c r="K4283" s="3"/>
      <c r="L4283" s="3"/>
      <c r="M4283" s="3"/>
      <c r="N4283" s="3"/>
      <c r="O4283" s="3"/>
      <c r="P4283" s="3"/>
      <c r="Q4283" s="3"/>
      <c r="R4283" s="3"/>
      <c r="S4283" s="3"/>
      <c r="T4283" s="3"/>
      <c r="U4283" s="3"/>
      <c r="V4283" s="3"/>
    </row>
    <row r="4284" ht="27.0" customHeight="1">
      <c r="A4284" s="11" t="str">
        <f>HYPERLINK("https://www.tenforums.com/tutorials/151558-turn-off-notification-sounds-while-playing-games-windows-10-a.html","Xbox Game Bar Notification Sounds - Turn On or Off while Playing Games in Windows 10")</f>
        <v>Xbox Game Bar Notification Sounds - Turn On or Off while Playing Games in Windows 10</v>
      </c>
      <c r="B4284" s="10" t="s">
        <v>1142</v>
      </c>
      <c r="C4284" s="3"/>
      <c r="D4284" s="3"/>
      <c r="E4284" s="3"/>
      <c r="F4284" s="3"/>
      <c r="G4284" s="3"/>
      <c r="H4284" s="3"/>
      <c r="I4284" s="3"/>
      <c r="J4284" s="3"/>
      <c r="K4284" s="3"/>
      <c r="L4284" s="3"/>
      <c r="M4284" s="3"/>
      <c r="N4284" s="3"/>
      <c r="O4284" s="3"/>
      <c r="P4284" s="3"/>
      <c r="Q4284" s="3"/>
      <c r="R4284" s="3"/>
      <c r="S4284" s="3"/>
      <c r="T4284" s="3"/>
      <c r="U4284" s="3"/>
      <c r="V4284" s="3"/>
    </row>
    <row r="4285" ht="27.0" customHeight="1">
      <c r="A4285" s="11" t="str">
        <f>HYPERLINK("https://www.tenforums.com/tutorials/151547-show-hide-notifications-when-playing-fullscreen-game-windows-10-a.html","Xbox Game Bar Notifications - Hide or Show when Playing Fullscreen Game in Windows 10")</f>
        <v>Xbox Game Bar Notifications - Hide or Show when Playing Fullscreen Game in Windows 10</v>
      </c>
      <c r="B4285" s="10" t="s">
        <v>1143</v>
      </c>
      <c r="C4285" s="3"/>
      <c r="D4285" s="3"/>
      <c r="E4285" s="3"/>
      <c r="F4285" s="3"/>
      <c r="G4285" s="3"/>
      <c r="H4285" s="3"/>
      <c r="I4285" s="3"/>
      <c r="J4285" s="3"/>
      <c r="K4285" s="3"/>
      <c r="L4285" s="3"/>
      <c r="M4285" s="3"/>
      <c r="N4285" s="3"/>
      <c r="O4285" s="3"/>
      <c r="P4285" s="3"/>
      <c r="Q4285" s="3"/>
      <c r="R4285" s="3"/>
      <c r="S4285" s="3"/>
      <c r="T4285" s="3"/>
      <c r="U4285" s="3"/>
      <c r="V4285" s="3"/>
    </row>
    <row r="4286" ht="27.0" customHeight="1">
      <c r="A4286" s="12" t="str">
        <f>HYPERLINK("https://www.tenforums.com/tutorials/113373-view-game-performance-game-bar-windows-10-a.html","Xbox Game Bar Performance - View Game Performance in Windows 10")</f>
        <v>Xbox Game Bar Performance - View Game Performance in Windows 10</v>
      </c>
      <c r="B4286" s="9" t="s">
        <v>1149</v>
      </c>
      <c r="C4286" s="3"/>
      <c r="D4286" s="3"/>
      <c r="E4286" s="3"/>
      <c r="F4286" s="3"/>
      <c r="G4286" s="3"/>
      <c r="H4286" s="3"/>
      <c r="I4286" s="3"/>
      <c r="J4286" s="3"/>
      <c r="K4286" s="3"/>
      <c r="L4286" s="3"/>
      <c r="M4286" s="3"/>
      <c r="N4286" s="3"/>
      <c r="O4286" s="3"/>
      <c r="P4286" s="3"/>
      <c r="Q4286" s="3"/>
      <c r="R4286" s="3"/>
      <c r="S4286" s="3"/>
      <c r="T4286" s="3"/>
      <c r="U4286" s="3"/>
      <c r="V4286" s="3"/>
    </row>
    <row r="4287" ht="27.0" customHeight="1">
      <c r="A4287" s="8" t="str">
        <f>HYPERLINK("https://www.tenforums.com/tutorials/8630-game-bar-record-take-screenshots-windows-10-a.html","Xbox Game Bar - Record and Take Screenshots in Windows 10")</f>
        <v>Xbox Game Bar - Record and Take Screenshots in Windows 10</v>
      </c>
      <c r="B4287" s="9" t="s">
        <v>1138</v>
      </c>
      <c r="C4287" s="3"/>
      <c r="D4287" s="3"/>
      <c r="E4287" s="3"/>
      <c r="F4287" s="3"/>
      <c r="G4287" s="3"/>
      <c r="H4287" s="3"/>
      <c r="I4287" s="3"/>
      <c r="J4287" s="3"/>
      <c r="K4287" s="3"/>
      <c r="L4287" s="3"/>
      <c r="M4287" s="3"/>
      <c r="N4287" s="3"/>
      <c r="O4287" s="3"/>
      <c r="P4287" s="3"/>
      <c r="Q4287" s="3"/>
      <c r="R4287" s="3"/>
      <c r="S4287" s="3"/>
      <c r="T4287" s="3"/>
      <c r="U4287" s="3"/>
      <c r="V4287" s="3"/>
    </row>
    <row r="4288" ht="27.0" customHeight="1">
      <c r="A4288" s="12" t="str">
        <f>HYPERLINK("https://www.tenforums.com/tutorials/104093-choose-light-dark-theme-game-bar-windows-10-a.html","Xbox Game Bar Theme - Choose Light or Dark Theme in Windows 10")</f>
        <v>Xbox Game Bar Theme - Choose Light or Dark Theme in Windows 10</v>
      </c>
      <c r="B4288" s="40" t="s">
        <v>1138</v>
      </c>
      <c r="C4288" s="3"/>
      <c r="D4288" s="3"/>
      <c r="E4288" s="3"/>
      <c r="F4288" s="3"/>
      <c r="G4288" s="3"/>
      <c r="H4288" s="3"/>
      <c r="I4288" s="3"/>
      <c r="J4288" s="3"/>
      <c r="K4288" s="3"/>
      <c r="L4288" s="3"/>
      <c r="M4288" s="3"/>
      <c r="N4288" s="3"/>
      <c r="O4288" s="3"/>
      <c r="P4288" s="3"/>
      <c r="Q4288" s="3"/>
      <c r="R4288" s="3"/>
      <c r="S4288" s="3"/>
      <c r="T4288" s="3"/>
      <c r="U4288" s="3"/>
      <c r="V4288" s="3"/>
    </row>
    <row r="4289" ht="27.0" customHeight="1">
      <c r="A4289" s="12" t="str">
        <f>HYPERLINK("https://www.tenforums.com/tutorials/76094-turn-off-game-bar-tips-windows-10-a.html","Xbox Game Bar Tips - Turn On or Off in Windows 10")</f>
        <v>Xbox Game Bar Tips - Turn On or Off in Windows 10</v>
      </c>
      <c r="B4289" s="10" t="s">
        <v>1147</v>
      </c>
      <c r="C4289" s="3"/>
      <c r="D4289" s="3"/>
      <c r="E4289" s="3"/>
      <c r="F4289" s="3"/>
      <c r="G4289" s="3"/>
      <c r="H4289" s="3"/>
      <c r="I4289" s="3"/>
      <c r="J4289" s="3"/>
      <c r="K4289" s="3"/>
      <c r="L4289" s="3"/>
      <c r="M4289" s="3"/>
      <c r="N4289" s="3"/>
      <c r="O4289" s="3"/>
      <c r="P4289" s="3"/>
      <c r="Q4289" s="3"/>
      <c r="R4289" s="3"/>
      <c r="S4289" s="3"/>
      <c r="T4289" s="3"/>
      <c r="U4289" s="3"/>
      <c r="V4289" s="3"/>
    </row>
    <row r="4290" ht="27.0" customHeight="1">
      <c r="A4290" s="12" t="str">
        <f>HYPERLINK("https://www.tenforums.com/tutorials/8637-turn-off-xbox-game-bar-windows-10-a.html","Xbox Game Bar - Turn On or Off in Windows 10")</f>
        <v>Xbox Game Bar - Turn On or Off in Windows 10</v>
      </c>
      <c r="B4290" s="10" t="s">
        <v>1148</v>
      </c>
      <c r="C4290" s="3"/>
      <c r="D4290" s="3"/>
      <c r="E4290" s="3"/>
      <c r="F4290" s="3"/>
      <c r="G4290" s="3"/>
      <c r="H4290" s="3"/>
      <c r="I4290" s="3"/>
      <c r="J4290" s="3"/>
      <c r="K4290" s="3"/>
      <c r="L4290" s="3"/>
      <c r="M4290" s="3"/>
      <c r="N4290" s="3"/>
      <c r="O4290" s="3"/>
      <c r="P4290" s="3"/>
      <c r="Q4290" s="3"/>
      <c r="R4290" s="3"/>
      <c r="S4290" s="3"/>
      <c r="T4290" s="3"/>
      <c r="U4290" s="3"/>
      <c r="V4290" s="3"/>
    </row>
    <row r="4291" ht="27.0" customHeight="1">
      <c r="A4291" s="8" t="str">
        <f>HYPERLINK("https://www.tenforums.com/tutorials/51180-game-dvr-game-bar-enable-disable-windows-10-a.html","Xbox Game DVR and Game Bar - Enable or Disable in Windows 10 ")</f>
        <v>Xbox Game DVR and Game Bar - Enable or Disable in Windows 10 </v>
      </c>
      <c r="B4291" s="9" t="s">
        <v>1151</v>
      </c>
      <c r="C4291" s="3"/>
      <c r="D4291" s="3"/>
      <c r="E4291" s="3"/>
      <c r="F4291" s="3"/>
      <c r="G4291" s="3"/>
      <c r="H4291" s="3"/>
      <c r="I4291" s="3"/>
      <c r="J4291" s="3"/>
      <c r="K4291" s="3"/>
      <c r="L4291" s="3"/>
      <c r="M4291" s="3"/>
      <c r="N4291" s="3"/>
      <c r="O4291" s="3"/>
      <c r="P4291" s="3"/>
      <c r="Q4291" s="3"/>
      <c r="R4291" s="3"/>
      <c r="S4291" s="3"/>
      <c r="T4291" s="3"/>
      <c r="U4291" s="3"/>
      <c r="V4291" s="3"/>
    </row>
    <row r="4292" ht="27.0" customHeight="1">
      <c r="A4292" s="8" t="str">
        <f>HYPERLINK("https://www.tenforums.com/tutorials/8686-game-dvr-remember-game-undo-windows-10-a.html","Xbox Game DVR 'Remember this as a game' - Undo in Windows 10")</f>
        <v>Xbox Game DVR 'Remember this as a game' - Undo in Windows 10</v>
      </c>
      <c r="B4292" s="9" t="s">
        <v>1152</v>
      </c>
      <c r="C4292" s="3"/>
      <c r="D4292" s="3"/>
      <c r="E4292" s="3"/>
      <c r="F4292" s="3"/>
      <c r="G4292" s="3"/>
      <c r="H4292" s="3"/>
      <c r="I4292" s="3"/>
      <c r="J4292" s="3"/>
      <c r="K4292" s="3"/>
      <c r="L4292" s="3"/>
      <c r="M4292" s="3"/>
      <c r="N4292" s="3"/>
      <c r="O4292" s="3"/>
      <c r="P4292" s="3"/>
      <c r="Q4292" s="3"/>
      <c r="R4292" s="3"/>
      <c r="S4292" s="3"/>
      <c r="T4292" s="3"/>
      <c r="U4292" s="3"/>
      <c r="V4292" s="3"/>
    </row>
    <row r="4293" ht="27.0" customHeight="1">
      <c r="A4293" s="8" t="str">
        <f>HYPERLINK("https://www.tenforums.com/tutorials/35442-xbox-live-account-connect-cortana-windows-10-a.html","Xbox Live Account - Connect To Cortana in Windows 10")</f>
        <v>Xbox Live Account - Connect To Cortana in Windows 10</v>
      </c>
      <c r="B4293" s="9" t="s">
        <v>642</v>
      </c>
      <c r="C4293" s="3"/>
      <c r="D4293" s="3"/>
      <c r="E4293" s="3"/>
      <c r="F4293" s="3"/>
      <c r="G4293" s="3"/>
      <c r="H4293" s="3"/>
      <c r="I4293" s="3"/>
      <c r="J4293" s="3"/>
      <c r="K4293" s="3"/>
      <c r="L4293" s="3"/>
      <c r="M4293" s="3"/>
      <c r="N4293" s="3"/>
      <c r="O4293" s="3"/>
      <c r="P4293" s="3"/>
      <c r="Q4293" s="3"/>
      <c r="R4293" s="3"/>
      <c r="S4293" s="3"/>
      <c r="T4293" s="3"/>
      <c r="U4293" s="3"/>
      <c r="V4293" s="3"/>
    </row>
    <row r="4294" ht="27.0" customHeight="1">
      <c r="A4294" s="8" t="str">
        <f>HYPERLINK("https://www.tenforums.com/tutorials/32489-xbox-one-game-streaming-enable-disable.html","Xbox One Game Streaming - Enable or Disable")</f>
        <v>Xbox One Game Streaming - Enable or Disable</v>
      </c>
      <c r="B4294" s="9" t="s">
        <v>3356</v>
      </c>
      <c r="C4294" s="3"/>
      <c r="D4294" s="3"/>
      <c r="E4294" s="3"/>
      <c r="F4294" s="3"/>
      <c r="G4294" s="3"/>
      <c r="H4294" s="3"/>
      <c r="I4294" s="3"/>
      <c r="J4294" s="3"/>
      <c r="K4294" s="3"/>
      <c r="L4294" s="3"/>
      <c r="M4294" s="3"/>
      <c r="N4294" s="3"/>
      <c r="O4294" s="3"/>
      <c r="P4294" s="3"/>
      <c r="Q4294" s="3"/>
      <c r="R4294" s="3"/>
      <c r="S4294" s="3"/>
      <c r="T4294" s="3"/>
      <c r="U4294" s="3"/>
      <c r="V4294" s="3"/>
    </row>
    <row r="4295" ht="27.0" customHeight="1">
      <c r="A4295" s="8" t="str">
        <f>HYPERLINK("https://www.tenforums.com/tutorials/30816-xbox-one-external-storage-set-up.html","Xbox One External Storage - Set Up")</f>
        <v>Xbox One External Storage - Set Up</v>
      </c>
      <c r="B4295" s="9" t="s">
        <v>965</v>
      </c>
      <c r="C4295" s="3"/>
      <c r="D4295" s="3"/>
      <c r="E4295" s="3"/>
      <c r="F4295" s="3"/>
      <c r="G4295" s="3"/>
      <c r="H4295" s="3"/>
      <c r="I4295" s="3"/>
      <c r="J4295" s="3"/>
      <c r="K4295" s="3"/>
      <c r="L4295" s="3"/>
      <c r="M4295" s="3"/>
      <c r="N4295" s="3"/>
      <c r="O4295" s="3"/>
      <c r="P4295" s="3"/>
      <c r="Q4295" s="3"/>
      <c r="R4295" s="3"/>
      <c r="S4295" s="3"/>
      <c r="T4295" s="3"/>
      <c r="U4295" s="3"/>
      <c r="V4295" s="3"/>
    </row>
    <row r="4296" ht="27.0" customHeight="1">
      <c r="A4296" s="8" t="str">
        <f>HYPERLINK("https://www.tenforums.com/tutorials/30966-xbox-one-games-apps-move-copy-between-storage-devices.html","Xbox One Games and Apps - Move or Copy Between Storage Devices")</f>
        <v>Xbox One Games and Apps - Move or Copy Between Storage Devices</v>
      </c>
      <c r="B4296" s="9" t="s">
        <v>3357</v>
      </c>
      <c r="C4296" s="3"/>
      <c r="D4296" s="3"/>
      <c r="E4296" s="3"/>
      <c r="F4296" s="3"/>
      <c r="G4296" s="3"/>
      <c r="H4296" s="3"/>
      <c r="I4296" s="3"/>
      <c r="J4296" s="3"/>
      <c r="K4296" s="3"/>
      <c r="L4296" s="3"/>
      <c r="M4296" s="3"/>
      <c r="N4296" s="3"/>
      <c r="O4296" s="3"/>
      <c r="P4296" s="3"/>
      <c r="Q4296" s="3"/>
      <c r="R4296" s="3"/>
      <c r="S4296" s="3"/>
      <c r="T4296" s="3"/>
      <c r="U4296" s="3"/>
      <c r="V4296" s="3"/>
    </row>
    <row r="4297" ht="27.0" customHeight="1">
      <c r="A4297" s="8" t="str">
        <f>HYPERLINK("https://www.tenforums.com/tutorials/31233-xbox-one-games-apps-uninstall.html","Xbox One Games and Apps - Uninstall")</f>
        <v>Xbox One Games and Apps - Uninstall</v>
      </c>
      <c r="B4297" s="9" t="s">
        <v>3358</v>
      </c>
      <c r="C4297" s="3"/>
      <c r="D4297" s="3"/>
      <c r="E4297" s="3"/>
      <c r="F4297" s="3"/>
      <c r="G4297" s="3"/>
      <c r="H4297" s="3"/>
      <c r="I4297" s="3"/>
      <c r="J4297" s="3"/>
      <c r="K4297" s="3"/>
      <c r="L4297" s="3"/>
      <c r="M4297" s="3"/>
      <c r="N4297" s="3"/>
      <c r="O4297" s="3"/>
      <c r="P4297" s="3"/>
      <c r="Q4297" s="3"/>
      <c r="R4297" s="3"/>
      <c r="S4297" s="3"/>
      <c r="T4297" s="3"/>
      <c r="U4297" s="3"/>
      <c r="V4297" s="3"/>
    </row>
    <row r="4298" ht="27.0" customHeight="1">
      <c r="A4298" s="8" t="str">
        <f>HYPERLINK("https://www.tenforums.com/tutorials/67374-xbox-one-reset-factory-defaults.html","Xbox One - Reset to Factory Defaults ")</f>
        <v>Xbox One - Reset to Factory Defaults </v>
      </c>
      <c r="B4298" s="9" t="s">
        <v>3359</v>
      </c>
      <c r="C4298" s="3"/>
      <c r="D4298" s="3"/>
      <c r="E4298" s="3"/>
      <c r="F4298" s="3"/>
      <c r="G4298" s="3"/>
      <c r="H4298" s="3"/>
      <c r="I4298" s="3"/>
      <c r="J4298" s="3"/>
      <c r="K4298" s="3"/>
      <c r="L4298" s="3"/>
      <c r="M4298" s="3"/>
      <c r="N4298" s="3"/>
      <c r="O4298" s="3"/>
      <c r="P4298" s="3"/>
      <c r="Q4298" s="3"/>
      <c r="R4298" s="3"/>
      <c r="S4298" s="3"/>
      <c r="T4298" s="3"/>
      <c r="U4298" s="3"/>
      <c r="V4298" s="3"/>
    </row>
    <row r="4299" ht="27.0" customHeight="1">
      <c r="A4299" s="8" t="str">
        <f>HYPERLINK("https://www.tenforums.com/tutorials/32712-xbox-one-stream-game-windows-10-a.html","Xbox One - Stream Game in Windows 10")</f>
        <v>Xbox One - Stream Game in Windows 10</v>
      </c>
      <c r="B4299" s="9" t="s">
        <v>3360</v>
      </c>
      <c r="C4299" s="3"/>
      <c r="D4299" s="3"/>
      <c r="E4299" s="3"/>
      <c r="F4299" s="3"/>
      <c r="G4299" s="3"/>
      <c r="H4299" s="3"/>
      <c r="I4299" s="3"/>
      <c r="J4299" s="3"/>
      <c r="K4299" s="3"/>
      <c r="L4299" s="3"/>
      <c r="M4299" s="3"/>
      <c r="N4299" s="3"/>
      <c r="O4299" s="3"/>
      <c r="P4299" s="3"/>
      <c r="Q4299" s="3"/>
      <c r="R4299" s="3"/>
      <c r="S4299" s="3"/>
      <c r="T4299" s="3"/>
      <c r="U4299" s="3"/>
      <c r="V4299" s="3"/>
    </row>
    <row r="4300" ht="27.0" customHeight="1">
      <c r="A4300" s="8" t="str">
        <f>HYPERLINK("https://www.tenforums.com/tutorials/31331-xbox-one-system-updates-check-install.html","Xbox One System Updates - Check for and Install")</f>
        <v>Xbox One System Updates - Check for and Install</v>
      </c>
      <c r="B4300" s="9" t="s">
        <v>3361</v>
      </c>
      <c r="C4300" s="3"/>
      <c r="D4300" s="3"/>
      <c r="E4300" s="3"/>
      <c r="F4300" s="3"/>
      <c r="G4300" s="3"/>
      <c r="H4300" s="3"/>
      <c r="I4300" s="3"/>
      <c r="J4300" s="3"/>
      <c r="K4300" s="3"/>
      <c r="L4300" s="3"/>
      <c r="M4300" s="3"/>
      <c r="N4300" s="3"/>
      <c r="O4300" s="3"/>
      <c r="P4300" s="3"/>
      <c r="Q4300" s="3"/>
      <c r="R4300" s="3"/>
      <c r="S4300" s="3"/>
      <c r="T4300" s="3"/>
      <c r="U4300" s="3"/>
      <c r="V4300" s="3"/>
    </row>
    <row r="4301" ht="27.0" customHeight="1">
      <c r="A4301" s="8" t="str">
        <f>HYPERLINK("https://www.tenforums.com/tutorials/135551-hyper-v-add-windows-xp-mode-virtual-machine-windows-10-a.html","XP Mode Virtual Machine - Add to Hyper-V in Windows 10")</f>
        <v>XP Mode Virtual Machine - Add to Hyper-V in Windows 10</v>
      </c>
      <c r="B4301" s="9" t="s">
        <v>1244</v>
      </c>
      <c r="C4301" s="3"/>
      <c r="D4301" s="3"/>
      <c r="E4301" s="3"/>
      <c r="F4301" s="3"/>
      <c r="G4301" s="3"/>
      <c r="H4301" s="3"/>
      <c r="I4301" s="3"/>
      <c r="J4301" s="3"/>
      <c r="K4301" s="3"/>
      <c r="L4301" s="3"/>
      <c r="M4301" s="3"/>
      <c r="N4301" s="3"/>
      <c r="O4301" s="3"/>
      <c r="P4301" s="3"/>
      <c r="Q4301" s="3"/>
      <c r="R4301" s="3"/>
      <c r="S4301" s="3"/>
      <c r="T4301" s="3"/>
      <c r="U4301" s="3"/>
      <c r="V4301" s="3"/>
    </row>
    <row r="4302" ht="27.0" customHeight="1">
      <c r="A4302" s="8" t="str">
        <f>HYPERLINK("https://www.tenforums.com/tutorials/66152-microsoft-xps-document-writer-printer-add-remove-windows-10-a.html","XPS Document Writer Printer - Add or Remove in Windows 10")</f>
        <v>XPS Document Writer Printer - Add or Remove in Windows 10</v>
      </c>
      <c r="B4302" s="9" t="s">
        <v>1907</v>
      </c>
      <c r="C4302" s="3"/>
      <c r="D4302" s="3"/>
      <c r="E4302" s="3"/>
      <c r="F4302" s="3"/>
      <c r="G4302" s="3"/>
      <c r="H4302" s="3"/>
      <c r="I4302" s="3"/>
      <c r="J4302" s="3"/>
      <c r="K4302" s="3"/>
      <c r="L4302" s="3"/>
      <c r="M4302" s="3"/>
      <c r="N4302" s="3"/>
      <c r="O4302" s="3"/>
      <c r="P4302" s="3"/>
      <c r="Q4302" s="3"/>
      <c r="R4302" s="3"/>
      <c r="S4302" s="3"/>
      <c r="T4302" s="3"/>
      <c r="U4302" s="3"/>
      <c r="V4302" s="3"/>
    </row>
    <row r="4303" ht="27.0" customHeight="1">
      <c r="A4303" s="8" t="str">
        <f>HYPERLINK("https://www.tenforums.com/tutorials/109719-add-remove-xps-viewer-app-windows-10-a.html","XPS Viewer app - Add or Remove in Windows 10")</f>
        <v>XPS Viewer app - Add or Remove in Windows 10</v>
      </c>
      <c r="B4303" s="9" t="s">
        <v>3362</v>
      </c>
      <c r="C4303" s="3"/>
      <c r="D4303" s="3"/>
      <c r="E4303" s="3"/>
      <c r="F4303" s="3"/>
      <c r="G4303" s="3"/>
      <c r="H4303" s="3"/>
      <c r="I4303" s="3"/>
      <c r="J4303" s="3"/>
      <c r="K4303" s="3"/>
      <c r="L4303" s="3"/>
      <c r="M4303" s="3"/>
      <c r="N4303" s="3"/>
      <c r="O4303" s="3"/>
      <c r="P4303" s="3"/>
      <c r="Q4303" s="3"/>
      <c r="R4303" s="3"/>
      <c r="S4303" s="3"/>
      <c r="T4303" s="3"/>
      <c r="U4303" s="3"/>
      <c r="V4303" s="3"/>
    </row>
    <row r="4304" ht="27.0" customHeight="1">
      <c r="A4304" s="6" t="s">
        <v>3363</v>
      </c>
      <c r="B4304" s="6" t="s">
        <v>3363</v>
      </c>
      <c r="C4304" s="15"/>
      <c r="D4304" s="15"/>
      <c r="E4304" s="15"/>
      <c r="F4304" s="15"/>
      <c r="G4304" s="15"/>
      <c r="H4304" s="15"/>
      <c r="I4304" s="15"/>
      <c r="J4304" s="15"/>
      <c r="K4304" s="15"/>
      <c r="L4304" s="15"/>
      <c r="M4304" s="15"/>
      <c r="N4304" s="15"/>
      <c r="O4304" s="15"/>
      <c r="P4304" s="15"/>
      <c r="Q4304" s="15"/>
      <c r="R4304" s="15"/>
      <c r="S4304" s="15"/>
      <c r="T4304" s="15"/>
      <c r="U4304" s="15"/>
      <c r="V4304" s="15"/>
    </row>
    <row r="4305" ht="27.0" customHeight="1">
      <c r="A4305" s="8" t="str">
        <f>HYPERLINK("https://www.tenforums.com/tutorials/4171-new-app-installed-notification-enable-disable-windows-10-a.html","""You have new apps that can open this type of file"" Notification - Disable")</f>
        <v>"You have new apps that can open this type of file" Notification - Disable</v>
      </c>
      <c r="B4305" s="9" t="s">
        <v>2060</v>
      </c>
      <c r="C4305" s="3"/>
      <c r="D4305" s="3"/>
      <c r="E4305" s="3"/>
      <c r="F4305" s="3"/>
      <c r="G4305" s="3"/>
      <c r="H4305" s="3"/>
      <c r="I4305" s="3"/>
      <c r="J4305" s="3"/>
      <c r="K4305" s="3"/>
      <c r="L4305" s="3"/>
      <c r="M4305" s="3"/>
      <c r="N4305" s="3"/>
      <c r="O4305" s="3"/>
      <c r="P4305" s="3"/>
      <c r="Q4305" s="3"/>
      <c r="R4305" s="3"/>
      <c r="S4305" s="3"/>
      <c r="T4305" s="3"/>
      <c r="U4305" s="3"/>
      <c r="V4305" s="3"/>
    </row>
    <row r="4306" ht="27.0" customHeight="1">
      <c r="A4306" s="8" t="str">
        <f>HYPERLINK("https://www.tenforums.com/tutorials/37536-click-here-enter-your-most-recent-credential-fix-windows-10-a.html","Your Microsoft account needs you to sign in again - Fix in Windows 10")</f>
        <v>Your Microsoft account needs you to sign in again - Fix in Windows 10</v>
      </c>
      <c r="B4306" s="9" t="s">
        <v>499</v>
      </c>
      <c r="C4306" s="3"/>
      <c r="D4306" s="3"/>
      <c r="E4306" s="3"/>
      <c r="F4306" s="3"/>
      <c r="G4306" s="3"/>
      <c r="H4306" s="3"/>
      <c r="I4306" s="3"/>
      <c r="J4306" s="3"/>
      <c r="K4306" s="3"/>
      <c r="L4306" s="3"/>
      <c r="M4306" s="3"/>
      <c r="N4306" s="3"/>
      <c r="O4306" s="3"/>
      <c r="P4306" s="3"/>
      <c r="Q4306" s="3"/>
      <c r="R4306" s="3"/>
      <c r="S4306" s="3"/>
      <c r="T4306" s="3"/>
      <c r="U4306" s="3"/>
      <c r="V4306" s="3"/>
    </row>
    <row r="4307" ht="27.0" customHeight="1">
      <c r="A4307" s="11" t="str">
        <f>HYPERLINK("https://www.tenforums.com/tutorials/153122-sync-phone-wallpaper-your-phone-app-background-windows-10-pc.html","Your Phone app Background - Turn On or Off Sync Phone Wallpaper on Windows 10 PC")</f>
        <v>Your Phone app Background - Turn On or Off Sync Phone Wallpaper on Windows 10 PC</v>
      </c>
      <c r="B4307" s="10" t="s">
        <v>3364</v>
      </c>
      <c r="C4307" s="3"/>
      <c r="D4307" s="3"/>
      <c r="E4307" s="3"/>
      <c r="F4307" s="3"/>
      <c r="G4307" s="3"/>
      <c r="H4307" s="3"/>
      <c r="I4307" s="3"/>
      <c r="J4307" s="3"/>
      <c r="K4307" s="3"/>
      <c r="L4307" s="3"/>
      <c r="M4307" s="3"/>
      <c r="N4307" s="3"/>
      <c r="O4307" s="3"/>
      <c r="P4307" s="3"/>
      <c r="Q4307" s="3"/>
      <c r="R4307" s="3"/>
      <c r="S4307" s="3"/>
      <c r="T4307" s="3"/>
      <c r="U4307" s="3"/>
      <c r="V4307" s="3"/>
    </row>
    <row r="4308" ht="27.0" customHeight="1">
      <c r="A4308" s="11" t="str">
        <f>HYPERLINK("https://www.tenforums.com/tutorials/155761-how-turn-off-your-phone-app-badging-windows-10-a.html","Your Phone App Badging for Unread Messages and Notifications - Turn On or Off in Windows 10")</f>
        <v>Your Phone App Badging for Unread Messages and Notifications - Turn On or Off in Windows 10</v>
      </c>
      <c r="B4308" s="10" t="s">
        <v>3365</v>
      </c>
      <c r="C4308" s="3"/>
      <c r="D4308" s="3"/>
      <c r="E4308" s="3"/>
      <c r="F4308" s="3"/>
      <c r="G4308" s="3"/>
      <c r="H4308" s="3"/>
      <c r="I4308" s="3"/>
      <c r="J4308" s="3"/>
      <c r="K4308" s="3"/>
      <c r="L4308" s="3"/>
      <c r="M4308" s="3"/>
      <c r="N4308" s="3"/>
      <c r="O4308" s="3"/>
      <c r="P4308" s="3"/>
      <c r="Q4308" s="3"/>
      <c r="R4308" s="3"/>
      <c r="S4308" s="3"/>
      <c r="T4308" s="3"/>
      <c r="U4308" s="3"/>
      <c r="V4308" s="3"/>
    </row>
    <row r="4309" ht="27.0" customHeight="1">
      <c r="A4309" s="11" t="str">
        <f>HYPERLINK("https://www.tenforums.com/tutorials/142187-turn-setup-turn-off-calls-your-phone-app-windows-10-a.html","Your Phone app Calls - Turn On and Setup or Turn Off Calls in Windows 10")</f>
        <v>Your Phone app Calls - Turn On and Setup or Turn Off Calls in Windows 10</v>
      </c>
      <c r="B4309" s="10" t="s">
        <v>3366</v>
      </c>
      <c r="C4309" s="3"/>
      <c r="D4309" s="3"/>
      <c r="E4309" s="3"/>
      <c r="F4309" s="3"/>
      <c r="G4309" s="3"/>
      <c r="H4309" s="3"/>
      <c r="I4309" s="3"/>
      <c r="J4309" s="3"/>
      <c r="K4309" s="3"/>
      <c r="L4309" s="3"/>
      <c r="M4309" s="3"/>
      <c r="N4309" s="3"/>
      <c r="O4309" s="3"/>
      <c r="P4309" s="3"/>
      <c r="Q4309" s="3"/>
      <c r="R4309" s="3"/>
      <c r="S4309" s="3"/>
      <c r="T4309" s="3"/>
      <c r="U4309" s="3"/>
      <c r="V4309" s="3"/>
    </row>
    <row r="4310" ht="27.0" customHeight="1">
      <c r="A4310" s="11" t="str">
        <f>HYPERLINK("https://www.tenforums.com/tutorials/140194-check-android-phone-battery-level-your-phone-app-windows-10-pc.html","Your Phone app - Check Android Phone Battery Level on Windows 10 PC")</f>
        <v>Your Phone app - Check Android Phone Battery Level on Windows 10 PC</v>
      </c>
      <c r="B4310" s="10" t="s">
        <v>3367</v>
      </c>
      <c r="C4310" s="3"/>
      <c r="D4310" s="3"/>
      <c r="E4310" s="3"/>
      <c r="F4310" s="3"/>
      <c r="G4310" s="3"/>
      <c r="H4310" s="3"/>
      <c r="I4310" s="3"/>
      <c r="J4310" s="3"/>
      <c r="K4310" s="3"/>
      <c r="L4310" s="3"/>
      <c r="M4310" s="3"/>
      <c r="N4310" s="3"/>
      <c r="O4310" s="3"/>
      <c r="P4310" s="3"/>
      <c r="Q4310" s="3"/>
      <c r="R4310" s="3"/>
      <c r="S4310" s="3"/>
      <c r="T4310" s="3"/>
      <c r="U4310" s="3"/>
      <c r="V4310" s="3"/>
    </row>
    <row r="4311" ht="27.0" customHeight="1">
      <c r="A4311" s="11" t="s">
        <v>3368</v>
      </c>
      <c r="B4311" s="10" t="s">
        <v>3369</v>
      </c>
      <c r="C4311" s="3"/>
      <c r="D4311" s="3"/>
      <c r="E4311" s="3"/>
      <c r="F4311" s="3"/>
      <c r="G4311" s="3"/>
      <c r="H4311" s="3"/>
      <c r="I4311" s="3"/>
      <c r="J4311" s="3"/>
      <c r="K4311" s="3"/>
      <c r="L4311" s="3"/>
      <c r="M4311" s="3"/>
      <c r="N4311" s="3"/>
      <c r="O4311" s="3"/>
      <c r="P4311" s="3"/>
      <c r="Q4311" s="3"/>
      <c r="R4311" s="3"/>
      <c r="S4311" s="3"/>
      <c r="T4311" s="3"/>
      <c r="U4311" s="3"/>
      <c r="V4311" s="3"/>
    </row>
    <row r="4312" ht="27.0" customHeight="1">
      <c r="A4312" s="11" t="s">
        <v>3370</v>
      </c>
      <c r="B4312" s="10" t="s">
        <v>3371</v>
      </c>
      <c r="C4312" s="3"/>
      <c r="D4312" s="3"/>
      <c r="E4312" s="3"/>
      <c r="F4312" s="3"/>
      <c r="G4312" s="3"/>
      <c r="H4312" s="3"/>
      <c r="I4312" s="3"/>
      <c r="J4312" s="3"/>
      <c r="K4312" s="3"/>
      <c r="L4312" s="3"/>
      <c r="M4312" s="3"/>
      <c r="N4312" s="3"/>
      <c r="O4312" s="3"/>
      <c r="P4312" s="3"/>
      <c r="Q4312" s="3"/>
      <c r="R4312" s="3"/>
      <c r="S4312" s="3"/>
      <c r="T4312" s="3"/>
      <c r="U4312" s="3"/>
      <c r="V4312" s="3"/>
    </row>
    <row r="4313" ht="27.0" customHeight="1">
      <c r="A4313" s="11" t="str">
        <f>HYPERLINK("https://www.tenforums.com/tutorials/155622-drag-drop-files-between-phone-windows-10-pc-your-phone-app.html","Your Phone app - Drag and Drop Files between Android Phone and Windows 10 PC")</f>
        <v>Your Phone app - Drag and Drop Files between Android Phone and Windows 10 PC</v>
      </c>
      <c r="B4313" s="10" t="s">
        <v>3372</v>
      </c>
      <c r="C4313" s="3"/>
      <c r="D4313" s="3"/>
      <c r="E4313" s="3"/>
      <c r="F4313" s="3"/>
      <c r="G4313" s="3"/>
      <c r="H4313" s="3"/>
      <c r="I4313" s="3"/>
      <c r="J4313" s="3"/>
      <c r="K4313" s="3"/>
      <c r="L4313" s="3"/>
      <c r="M4313" s="3"/>
      <c r="N4313" s="3"/>
      <c r="O4313" s="3"/>
      <c r="P4313" s="3"/>
      <c r="Q4313" s="3"/>
      <c r="R4313" s="3"/>
      <c r="S4313" s="3"/>
      <c r="T4313" s="3"/>
      <c r="U4313" s="3"/>
      <c r="V4313" s="3"/>
    </row>
    <row r="4314" ht="27.0" customHeight="1">
      <c r="A4314" s="8" t="str">
        <f>HYPERLINK("https://www.tenforums.com/tutorials/136007-turn-off-send-receive-mms-attachments-your-phone-app.html","Your Phone app MMS attachments - Turn On or Off Send and Receive in Windows 10")</f>
        <v>Your Phone app MMS attachments - Turn On or Off Send and Receive in Windows 10</v>
      </c>
      <c r="B4314" s="9" t="s">
        <v>3373</v>
      </c>
      <c r="C4314" s="3"/>
      <c r="D4314" s="3"/>
      <c r="E4314" s="3"/>
      <c r="F4314" s="3"/>
      <c r="G4314" s="3"/>
      <c r="H4314" s="3"/>
      <c r="I4314" s="3"/>
      <c r="J4314" s="3"/>
      <c r="K4314" s="3"/>
      <c r="L4314" s="3"/>
      <c r="M4314" s="3"/>
      <c r="N4314" s="3"/>
      <c r="O4314" s="3"/>
      <c r="P4314" s="3"/>
      <c r="Q4314" s="3"/>
      <c r="R4314" s="3"/>
      <c r="S4314" s="3"/>
      <c r="T4314" s="3"/>
      <c r="U4314" s="3"/>
      <c r="V4314" s="3"/>
    </row>
    <row r="4315" ht="27.0" customHeight="1">
      <c r="A4315" s="8" t="str">
        <f>HYPERLINK("https://www.tenforums.com/tutorials/136089-turn-off-your-phone-app-notifications-android-messages.html","Your Phone app Notification Banners for Android Phone Messages - Turn On or Off in Windows 10")</f>
        <v>Your Phone app Notification Banners for Android Phone Messages - Turn On or Off in Windows 10</v>
      </c>
      <c r="B4315" s="9" t="s">
        <v>3374</v>
      </c>
      <c r="C4315" s="3"/>
      <c r="D4315" s="3"/>
      <c r="E4315" s="3"/>
      <c r="F4315" s="3"/>
      <c r="G4315" s="3"/>
      <c r="H4315" s="3"/>
      <c r="I4315" s="3"/>
      <c r="J4315" s="3"/>
      <c r="K4315" s="3"/>
      <c r="L4315" s="3"/>
      <c r="M4315" s="3"/>
      <c r="N4315" s="3"/>
      <c r="O4315" s="3"/>
      <c r="P4315" s="3"/>
      <c r="Q4315" s="3"/>
      <c r="R4315" s="3"/>
      <c r="S4315" s="3"/>
      <c r="T4315" s="3"/>
      <c r="U4315" s="3"/>
      <c r="V4315" s="3"/>
    </row>
    <row r="4316" ht="27.0" customHeight="1">
      <c r="A4316" s="8" t="str">
        <f>HYPERLINK("https://www.tenforums.com/tutorials/135911-turn-off-your-phone-app-notifications-android-notifications.html","Your Phone app Notification Banners for Android Phone Notifications - Turn On or Off in Windows 10")</f>
        <v>Your Phone app Notification Banners for Android Phone Notifications - Turn On or Off in Windows 10</v>
      </c>
      <c r="B4316" s="9" t="s">
        <v>3375</v>
      </c>
      <c r="C4316" s="3"/>
      <c r="D4316" s="3"/>
      <c r="E4316" s="3"/>
      <c r="F4316" s="3"/>
      <c r="G4316" s="3"/>
      <c r="H4316" s="3"/>
      <c r="I4316" s="3"/>
      <c r="J4316" s="3"/>
      <c r="K4316" s="3"/>
      <c r="L4316" s="3"/>
      <c r="M4316" s="3"/>
      <c r="N4316" s="3"/>
      <c r="O4316" s="3"/>
      <c r="P4316" s="3"/>
      <c r="Q4316" s="3"/>
      <c r="R4316" s="3"/>
      <c r="S4316" s="3"/>
      <c r="T4316" s="3"/>
      <c r="U4316" s="3"/>
      <c r="V4316" s="3"/>
    </row>
    <row r="4317" ht="27.0" customHeight="1">
      <c r="A4317" s="11" t="str">
        <f>HYPERLINK("https://www.tenforums.com/tutorials/156090-change-how-open-notifications-your-phone-app-windows-10-pc.html","Your Phone app Notification - Open in Notifications or Phone Screen in Windows 10")</f>
        <v>Your Phone app Notification - Open in Notifications or Phone Screen in Windows 10</v>
      </c>
      <c r="B4317" s="10" t="s">
        <v>3376</v>
      </c>
      <c r="C4317" s="3"/>
      <c r="D4317" s="3"/>
      <c r="E4317" s="3"/>
      <c r="F4317" s="3"/>
      <c r="G4317" s="3"/>
      <c r="H4317" s="3"/>
      <c r="I4317" s="3"/>
      <c r="J4317" s="3"/>
      <c r="K4317" s="3"/>
      <c r="L4317" s="3"/>
      <c r="M4317" s="3"/>
      <c r="N4317" s="3"/>
      <c r="O4317" s="3"/>
      <c r="P4317" s="3"/>
      <c r="Q4317" s="3"/>
      <c r="R4317" s="3"/>
      <c r="S4317" s="3"/>
      <c r="T4317" s="3"/>
      <c r="U4317" s="3"/>
      <c r="V4317" s="3"/>
    </row>
    <row r="4318" ht="27.0" customHeight="1">
      <c r="A4318" s="11" t="s">
        <v>3377</v>
      </c>
      <c r="B4318" s="10" t="s">
        <v>3378</v>
      </c>
      <c r="C4318" s="3"/>
      <c r="D4318" s="3"/>
      <c r="E4318" s="3"/>
      <c r="F4318" s="3"/>
      <c r="G4318" s="3"/>
      <c r="H4318" s="3"/>
      <c r="I4318" s="3"/>
      <c r="J4318" s="3"/>
      <c r="K4318" s="3"/>
      <c r="L4318" s="3"/>
      <c r="M4318" s="3"/>
      <c r="N4318" s="3"/>
      <c r="O4318" s="3"/>
      <c r="P4318" s="3"/>
      <c r="Q4318" s="3"/>
      <c r="R4318" s="3"/>
      <c r="S4318" s="3"/>
      <c r="T4318" s="3"/>
      <c r="U4318" s="3"/>
      <c r="V4318" s="3"/>
    </row>
    <row r="4319" ht="27.0" customHeight="1">
      <c r="A4319" s="11" t="s">
        <v>3379</v>
      </c>
      <c r="B4319" s="10" t="s">
        <v>3380</v>
      </c>
      <c r="C4319" s="3"/>
      <c r="D4319" s="3"/>
      <c r="E4319" s="3"/>
      <c r="F4319" s="3"/>
      <c r="G4319" s="3"/>
      <c r="H4319" s="3"/>
      <c r="I4319" s="3"/>
      <c r="J4319" s="3"/>
      <c r="K4319" s="3"/>
      <c r="L4319" s="3"/>
      <c r="M4319" s="3"/>
      <c r="N4319" s="3"/>
      <c r="O4319" s="3"/>
      <c r="P4319" s="3"/>
      <c r="Q4319" s="3"/>
      <c r="R4319" s="3"/>
      <c r="S4319" s="3"/>
      <c r="T4319" s="3"/>
      <c r="U4319" s="3"/>
      <c r="V4319" s="3"/>
    </row>
    <row r="4320" ht="27.0" customHeight="1">
      <c r="A4320" s="8" t="str">
        <f>HYPERLINK("https://www.tenforums.com/tutorials/135953-pick-apps-android-phone-notify-your-phone-app-windows-10-a.html","Your Phone app - Pick Apps from Android Phone to Notify in Windows 10")</f>
        <v>Your Phone app - Pick Apps from Android Phone to Notify in Windows 10</v>
      </c>
      <c r="B4320" s="9" t="s">
        <v>3381</v>
      </c>
      <c r="C4320" s="3"/>
      <c r="D4320" s="3"/>
      <c r="E4320" s="3"/>
      <c r="F4320" s="3"/>
      <c r="G4320" s="3"/>
      <c r="H4320" s="3"/>
      <c r="I4320" s="3"/>
      <c r="J4320" s="3"/>
      <c r="K4320" s="3"/>
      <c r="L4320" s="3"/>
      <c r="M4320" s="3"/>
      <c r="N4320" s="3"/>
      <c r="O4320" s="3"/>
      <c r="P4320" s="3"/>
      <c r="Q4320" s="3"/>
      <c r="R4320" s="3"/>
      <c r="S4320" s="3"/>
      <c r="T4320" s="3"/>
      <c r="U4320" s="3"/>
      <c r="V4320" s="3"/>
    </row>
    <row r="4321" ht="27.0" customHeight="1">
      <c r="A4321" s="8" t="str">
        <f>HYPERLINK("https://www.tenforums.com/tutorials/119908-see-photos-android-phone-your-phone-app-windows-10-pc.html","Your Phone app - See Photos from Android Phone on Windows 10 PC")</f>
        <v>Your Phone app - See Photos from Android Phone on Windows 10 PC</v>
      </c>
      <c r="B4321" s="9" t="s">
        <v>141</v>
      </c>
      <c r="C4321" s="3"/>
      <c r="D4321" s="3"/>
      <c r="E4321" s="3"/>
      <c r="F4321" s="3"/>
      <c r="G4321" s="3"/>
      <c r="H4321" s="3"/>
      <c r="I4321" s="3"/>
      <c r="J4321" s="3"/>
      <c r="K4321" s="3"/>
      <c r="L4321" s="3"/>
      <c r="M4321" s="3"/>
      <c r="N4321" s="3"/>
      <c r="O4321" s="3"/>
      <c r="P4321" s="3"/>
      <c r="Q4321" s="3"/>
      <c r="R4321" s="3"/>
      <c r="S4321" s="3"/>
      <c r="T4321" s="3"/>
      <c r="U4321" s="3"/>
      <c r="V4321" s="3"/>
    </row>
    <row r="4322" ht="27.0" customHeight="1">
      <c r="A4322" s="8" t="str">
        <f>HYPERLINK("https://www.tenforums.com/tutorials/119892-send-text-messages-android-phone-your-phone-app-windows-10-a.html","Your Phone app - Send Text Messages from Android Phone on Windows 10 PC")</f>
        <v>Your Phone app - Send Text Messages from Android Phone on Windows 10 PC</v>
      </c>
      <c r="B4322" s="9" t="s">
        <v>142</v>
      </c>
      <c r="C4322" s="3"/>
      <c r="D4322" s="3"/>
      <c r="E4322" s="3"/>
      <c r="F4322" s="3"/>
      <c r="G4322" s="3"/>
      <c r="H4322" s="3"/>
      <c r="I4322" s="3"/>
      <c r="J4322" s="3"/>
      <c r="K4322" s="3"/>
      <c r="L4322" s="3"/>
      <c r="M4322" s="3"/>
      <c r="N4322" s="3"/>
      <c r="O4322" s="3"/>
      <c r="P4322" s="3"/>
      <c r="Q4322" s="3"/>
      <c r="R4322" s="3"/>
      <c r="S4322" s="3"/>
      <c r="T4322" s="3"/>
      <c r="U4322" s="3"/>
      <c r="V4322" s="3"/>
    </row>
    <row r="4323" ht="27.0" customHeight="1">
      <c r="A4323" s="8" t="str">
        <f>HYPERLINK("https://www.tenforums.com/tutorials/136132-turn-off-badge-your-phone-app-taskbar-icon-new-messages.html","Your Phone app Taskbar Icon - Turn On or Off Show Badge for New Messages in Windows 10")</f>
        <v>Your Phone app Taskbar Icon - Turn On or Off Show Badge for New Messages in Windows 10</v>
      </c>
      <c r="B4323" s="9" t="s">
        <v>3382</v>
      </c>
      <c r="C4323" s="3"/>
      <c r="D4323" s="3"/>
      <c r="E4323" s="3"/>
      <c r="F4323" s="3"/>
      <c r="G4323" s="3"/>
      <c r="H4323" s="3"/>
      <c r="I4323" s="3"/>
      <c r="J4323" s="3"/>
      <c r="K4323" s="3"/>
      <c r="L4323" s="3"/>
      <c r="M4323" s="3"/>
      <c r="N4323" s="3"/>
      <c r="O4323" s="3"/>
      <c r="P4323" s="3"/>
      <c r="Q4323" s="3"/>
      <c r="R4323" s="3"/>
      <c r="S4323" s="3"/>
      <c r="T4323" s="3"/>
      <c r="U4323" s="3"/>
      <c r="V4323" s="3"/>
    </row>
    <row r="4324" ht="27.0" customHeight="1">
      <c r="A4324" s="8" t="str">
        <f>HYPERLINK("https://www.tenforums.com/tutorials/156008-turn-off-badge-your-phone-app-taskbar-icon-notifications.html","Your Phone app Taskbar Icon - Turn On or Off Badge for New Notifications in Windows 10")</f>
        <v>Your Phone app Taskbar Icon - Turn On or Off Badge for New Notifications in Windows 10</v>
      </c>
      <c r="B4324" s="41" t="s">
        <v>3383</v>
      </c>
      <c r="C4324" s="16"/>
      <c r="D4324" s="16"/>
      <c r="E4324" s="16"/>
      <c r="F4324" s="16"/>
      <c r="G4324" s="16"/>
      <c r="H4324" s="16"/>
      <c r="I4324" s="16"/>
      <c r="J4324" s="16"/>
      <c r="K4324" s="16"/>
      <c r="L4324" s="16"/>
      <c r="M4324" s="16"/>
      <c r="N4324" s="16"/>
      <c r="O4324" s="16"/>
      <c r="P4324" s="16"/>
      <c r="Q4324" s="16"/>
      <c r="R4324" s="16"/>
      <c r="S4324" s="16"/>
      <c r="T4324" s="16"/>
      <c r="U4324" s="16"/>
      <c r="V4324" s="16"/>
    </row>
    <row r="4325" ht="27.0" customHeight="1">
      <c r="A4325" s="8" t="str">
        <f>HYPERLINK("https://www.tenforums.com/tutorials/131661-turn-off-mirror-phone-screen-your-phone-app-windows-10-a.html","Your Phone app - Turn On or Off Mirror Phone Screen in on Windows 10 PC")</f>
        <v>Your Phone app - Turn On or Off Mirror Phone Screen in on Windows 10 PC</v>
      </c>
      <c r="B4325" s="9" t="s">
        <v>3384</v>
      </c>
      <c r="C4325" s="3"/>
      <c r="D4325" s="3"/>
      <c r="E4325" s="3"/>
      <c r="F4325" s="3"/>
      <c r="G4325" s="3"/>
      <c r="H4325" s="3"/>
      <c r="I4325" s="3"/>
      <c r="J4325" s="3"/>
      <c r="K4325" s="3"/>
      <c r="L4325" s="3"/>
      <c r="M4325" s="3"/>
      <c r="N4325" s="3"/>
      <c r="O4325" s="3"/>
      <c r="P4325" s="3"/>
      <c r="Q4325" s="3"/>
      <c r="R4325" s="3"/>
      <c r="S4325" s="3"/>
      <c r="T4325" s="3"/>
      <c r="U4325" s="3"/>
      <c r="V4325" s="3"/>
    </row>
    <row r="4326" ht="27.0" customHeight="1">
      <c r="A4326" s="11" t="str">
        <f>HYPERLINK("https://www.tenforums.com/tutorials/155490-turn-off-show-audio-playing-phone-your-phone-app-pc.html","Your Phone app - Turn On or Off Show Audio Playing on Andriod Phone on Windows 10 PC")</f>
        <v>Your Phone app - Turn On or Off Show Audio Playing on Andriod Phone on Windows 10 PC</v>
      </c>
      <c r="B4326" s="10" t="s">
        <v>3385</v>
      </c>
      <c r="C4326" s="3"/>
      <c r="D4326" s="3"/>
      <c r="E4326" s="3"/>
      <c r="F4326" s="3"/>
      <c r="G4326" s="3"/>
      <c r="H4326" s="3"/>
      <c r="I4326" s="3"/>
      <c r="J4326" s="3"/>
      <c r="K4326" s="3"/>
      <c r="L4326" s="3"/>
      <c r="M4326" s="3"/>
      <c r="N4326" s="3"/>
      <c r="O4326" s="3"/>
      <c r="P4326" s="3"/>
      <c r="Q4326" s="3"/>
      <c r="R4326" s="3"/>
      <c r="S4326" s="3"/>
      <c r="T4326" s="3"/>
      <c r="U4326" s="3"/>
      <c r="V4326" s="3"/>
    </row>
    <row r="4327" ht="27.0" customHeight="1">
      <c r="A4327" s="8" t="str">
        <f>HYPERLINK("https://www.tenforums.com/tutorials/131654-turn-off-android-notifications-your-phone-app-windows-10-a.html","Your Phone app - Turn On or Off Show Notifications from Android Phone on Windows 10 PC")</f>
        <v>Your Phone app - Turn On or Off Show Notifications from Android Phone on Windows 10 PC</v>
      </c>
      <c r="B4327" s="9" t="s">
        <v>3386</v>
      </c>
      <c r="C4327" s="3"/>
      <c r="D4327" s="3"/>
      <c r="E4327" s="3"/>
      <c r="F4327" s="3"/>
      <c r="G4327" s="3"/>
      <c r="H4327" s="3"/>
      <c r="I4327" s="3"/>
      <c r="J4327" s="3"/>
      <c r="K4327" s="3"/>
      <c r="L4327" s="3"/>
      <c r="M4327" s="3"/>
      <c r="N4327" s="3"/>
      <c r="O4327" s="3"/>
      <c r="P4327" s="3"/>
      <c r="Q4327" s="3"/>
      <c r="R4327" s="3"/>
      <c r="S4327" s="3"/>
      <c r="T4327" s="3"/>
      <c r="U4327" s="3"/>
      <c r="V4327" s="3"/>
    </row>
    <row r="4328" ht="27.0" customHeight="1">
      <c r="A4328" s="8" t="str">
        <f>HYPERLINK("https://www.tenforums.com/tutorials/119673-turn-off-show-photos-phone-your-phone-app-windows-10-a.html","Your Phone app - Turn On or Off Show Photos from Phone in Windows 10")</f>
        <v>Your Phone app - Turn On or Off Show Photos from Phone in Windows 10</v>
      </c>
      <c r="B4328" s="9" t="s">
        <v>3387</v>
      </c>
      <c r="C4328" s="3"/>
      <c r="D4328" s="3"/>
      <c r="E4328" s="3"/>
      <c r="F4328" s="3"/>
      <c r="G4328" s="3"/>
      <c r="H4328" s="3"/>
      <c r="I4328" s="3"/>
      <c r="J4328" s="3"/>
      <c r="K4328" s="3"/>
      <c r="L4328" s="3"/>
      <c r="M4328" s="3"/>
      <c r="N4328" s="3"/>
      <c r="O4328" s="3"/>
      <c r="P4328" s="3"/>
      <c r="Q4328" s="3"/>
      <c r="R4328" s="3"/>
      <c r="S4328" s="3"/>
      <c r="T4328" s="3"/>
      <c r="U4328" s="3"/>
      <c r="V4328" s="3"/>
    </row>
    <row r="4329" ht="27.0" customHeight="1">
      <c r="A4329" s="8" t="str">
        <f>HYPERLINK("https://www.tenforums.com/tutorials/119713-turn-off-show-text-messages-phone-your-phone-app-windows-10-a.html","Your Phone app - Turn On or Off Show Text Messages from Phone in Windows 10")</f>
        <v>Your Phone app - Turn On or Off Show Text Messages from Phone in Windows 10</v>
      </c>
      <c r="B4329" s="9" t="s">
        <v>3388</v>
      </c>
      <c r="C4329" s="3"/>
      <c r="D4329" s="3"/>
      <c r="E4329" s="3"/>
      <c r="F4329" s="3"/>
      <c r="G4329" s="3"/>
      <c r="H4329" s="3"/>
      <c r="I4329" s="3"/>
      <c r="J4329" s="3"/>
      <c r="K4329" s="3"/>
      <c r="L4329" s="3"/>
      <c r="M4329" s="3"/>
      <c r="N4329" s="3"/>
      <c r="O4329" s="3"/>
      <c r="P4329" s="3"/>
      <c r="Q4329" s="3"/>
      <c r="R4329" s="3"/>
      <c r="S4329" s="3"/>
      <c r="T4329" s="3"/>
      <c r="U4329" s="3"/>
      <c r="V4329" s="3"/>
    </row>
    <row r="4330" ht="27.0" customHeight="1">
      <c r="A4330" s="8" t="str">
        <f>HYPERLINK("https://www.tenforums.com/tutorials/119899-view-text-messages-android-phone-your-phone-app-windows-10-a.html","Your Phone app - View Text Messages from Android Phone on Windows 10 PC")</f>
        <v>Your Phone app - View Text Messages from Android Phone on Windows 10 PC</v>
      </c>
      <c r="B4330" s="9" t="s">
        <v>144</v>
      </c>
      <c r="C4330" s="3"/>
      <c r="D4330" s="3"/>
      <c r="E4330" s="3"/>
      <c r="F4330" s="3"/>
      <c r="G4330" s="3"/>
      <c r="H4330" s="3"/>
      <c r="I4330" s="3"/>
      <c r="J4330" s="3"/>
      <c r="K4330" s="3"/>
      <c r="L4330" s="3"/>
      <c r="M4330" s="3"/>
      <c r="N4330" s="3"/>
      <c r="O4330" s="3"/>
      <c r="P4330" s="3"/>
      <c r="Q4330" s="3"/>
      <c r="R4330" s="3"/>
      <c r="S4330" s="3"/>
      <c r="T4330" s="3"/>
      <c r="U4330" s="3"/>
      <c r="V4330" s="3"/>
    </row>
    <row r="4331" ht="27.0" customHeight="1">
      <c r="A4331" s="11" t="str">
        <f>HYPERLINK("https://www.tenforums.com/tutorials/155467-turn-off-link-windows-your-phone-app-android-phone.html","Your Phone Companion app - Turn On or Off Link to Windows on Android Phone")</f>
        <v>Your Phone Companion app - Turn On or Off Link to Windows on Android Phone</v>
      </c>
      <c r="B4331" s="10" t="s">
        <v>3389</v>
      </c>
      <c r="C4331" s="3"/>
      <c r="D4331" s="3"/>
      <c r="E4331" s="3"/>
      <c r="F4331" s="3"/>
      <c r="G4331" s="3"/>
      <c r="H4331" s="3"/>
      <c r="I4331" s="3"/>
      <c r="J4331" s="3"/>
      <c r="K4331" s="3"/>
      <c r="L4331" s="3"/>
      <c r="M4331" s="3"/>
      <c r="N4331" s="3"/>
      <c r="O4331" s="3"/>
      <c r="P4331" s="3"/>
      <c r="Q4331" s="3"/>
      <c r="R4331" s="3"/>
      <c r="S4331" s="3"/>
      <c r="T4331" s="3"/>
      <c r="U4331" s="3"/>
      <c r="V4331" s="3"/>
    </row>
    <row r="4332" ht="27.0" customHeight="1">
      <c r="A4332" s="8" t="str">
        <f>HYPERLINK("https://www.tenforums.com/tutorials/133631-turn-off-sync-over-mobile-data-pc-your-phone-app.html","Your Phone Companion app - Turn On or Off Sync over mobile data with Windows 10 PC")</f>
        <v>Your Phone Companion app - Turn On or Off Sync over mobile data with Windows 10 PC</v>
      </c>
      <c r="B4332" s="9" t="s">
        <v>3390</v>
      </c>
      <c r="C4332" s="3"/>
      <c r="D4332" s="3"/>
      <c r="E4332" s="3"/>
      <c r="F4332" s="3"/>
      <c r="G4332" s="3"/>
      <c r="H4332" s="3"/>
      <c r="I4332" s="3"/>
      <c r="J4332" s="3"/>
      <c r="K4332" s="3"/>
      <c r="L4332" s="3"/>
      <c r="M4332" s="3"/>
      <c r="N4332" s="3"/>
      <c r="O4332" s="3"/>
      <c r="P4332" s="3"/>
      <c r="Q4332" s="3"/>
      <c r="R4332" s="3"/>
      <c r="S4332" s="3"/>
      <c r="T4332" s="3"/>
      <c r="U4332" s="3"/>
      <c r="V4332" s="3"/>
    </row>
    <row r="4333" ht="27.0" customHeight="1">
      <c r="A4333" s="8" t="str">
        <f>HYPERLINK("https://www.tenforums.com/tutorials/92491-turn-off-your-remote-session-will-disconnected-windows.html","""Your remote session will be disconnected"" message - Turn On or Off in Windows")</f>
        <v>"Your remote session will be disconnected" message - Turn On or Off in Windows</v>
      </c>
      <c r="B4333" s="9" t="s">
        <v>2545</v>
      </c>
      <c r="C4333" s="3"/>
      <c r="D4333" s="3"/>
      <c r="E4333" s="3"/>
      <c r="F4333" s="3"/>
      <c r="G4333" s="3"/>
      <c r="H4333" s="3"/>
      <c r="I4333" s="3"/>
      <c r="J4333" s="3"/>
      <c r="K4333" s="3"/>
      <c r="L4333" s="3"/>
      <c r="M4333" s="3"/>
      <c r="N4333" s="3"/>
      <c r="O4333" s="3"/>
      <c r="P4333" s="3"/>
      <c r="Q4333" s="3"/>
      <c r="R4333" s="3"/>
      <c r="S4333" s="3"/>
      <c r="T4333" s="3"/>
      <c r="U4333" s="3"/>
      <c r="V4333" s="3"/>
    </row>
    <row r="4334" ht="27.0" customHeight="1">
      <c r="A4334" s="12" t="str">
        <f>HYPERLINK("https://www.tenforums.com/tutorials/48012-fix-youve-been-signed-temporary-profile-windows-10-a.html","You've been signed in with a temporary profile - Fix")</f>
        <v>You've been signed in with a temporary profile - Fix</v>
      </c>
      <c r="B4334" s="10" t="s">
        <v>2999</v>
      </c>
      <c r="C4334" s="3"/>
      <c r="D4334" s="3"/>
      <c r="E4334" s="3"/>
      <c r="F4334" s="3"/>
      <c r="G4334" s="3"/>
      <c r="H4334" s="3"/>
      <c r="I4334" s="3"/>
      <c r="J4334" s="3"/>
      <c r="K4334" s="3"/>
      <c r="L4334" s="3"/>
      <c r="M4334" s="3"/>
      <c r="N4334" s="3"/>
      <c r="O4334" s="3"/>
      <c r="P4334" s="3"/>
      <c r="Q4334" s="3"/>
      <c r="R4334" s="3"/>
      <c r="S4334" s="3"/>
      <c r="T4334" s="3"/>
      <c r="U4334" s="3"/>
      <c r="V4334" s="3"/>
    </row>
    <row r="4335" ht="27.0" customHeight="1">
      <c r="A4335" s="8" t="str">
        <f>HYPERLINK("https://www.tenforums.com/tutorials/121451-enable-av1-video-support-youtube.html","YouTube AV1 Video Support - Enable")</f>
        <v>YouTube AV1 Video Support - Enable</v>
      </c>
      <c r="B4335" s="9" t="s">
        <v>3391</v>
      </c>
      <c r="C4335" s="3"/>
      <c r="D4335" s="3"/>
      <c r="E4335" s="3"/>
      <c r="F4335" s="3"/>
      <c r="G4335" s="3"/>
      <c r="H4335" s="3"/>
      <c r="I4335" s="3"/>
      <c r="J4335" s="3"/>
      <c r="K4335" s="3"/>
      <c r="L4335" s="3"/>
      <c r="M4335" s="3"/>
      <c r="N4335" s="3"/>
      <c r="O4335" s="3"/>
      <c r="P4335" s="3"/>
      <c r="Q4335" s="3"/>
      <c r="R4335" s="3"/>
      <c r="S4335" s="3"/>
      <c r="T4335" s="3"/>
      <c r="U4335" s="3"/>
      <c r="V4335" s="3"/>
    </row>
    <row r="4336" ht="27.0" customHeight="1">
      <c r="A4336" s="11" t="str">
        <f>HYPERLINK("https://www.tenforums.com/tutorials/142815-securely-login-local-accounts-yubikey-security-key-windows.html","YubiKey Security Key - Login to Local Accounts with in Windows")</f>
        <v>YubiKey Security Key - Login to Local Accounts with in Windows</v>
      </c>
      <c r="B4336" s="10" t="s">
        <v>1415</v>
      </c>
      <c r="C4336" s="3"/>
      <c r="D4336" s="3"/>
      <c r="E4336" s="3"/>
      <c r="F4336" s="3"/>
      <c r="G4336" s="3"/>
      <c r="H4336" s="3"/>
      <c r="I4336" s="3"/>
      <c r="J4336" s="3"/>
      <c r="K4336" s="3"/>
      <c r="L4336" s="3"/>
      <c r="M4336" s="3"/>
      <c r="N4336" s="3"/>
      <c r="O4336" s="3"/>
      <c r="P4336" s="3"/>
      <c r="Q4336" s="3"/>
      <c r="R4336" s="3"/>
      <c r="S4336" s="3"/>
      <c r="T4336" s="3"/>
      <c r="U4336" s="3"/>
      <c r="V4336" s="3"/>
    </row>
    <row r="4337" ht="27.0" customHeight="1">
      <c r="A4337" s="6" t="s">
        <v>3392</v>
      </c>
      <c r="B4337" s="6" t="s">
        <v>3392</v>
      </c>
      <c r="C4337" s="15"/>
      <c r="D4337" s="15"/>
      <c r="E4337" s="15"/>
      <c r="F4337" s="15"/>
      <c r="G4337" s="15"/>
      <c r="H4337" s="15"/>
      <c r="I4337" s="15"/>
      <c r="J4337" s="15"/>
      <c r="K4337" s="15"/>
      <c r="L4337" s="15"/>
      <c r="M4337" s="15"/>
      <c r="N4337" s="15"/>
      <c r="O4337" s="15"/>
      <c r="P4337" s="15"/>
      <c r="Q4337" s="15"/>
      <c r="R4337" s="15"/>
      <c r="S4337" s="15"/>
      <c r="T4337" s="15"/>
      <c r="U4337" s="15"/>
      <c r="V4337" s="15"/>
    </row>
    <row r="4338" ht="27.0" customHeight="1">
      <c r="A4338" s="8" t="str">
        <f>HYPERLINK("https://www.tenforums.com/tutorials/3233-extract-all-context-menu-add-remove-windows.html","ZIP 'Extract All' Context Menu - Add or Remove in Windows")</f>
        <v>ZIP 'Extract All' Context Menu - Add or Remove in Windows</v>
      </c>
      <c r="B4338" s="9" t="s">
        <v>3393</v>
      </c>
      <c r="C4338" s="3"/>
      <c r="D4338" s="3"/>
      <c r="E4338" s="3"/>
      <c r="F4338" s="3"/>
      <c r="G4338" s="3"/>
      <c r="H4338" s="3"/>
      <c r="I4338" s="3"/>
      <c r="J4338" s="3"/>
      <c r="K4338" s="3"/>
      <c r="L4338" s="3"/>
      <c r="M4338" s="3"/>
      <c r="N4338" s="3"/>
      <c r="O4338" s="3"/>
      <c r="P4338" s="3"/>
      <c r="Q4338" s="3"/>
      <c r="R4338" s="3"/>
      <c r="S4338" s="3"/>
      <c r="T4338" s="3"/>
      <c r="U4338" s="3"/>
      <c r="V4338" s="3"/>
    </row>
    <row r="4339" ht="27.0" customHeight="1">
      <c r="A4339" s="8" t="str">
        <f>HYPERLINK("https://www.tenforums.com/tutorials/8146-zip-file-folder-how-windows-10-a.html","Zip a File or Folder - How To in Windows 10")</f>
        <v>Zip a File or Folder - How To in Windows 10</v>
      </c>
      <c r="B4339" s="9" t="s">
        <v>3394</v>
      </c>
      <c r="C4339" s="3"/>
      <c r="D4339" s="3"/>
      <c r="E4339" s="3"/>
      <c r="F4339" s="3"/>
      <c r="G4339" s="3"/>
      <c r="H4339" s="3"/>
      <c r="I4339" s="3"/>
      <c r="J4339" s="3"/>
      <c r="K4339" s="3"/>
      <c r="L4339" s="3"/>
      <c r="M4339" s="3"/>
      <c r="N4339" s="3"/>
      <c r="O4339" s="3"/>
      <c r="P4339" s="3"/>
      <c r="Q4339" s="3"/>
      <c r="R4339" s="3"/>
      <c r="S4339" s="3"/>
      <c r="T4339" s="3"/>
      <c r="U4339" s="3"/>
      <c r="V4339" s="3"/>
    </row>
    <row r="4340" ht="27.0" customHeight="1">
      <c r="A4340" s="8" t="str">
        <f>HYPERLINK("https://www.tenforums.com/tutorials/44101-unzip-files-zipped-folder-windows-10-a.html","Zipped Folder - Unzip Files from in Windows 10 ")</f>
        <v>Zipped Folder - Unzip Files from in Windows 10 </v>
      </c>
      <c r="B4340" s="9" t="s">
        <v>967</v>
      </c>
      <c r="C4340" s="3"/>
      <c r="D4340" s="3"/>
      <c r="E4340" s="3"/>
      <c r="F4340" s="3"/>
      <c r="G4340" s="3"/>
      <c r="H4340" s="3"/>
      <c r="I4340" s="3"/>
      <c r="J4340" s="3"/>
      <c r="K4340" s="3"/>
      <c r="L4340" s="3"/>
      <c r="M4340" s="3"/>
      <c r="N4340" s="3"/>
      <c r="O4340" s="3"/>
      <c r="P4340" s="3"/>
      <c r="Q4340" s="3"/>
      <c r="R4340" s="3"/>
      <c r="S4340" s="3"/>
      <c r="T4340" s="3"/>
      <c r="U4340" s="3"/>
      <c r="V4340" s="3"/>
    </row>
    <row r="4341" ht="27.0" customHeight="1">
      <c r="A4341" s="8" t="str">
        <f>HYPERLINK("https://www.tenforums.com/tutorials/2774-open-zpc-settings-windows-10-a.html","zPC settings - Open in Windows 10")</f>
        <v>zPC settings - Open in Windows 10</v>
      </c>
      <c r="B4341" s="10" t="s">
        <v>3395</v>
      </c>
      <c r="C4341" s="3"/>
      <c r="D4341" s="3"/>
      <c r="E4341" s="3"/>
      <c r="F4341" s="3"/>
      <c r="G4341" s="3"/>
      <c r="H4341" s="3"/>
      <c r="I4341" s="3"/>
      <c r="J4341" s="3"/>
      <c r="K4341" s="3"/>
      <c r="L4341" s="3"/>
      <c r="M4341" s="3"/>
      <c r="N4341" s="3"/>
      <c r="O4341" s="3"/>
      <c r="P4341" s="3"/>
      <c r="Q4341" s="3"/>
      <c r="R4341" s="3"/>
      <c r="S4341" s="3"/>
      <c r="T4341" s="3"/>
      <c r="U4341" s="3"/>
      <c r="V4341" s="3"/>
    </row>
    <row r="4342" ht="17.25" customHeight="1">
      <c r="A4342" s="42"/>
      <c r="B4342" s="42"/>
      <c r="C4342" s="3"/>
      <c r="D4342" s="3"/>
      <c r="E4342" s="3"/>
      <c r="F4342" s="3"/>
      <c r="G4342" s="3"/>
      <c r="H4342" s="3"/>
      <c r="I4342" s="3"/>
      <c r="J4342" s="3"/>
      <c r="K4342" s="3"/>
      <c r="L4342" s="3"/>
      <c r="M4342" s="3"/>
      <c r="N4342" s="3"/>
      <c r="O4342" s="3"/>
      <c r="P4342" s="3"/>
      <c r="Q4342" s="3"/>
      <c r="R4342" s="3"/>
      <c r="S4342" s="3"/>
      <c r="T4342" s="3"/>
      <c r="U4342" s="3"/>
      <c r="V4342" s="3"/>
    </row>
    <row r="4343" ht="27.0" customHeight="1">
      <c r="A4343" s="42"/>
      <c r="B4343" s="42"/>
      <c r="C4343" s="3"/>
      <c r="D4343" s="3"/>
      <c r="E4343" s="3"/>
      <c r="F4343" s="3"/>
      <c r="G4343" s="3"/>
      <c r="H4343" s="3"/>
      <c r="I4343" s="3"/>
      <c r="J4343" s="3"/>
      <c r="K4343" s="3"/>
      <c r="L4343" s="3"/>
      <c r="M4343" s="3"/>
      <c r="N4343" s="3"/>
      <c r="O4343" s="3"/>
      <c r="P4343" s="3"/>
      <c r="Q4343" s="3"/>
      <c r="R4343" s="3"/>
      <c r="S4343" s="3"/>
      <c r="T4343" s="3"/>
      <c r="U4343" s="3"/>
      <c r="V4343" s="3"/>
    </row>
    <row r="4344" ht="27.0" customHeight="1">
      <c r="A4344" s="42"/>
      <c r="B4344" s="42"/>
      <c r="C4344" s="3"/>
      <c r="D4344" s="3"/>
      <c r="E4344" s="3"/>
      <c r="F4344" s="3"/>
      <c r="G4344" s="3"/>
      <c r="H4344" s="3"/>
      <c r="I4344" s="3"/>
      <c r="J4344" s="3"/>
      <c r="K4344" s="3"/>
      <c r="L4344" s="3"/>
      <c r="M4344" s="3"/>
      <c r="N4344" s="3"/>
      <c r="O4344" s="3"/>
      <c r="P4344" s="3"/>
      <c r="Q4344" s="3"/>
      <c r="R4344" s="3"/>
      <c r="S4344" s="3"/>
      <c r="T4344" s="3"/>
      <c r="U4344" s="3"/>
      <c r="V4344" s="3"/>
    </row>
    <row r="4345" ht="27.0" customHeight="1">
      <c r="A4345" s="42"/>
      <c r="B4345" s="42"/>
      <c r="C4345" s="3"/>
      <c r="D4345" s="3"/>
      <c r="E4345" s="3"/>
      <c r="F4345" s="3"/>
      <c r="G4345" s="3"/>
      <c r="H4345" s="3"/>
      <c r="I4345" s="3"/>
      <c r="J4345" s="3"/>
      <c r="K4345" s="3"/>
      <c r="L4345" s="3"/>
      <c r="M4345" s="3"/>
      <c r="N4345" s="3"/>
      <c r="O4345" s="3"/>
      <c r="P4345" s="3"/>
      <c r="Q4345" s="3"/>
      <c r="R4345" s="3"/>
      <c r="S4345" s="3"/>
      <c r="T4345" s="3"/>
      <c r="U4345" s="3"/>
      <c r="V4345" s="3"/>
    </row>
    <row r="4346" ht="27.0" customHeight="1">
      <c r="A4346" s="42"/>
      <c r="B4346" s="42"/>
      <c r="C4346" s="3"/>
      <c r="D4346" s="3"/>
      <c r="E4346" s="3"/>
      <c r="F4346" s="3"/>
      <c r="G4346" s="3"/>
      <c r="H4346" s="3"/>
      <c r="I4346" s="3"/>
      <c r="J4346" s="3"/>
      <c r="K4346" s="3"/>
      <c r="L4346" s="3"/>
      <c r="M4346" s="3"/>
      <c r="N4346" s="3"/>
      <c r="O4346" s="3"/>
      <c r="P4346" s="3"/>
      <c r="Q4346" s="3"/>
      <c r="R4346" s="3"/>
      <c r="S4346" s="3"/>
      <c r="T4346" s="3"/>
      <c r="U4346" s="3"/>
      <c r="V4346" s="3"/>
    </row>
    <row r="4347" ht="27.0" customHeight="1">
      <c r="A4347" s="42"/>
      <c r="B4347" s="42"/>
      <c r="C4347" s="3"/>
      <c r="D4347" s="3"/>
      <c r="E4347" s="3"/>
      <c r="F4347" s="3"/>
      <c r="G4347" s="3"/>
      <c r="H4347" s="3"/>
      <c r="I4347" s="3"/>
      <c r="J4347" s="3"/>
      <c r="K4347" s="3"/>
      <c r="L4347" s="3"/>
      <c r="M4347" s="3"/>
      <c r="N4347" s="3"/>
      <c r="O4347" s="3"/>
      <c r="P4347" s="3"/>
      <c r="Q4347" s="3"/>
      <c r="R4347" s="3"/>
      <c r="S4347" s="3"/>
      <c r="T4347" s="3"/>
      <c r="U4347" s="3"/>
      <c r="V4347" s="3"/>
    </row>
    <row r="4348" ht="27.0" customHeight="1">
      <c r="A4348" s="42"/>
      <c r="B4348" s="42"/>
      <c r="C4348" s="3"/>
      <c r="D4348" s="3"/>
      <c r="E4348" s="3"/>
      <c r="F4348" s="3"/>
      <c r="G4348" s="3"/>
      <c r="H4348" s="3"/>
      <c r="I4348" s="3"/>
      <c r="J4348" s="3"/>
      <c r="K4348" s="3"/>
      <c r="L4348" s="3"/>
      <c r="M4348" s="3"/>
      <c r="N4348" s="3"/>
      <c r="O4348" s="3"/>
      <c r="P4348" s="3"/>
      <c r="Q4348" s="3"/>
      <c r="R4348" s="3"/>
      <c r="S4348" s="3"/>
      <c r="T4348" s="3"/>
      <c r="U4348" s="3"/>
      <c r="V4348" s="3"/>
    </row>
    <row r="4349" ht="27.0" customHeight="1">
      <c r="A4349" s="42"/>
      <c r="B4349" s="42"/>
      <c r="C4349" s="3"/>
      <c r="D4349" s="3"/>
      <c r="E4349" s="3"/>
      <c r="F4349" s="3"/>
      <c r="G4349" s="3"/>
      <c r="H4349" s="3"/>
      <c r="I4349" s="3"/>
      <c r="J4349" s="3"/>
      <c r="K4349" s="3"/>
      <c r="L4349" s="3"/>
      <c r="M4349" s="3"/>
      <c r="N4349" s="3"/>
      <c r="O4349" s="3"/>
      <c r="P4349" s="3"/>
      <c r="Q4349" s="3"/>
      <c r="R4349" s="3"/>
      <c r="S4349" s="3"/>
      <c r="T4349" s="3"/>
      <c r="U4349" s="3"/>
      <c r="V4349" s="3"/>
    </row>
    <row r="4350" ht="27.0" customHeight="1">
      <c r="A4350" s="42"/>
      <c r="B4350" s="42"/>
      <c r="C4350" s="3"/>
      <c r="D4350" s="3"/>
      <c r="E4350" s="3"/>
      <c r="F4350" s="3"/>
      <c r="G4350" s="3"/>
      <c r="H4350" s="3"/>
      <c r="I4350" s="3"/>
      <c r="J4350" s="3"/>
      <c r="K4350" s="3"/>
      <c r="L4350" s="3"/>
      <c r="M4350" s="3"/>
      <c r="N4350" s="3"/>
      <c r="O4350" s="3"/>
      <c r="P4350" s="3"/>
      <c r="Q4350" s="3"/>
      <c r="R4350" s="3"/>
      <c r="S4350" s="3"/>
      <c r="T4350" s="3"/>
      <c r="U4350" s="3"/>
      <c r="V4350" s="3"/>
    </row>
    <row r="4351" ht="27.0" customHeight="1">
      <c r="A4351" s="42"/>
      <c r="B4351" s="42"/>
      <c r="C4351" s="3"/>
      <c r="D4351" s="3"/>
      <c r="E4351" s="3"/>
      <c r="F4351" s="3"/>
      <c r="G4351" s="3"/>
      <c r="H4351" s="3"/>
      <c r="I4351" s="3"/>
      <c r="J4351" s="3"/>
      <c r="K4351" s="3"/>
      <c r="L4351" s="3"/>
      <c r="M4351" s="3"/>
      <c r="N4351" s="3"/>
      <c r="O4351" s="3"/>
      <c r="P4351" s="3"/>
      <c r="Q4351" s="3"/>
      <c r="R4351" s="3"/>
      <c r="S4351" s="3"/>
      <c r="T4351" s="3"/>
      <c r="U4351" s="3"/>
      <c r="V4351" s="3"/>
    </row>
    <row r="4352" ht="27.0" customHeight="1">
      <c r="A4352" s="42"/>
      <c r="B4352" s="42"/>
      <c r="C4352" s="3"/>
      <c r="D4352" s="3"/>
      <c r="E4352" s="3"/>
      <c r="F4352" s="3"/>
      <c r="G4352" s="3"/>
      <c r="H4352" s="3"/>
      <c r="I4352" s="3"/>
      <c r="J4352" s="3"/>
      <c r="K4352" s="3"/>
      <c r="L4352" s="3"/>
      <c r="M4352" s="3"/>
      <c r="N4352" s="3"/>
      <c r="O4352" s="3"/>
      <c r="P4352" s="3"/>
      <c r="Q4352" s="3"/>
      <c r="R4352" s="3"/>
      <c r="S4352" s="3"/>
      <c r="T4352" s="3"/>
      <c r="U4352" s="3"/>
      <c r="V4352" s="3"/>
    </row>
    <row r="4353" ht="27.0" customHeight="1">
      <c r="A4353" s="42"/>
      <c r="B4353" s="42"/>
      <c r="C4353" s="3"/>
      <c r="D4353" s="3"/>
      <c r="E4353" s="3"/>
      <c r="F4353" s="3"/>
      <c r="G4353" s="3"/>
      <c r="H4353" s="3"/>
      <c r="I4353" s="3"/>
      <c r="J4353" s="3"/>
      <c r="K4353" s="3"/>
      <c r="L4353" s="3"/>
      <c r="M4353" s="3"/>
      <c r="N4353" s="3"/>
      <c r="O4353" s="3"/>
      <c r="P4353" s="3"/>
      <c r="Q4353" s="3"/>
      <c r="R4353" s="3"/>
      <c r="S4353" s="3"/>
      <c r="T4353" s="3"/>
      <c r="U4353" s="3"/>
      <c r="V4353" s="3"/>
    </row>
    <row r="4354" ht="27.0" customHeight="1">
      <c r="A4354" s="42"/>
      <c r="B4354" s="42"/>
      <c r="C4354" s="3"/>
      <c r="D4354" s="3"/>
      <c r="E4354" s="3"/>
      <c r="F4354" s="3"/>
      <c r="G4354" s="3"/>
      <c r="H4354" s="3"/>
      <c r="I4354" s="3"/>
      <c r="J4354" s="3"/>
      <c r="K4354" s="3"/>
      <c r="L4354" s="3"/>
      <c r="M4354" s="3"/>
      <c r="N4354" s="3"/>
      <c r="O4354" s="3"/>
      <c r="P4354" s="3"/>
      <c r="Q4354" s="3"/>
      <c r="R4354" s="3"/>
      <c r="S4354" s="3"/>
      <c r="T4354" s="3"/>
      <c r="U4354" s="3"/>
      <c r="V4354" s="3"/>
    </row>
    <row r="4355" ht="27.0" customHeight="1">
      <c r="A4355" s="42"/>
      <c r="B4355" s="42"/>
      <c r="C4355" s="3"/>
      <c r="D4355" s="3"/>
      <c r="E4355" s="3"/>
      <c r="F4355" s="3"/>
      <c r="G4355" s="3"/>
      <c r="H4355" s="3"/>
      <c r="I4355" s="3"/>
      <c r="J4355" s="3"/>
      <c r="K4355" s="3"/>
      <c r="L4355" s="3"/>
      <c r="M4355" s="3"/>
      <c r="N4355" s="3"/>
      <c r="O4355" s="3"/>
      <c r="P4355" s="3"/>
      <c r="Q4355" s="3"/>
      <c r="R4355" s="3"/>
      <c r="S4355" s="3"/>
      <c r="T4355" s="3"/>
      <c r="U4355" s="3"/>
      <c r="V4355" s="3"/>
    </row>
    <row r="4356" ht="27.0" customHeight="1">
      <c r="A4356" s="42"/>
      <c r="B4356" s="42"/>
      <c r="C4356" s="3"/>
      <c r="D4356" s="3"/>
      <c r="E4356" s="3"/>
      <c r="F4356" s="3"/>
      <c r="G4356" s="3"/>
      <c r="H4356" s="3"/>
      <c r="I4356" s="3"/>
      <c r="J4356" s="3"/>
      <c r="K4356" s="3"/>
      <c r="L4356" s="3"/>
      <c r="M4356" s="3"/>
      <c r="N4356" s="3"/>
      <c r="O4356" s="3"/>
      <c r="P4356" s="3"/>
      <c r="Q4356" s="3"/>
      <c r="R4356" s="3"/>
      <c r="S4356" s="3"/>
      <c r="T4356" s="3"/>
      <c r="U4356" s="3"/>
      <c r="V4356" s="3"/>
    </row>
    <row r="4357" ht="27.0" customHeight="1">
      <c r="A4357" s="42"/>
      <c r="B4357" s="42"/>
      <c r="C4357" s="3"/>
      <c r="D4357" s="3"/>
      <c r="E4357" s="3"/>
      <c r="F4357" s="3"/>
      <c r="G4357" s="3"/>
      <c r="H4357" s="3"/>
      <c r="I4357" s="3"/>
      <c r="J4357" s="3"/>
      <c r="K4357" s="3"/>
      <c r="L4357" s="3"/>
      <c r="M4357" s="3"/>
      <c r="N4357" s="3"/>
      <c r="O4357" s="3"/>
      <c r="P4357" s="3"/>
      <c r="Q4357" s="3"/>
      <c r="R4357" s="3"/>
      <c r="S4357" s="3"/>
      <c r="T4357" s="3"/>
      <c r="U4357" s="3"/>
      <c r="V4357" s="3"/>
    </row>
    <row r="4358" ht="27.0" customHeight="1">
      <c r="A4358" s="42"/>
      <c r="B4358" s="42"/>
      <c r="C4358" s="3"/>
      <c r="D4358" s="3"/>
      <c r="E4358" s="3"/>
      <c r="F4358" s="3"/>
      <c r="G4358" s="3"/>
      <c r="H4358" s="3"/>
      <c r="I4358" s="3"/>
      <c r="J4358" s="3"/>
      <c r="K4358" s="3"/>
      <c r="L4358" s="3"/>
      <c r="M4358" s="3"/>
      <c r="N4358" s="3"/>
      <c r="O4358" s="3"/>
      <c r="P4358" s="3"/>
      <c r="Q4358" s="3"/>
      <c r="R4358" s="3"/>
      <c r="S4358" s="3"/>
      <c r="T4358" s="3"/>
      <c r="U4358" s="3"/>
      <c r="V4358" s="3"/>
    </row>
    <row r="4359" ht="27.0" customHeight="1">
      <c r="A4359" s="42"/>
      <c r="B4359" s="42"/>
      <c r="C4359" s="3"/>
      <c r="D4359" s="3"/>
      <c r="E4359" s="3"/>
      <c r="F4359" s="3"/>
      <c r="G4359" s="3"/>
      <c r="H4359" s="3"/>
      <c r="I4359" s="3"/>
      <c r="J4359" s="3"/>
      <c r="K4359" s="3"/>
      <c r="L4359" s="3"/>
      <c r="M4359" s="3"/>
      <c r="N4359" s="3"/>
      <c r="O4359" s="3"/>
      <c r="P4359" s="3"/>
      <c r="Q4359" s="3"/>
      <c r="R4359" s="3"/>
      <c r="S4359" s="3"/>
      <c r="T4359" s="3"/>
      <c r="U4359" s="3"/>
      <c r="V4359" s="3"/>
    </row>
    <row r="4360" ht="27.0" customHeight="1">
      <c r="A4360" s="42"/>
      <c r="B4360" s="42"/>
      <c r="C4360" s="3"/>
      <c r="D4360" s="3"/>
      <c r="E4360" s="3"/>
      <c r="F4360" s="3"/>
      <c r="G4360" s="3"/>
      <c r="H4360" s="3"/>
      <c r="I4360" s="3"/>
      <c r="J4360" s="3"/>
      <c r="K4360" s="3"/>
      <c r="L4360" s="3"/>
      <c r="M4360" s="3"/>
      <c r="N4360" s="3"/>
      <c r="O4360" s="3"/>
      <c r="P4360" s="3"/>
      <c r="Q4360" s="3"/>
      <c r="R4360" s="3"/>
      <c r="S4360" s="3"/>
      <c r="T4360" s="3"/>
      <c r="U4360" s="3"/>
      <c r="V4360" s="3"/>
    </row>
    <row r="4361" ht="27.0" customHeight="1">
      <c r="A4361" s="42"/>
      <c r="B4361" s="42"/>
      <c r="C4361" s="3"/>
      <c r="D4361" s="3"/>
      <c r="E4361" s="3"/>
      <c r="F4361" s="3"/>
      <c r="G4361" s="3"/>
      <c r="H4361" s="3"/>
      <c r="I4361" s="3"/>
      <c r="J4361" s="3"/>
      <c r="K4361" s="3"/>
      <c r="L4361" s="3"/>
      <c r="M4361" s="3"/>
      <c r="N4361" s="3"/>
      <c r="O4361" s="3"/>
      <c r="P4361" s="3"/>
      <c r="Q4361" s="3"/>
      <c r="R4361" s="3"/>
      <c r="S4361" s="3"/>
      <c r="T4361" s="3"/>
      <c r="U4361" s="3"/>
      <c r="V4361" s="3"/>
    </row>
    <row r="4362" ht="27.0" customHeight="1">
      <c r="A4362" s="42"/>
      <c r="B4362" s="42"/>
      <c r="C4362" s="3"/>
      <c r="D4362" s="3"/>
      <c r="E4362" s="3"/>
      <c r="F4362" s="3"/>
      <c r="G4362" s="3"/>
      <c r="H4362" s="3"/>
      <c r="I4362" s="3"/>
      <c r="J4362" s="3"/>
      <c r="K4362" s="3"/>
      <c r="L4362" s="3"/>
      <c r="M4362" s="3"/>
      <c r="N4362" s="3"/>
      <c r="O4362" s="3"/>
      <c r="P4362" s="3"/>
      <c r="Q4362" s="3"/>
      <c r="R4362" s="3"/>
      <c r="S4362" s="3"/>
      <c r="T4362" s="3"/>
      <c r="U4362" s="3"/>
      <c r="V4362" s="3"/>
    </row>
    <row r="4363" ht="27.0" customHeight="1">
      <c r="A4363" s="42"/>
      <c r="B4363" s="42"/>
      <c r="C4363" s="3"/>
      <c r="D4363" s="3"/>
      <c r="E4363" s="3"/>
      <c r="F4363" s="3"/>
      <c r="G4363" s="3"/>
      <c r="H4363" s="3"/>
      <c r="I4363" s="3"/>
      <c r="J4363" s="3"/>
      <c r="K4363" s="3"/>
      <c r="L4363" s="3"/>
      <c r="M4363" s="3"/>
      <c r="N4363" s="3"/>
      <c r="O4363" s="3"/>
      <c r="P4363" s="3"/>
      <c r="Q4363" s="3"/>
      <c r="R4363" s="3"/>
      <c r="S4363" s="3"/>
      <c r="T4363" s="3"/>
      <c r="U4363" s="3"/>
      <c r="V4363" s="3"/>
    </row>
    <row r="4364" ht="27.0" customHeight="1">
      <c r="A4364" s="42"/>
      <c r="B4364" s="42"/>
      <c r="C4364" s="3"/>
      <c r="D4364" s="3"/>
      <c r="E4364" s="3"/>
      <c r="F4364" s="3"/>
      <c r="G4364" s="3"/>
      <c r="H4364" s="3"/>
      <c r="I4364" s="3"/>
      <c r="J4364" s="3"/>
      <c r="K4364" s="3"/>
      <c r="L4364" s="3"/>
      <c r="M4364" s="3"/>
      <c r="N4364" s="3"/>
      <c r="O4364" s="3"/>
      <c r="P4364" s="3"/>
      <c r="Q4364" s="3"/>
      <c r="R4364" s="3"/>
      <c r="S4364" s="3"/>
      <c r="T4364" s="3"/>
      <c r="U4364" s="3"/>
      <c r="V4364" s="3"/>
    </row>
    <row r="4365" ht="27.0" customHeight="1">
      <c r="A4365" s="42"/>
      <c r="B4365" s="42"/>
      <c r="C4365" s="3"/>
      <c r="D4365" s="3"/>
      <c r="E4365" s="3"/>
      <c r="F4365" s="3"/>
      <c r="G4365" s="3"/>
      <c r="H4365" s="3"/>
      <c r="I4365" s="3"/>
      <c r="J4365" s="3"/>
      <c r="K4365" s="3"/>
      <c r="L4365" s="3"/>
      <c r="M4365" s="3"/>
      <c r="N4365" s="3"/>
      <c r="O4365" s="3"/>
      <c r="P4365" s="3"/>
      <c r="Q4365" s="3"/>
      <c r="R4365" s="3"/>
      <c r="S4365" s="3"/>
      <c r="T4365" s="3"/>
      <c r="U4365" s="3"/>
      <c r="V4365" s="3"/>
    </row>
    <row r="4366" ht="27.0" customHeight="1">
      <c r="A4366" s="42"/>
      <c r="B4366" s="42"/>
      <c r="C4366" s="3"/>
      <c r="D4366" s="3"/>
      <c r="E4366" s="3"/>
      <c r="F4366" s="3"/>
      <c r="G4366" s="3"/>
      <c r="H4366" s="3"/>
      <c r="I4366" s="3"/>
      <c r="J4366" s="3"/>
      <c r="K4366" s="3"/>
      <c r="L4366" s="3"/>
      <c r="M4366" s="3"/>
      <c r="N4366" s="3"/>
      <c r="O4366" s="3"/>
      <c r="P4366" s="3"/>
      <c r="Q4366" s="3"/>
      <c r="R4366" s="3"/>
      <c r="S4366" s="3"/>
      <c r="T4366" s="3"/>
      <c r="U4366" s="3"/>
      <c r="V4366" s="3"/>
    </row>
    <row r="4367" ht="27.0" customHeight="1">
      <c r="A4367" s="42"/>
      <c r="B4367" s="42"/>
      <c r="C4367" s="3"/>
      <c r="D4367" s="3"/>
      <c r="E4367" s="3"/>
      <c r="F4367" s="3"/>
      <c r="G4367" s="3"/>
      <c r="H4367" s="3"/>
      <c r="I4367" s="3"/>
      <c r="J4367" s="3"/>
      <c r="K4367" s="3"/>
      <c r="L4367" s="3"/>
      <c r="M4367" s="3"/>
      <c r="N4367" s="3"/>
      <c r="O4367" s="3"/>
      <c r="P4367" s="3"/>
      <c r="Q4367" s="3"/>
      <c r="R4367" s="3"/>
      <c r="S4367" s="3"/>
      <c r="T4367" s="3"/>
      <c r="U4367" s="3"/>
      <c r="V4367" s="3"/>
    </row>
    <row r="4368" ht="27.0" customHeight="1">
      <c r="A4368" s="42"/>
      <c r="B4368" s="42"/>
      <c r="C4368" s="3"/>
      <c r="D4368" s="3"/>
      <c r="E4368" s="3"/>
      <c r="F4368" s="3"/>
      <c r="G4368" s="3"/>
      <c r="H4368" s="3"/>
      <c r="I4368" s="3"/>
      <c r="J4368" s="3"/>
      <c r="K4368" s="3"/>
      <c r="L4368" s="3"/>
      <c r="M4368" s="3"/>
      <c r="N4368" s="3"/>
      <c r="O4368" s="3"/>
      <c r="P4368" s="3"/>
      <c r="Q4368" s="3"/>
      <c r="R4368" s="3"/>
      <c r="S4368" s="3"/>
      <c r="T4368" s="3"/>
      <c r="U4368" s="3"/>
      <c r="V4368" s="3"/>
    </row>
    <row r="4369" ht="27.0" customHeight="1">
      <c r="A4369" s="42"/>
      <c r="B4369" s="42"/>
      <c r="C4369" s="3"/>
      <c r="D4369" s="3"/>
      <c r="E4369" s="3"/>
      <c r="F4369" s="3"/>
      <c r="G4369" s="3"/>
      <c r="H4369" s="3"/>
      <c r="I4369" s="3"/>
      <c r="J4369" s="3"/>
      <c r="K4369" s="3"/>
      <c r="L4369" s="3"/>
      <c r="M4369" s="3"/>
      <c r="N4369" s="3"/>
      <c r="O4369" s="3"/>
      <c r="P4369" s="3"/>
      <c r="Q4369" s="3"/>
      <c r="R4369" s="3"/>
      <c r="S4369" s="3"/>
      <c r="T4369" s="3"/>
      <c r="U4369" s="3"/>
      <c r="V4369" s="3"/>
    </row>
    <row r="4370" ht="27.0" customHeight="1">
      <c r="A4370" s="42"/>
      <c r="B4370" s="42"/>
      <c r="C4370" s="3"/>
      <c r="D4370" s="3"/>
      <c r="E4370" s="3"/>
      <c r="F4370" s="3"/>
      <c r="G4370" s="3"/>
      <c r="H4370" s="3"/>
      <c r="I4370" s="3"/>
      <c r="J4370" s="3"/>
      <c r="K4370" s="3"/>
      <c r="L4370" s="3"/>
      <c r="M4370" s="3"/>
      <c r="N4370" s="3"/>
      <c r="O4370" s="3"/>
      <c r="P4370" s="3"/>
      <c r="Q4370" s="3"/>
      <c r="R4370" s="3"/>
      <c r="S4370" s="3"/>
      <c r="T4370" s="3"/>
      <c r="U4370" s="3"/>
      <c r="V4370" s="3"/>
    </row>
    <row r="4371" ht="27.0" customHeight="1">
      <c r="A4371" s="42"/>
      <c r="B4371" s="42"/>
      <c r="C4371" s="3"/>
      <c r="D4371" s="3"/>
      <c r="E4371" s="3"/>
      <c r="F4371" s="3"/>
      <c r="G4371" s="3"/>
      <c r="H4371" s="3"/>
      <c r="I4371" s="3"/>
      <c r="J4371" s="3"/>
      <c r="K4371" s="3"/>
      <c r="L4371" s="3"/>
      <c r="M4371" s="3"/>
      <c r="N4371" s="3"/>
      <c r="O4371" s="3"/>
      <c r="P4371" s="3"/>
      <c r="Q4371" s="3"/>
      <c r="R4371" s="3"/>
      <c r="S4371" s="3"/>
      <c r="T4371" s="3"/>
      <c r="U4371" s="3"/>
      <c r="V4371" s="3"/>
    </row>
    <row r="4372" ht="27.0" customHeight="1">
      <c r="A4372" s="42"/>
      <c r="B4372" s="42"/>
      <c r="C4372" s="3"/>
      <c r="D4372" s="3"/>
      <c r="E4372" s="3"/>
      <c r="F4372" s="3"/>
      <c r="G4372" s="3"/>
      <c r="H4372" s="3"/>
      <c r="I4372" s="3"/>
      <c r="J4372" s="3"/>
      <c r="K4372" s="3"/>
      <c r="L4372" s="3"/>
      <c r="M4372" s="3"/>
      <c r="N4372" s="3"/>
      <c r="O4372" s="3"/>
      <c r="P4372" s="3"/>
      <c r="Q4372" s="3"/>
      <c r="R4372" s="3"/>
      <c r="S4372" s="3"/>
      <c r="T4372" s="3"/>
      <c r="U4372" s="3"/>
      <c r="V4372" s="3"/>
    </row>
    <row r="4373" ht="27.0" customHeight="1">
      <c r="A4373" s="42"/>
      <c r="B4373" s="42"/>
      <c r="C4373" s="3"/>
      <c r="D4373" s="3"/>
      <c r="E4373" s="3"/>
      <c r="F4373" s="3"/>
      <c r="G4373" s="3"/>
      <c r="H4373" s="3"/>
      <c r="I4373" s="3"/>
      <c r="J4373" s="3"/>
      <c r="K4373" s="3"/>
      <c r="L4373" s="3"/>
      <c r="M4373" s="3"/>
      <c r="N4373" s="3"/>
      <c r="O4373" s="3"/>
      <c r="P4373" s="3"/>
      <c r="Q4373" s="3"/>
      <c r="R4373" s="3"/>
      <c r="S4373" s="3"/>
      <c r="T4373" s="3"/>
      <c r="U4373" s="3"/>
      <c r="V4373" s="3"/>
    </row>
    <row r="4374" ht="27.0" customHeight="1">
      <c r="A4374" s="42"/>
      <c r="B4374" s="42"/>
      <c r="C4374" s="3"/>
      <c r="D4374" s="3"/>
      <c r="E4374" s="3"/>
      <c r="F4374" s="3"/>
      <c r="G4374" s="3"/>
      <c r="H4374" s="3"/>
      <c r="I4374" s="3"/>
      <c r="J4374" s="3"/>
      <c r="K4374" s="3"/>
      <c r="L4374" s="3"/>
      <c r="M4374" s="3"/>
      <c r="N4374" s="3"/>
      <c r="O4374" s="3"/>
      <c r="P4374" s="3"/>
      <c r="Q4374" s="3"/>
      <c r="R4374" s="3"/>
      <c r="S4374" s="3"/>
      <c r="T4374" s="3"/>
      <c r="U4374" s="3"/>
      <c r="V4374" s="3"/>
    </row>
    <row r="4375" ht="27.0" customHeight="1">
      <c r="A4375" s="42"/>
      <c r="B4375" s="42"/>
      <c r="C4375" s="3"/>
      <c r="D4375" s="3"/>
      <c r="E4375" s="3"/>
      <c r="F4375" s="3"/>
      <c r="G4375" s="3"/>
      <c r="H4375" s="3"/>
      <c r="I4375" s="3"/>
      <c r="J4375" s="3"/>
      <c r="K4375" s="3"/>
      <c r="L4375" s="3"/>
      <c r="M4375" s="3"/>
      <c r="N4375" s="3"/>
      <c r="O4375" s="3"/>
      <c r="P4375" s="3"/>
      <c r="Q4375" s="3"/>
      <c r="R4375" s="3"/>
      <c r="S4375" s="3"/>
      <c r="T4375" s="3"/>
      <c r="U4375" s="3"/>
      <c r="V4375" s="3"/>
    </row>
    <row r="4376" ht="27.0" customHeight="1">
      <c r="A4376" s="42"/>
      <c r="B4376" s="42"/>
      <c r="C4376" s="3"/>
      <c r="D4376" s="3"/>
      <c r="E4376" s="3"/>
      <c r="F4376" s="3"/>
      <c r="G4376" s="3"/>
      <c r="H4376" s="3"/>
      <c r="I4376" s="3"/>
      <c r="J4376" s="3"/>
      <c r="K4376" s="3"/>
      <c r="L4376" s="3"/>
      <c r="M4376" s="3"/>
      <c r="N4376" s="3"/>
      <c r="O4376" s="3"/>
      <c r="P4376" s="3"/>
      <c r="Q4376" s="3"/>
      <c r="R4376" s="3"/>
      <c r="S4376" s="3"/>
      <c r="T4376" s="3"/>
      <c r="U4376" s="3"/>
      <c r="V4376" s="3"/>
    </row>
    <row r="4377" ht="27.0" customHeight="1">
      <c r="A4377" s="42"/>
      <c r="B4377" s="42"/>
      <c r="C4377" s="3"/>
      <c r="D4377" s="3"/>
      <c r="E4377" s="3"/>
      <c r="F4377" s="3"/>
      <c r="G4377" s="3"/>
      <c r="H4377" s="3"/>
      <c r="I4377" s="3"/>
      <c r="J4377" s="3"/>
      <c r="K4377" s="3"/>
      <c r="L4377" s="3"/>
      <c r="M4377" s="3"/>
      <c r="N4377" s="3"/>
      <c r="O4377" s="3"/>
      <c r="P4377" s="3"/>
      <c r="Q4377" s="3"/>
      <c r="R4377" s="3"/>
      <c r="S4377" s="3"/>
      <c r="T4377" s="3"/>
      <c r="U4377" s="3"/>
      <c r="V4377" s="3"/>
    </row>
    <row r="4378" ht="27.0" customHeight="1">
      <c r="A4378" s="42"/>
      <c r="B4378" s="42"/>
      <c r="C4378" s="3"/>
      <c r="D4378" s="3"/>
      <c r="E4378" s="3"/>
      <c r="F4378" s="3"/>
      <c r="G4378" s="3"/>
      <c r="H4378" s="3"/>
      <c r="I4378" s="3"/>
      <c r="J4378" s="3"/>
      <c r="K4378" s="3"/>
      <c r="L4378" s="3"/>
      <c r="M4378" s="3"/>
      <c r="N4378" s="3"/>
      <c r="O4378" s="3"/>
      <c r="P4378" s="3"/>
      <c r="Q4378" s="3"/>
      <c r="R4378" s="3"/>
      <c r="S4378" s="3"/>
      <c r="T4378" s="3"/>
      <c r="U4378" s="3"/>
      <c r="V4378" s="3"/>
    </row>
    <row r="4379" ht="27.0" customHeight="1">
      <c r="A4379" s="42"/>
      <c r="B4379" s="42"/>
      <c r="C4379" s="3"/>
      <c r="D4379" s="3"/>
      <c r="E4379" s="3"/>
      <c r="F4379" s="3"/>
      <c r="G4379" s="3"/>
      <c r="H4379" s="3"/>
      <c r="I4379" s="3"/>
      <c r="J4379" s="3"/>
      <c r="K4379" s="3"/>
      <c r="L4379" s="3"/>
      <c r="M4379" s="3"/>
      <c r="N4379" s="3"/>
      <c r="O4379" s="3"/>
      <c r="P4379" s="3"/>
      <c r="Q4379" s="3"/>
      <c r="R4379" s="3"/>
      <c r="S4379" s="3"/>
      <c r="T4379" s="3"/>
      <c r="U4379" s="3"/>
      <c r="V4379" s="3"/>
    </row>
    <row r="4380" ht="27.0" customHeight="1">
      <c r="A4380" s="42"/>
      <c r="B4380" s="42"/>
      <c r="C4380" s="3"/>
      <c r="D4380" s="3"/>
      <c r="E4380" s="3"/>
      <c r="F4380" s="3"/>
      <c r="G4380" s="3"/>
      <c r="H4380" s="3"/>
      <c r="I4380" s="3"/>
      <c r="J4380" s="3"/>
      <c r="K4380" s="3"/>
      <c r="L4380" s="3"/>
      <c r="M4380" s="3"/>
      <c r="N4380" s="3"/>
      <c r="O4380" s="3"/>
      <c r="P4380" s="3"/>
      <c r="Q4380" s="3"/>
      <c r="R4380" s="3"/>
      <c r="S4380" s="3"/>
      <c r="T4380" s="3"/>
      <c r="U4380" s="3"/>
      <c r="V4380" s="3"/>
    </row>
    <row r="4381" ht="27.0" customHeight="1">
      <c r="A4381" s="42"/>
      <c r="B4381" s="42"/>
      <c r="C4381" s="3"/>
      <c r="D4381" s="3"/>
      <c r="E4381" s="3"/>
      <c r="F4381" s="3"/>
      <c r="G4381" s="3"/>
      <c r="H4381" s="3"/>
      <c r="I4381" s="3"/>
      <c r="J4381" s="3"/>
      <c r="K4381" s="3"/>
      <c r="L4381" s="3"/>
      <c r="M4381" s="3"/>
      <c r="N4381" s="3"/>
      <c r="O4381" s="3"/>
      <c r="P4381" s="3"/>
      <c r="Q4381" s="3"/>
      <c r="R4381" s="3"/>
      <c r="S4381" s="3"/>
      <c r="T4381" s="3"/>
      <c r="U4381" s="3"/>
      <c r="V4381" s="3"/>
    </row>
    <row r="4382" ht="27.0" customHeight="1">
      <c r="A4382" s="42"/>
      <c r="B4382" s="42"/>
      <c r="C4382" s="3"/>
      <c r="D4382" s="3"/>
      <c r="E4382" s="3"/>
      <c r="F4382" s="3"/>
      <c r="G4382" s="3"/>
      <c r="H4382" s="3"/>
      <c r="I4382" s="3"/>
      <c r="J4382" s="3"/>
      <c r="K4382" s="3"/>
      <c r="L4382" s="3"/>
      <c r="M4382" s="3"/>
      <c r="N4382" s="3"/>
      <c r="O4382" s="3"/>
      <c r="P4382" s="3"/>
      <c r="Q4382" s="3"/>
      <c r="R4382" s="3"/>
      <c r="S4382" s="3"/>
      <c r="T4382" s="3"/>
      <c r="U4382" s="3"/>
      <c r="V4382" s="3"/>
    </row>
    <row r="4383" ht="27.0" customHeight="1">
      <c r="A4383" s="42"/>
      <c r="B4383" s="42"/>
      <c r="C4383" s="3"/>
      <c r="D4383" s="3"/>
      <c r="E4383" s="3"/>
      <c r="F4383" s="3"/>
      <c r="G4383" s="3"/>
      <c r="H4383" s="3"/>
      <c r="I4383" s="3"/>
      <c r="J4383" s="3"/>
      <c r="K4383" s="3"/>
      <c r="L4383" s="3"/>
      <c r="M4383" s="3"/>
      <c r="N4383" s="3"/>
      <c r="O4383" s="3"/>
      <c r="P4383" s="3"/>
      <c r="Q4383" s="3"/>
      <c r="R4383" s="3"/>
      <c r="S4383" s="3"/>
      <c r="T4383" s="3"/>
      <c r="U4383" s="3"/>
      <c r="V4383" s="3"/>
    </row>
    <row r="4384" ht="27.0" customHeight="1">
      <c r="A4384" s="42"/>
      <c r="B4384" s="42"/>
      <c r="C4384" s="3"/>
      <c r="D4384" s="3"/>
      <c r="E4384" s="3"/>
      <c r="F4384" s="3"/>
      <c r="G4384" s="3"/>
      <c r="H4384" s="3"/>
      <c r="I4384" s="3"/>
      <c r="J4384" s="3"/>
      <c r="K4384" s="3"/>
      <c r="L4384" s="3"/>
      <c r="M4384" s="3"/>
      <c r="N4384" s="3"/>
      <c r="O4384" s="3"/>
      <c r="P4384" s="3"/>
      <c r="Q4384" s="3"/>
      <c r="R4384" s="3"/>
      <c r="S4384" s="3"/>
      <c r="T4384" s="3"/>
      <c r="U4384" s="3"/>
      <c r="V4384" s="3"/>
    </row>
    <row r="4385" ht="27.0" customHeight="1">
      <c r="A4385" s="42"/>
      <c r="B4385" s="42"/>
      <c r="C4385" s="3"/>
      <c r="D4385" s="3"/>
      <c r="E4385" s="3"/>
      <c r="F4385" s="3"/>
      <c r="G4385" s="3"/>
      <c r="H4385" s="3"/>
      <c r="I4385" s="3"/>
      <c r="J4385" s="3"/>
      <c r="K4385" s="3"/>
      <c r="L4385" s="3"/>
      <c r="M4385" s="3"/>
      <c r="N4385" s="3"/>
      <c r="O4385" s="3"/>
      <c r="P4385" s="3"/>
      <c r="Q4385" s="3"/>
      <c r="R4385" s="3"/>
      <c r="S4385" s="3"/>
      <c r="T4385" s="3"/>
      <c r="U4385" s="3"/>
      <c r="V4385" s="3"/>
    </row>
    <row r="4386" ht="27.0" customHeight="1">
      <c r="A4386" s="42"/>
      <c r="B4386" s="42"/>
      <c r="C4386" s="3"/>
      <c r="D4386" s="3"/>
      <c r="E4386" s="3"/>
      <c r="F4386" s="3"/>
      <c r="G4386" s="3"/>
      <c r="H4386" s="3"/>
      <c r="I4386" s="3"/>
      <c r="J4386" s="3"/>
      <c r="K4386" s="3"/>
      <c r="L4386" s="3"/>
      <c r="M4386" s="3"/>
      <c r="N4386" s="3"/>
      <c r="O4386" s="3"/>
      <c r="P4386" s="3"/>
      <c r="Q4386" s="3"/>
      <c r="R4386" s="3"/>
      <c r="S4386" s="3"/>
      <c r="T4386" s="3"/>
      <c r="U4386" s="3"/>
      <c r="V4386" s="3"/>
    </row>
    <row r="4387" ht="27.0" customHeight="1">
      <c r="A4387" s="42"/>
      <c r="B4387" s="42"/>
      <c r="C4387" s="3"/>
      <c r="D4387" s="3"/>
      <c r="E4387" s="3"/>
      <c r="F4387" s="3"/>
      <c r="G4387" s="3"/>
      <c r="H4387" s="3"/>
      <c r="I4387" s="3"/>
      <c r="J4387" s="3"/>
      <c r="K4387" s="3"/>
      <c r="L4387" s="3"/>
      <c r="M4387" s="3"/>
      <c r="N4387" s="3"/>
      <c r="O4387" s="3"/>
      <c r="P4387" s="3"/>
      <c r="Q4387" s="3"/>
      <c r="R4387" s="3"/>
      <c r="S4387" s="3"/>
      <c r="T4387" s="3"/>
      <c r="U4387" s="3"/>
      <c r="V4387" s="3"/>
    </row>
    <row r="4388" ht="27.0" customHeight="1">
      <c r="A4388" s="42"/>
      <c r="B4388" s="42"/>
      <c r="C4388" s="3"/>
      <c r="D4388" s="3"/>
      <c r="E4388" s="3"/>
      <c r="F4388" s="3"/>
      <c r="G4388" s="3"/>
      <c r="H4388" s="3"/>
      <c r="I4388" s="3"/>
      <c r="J4388" s="3"/>
      <c r="K4388" s="3"/>
      <c r="L4388" s="3"/>
      <c r="M4388" s="3"/>
      <c r="N4388" s="3"/>
      <c r="O4388" s="3"/>
      <c r="P4388" s="3"/>
      <c r="Q4388" s="3"/>
      <c r="R4388" s="3"/>
      <c r="S4388" s="3"/>
      <c r="T4388" s="3"/>
      <c r="U4388" s="3"/>
      <c r="V4388" s="3"/>
    </row>
    <row r="4389" ht="27.0" customHeight="1">
      <c r="A4389" s="42"/>
      <c r="B4389" s="42"/>
      <c r="C4389" s="3"/>
      <c r="D4389" s="3"/>
      <c r="E4389" s="3"/>
      <c r="F4389" s="3"/>
      <c r="G4389" s="3"/>
      <c r="H4389" s="3"/>
      <c r="I4389" s="3"/>
      <c r="J4389" s="3"/>
      <c r="K4389" s="3"/>
      <c r="L4389" s="3"/>
      <c r="M4389" s="3"/>
      <c r="N4389" s="3"/>
      <c r="O4389" s="3"/>
      <c r="P4389" s="3"/>
      <c r="Q4389" s="3"/>
      <c r="R4389" s="3"/>
      <c r="S4389" s="3"/>
      <c r="T4389" s="3"/>
      <c r="U4389" s="3"/>
      <c r="V4389" s="3"/>
    </row>
    <row r="4390" ht="27.0" customHeight="1">
      <c r="A4390" s="42"/>
      <c r="B4390" s="42"/>
      <c r="C4390" s="3"/>
      <c r="D4390" s="3"/>
      <c r="E4390" s="3"/>
      <c r="F4390" s="3"/>
      <c r="G4390" s="3"/>
      <c r="H4390" s="3"/>
      <c r="I4390" s="3"/>
      <c r="J4390" s="3"/>
      <c r="K4390" s="3"/>
      <c r="L4390" s="3"/>
      <c r="M4390" s="3"/>
      <c r="N4390" s="3"/>
      <c r="O4390" s="3"/>
      <c r="P4390" s="3"/>
      <c r="Q4390" s="3"/>
      <c r="R4390" s="3"/>
      <c r="S4390" s="3"/>
      <c r="T4390" s="3"/>
      <c r="U4390" s="3"/>
      <c r="V4390" s="3"/>
    </row>
    <row r="4391" ht="27.0" customHeight="1">
      <c r="A4391" s="42"/>
      <c r="B4391" s="42"/>
      <c r="C4391" s="3"/>
      <c r="D4391" s="3"/>
      <c r="E4391" s="3"/>
      <c r="F4391" s="3"/>
      <c r="G4391" s="3"/>
      <c r="H4391" s="3"/>
      <c r="I4391" s="3"/>
      <c r="J4391" s="3"/>
      <c r="K4391" s="3"/>
      <c r="L4391" s="3"/>
      <c r="M4391" s="3"/>
      <c r="N4391" s="3"/>
      <c r="O4391" s="3"/>
      <c r="P4391" s="3"/>
      <c r="Q4391" s="3"/>
      <c r="R4391" s="3"/>
      <c r="S4391" s="3"/>
      <c r="T4391" s="3"/>
      <c r="U4391" s="3"/>
      <c r="V4391" s="3"/>
    </row>
    <row r="4392" ht="27.0" customHeight="1">
      <c r="A4392" s="42"/>
      <c r="B4392" s="42"/>
      <c r="C4392" s="3"/>
      <c r="D4392" s="3"/>
      <c r="E4392" s="3"/>
      <c r="F4392" s="3"/>
      <c r="G4392" s="3"/>
      <c r="H4392" s="3"/>
      <c r="I4392" s="3"/>
      <c r="J4392" s="3"/>
      <c r="K4392" s="3"/>
      <c r="L4392" s="3"/>
      <c r="M4392" s="3"/>
      <c r="N4392" s="3"/>
      <c r="O4392" s="3"/>
      <c r="P4392" s="3"/>
      <c r="Q4392" s="3"/>
      <c r="R4392" s="3"/>
      <c r="S4392" s="3"/>
      <c r="T4392" s="3"/>
      <c r="U4392" s="3"/>
      <c r="V4392" s="3"/>
    </row>
    <row r="4393" ht="27.0" customHeight="1">
      <c r="A4393" s="42"/>
      <c r="B4393" s="42"/>
      <c r="C4393" s="3"/>
      <c r="D4393" s="3"/>
      <c r="E4393" s="3"/>
      <c r="F4393" s="3"/>
      <c r="G4393" s="3"/>
      <c r="H4393" s="3"/>
      <c r="I4393" s="3"/>
      <c r="J4393" s="3"/>
      <c r="K4393" s="3"/>
      <c r="L4393" s="3"/>
      <c r="M4393" s="3"/>
      <c r="N4393" s="3"/>
      <c r="O4393" s="3"/>
      <c r="P4393" s="3"/>
      <c r="Q4393" s="3"/>
      <c r="R4393" s="3"/>
      <c r="S4393" s="3"/>
      <c r="T4393" s="3"/>
      <c r="U4393" s="3"/>
      <c r="V4393" s="3"/>
    </row>
    <row r="4394" ht="27.0" customHeight="1">
      <c r="A4394" s="42"/>
      <c r="B4394" s="42"/>
      <c r="C4394" s="3"/>
      <c r="D4394" s="3"/>
      <c r="E4394" s="3"/>
      <c r="F4394" s="3"/>
      <c r="G4394" s="3"/>
      <c r="H4394" s="3"/>
      <c r="I4394" s="3"/>
      <c r="J4394" s="3"/>
      <c r="K4394" s="3"/>
      <c r="L4394" s="3"/>
      <c r="M4394" s="3"/>
      <c r="N4394" s="3"/>
      <c r="O4394" s="3"/>
      <c r="P4394" s="3"/>
      <c r="Q4394" s="3"/>
      <c r="R4394" s="3"/>
      <c r="S4394" s="3"/>
      <c r="T4394" s="3"/>
      <c r="U4394" s="3"/>
      <c r="V4394" s="3"/>
    </row>
    <row r="4395" ht="27.0" customHeight="1">
      <c r="A4395" s="42"/>
      <c r="B4395" s="42"/>
      <c r="C4395" s="3"/>
      <c r="D4395" s="3"/>
      <c r="E4395" s="3"/>
      <c r="F4395" s="3"/>
      <c r="G4395" s="3"/>
      <c r="H4395" s="3"/>
      <c r="I4395" s="3"/>
      <c r="J4395" s="3"/>
      <c r="K4395" s="3"/>
      <c r="L4395" s="3"/>
      <c r="M4395" s="3"/>
      <c r="N4395" s="3"/>
      <c r="O4395" s="3"/>
      <c r="P4395" s="3"/>
      <c r="Q4395" s="3"/>
      <c r="R4395" s="3"/>
      <c r="S4395" s="3"/>
      <c r="T4395" s="3"/>
      <c r="U4395" s="3"/>
      <c r="V4395" s="3"/>
    </row>
    <row r="4396" ht="27.0" customHeight="1">
      <c r="A4396" s="42"/>
      <c r="B4396" s="42"/>
      <c r="C4396" s="3"/>
      <c r="D4396" s="3"/>
      <c r="E4396" s="3"/>
      <c r="F4396" s="3"/>
      <c r="G4396" s="3"/>
      <c r="H4396" s="3"/>
      <c r="I4396" s="3"/>
      <c r="J4396" s="3"/>
      <c r="K4396" s="3"/>
      <c r="L4396" s="3"/>
      <c r="M4396" s="3"/>
      <c r="N4396" s="3"/>
      <c r="O4396" s="3"/>
      <c r="P4396" s="3"/>
      <c r="Q4396" s="3"/>
      <c r="R4396" s="3"/>
      <c r="S4396" s="3"/>
      <c r="T4396" s="3"/>
      <c r="U4396" s="3"/>
      <c r="V4396" s="3"/>
    </row>
    <row r="4397" ht="27.0" customHeight="1">
      <c r="A4397" s="42"/>
      <c r="B4397" s="42"/>
      <c r="C4397" s="3"/>
      <c r="D4397" s="3"/>
      <c r="E4397" s="3"/>
      <c r="F4397" s="3"/>
      <c r="G4397" s="3"/>
      <c r="H4397" s="3"/>
      <c r="I4397" s="3"/>
      <c r="J4397" s="3"/>
      <c r="K4397" s="3"/>
      <c r="L4397" s="3"/>
      <c r="M4397" s="3"/>
      <c r="N4397" s="3"/>
      <c r="O4397" s="3"/>
      <c r="P4397" s="3"/>
      <c r="Q4397" s="3"/>
      <c r="R4397" s="3"/>
      <c r="S4397" s="3"/>
      <c r="T4397" s="3"/>
      <c r="U4397" s="3"/>
      <c r="V4397" s="3"/>
    </row>
    <row r="4398" ht="27.0" customHeight="1">
      <c r="A4398" s="42"/>
      <c r="B4398" s="42"/>
      <c r="C4398" s="3"/>
      <c r="D4398" s="3"/>
      <c r="E4398" s="3"/>
      <c r="F4398" s="3"/>
      <c r="G4398" s="3"/>
      <c r="H4398" s="3"/>
      <c r="I4398" s="3"/>
      <c r="J4398" s="3"/>
      <c r="K4398" s="3"/>
      <c r="L4398" s="3"/>
      <c r="M4398" s="3"/>
      <c r="N4398" s="3"/>
      <c r="O4398" s="3"/>
      <c r="P4398" s="3"/>
      <c r="Q4398" s="3"/>
      <c r="R4398" s="3"/>
      <c r="S4398" s="3"/>
      <c r="T4398" s="3"/>
      <c r="U4398" s="3"/>
      <c r="V4398" s="3"/>
    </row>
    <row r="4399" ht="27.0" customHeight="1">
      <c r="A4399" s="42"/>
      <c r="B4399" s="42"/>
      <c r="C4399" s="3"/>
      <c r="D4399" s="3"/>
      <c r="E4399" s="3"/>
      <c r="F4399" s="3"/>
      <c r="G4399" s="3"/>
      <c r="H4399" s="3"/>
      <c r="I4399" s="3"/>
      <c r="J4399" s="3"/>
      <c r="K4399" s="3"/>
      <c r="L4399" s="3"/>
      <c r="M4399" s="3"/>
      <c r="N4399" s="3"/>
      <c r="O4399" s="3"/>
      <c r="P4399" s="3"/>
      <c r="Q4399" s="3"/>
      <c r="R4399" s="3"/>
      <c r="S4399" s="3"/>
      <c r="T4399" s="3"/>
      <c r="U4399" s="3"/>
      <c r="V4399" s="3"/>
    </row>
    <row r="4400" ht="27.0" customHeight="1">
      <c r="A4400" s="42"/>
      <c r="B4400" s="42"/>
      <c r="C4400" s="3"/>
      <c r="D4400" s="3"/>
      <c r="E4400" s="3"/>
      <c r="F4400" s="3"/>
      <c r="G4400" s="3"/>
      <c r="H4400" s="3"/>
      <c r="I4400" s="3"/>
      <c r="J4400" s="3"/>
      <c r="K4400" s="3"/>
      <c r="L4400" s="3"/>
      <c r="M4400" s="3"/>
      <c r="N4400" s="3"/>
      <c r="O4400" s="3"/>
      <c r="P4400" s="3"/>
      <c r="Q4400" s="3"/>
      <c r="R4400" s="3"/>
      <c r="S4400" s="3"/>
      <c r="T4400" s="3"/>
      <c r="U4400" s="3"/>
      <c r="V4400" s="3"/>
    </row>
    <row r="4401" ht="27.0" customHeight="1">
      <c r="A4401" s="42"/>
      <c r="B4401" s="42"/>
      <c r="C4401" s="3"/>
      <c r="D4401" s="3"/>
      <c r="E4401" s="3"/>
      <c r="F4401" s="3"/>
      <c r="G4401" s="3"/>
      <c r="H4401" s="3"/>
      <c r="I4401" s="3"/>
      <c r="J4401" s="3"/>
      <c r="K4401" s="3"/>
      <c r="L4401" s="3"/>
      <c r="M4401" s="3"/>
      <c r="N4401" s="3"/>
      <c r="O4401" s="3"/>
      <c r="P4401" s="3"/>
      <c r="Q4401" s="3"/>
      <c r="R4401" s="3"/>
      <c r="S4401" s="3"/>
      <c r="T4401" s="3"/>
      <c r="U4401" s="3"/>
      <c r="V4401" s="3"/>
    </row>
    <row r="4402" ht="27.0" customHeight="1">
      <c r="A4402" s="42"/>
      <c r="B4402" s="42"/>
      <c r="C4402" s="3"/>
      <c r="D4402" s="3"/>
      <c r="E4402" s="3"/>
      <c r="F4402" s="3"/>
      <c r="G4402" s="3"/>
      <c r="H4402" s="3"/>
      <c r="I4402" s="3"/>
      <c r="J4402" s="3"/>
      <c r="K4402" s="3"/>
      <c r="L4402" s="3"/>
      <c r="M4402" s="3"/>
      <c r="N4402" s="3"/>
      <c r="O4402" s="3"/>
      <c r="P4402" s="3"/>
      <c r="Q4402" s="3"/>
      <c r="R4402" s="3"/>
      <c r="S4402" s="3"/>
      <c r="T4402" s="3"/>
      <c r="U4402" s="3"/>
      <c r="V4402" s="3"/>
    </row>
    <row r="4403" ht="27.0" customHeight="1">
      <c r="A4403" s="42"/>
      <c r="B4403" s="42"/>
      <c r="C4403" s="3"/>
      <c r="D4403" s="3"/>
      <c r="E4403" s="3"/>
      <c r="F4403" s="3"/>
      <c r="G4403" s="3"/>
      <c r="H4403" s="3"/>
      <c r="I4403" s="3"/>
      <c r="J4403" s="3"/>
      <c r="K4403" s="3"/>
      <c r="L4403" s="3"/>
      <c r="M4403" s="3"/>
      <c r="N4403" s="3"/>
      <c r="O4403" s="3"/>
      <c r="P4403" s="3"/>
      <c r="Q4403" s="3"/>
      <c r="R4403" s="3"/>
      <c r="S4403" s="3"/>
      <c r="T4403" s="3"/>
      <c r="U4403" s="3"/>
      <c r="V4403" s="3"/>
    </row>
    <row r="4404" ht="27.0" customHeight="1">
      <c r="A4404" s="42"/>
      <c r="B4404" s="42"/>
      <c r="C4404" s="3"/>
      <c r="D4404" s="3"/>
      <c r="E4404" s="3"/>
      <c r="F4404" s="3"/>
      <c r="G4404" s="3"/>
      <c r="H4404" s="3"/>
      <c r="I4404" s="3"/>
      <c r="J4404" s="3"/>
      <c r="K4404" s="3"/>
      <c r="L4404" s="3"/>
      <c r="M4404" s="3"/>
      <c r="N4404" s="3"/>
      <c r="O4404" s="3"/>
      <c r="P4404" s="3"/>
      <c r="Q4404" s="3"/>
      <c r="R4404" s="3"/>
      <c r="S4404" s="3"/>
      <c r="T4404" s="3"/>
      <c r="U4404" s="3"/>
      <c r="V4404" s="3"/>
    </row>
    <row r="4405" ht="27.0" customHeight="1">
      <c r="A4405" s="42"/>
      <c r="B4405" s="42"/>
      <c r="C4405" s="3"/>
      <c r="D4405" s="3"/>
      <c r="E4405" s="3"/>
      <c r="F4405" s="3"/>
      <c r="G4405" s="3"/>
      <c r="H4405" s="3"/>
      <c r="I4405" s="3"/>
      <c r="J4405" s="3"/>
      <c r="K4405" s="3"/>
      <c r="L4405" s="3"/>
      <c r="M4405" s="3"/>
      <c r="N4405" s="3"/>
      <c r="O4405" s="3"/>
      <c r="P4405" s="3"/>
      <c r="Q4405" s="3"/>
      <c r="R4405" s="3"/>
      <c r="S4405" s="3"/>
      <c r="T4405" s="3"/>
      <c r="U4405" s="3"/>
      <c r="V4405" s="3"/>
    </row>
    <row r="4406" ht="27.0" customHeight="1">
      <c r="A4406" s="42"/>
      <c r="B4406" s="42"/>
      <c r="C4406" s="3"/>
      <c r="D4406" s="3"/>
      <c r="E4406" s="3"/>
      <c r="F4406" s="3"/>
      <c r="G4406" s="3"/>
      <c r="H4406" s="3"/>
      <c r="I4406" s="3"/>
      <c r="J4406" s="3"/>
      <c r="K4406" s="3"/>
      <c r="L4406" s="3"/>
      <c r="M4406" s="3"/>
      <c r="N4406" s="3"/>
      <c r="O4406" s="3"/>
      <c r="P4406" s="3"/>
      <c r="Q4406" s="3"/>
      <c r="R4406" s="3"/>
      <c r="S4406" s="3"/>
      <c r="T4406" s="3"/>
      <c r="U4406" s="3"/>
      <c r="V4406" s="3"/>
    </row>
    <row r="4407" ht="27.0" customHeight="1">
      <c r="A4407" s="42"/>
      <c r="B4407" s="42"/>
      <c r="C4407" s="3"/>
      <c r="D4407" s="3"/>
      <c r="E4407" s="3"/>
      <c r="F4407" s="3"/>
      <c r="G4407" s="3"/>
      <c r="H4407" s="3"/>
      <c r="I4407" s="3"/>
      <c r="J4407" s="3"/>
      <c r="K4407" s="3"/>
      <c r="L4407" s="3"/>
      <c r="M4407" s="3"/>
      <c r="N4407" s="3"/>
      <c r="O4407" s="3"/>
      <c r="P4407" s="3"/>
      <c r="Q4407" s="3"/>
      <c r="R4407" s="3"/>
      <c r="S4407" s="3"/>
      <c r="T4407" s="3"/>
      <c r="U4407" s="3"/>
      <c r="V4407" s="3"/>
    </row>
    <row r="4408" ht="27.0" customHeight="1">
      <c r="A4408" s="42"/>
      <c r="B4408" s="42"/>
      <c r="C4408" s="3"/>
      <c r="D4408" s="3"/>
      <c r="E4408" s="3"/>
      <c r="F4408" s="3"/>
      <c r="G4408" s="3"/>
      <c r="H4408" s="3"/>
      <c r="I4408" s="3"/>
      <c r="J4408" s="3"/>
      <c r="K4408" s="3"/>
      <c r="L4408" s="3"/>
      <c r="M4408" s="3"/>
      <c r="N4408" s="3"/>
      <c r="O4408" s="3"/>
      <c r="P4408" s="3"/>
      <c r="Q4408" s="3"/>
      <c r="R4408" s="3"/>
      <c r="S4408" s="3"/>
      <c r="T4408" s="3"/>
      <c r="U4408" s="3"/>
      <c r="V4408" s="3"/>
    </row>
    <row r="4409" ht="27.0" customHeight="1">
      <c r="A4409" s="42"/>
      <c r="B4409" s="42"/>
      <c r="C4409" s="3"/>
      <c r="D4409" s="3"/>
      <c r="E4409" s="3"/>
      <c r="F4409" s="3"/>
      <c r="G4409" s="3"/>
      <c r="H4409" s="3"/>
      <c r="I4409" s="3"/>
      <c r="J4409" s="3"/>
      <c r="K4409" s="3"/>
      <c r="L4409" s="3"/>
      <c r="M4409" s="3"/>
      <c r="N4409" s="3"/>
      <c r="O4409" s="3"/>
      <c r="P4409" s="3"/>
      <c r="Q4409" s="3"/>
      <c r="R4409" s="3"/>
      <c r="S4409" s="3"/>
      <c r="T4409" s="3"/>
      <c r="U4409" s="3"/>
      <c r="V4409" s="3"/>
    </row>
    <row r="4410" ht="27.0" customHeight="1">
      <c r="A4410" s="42"/>
      <c r="B4410" s="42"/>
      <c r="C4410" s="3"/>
      <c r="D4410" s="3"/>
      <c r="E4410" s="3"/>
      <c r="F4410" s="3"/>
      <c r="G4410" s="3"/>
      <c r="H4410" s="3"/>
      <c r="I4410" s="3"/>
      <c r="J4410" s="3"/>
      <c r="K4410" s="3"/>
      <c r="L4410" s="3"/>
      <c r="M4410" s="3"/>
      <c r="N4410" s="3"/>
      <c r="O4410" s="3"/>
      <c r="P4410" s="3"/>
      <c r="Q4410" s="3"/>
      <c r="R4410" s="3"/>
      <c r="S4410" s="3"/>
      <c r="T4410" s="3"/>
      <c r="U4410" s="3"/>
      <c r="V4410" s="3"/>
    </row>
    <row r="4411" ht="27.0" customHeight="1">
      <c r="A4411" s="42"/>
      <c r="B4411" s="42"/>
      <c r="C4411" s="3"/>
      <c r="D4411" s="3"/>
      <c r="E4411" s="3"/>
      <c r="F4411" s="3"/>
      <c r="G4411" s="3"/>
      <c r="H4411" s="3"/>
      <c r="I4411" s="3"/>
      <c r="J4411" s="3"/>
      <c r="K4411" s="3"/>
      <c r="L4411" s="3"/>
      <c r="M4411" s="3"/>
      <c r="N4411" s="3"/>
      <c r="O4411" s="3"/>
      <c r="P4411" s="3"/>
      <c r="Q4411" s="3"/>
      <c r="R4411" s="3"/>
      <c r="S4411" s="3"/>
      <c r="T4411" s="3"/>
      <c r="U4411" s="3"/>
      <c r="V4411" s="3"/>
    </row>
    <row r="4412" ht="27.0" customHeight="1">
      <c r="A4412" s="42"/>
      <c r="B4412" s="42"/>
      <c r="C4412" s="3"/>
      <c r="D4412" s="3"/>
      <c r="E4412" s="3"/>
      <c r="F4412" s="3"/>
      <c r="G4412" s="3"/>
      <c r="H4412" s="3"/>
      <c r="I4412" s="3"/>
      <c r="J4412" s="3"/>
      <c r="K4412" s="3"/>
      <c r="L4412" s="3"/>
      <c r="M4412" s="3"/>
      <c r="N4412" s="3"/>
      <c r="O4412" s="3"/>
      <c r="P4412" s="3"/>
      <c r="Q4412" s="3"/>
      <c r="R4412" s="3"/>
      <c r="S4412" s="3"/>
      <c r="T4412" s="3"/>
      <c r="U4412" s="3"/>
      <c r="V4412" s="3"/>
    </row>
    <row r="4413" ht="27.0" customHeight="1">
      <c r="A4413" s="42"/>
      <c r="B4413" s="42"/>
      <c r="C4413" s="3"/>
      <c r="D4413" s="3"/>
      <c r="E4413" s="3"/>
      <c r="F4413" s="3"/>
      <c r="G4413" s="3"/>
      <c r="H4413" s="3"/>
      <c r="I4413" s="3"/>
      <c r="J4413" s="3"/>
      <c r="K4413" s="3"/>
      <c r="L4413" s="3"/>
      <c r="M4413" s="3"/>
      <c r="N4413" s="3"/>
      <c r="O4413" s="3"/>
      <c r="P4413" s="3"/>
      <c r="Q4413" s="3"/>
      <c r="R4413" s="3"/>
      <c r="S4413" s="3"/>
      <c r="T4413" s="3"/>
      <c r="U4413" s="3"/>
      <c r="V4413" s="3"/>
    </row>
    <row r="4414" ht="27.0" customHeight="1">
      <c r="A4414" s="42"/>
      <c r="B4414" s="42"/>
      <c r="C4414" s="3"/>
      <c r="D4414" s="3"/>
      <c r="E4414" s="3"/>
      <c r="F4414" s="3"/>
      <c r="G4414" s="3"/>
      <c r="H4414" s="3"/>
      <c r="I4414" s="3"/>
      <c r="J4414" s="3"/>
      <c r="K4414" s="3"/>
      <c r="L4414" s="3"/>
      <c r="M4414" s="3"/>
      <c r="N4414" s="3"/>
      <c r="O4414" s="3"/>
      <c r="P4414" s="3"/>
      <c r="Q4414" s="3"/>
      <c r="R4414" s="3"/>
      <c r="S4414" s="3"/>
      <c r="T4414" s="3"/>
      <c r="U4414" s="3"/>
      <c r="V4414" s="3"/>
    </row>
    <row r="4415" ht="27.0" customHeight="1">
      <c r="A4415" s="42"/>
      <c r="B4415" s="42"/>
      <c r="C4415" s="3"/>
      <c r="D4415" s="3"/>
      <c r="E4415" s="3"/>
      <c r="F4415" s="3"/>
      <c r="G4415" s="3"/>
      <c r="H4415" s="3"/>
      <c r="I4415" s="3"/>
      <c r="J4415" s="3"/>
      <c r="K4415" s="3"/>
      <c r="L4415" s="3"/>
      <c r="M4415" s="3"/>
      <c r="N4415" s="3"/>
      <c r="O4415" s="3"/>
      <c r="P4415" s="3"/>
      <c r="Q4415" s="3"/>
      <c r="R4415" s="3"/>
      <c r="S4415" s="3"/>
      <c r="T4415" s="3"/>
      <c r="U4415" s="3"/>
      <c r="V4415" s="3"/>
    </row>
    <row r="4416" ht="27.0" customHeight="1">
      <c r="A4416" s="42"/>
      <c r="B4416" s="42"/>
      <c r="C4416" s="3"/>
      <c r="D4416" s="3"/>
      <c r="E4416" s="3"/>
      <c r="F4416" s="3"/>
      <c r="G4416" s="3"/>
      <c r="H4416" s="3"/>
      <c r="I4416" s="3"/>
      <c r="J4416" s="3"/>
      <c r="K4416" s="3"/>
      <c r="L4416" s="3"/>
      <c r="M4416" s="3"/>
      <c r="N4416" s="3"/>
      <c r="O4416" s="3"/>
      <c r="P4416" s="3"/>
      <c r="Q4416" s="3"/>
      <c r="R4416" s="3"/>
      <c r="S4416" s="3"/>
      <c r="T4416" s="3"/>
      <c r="U4416" s="3"/>
      <c r="V4416" s="3"/>
    </row>
    <row r="4417" ht="27.0" customHeight="1">
      <c r="A4417" s="42"/>
      <c r="B4417" s="42"/>
      <c r="C4417" s="3"/>
      <c r="D4417" s="3"/>
      <c r="E4417" s="3"/>
      <c r="F4417" s="3"/>
      <c r="G4417" s="3"/>
      <c r="H4417" s="3"/>
      <c r="I4417" s="3"/>
      <c r="J4417" s="3"/>
      <c r="K4417" s="3"/>
      <c r="L4417" s="3"/>
      <c r="M4417" s="3"/>
      <c r="N4417" s="3"/>
      <c r="O4417" s="3"/>
      <c r="P4417" s="3"/>
      <c r="Q4417" s="3"/>
      <c r="R4417" s="3"/>
      <c r="S4417" s="3"/>
      <c r="T4417" s="3"/>
      <c r="U4417" s="3"/>
      <c r="V4417" s="3"/>
    </row>
    <row r="4418" ht="27.0" customHeight="1">
      <c r="A4418" s="42"/>
      <c r="B4418" s="42"/>
      <c r="C4418" s="3"/>
      <c r="D4418" s="3"/>
      <c r="E4418" s="3"/>
      <c r="F4418" s="3"/>
      <c r="G4418" s="3"/>
      <c r="H4418" s="3"/>
      <c r="I4418" s="3"/>
      <c r="J4418" s="3"/>
      <c r="K4418" s="3"/>
      <c r="L4418" s="3"/>
      <c r="M4418" s="3"/>
      <c r="N4418" s="3"/>
      <c r="O4418" s="3"/>
      <c r="P4418" s="3"/>
      <c r="Q4418" s="3"/>
      <c r="R4418" s="3"/>
      <c r="S4418" s="3"/>
      <c r="T4418" s="3"/>
      <c r="U4418" s="3"/>
      <c r="V4418" s="3"/>
    </row>
    <row r="4419" ht="27.0" customHeight="1">
      <c r="A4419" s="42"/>
      <c r="B4419" s="42"/>
      <c r="C4419" s="3"/>
      <c r="D4419" s="3"/>
      <c r="E4419" s="3"/>
      <c r="F4419" s="3"/>
      <c r="G4419" s="3"/>
      <c r="H4419" s="3"/>
      <c r="I4419" s="3"/>
      <c r="J4419" s="3"/>
      <c r="K4419" s="3"/>
      <c r="L4419" s="3"/>
      <c r="M4419" s="3"/>
      <c r="N4419" s="3"/>
      <c r="O4419" s="3"/>
      <c r="P4419" s="3"/>
      <c r="Q4419" s="3"/>
      <c r="R4419" s="3"/>
      <c r="S4419" s="3"/>
      <c r="T4419" s="3"/>
      <c r="U4419" s="3"/>
      <c r="V4419" s="3"/>
    </row>
    <row r="4420" ht="27.0" customHeight="1">
      <c r="A4420" s="42"/>
      <c r="B4420" s="42"/>
      <c r="C4420" s="3"/>
      <c r="D4420" s="3"/>
      <c r="E4420" s="3"/>
      <c r="F4420" s="3"/>
      <c r="G4420" s="3"/>
      <c r="H4420" s="3"/>
      <c r="I4420" s="3"/>
      <c r="J4420" s="3"/>
      <c r="K4420" s="3"/>
      <c r="L4420" s="3"/>
      <c r="M4420" s="3"/>
      <c r="N4420" s="3"/>
      <c r="O4420" s="3"/>
      <c r="P4420" s="3"/>
      <c r="Q4420" s="3"/>
      <c r="R4420" s="3"/>
      <c r="S4420" s="3"/>
      <c r="T4420" s="3"/>
      <c r="U4420" s="3"/>
      <c r="V4420" s="3"/>
    </row>
    <row r="4421" ht="27.0" customHeight="1">
      <c r="A4421" s="42"/>
      <c r="B4421" s="42"/>
      <c r="C4421" s="3"/>
      <c r="D4421" s="3"/>
      <c r="E4421" s="3"/>
      <c r="F4421" s="3"/>
      <c r="G4421" s="3"/>
      <c r="H4421" s="3"/>
      <c r="I4421" s="3"/>
      <c r="J4421" s="3"/>
      <c r="K4421" s="3"/>
      <c r="L4421" s="3"/>
      <c r="M4421" s="3"/>
      <c r="N4421" s="3"/>
      <c r="O4421" s="3"/>
      <c r="P4421" s="3"/>
      <c r="Q4421" s="3"/>
      <c r="R4421" s="3"/>
      <c r="S4421" s="3"/>
      <c r="T4421" s="3"/>
      <c r="U4421" s="3"/>
      <c r="V4421" s="3"/>
    </row>
    <row r="4422" ht="27.0" customHeight="1">
      <c r="A4422" s="42"/>
      <c r="B4422" s="42"/>
      <c r="C4422" s="3"/>
      <c r="D4422" s="3"/>
      <c r="E4422" s="3"/>
      <c r="F4422" s="3"/>
      <c r="G4422" s="3"/>
      <c r="H4422" s="3"/>
      <c r="I4422" s="3"/>
      <c r="J4422" s="3"/>
      <c r="K4422" s="3"/>
      <c r="L4422" s="3"/>
      <c r="M4422" s="3"/>
      <c r="N4422" s="3"/>
      <c r="O4422" s="3"/>
      <c r="P4422" s="3"/>
      <c r="Q4422" s="3"/>
      <c r="R4422" s="3"/>
      <c r="S4422" s="3"/>
      <c r="T4422" s="3"/>
      <c r="U4422" s="3"/>
      <c r="V4422" s="3"/>
    </row>
    <row r="4423" ht="27.0" customHeight="1">
      <c r="A4423" s="42"/>
      <c r="B4423" s="42"/>
      <c r="C4423" s="3"/>
      <c r="D4423" s="3"/>
      <c r="E4423" s="3"/>
      <c r="F4423" s="3"/>
      <c r="G4423" s="3"/>
      <c r="H4423" s="3"/>
      <c r="I4423" s="3"/>
      <c r="J4423" s="3"/>
      <c r="K4423" s="3"/>
      <c r="L4423" s="3"/>
      <c r="M4423" s="3"/>
      <c r="N4423" s="3"/>
      <c r="O4423" s="3"/>
      <c r="P4423" s="3"/>
      <c r="Q4423" s="3"/>
      <c r="R4423" s="3"/>
      <c r="S4423" s="3"/>
      <c r="T4423" s="3"/>
      <c r="U4423" s="3"/>
      <c r="V4423" s="3"/>
    </row>
    <row r="4424" ht="27.0" customHeight="1">
      <c r="A4424" s="42"/>
      <c r="B4424" s="42"/>
      <c r="C4424" s="3"/>
      <c r="D4424" s="3"/>
      <c r="E4424" s="3"/>
      <c r="F4424" s="3"/>
      <c r="G4424" s="3"/>
      <c r="H4424" s="3"/>
      <c r="I4424" s="3"/>
      <c r="J4424" s="3"/>
      <c r="K4424" s="3"/>
      <c r="L4424" s="3"/>
      <c r="M4424" s="3"/>
      <c r="N4424" s="3"/>
      <c r="O4424" s="3"/>
      <c r="P4424" s="3"/>
      <c r="Q4424" s="3"/>
      <c r="R4424" s="3"/>
      <c r="S4424" s="3"/>
      <c r="T4424" s="3"/>
      <c r="U4424" s="3"/>
      <c r="V4424" s="3"/>
    </row>
    <row r="4425" ht="27.0" customHeight="1">
      <c r="A4425" s="42"/>
      <c r="B4425" s="42"/>
      <c r="C4425" s="3"/>
      <c r="D4425" s="3"/>
      <c r="E4425" s="3"/>
      <c r="F4425" s="3"/>
      <c r="G4425" s="3"/>
      <c r="H4425" s="3"/>
      <c r="I4425" s="3"/>
      <c r="J4425" s="3"/>
      <c r="K4425" s="3"/>
      <c r="L4425" s="3"/>
      <c r="M4425" s="3"/>
      <c r="N4425" s="3"/>
      <c r="O4425" s="3"/>
      <c r="P4425" s="3"/>
      <c r="Q4425" s="3"/>
      <c r="R4425" s="3"/>
      <c r="S4425" s="3"/>
      <c r="T4425" s="3"/>
      <c r="U4425" s="3"/>
      <c r="V4425" s="3"/>
    </row>
    <row r="4426" ht="27.0" customHeight="1">
      <c r="A4426" s="42"/>
      <c r="B4426" s="42"/>
      <c r="C4426" s="3"/>
      <c r="D4426" s="3"/>
      <c r="E4426" s="3"/>
      <c r="F4426" s="3"/>
      <c r="G4426" s="3"/>
      <c r="H4426" s="3"/>
      <c r="I4426" s="3"/>
      <c r="J4426" s="3"/>
      <c r="K4426" s="3"/>
      <c r="L4426" s="3"/>
      <c r="M4426" s="3"/>
      <c r="N4426" s="3"/>
      <c r="O4426" s="3"/>
      <c r="P4426" s="3"/>
      <c r="Q4426" s="3"/>
      <c r="R4426" s="3"/>
      <c r="S4426" s="3"/>
      <c r="T4426" s="3"/>
      <c r="U4426" s="3"/>
      <c r="V4426" s="3"/>
    </row>
    <row r="4427" ht="27.0" customHeight="1">
      <c r="A4427" s="42"/>
      <c r="B4427" s="42"/>
      <c r="C4427" s="3"/>
      <c r="D4427" s="3"/>
      <c r="E4427" s="3"/>
      <c r="F4427" s="3"/>
      <c r="G4427" s="3"/>
      <c r="H4427" s="3"/>
      <c r="I4427" s="3"/>
      <c r="J4427" s="3"/>
      <c r="K4427" s="3"/>
      <c r="L4427" s="3"/>
      <c r="M4427" s="3"/>
      <c r="N4427" s="3"/>
      <c r="O4427" s="3"/>
      <c r="P4427" s="3"/>
      <c r="Q4427" s="3"/>
      <c r="R4427" s="3"/>
      <c r="S4427" s="3"/>
      <c r="T4427" s="3"/>
      <c r="U4427" s="3"/>
      <c r="V4427" s="3"/>
    </row>
    <row r="4428" ht="27.0" customHeight="1">
      <c r="A4428" s="42"/>
      <c r="B4428" s="42"/>
      <c r="C4428" s="3"/>
      <c r="D4428" s="3"/>
      <c r="E4428" s="3"/>
      <c r="F4428" s="3"/>
      <c r="G4428" s="3"/>
      <c r="H4428" s="3"/>
      <c r="I4428" s="3"/>
      <c r="J4428" s="3"/>
      <c r="K4428" s="3"/>
      <c r="L4428" s="3"/>
      <c r="M4428" s="3"/>
      <c r="N4428" s="3"/>
      <c r="O4428" s="3"/>
      <c r="P4428" s="3"/>
      <c r="Q4428" s="3"/>
      <c r="R4428" s="3"/>
      <c r="S4428" s="3"/>
      <c r="T4428" s="3"/>
      <c r="U4428" s="3"/>
      <c r="V4428" s="3"/>
    </row>
    <row r="4429" ht="27.0" customHeight="1">
      <c r="A4429" s="42"/>
      <c r="B4429" s="42"/>
      <c r="C4429" s="3"/>
      <c r="D4429" s="3"/>
      <c r="E4429" s="3"/>
      <c r="F4429" s="3"/>
      <c r="G4429" s="3"/>
      <c r="H4429" s="3"/>
      <c r="I4429" s="3"/>
      <c r="J4429" s="3"/>
      <c r="K4429" s="3"/>
      <c r="L4429" s="3"/>
      <c r="M4429" s="3"/>
      <c r="N4429" s="3"/>
      <c r="O4429" s="3"/>
      <c r="P4429" s="3"/>
      <c r="Q4429" s="3"/>
      <c r="R4429" s="3"/>
      <c r="S4429" s="3"/>
      <c r="T4429" s="3"/>
      <c r="U4429" s="3"/>
      <c r="V4429" s="3"/>
    </row>
    <row r="4430" ht="27.0" customHeight="1">
      <c r="A4430" s="42"/>
      <c r="B4430" s="42"/>
      <c r="C4430" s="3"/>
      <c r="D4430" s="3"/>
      <c r="E4430" s="3"/>
      <c r="F4430" s="3"/>
      <c r="G4430" s="3"/>
      <c r="H4430" s="3"/>
      <c r="I4430" s="3"/>
      <c r="J4430" s="3"/>
      <c r="K4430" s="3"/>
      <c r="L4430" s="3"/>
      <c r="M4430" s="3"/>
      <c r="N4430" s="3"/>
      <c r="O4430" s="3"/>
      <c r="P4430" s="3"/>
      <c r="Q4430" s="3"/>
      <c r="R4430" s="3"/>
      <c r="S4430" s="3"/>
      <c r="T4430" s="3"/>
      <c r="U4430" s="3"/>
      <c r="V4430" s="3"/>
    </row>
    <row r="4431" ht="27.0" customHeight="1">
      <c r="A4431" s="42"/>
      <c r="B4431" s="42"/>
      <c r="C4431" s="3"/>
      <c r="D4431" s="3"/>
      <c r="E4431" s="3"/>
      <c r="F4431" s="3"/>
      <c r="G4431" s="3"/>
      <c r="H4431" s="3"/>
      <c r="I4431" s="3"/>
      <c r="J4431" s="3"/>
      <c r="K4431" s="3"/>
      <c r="L4431" s="3"/>
      <c r="M4431" s="3"/>
      <c r="N4431" s="3"/>
      <c r="O4431" s="3"/>
      <c r="P4431" s="3"/>
      <c r="Q4431" s="3"/>
      <c r="R4431" s="3"/>
      <c r="S4431" s="3"/>
      <c r="T4431" s="3"/>
      <c r="U4431" s="3"/>
      <c r="V4431" s="3"/>
    </row>
    <row r="4432" ht="27.0" customHeight="1">
      <c r="A4432" s="42"/>
      <c r="B4432" s="42"/>
      <c r="C4432" s="3"/>
      <c r="D4432" s="3"/>
      <c r="E4432" s="3"/>
      <c r="F4432" s="3"/>
      <c r="G4432" s="3"/>
      <c r="H4432" s="3"/>
      <c r="I4432" s="3"/>
      <c r="J4432" s="3"/>
      <c r="K4432" s="3"/>
      <c r="L4432" s="3"/>
      <c r="M4432" s="3"/>
      <c r="N4432" s="3"/>
      <c r="O4432" s="3"/>
      <c r="P4432" s="3"/>
      <c r="Q4432" s="3"/>
      <c r="R4432" s="3"/>
      <c r="S4432" s="3"/>
      <c r="T4432" s="3"/>
      <c r="U4432" s="3"/>
      <c r="V4432" s="3"/>
    </row>
    <row r="4433" ht="27.0" customHeight="1">
      <c r="A4433" s="42"/>
      <c r="B4433" s="42"/>
      <c r="C4433" s="3"/>
      <c r="D4433" s="3"/>
      <c r="E4433" s="3"/>
      <c r="F4433" s="3"/>
      <c r="G4433" s="3"/>
      <c r="H4433" s="3"/>
      <c r="I4433" s="3"/>
      <c r="J4433" s="3"/>
      <c r="K4433" s="3"/>
      <c r="L4433" s="3"/>
      <c r="M4433" s="3"/>
      <c r="N4433" s="3"/>
      <c r="O4433" s="3"/>
      <c r="P4433" s="3"/>
      <c r="Q4433" s="3"/>
      <c r="R4433" s="3"/>
      <c r="S4433" s="3"/>
      <c r="T4433" s="3"/>
      <c r="U4433" s="3"/>
      <c r="V4433" s="3"/>
    </row>
    <row r="4434" ht="27.0" customHeight="1">
      <c r="A4434" s="42"/>
      <c r="B4434" s="42"/>
      <c r="C4434" s="3"/>
      <c r="D4434" s="3"/>
      <c r="E4434" s="3"/>
      <c r="F4434" s="3"/>
      <c r="G4434" s="3"/>
      <c r="H4434" s="3"/>
      <c r="I4434" s="3"/>
      <c r="J4434" s="3"/>
      <c r="K4434" s="3"/>
      <c r="L4434" s="3"/>
      <c r="M4434" s="3"/>
      <c r="N4434" s="3"/>
      <c r="O4434" s="3"/>
      <c r="P4434" s="3"/>
      <c r="Q4434" s="3"/>
      <c r="R4434" s="3"/>
      <c r="S4434" s="3"/>
      <c r="T4434" s="3"/>
      <c r="U4434" s="3"/>
      <c r="V4434" s="3"/>
    </row>
    <row r="4435" ht="27.0" customHeight="1">
      <c r="A4435" s="42"/>
      <c r="B4435" s="42"/>
      <c r="C4435" s="3"/>
      <c r="D4435" s="3"/>
      <c r="E4435" s="3"/>
      <c r="F4435" s="3"/>
      <c r="G4435" s="3"/>
      <c r="H4435" s="3"/>
      <c r="I4435" s="3"/>
      <c r="J4435" s="3"/>
      <c r="K4435" s="3"/>
      <c r="L4435" s="3"/>
      <c r="M4435" s="3"/>
      <c r="N4435" s="3"/>
      <c r="O4435" s="3"/>
      <c r="P4435" s="3"/>
      <c r="Q4435" s="3"/>
      <c r="R4435" s="3"/>
      <c r="S4435" s="3"/>
      <c r="T4435" s="3"/>
      <c r="U4435" s="3"/>
      <c r="V4435" s="3"/>
    </row>
    <row r="4436" ht="27.0" customHeight="1">
      <c r="A4436" s="42"/>
      <c r="B4436" s="42"/>
      <c r="C4436" s="3"/>
      <c r="D4436" s="3"/>
      <c r="E4436" s="3"/>
      <c r="F4436" s="3"/>
      <c r="G4436" s="3"/>
      <c r="H4436" s="3"/>
      <c r="I4436" s="3"/>
      <c r="J4436" s="3"/>
      <c r="K4436" s="3"/>
      <c r="L4436" s="3"/>
      <c r="M4436" s="3"/>
      <c r="N4436" s="3"/>
      <c r="O4436" s="3"/>
      <c r="P4436" s="3"/>
      <c r="Q4436" s="3"/>
      <c r="R4436" s="3"/>
      <c r="S4436" s="3"/>
      <c r="T4436" s="3"/>
      <c r="U4436" s="3"/>
      <c r="V4436" s="3"/>
    </row>
    <row r="4437" ht="27.0" customHeight="1">
      <c r="A4437" s="42"/>
      <c r="B4437" s="42"/>
      <c r="C4437" s="3"/>
      <c r="D4437" s="3"/>
      <c r="E4437" s="3"/>
      <c r="F4437" s="3"/>
      <c r="G4437" s="3"/>
      <c r="H4437" s="3"/>
      <c r="I4437" s="3"/>
      <c r="J4437" s="3"/>
      <c r="K4437" s="3"/>
      <c r="L4437" s="3"/>
      <c r="M4437" s="3"/>
      <c r="N4437" s="3"/>
      <c r="O4437" s="3"/>
      <c r="P4437" s="3"/>
      <c r="Q4437" s="3"/>
      <c r="R4437" s="3"/>
      <c r="S4437" s="3"/>
      <c r="T4437" s="3"/>
      <c r="U4437" s="3"/>
      <c r="V4437" s="3"/>
    </row>
    <row r="4438" ht="27.0" customHeight="1">
      <c r="A4438" s="42"/>
      <c r="B4438" s="42"/>
      <c r="C4438" s="3"/>
      <c r="D4438" s="3"/>
      <c r="E4438" s="3"/>
      <c r="F4438" s="3"/>
      <c r="G4438" s="3"/>
      <c r="H4438" s="3"/>
      <c r="I4438" s="3"/>
      <c r="J4438" s="3"/>
      <c r="K4438" s="3"/>
      <c r="L4438" s="3"/>
      <c r="M4438" s="3"/>
      <c r="N4438" s="3"/>
      <c r="O4438" s="3"/>
      <c r="P4438" s="3"/>
      <c r="Q4438" s="3"/>
      <c r="R4438" s="3"/>
      <c r="S4438" s="3"/>
      <c r="T4438" s="3"/>
      <c r="U4438" s="3"/>
      <c r="V4438" s="3"/>
    </row>
    <row r="4439" ht="27.0" customHeight="1">
      <c r="A4439" s="42"/>
      <c r="B4439" s="42"/>
      <c r="C4439" s="3"/>
      <c r="D4439" s="3"/>
      <c r="E4439" s="3"/>
      <c r="F4439" s="3"/>
      <c r="G4439" s="3"/>
      <c r="H4439" s="3"/>
      <c r="I4439" s="3"/>
      <c r="J4439" s="3"/>
      <c r="K4439" s="3"/>
      <c r="L4439" s="3"/>
      <c r="M4439" s="3"/>
      <c r="N4439" s="3"/>
      <c r="O4439" s="3"/>
      <c r="P4439" s="3"/>
      <c r="Q4439" s="3"/>
      <c r="R4439" s="3"/>
      <c r="S4439" s="3"/>
      <c r="T4439" s="3"/>
      <c r="U4439" s="3"/>
      <c r="V4439" s="3"/>
    </row>
    <row r="4440" ht="27.0" customHeight="1">
      <c r="A4440" s="42"/>
      <c r="B4440" s="42"/>
      <c r="C4440" s="3"/>
      <c r="D4440" s="3"/>
      <c r="E4440" s="3"/>
      <c r="F4440" s="3"/>
      <c r="G4440" s="3"/>
      <c r="H4440" s="3"/>
      <c r="I4440" s="3"/>
      <c r="J4440" s="3"/>
      <c r="K4440" s="3"/>
      <c r="L4440" s="3"/>
      <c r="M4440" s="3"/>
      <c r="N4440" s="3"/>
      <c r="O4440" s="3"/>
      <c r="P4440" s="3"/>
      <c r="Q4440" s="3"/>
      <c r="R4440" s="3"/>
      <c r="S4440" s="3"/>
      <c r="T4440" s="3"/>
      <c r="U4440" s="3"/>
      <c r="V4440" s="3"/>
    </row>
    <row r="4441" ht="27.0" customHeight="1">
      <c r="A4441" s="42"/>
      <c r="B4441" s="42"/>
      <c r="C4441" s="3"/>
      <c r="D4441" s="3"/>
      <c r="E4441" s="3"/>
      <c r="F4441" s="3"/>
      <c r="G4441" s="3"/>
      <c r="H4441" s="3"/>
      <c r="I4441" s="3"/>
      <c r="J4441" s="3"/>
      <c r="K4441" s="3"/>
      <c r="L4441" s="3"/>
      <c r="M4441" s="3"/>
      <c r="N4441" s="3"/>
      <c r="O4441" s="3"/>
      <c r="P4441" s="3"/>
      <c r="Q4441" s="3"/>
      <c r="R4441" s="3"/>
      <c r="S4441" s="3"/>
      <c r="T4441" s="3"/>
      <c r="U4441" s="3"/>
      <c r="V4441" s="3"/>
    </row>
    <row r="4442" ht="27.0" customHeight="1">
      <c r="A4442" s="42"/>
      <c r="B4442" s="42"/>
      <c r="C4442" s="3"/>
      <c r="D4442" s="3"/>
      <c r="E4442" s="3"/>
      <c r="F4442" s="3"/>
      <c r="G4442" s="3"/>
      <c r="H4442" s="3"/>
      <c r="I4442" s="3"/>
      <c r="J4442" s="3"/>
      <c r="K4442" s="3"/>
      <c r="L4442" s="3"/>
      <c r="M4442" s="3"/>
      <c r="N4442" s="3"/>
      <c r="O4442" s="3"/>
      <c r="P4442" s="3"/>
      <c r="Q4442" s="3"/>
      <c r="R4442" s="3"/>
      <c r="S4442" s="3"/>
      <c r="T4442" s="3"/>
      <c r="U4442" s="3"/>
      <c r="V4442" s="3"/>
    </row>
    <row r="4443" ht="27.0" customHeight="1">
      <c r="A4443" s="42"/>
      <c r="B4443" s="42"/>
      <c r="C4443" s="3"/>
      <c r="D4443" s="3"/>
      <c r="E4443" s="3"/>
      <c r="F4443" s="3"/>
      <c r="G4443" s="3"/>
      <c r="H4443" s="3"/>
      <c r="I4443" s="3"/>
      <c r="J4443" s="3"/>
      <c r="K4443" s="3"/>
      <c r="L4443" s="3"/>
      <c r="M4443" s="3"/>
      <c r="N4443" s="3"/>
      <c r="O4443" s="3"/>
      <c r="P4443" s="3"/>
      <c r="Q4443" s="3"/>
      <c r="R4443" s="3"/>
      <c r="S4443" s="3"/>
      <c r="T4443" s="3"/>
      <c r="U4443" s="3"/>
      <c r="V4443" s="3"/>
    </row>
    <row r="4444" ht="27.0" customHeight="1">
      <c r="A4444" s="42"/>
      <c r="B4444" s="42"/>
      <c r="C4444" s="3"/>
      <c r="D4444" s="3"/>
      <c r="E4444" s="3"/>
      <c r="F4444" s="3"/>
      <c r="G4444" s="3"/>
      <c r="H4444" s="3"/>
      <c r="I4444" s="3"/>
      <c r="J4444" s="3"/>
      <c r="K4444" s="3"/>
      <c r="L4444" s="3"/>
      <c r="M4444" s="3"/>
      <c r="N4444" s="3"/>
      <c r="O4444" s="3"/>
      <c r="P4444" s="3"/>
      <c r="Q4444" s="3"/>
      <c r="R4444" s="3"/>
      <c r="S4444" s="3"/>
      <c r="T4444" s="3"/>
      <c r="U4444" s="3"/>
      <c r="V4444" s="3"/>
    </row>
    <row r="4445" ht="27.0" customHeight="1">
      <c r="A4445" s="42"/>
      <c r="B4445" s="42"/>
      <c r="C4445" s="3"/>
      <c r="D4445" s="3"/>
      <c r="E4445" s="3"/>
      <c r="F4445" s="3"/>
      <c r="G4445" s="3"/>
      <c r="H4445" s="3"/>
      <c r="I4445" s="3"/>
      <c r="J4445" s="3"/>
      <c r="K4445" s="3"/>
      <c r="L4445" s="3"/>
      <c r="M4445" s="3"/>
      <c r="N4445" s="3"/>
      <c r="O4445" s="3"/>
      <c r="P4445" s="3"/>
      <c r="Q4445" s="3"/>
      <c r="R4445" s="3"/>
      <c r="S4445" s="3"/>
      <c r="T4445" s="3"/>
      <c r="U4445" s="3"/>
      <c r="V4445" s="3"/>
    </row>
    <row r="4446" ht="27.0" customHeight="1">
      <c r="A4446" s="42"/>
      <c r="B4446" s="42"/>
      <c r="C4446" s="3"/>
      <c r="D4446" s="3"/>
      <c r="E4446" s="3"/>
      <c r="F4446" s="3"/>
      <c r="G4446" s="3"/>
      <c r="H4446" s="3"/>
      <c r="I4446" s="3"/>
      <c r="J4446" s="3"/>
      <c r="K4446" s="3"/>
      <c r="L4446" s="3"/>
      <c r="M4446" s="3"/>
      <c r="N4446" s="3"/>
      <c r="O4446" s="3"/>
      <c r="P4446" s="3"/>
      <c r="Q4446" s="3"/>
      <c r="R4446" s="3"/>
      <c r="S4446" s="3"/>
      <c r="T4446" s="3"/>
      <c r="U4446" s="3"/>
      <c r="V4446" s="3"/>
    </row>
    <row r="4447" ht="27.0" customHeight="1">
      <c r="A4447" s="42"/>
      <c r="B4447" s="42"/>
      <c r="C4447" s="3"/>
      <c r="D4447" s="3"/>
      <c r="E4447" s="3"/>
      <c r="F4447" s="3"/>
      <c r="G4447" s="3"/>
      <c r="H4447" s="3"/>
      <c r="I4447" s="3"/>
      <c r="J4447" s="3"/>
      <c r="K4447" s="3"/>
      <c r="L4447" s="3"/>
      <c r="M4447" s="3"/>
      <c r="N4447" s="3"/>
      <c r="O4447" s="3"/>
      <c r="P4447" s="3"/>
      <c r="Q4447" s="3"/>
      <c r="R4447" s="3"/>
      <c r="S4447" s="3"/>
      <c r="T4447" s="3"/>
      <c r="U4447" s="3"/>
      <c r="V4447" s="3"/>
    </row>
    <row r="4448" ht="27.0" customHeight="1">
      <c r="A4448" s="42"/>
      <c r="B4448" s="42"/>
      <c r="C4448" s="3"/>
      <c r="D4448" s="3"/>
      <c r="E4448" s="3"/>
      <c r="F4448" s="3"/>
      <c r="G4448" s="3"/>
      <c r="H4448" s="3"/>
      <c r="I4448" s="3"/>
      <c r="J4448" s="3"/>
      <c r="K4448" s="3"/>
      <c r="L4448" s="3"/>
      <c r="M4448" s="3"/>
      <c r="N4448" s="3"/>
      <c r="O4448" s="3"/>
      <c r="P4448" s="3"/>
      <c r="Q4448" s="3"/>
      <c r="R4448" s="3"/>
      <c r="S4448" s="3"/>
      <c r="T4448" s="3"/>
      <c r="U4448" s="3"/>
      <c r="V4448" s="3"/>
    </row>
    <row r="4449" ht="27.0" customHeight="1">
      <c r="A4449" s="42"/>
      <c r="B4449" s="42"/>
      <c r="C4449" s="3"/>
      <c r="D4449" s="3"/>
      <c r="E4449" s="3"/>
      <c r="F4449" s="3"/>
      <c r="G4449" s="3"/>
      <c r="H4449" s="3"/>
      <c r="I4449" s="3"/>
      <c r="J4449" s="3"/>
      <c r="K4449" s="3"/>
      <c r="L4449" s="3"/>
      <c r="M4449" s="3"/>
      <c r="N4449" s="3"/>
      <c r="O4449" s="3"/>
      <c r="P4449" s="3"/>
      <c r="Q4449" s="3"/>
      <c r="R4449" s="3"/>
      <c r="S4449" s="3"/>
      <c r="T4449" s="3"/>
      <c r="U4449" s="3"/>
      <c r="V4449" s="3"/>
    </row>
    <row r="4450" ht="27.0" customHeight="1">
      <c r="A4450" s="42"/>
      <c r="B4450" s="42"/>
      <c r="C4450" s="3"/>
      <c r="D4450" s="3"/>
      <c r="E4450" s="3"/>
      <c r="F4450" s="3"/>
      <c r="G4450" s="3"/>
      <c r="H4450" s="3"/>
      <c r="I4450" s="3"/>
      <c r="J4450" s="3"/>
      <c r="K4450" s="3"/>
      <c r="L4450" s="3"/>
      <c r="M4450" s="3"/>
      <c r="N4450" s="3"/>
      <c r="O4450" s="3"/>
      <c r="P4450" s="3"/>
      <c r="Q4450" s="3"/>
      <c r="R4450" s="3"/>
      <c r="S4450" s="3"/>
      <c r="T4450" s="3"/>
      <c r="U4450" s="3"/>
      <c r="V4450" s="3"/>
    </row>
    <row r="4451" ht="27.0" customHeight="1">
      <c r="A4451" s="42"/>
      <c r="B4451" s="42"/>
      <c r="C4451" s="3"/>
      <c r="D4451" s="3"/>
      <c r="E4451" s="3"/>
      <c r="F4451" s="3"/>
      <c r="G4451" s="3"/>
      <c r="H4451" s="3"/>
      <c r="I4451" s="3"/>
      <c r="J4451" s="3"/>
      <c r="K4451" s="3"/>
      <c r="L4451" s="3"/>
      <c r="M4451" s="3"/>
      <c r="N4451" s="3"/>
      <c r="O4451" s="3"/>
      <c r="P4451" s="3"/>
      <c r="Q4451" s="3"/>
      <c r="R4451" s="3"/>
      <c r="S4451" s="3"/>
      <c r="T4451" s="3"/>
      <c r="U4451" s="3"/>
      <c r="V4451" s="3"/>
    </row>
    <row r="4452" ht="27.0" customHeight="1">
      <c r="A4452" s="42"/>
      <c r="B4452" s="42"/>
      <c r="C4452" s="3"/>
      <c r="D4452" s="3"/>
      <c r="E4452" s="3"/>
      <c r="F4452" s="3"/>
      <c r="G4452" s="3"/>
      <c r="H4452" s="3"/>
      <c r="I4452" s="3"/>
      <c r="J4452" s="3"/>
      <c r="K4452" s="3"/>
      <c r="L4452" s="3"/>
      <c r="M4452" s="3"/>
      <c r="N4452" s="3"/>
      <c r="O4452" s="3"/>
      <c r="P4452" s="3"/>
      <c r="Q4452" s="3"/>
      <c r="R4452" s="3"/>
      <c r="S4452" s="3"/>
      <c r="T4452" s="3"/>
      <c r="U4452" s="3"/>
      <c r="V4452" s="3"/>
    </row>
    <row r="4453" ht="27.0" customHeight="1">
      <c r="A4453" s="42"/>
      <c r="B4453" s="42"/>
      <c r="C4453" s="3"/>
      <c r="D4453" s="3"/>
      <c r="E4453" s="3"/>
      <c r="F4453" s="3"/>
      <c r="G4453" s="3"/>
      <c r="H4453" s="3"/>
      <c r="I4453" s="3"/>
      <c r="J4453" s="3"/>
      <c r="K4453" s="3"/>
      <c r="L4453" s="3"/>
      <c r="M4453" s="3"/>
      <c r="N4453" s="3"/>
      <c r="O4453" s="3"/>
      <c r="P4453" s="3"/>
      <c r="Q4453" s="3"/>
      <c r="R4453" s="3"/>
      <c r="S4453" s="3"/>
      <c r="T4453" s="3"/>
      <c r="U4453" s="3"/>
      <c r="V4453" s="3"/>
    </row>
    <row r="4454" ht="27.0" customHeight="1">
      <c r="A4454" s="42"/>
      <c r="B4454" s="42"/>
      <c r="C4454" s="3"/>
      <c r="D4454" s="3"/>
      <c r="E4454" s="3"/>
      <c r="F4454" s="3"/>
      <c r="G4454" s="3"/>
      <c r="H4454" s="3"/>
      <c r="I4454" s="3"/>
      <c r="J4454" s="3"/>
      <c r="K4454" s="3"/>
      <c r="L4454" s="3"/>
      <c r="M4454" s="3"/>
      <c r="N4454" s="3"/>
      <c r="O4454" s="3"/>
      <c r="P4454" s="3"/>
      <c r="Q4454" s="3"/>
      <c r="R4454" s="3"/>
      <c r="S4454" s="3"/>
      <c r="T4454" s="3"/>
      <c r="U4454" s="3"/>
      <c r="V4454" s="3"/>
    </row>
    <row r="4455" ht="27.0" customHeight="1">
      <c r="A4455" s="42"/>
      <c r="B4455" s="42"/>
      <c r="C4455" s="3"/>
      <c r="D4455" s="3"/>
      <c r="E4455" s="3"/>
      <c r="F4455" s="3"/>
      <c r="G4455" s="3"/>
      <c r="H4455" s="3"/>
      <c r="I4455" s="3"/>
      <c r="J4455" s="3"/>
      <c r="K4455" s="3"/>
      <c r="L4455" s="3"/>
      <c r="M4455" s="3"/>
      <c r="N4455" s="3"/>
      <c r="O4455" s="3"/>
      <c r="P4455" s="3"/>
      <c r="Q4455" s="3"/>
      <c r="R4455" s="3"/>
      <c r="S4455" s="3"/>
      <c r="T4455" s="3"/>
      <c r="U4455" s="3"/>
      <c r="V4455" s="3"/>
    </row>
    <row r="4456" ht="27.0" customHeight="1">
      <c r="A4456" s="42"/>
      <c r="B4456" s="42"/>
      <c r="C4456" s="3"/>
      <c r="D4456" s="3"/>
      <c r="E4456" s="3"/>
      <c r="F4456" s="3"/>
      <c r="G4456" s="3"/>
      <c r="H4456" s="3"/>
      <c r="I4456" s="3"/>
      <c r="J4456" s="3"/>
      <c r="K4456" s="3"/>
      <c r="L4456" s="3"/>
      <c r="M4456" s="3"/>
      <c r="N4456" s="3"/>
      <c r="O4456" s="3"/>
      <c r="P4456" s="3"/>
      <c r="Q4456" s="3"/>
      <c r="R4456" s="3"/>
      <c r="S4456" s="3"/>
      <c r="T4456" s="3"/>
      <c r="U4456" s="3"/>
      <c r="V4456" s="3"/>
    </row>
    <row r="4457" ht="27.0" customHeight="1">
      <c r="A4457" s="42"/>
      <c r="B4457" s="42"/>
      <c r="C4457" s="3"/>
      <c r="D4457" s="3"/>
      <c r="E4457" s="3"/>
      <c r="F4457" s="3"/>
      <c r="G4457" s="3"/>
      <c r="H4457" s="3"/>
      <c r="I4457" s="3"/>
      <c r="J4457" s="3"/>
      <c r="K4457" s="3"/>
      <c r="L4457" s="3"/>
      <c r="M4457" s="3"/>
      <c r="N4457" s="3"/>
      <c r="O4457" s="3"/>
      <c r="P4457" s="3"/>
      <c r="Q4457" s="3"/>
      <c r="R4457" s="3"/>
      <c r="S4457" s="3"/>
      <c r="T4457" s="3"/>
      <c r="U4457" s="3"/>
      <c r="V4457" s="3"/>
    </row>
    <row r="4458" ht="27.0" customHeight="1">
      <c r="A4458" s="42"/>
      <c r="B4458" s="42"/>
      <c r="C4458" s="3"/>
      <c r="D4458" s="3"/>
      <c r="E4458" s="3"/>
      <c r="F4458" s="3"/>
      <c r="G4458" s="3"/>
      <c r="H4458" s="3"/>
      <c r="I4458" s="3"/>
      <c r="J4458" s="3"/>
      <c r="K4458" s="3"/>
      <c r="L4458" s="3"/>
      <c r="M4458" s="3"/>
      <c r="N4458" s="3"/>
      <c r="O4458" s="3"/>
      <c r="P4458" s="3"/>
      <c r="Q4458" s="3"/>
      <c r="R4458" s="3"/>
      <c r="S4458" s="3"/>
      <c r="T4458" s="3"/>
      <c r="U4458" s="3"/>
      <c r="V4458" s="3"/>
    </row>
    <row r="4459" ht="27.0" customHeight="1">
      <c r="A4459" s="42"/>
      <c r="B4459" s="42"/>
      <c r="C4459" s="3"/>
      <c r="D4459" s="3"/>
      <c r="E4459" s="3"/>
      <c r="F4459" s="3"/>
      <c r="G4459" s="3"/>
      <c r="H4459" s="3"/>
      <c r="I4459" s="3"/>
      <c r="J4459" s="3"/>
      <c r="K4459" s="3"/>
      <c r="L4459" s="3"/>
      <c r="M4459" s="3"/>
      <c r="N4459" s="3"/>
      <c r="O4459" s="3"/>
      <c r="P4459" s="3"/>
      <c r="Q4459" s="3"/>
      <c r="R4459" s="3"/>
      <c r="S4459" s="3"/>
      <c r="T4459" s="3"/>
      <c r="U4459" s="3"/>
      <c r="V4459" s="3"/>
    </row>
    <row r="4460" ht="27.0" customHeight="1">
      <c r="A4460" s="42"/>
      <c r="B4460" s="42"/>
      <c r="C4460" s="3"/>
      <c r="D4460" s="3"/>
      <c r="E4460" s="3"/>
      <c r="F4460" s="3"/>
      <c r="G4460" s="3"/>
      <c r="H4460" s="3"/>
      <c r="I4460" s="3"/>
      <c r="J4460" s="3"/>
      <c r="K4460" s="3"/>
      <c r="L4460" s="3"/>
      <c r="M4460" s="3"/>
      <c r="N4460" s="3"/>
      <c r="O4460" s="3"/>
      <c r="P4460" s="3"/>
      <c r="Q4460" s="3"/>
      <c r="R4460" s="3"/>
      <c r="S4460" s="3"/>
      <c r="T4460" s="3"/>
      <c r="U4460" s="3"/>
      <c r="V4460" s="3"/>
    </row>
    <row r="4461" ht="27.0" customHeight="1">
      <c r="A4461" s="42"/>
      <c r="B4461" s="42"/>
      <c r="C4461" s="3"/>
      <c r="D4461" s="3"/>
      <c r="E4461" s="3"/>
      <c r="F4461" s="3"/>
      <c r="G4461" s="3"/>
      <c r="H4461" s="3"/>
      <c r="I4461" s="3"/>
      <c r="J4461" s="3"/>
      <c r="K4461" s="3"/>
      <c r="L4461" s="3"/>
      <c r="M4461" s="3"/>
      <c r="N4461" s="3"/>
      <c r="O4461" s="3"/>
      <c r="P4461" s="3"/>
      <c r="Q4461" s="3"/>
      <c r="R4461" s="3"/>
      <c r="S4461" s="3"/>
      <c r="T4461" s="3"/>
      <c r="U4461" s="3"/>
      <c r="V4461" s="3"/>
    </row>
    <row r="4462" ht="27.0" customHeight="1">
      <c r="A4462" s="42"/>
      <c r="B4462" s="42"/>
      <c r="C4462" s="3"/>
      <c r="D4462" s="3"/>
      <c r="E4462" s="3"/>
      <c r="F4462" s="3"/>
      <c r="G4462" s="3"/>
      <c r="H4462" s="3"/>
      <c r="I4462" s="3"/>
      <c r="J4462" s="3"/>
      <c r="K4462" s="3"/>
      <c r="L4462" s="3"/>
      <c r="M4462" s="3"/>
      <c r="N4462" s="3"/>
      <c r="O4462" s="3"/>
      <c r="P4462" s="3"/>
      <c r="Q4462" s="3"/>
      <c r="R4462" s="3"/>
      <c r="S4462" s="3"/>
      <c r="T4462" s="3"/>
      <c r="U4462" s="3"/>
      <c r="V4462" s="3"/>
    </row>
    <row r="4463" ht="27.0" customHeight="1">
      <c r="A4463" s="42"/>
      <c r="B4463" s="42"/>
      <c r="C4463" s="3"/>
      <c r="D4463" s="3"/>
      <c r="E4463" s="3"/>
      <c r="F4463" s="3"/>
      <c r="G4463" s="3"/>
      <c r="H4463" s="3"/>
      <c r="I4463" s="3"/>
      <c r="J4463" s="3"/>
      <c r="K4463" s="3"/>
      <c r="L4463" s="3"/>
      <c r="M4463" s="3"/>
      <c r="N4463" s="3"/>
      <c r="O4463" s="3"/>
      <c r="P4463" s="3"/>
      <c r="Q4463" s="3"/>
      <c r="R4463" s="3"/>
      <c r="S4463" s="3"/>
      <c r="T4463" s="3"/>
      <c r="U4463" s="3"/>
      <c r="V4463" s="3"/>
    </row>
    <row r="4464" ht="27.0" customHeight="1">
      <c r="A4464" s="42"/>
      <c r="B4464" s="42"/>
      <c r="C4464" s="3"/>
      <c r="D4464" s="3"/>
      <c r="E4464" s="3"/>
      <c r="F4464" s="3"/>
      <c r="G4464" s="3"/>
      <c r="H4464" s="3"/>
      <c r="I4464" s="3"/>
      <c r="J4464" s="3"/>
      <c r="K4464" s="3"/>
      <c r="L4464" s="3"/>
      <c r="M4464" s="3"/>
      <c r="N4464" s="3"/>
      <c r="O4464" s="3"/>
      <c r="P4464" s="3"/>
      <c r="Q4464" s="3"/>
      <c r="R4464" s="3"/>
      <c r="S4464" s="3"/>
      <c r="T4464" s="3"/>
      <c r="U4464" s="3"/>
      <c r="V4464" s="3"/>
    </row>
    <row r="4465" ht="27.0" customHeight="1">
      <c r="A4465" s="42"/>
      <c r="B4465" s="42"/>
      <c r="C4465" s="3"/>
      <c r="D4465" s="3"/>
      <c r="E4465" s="3"/>
      <c r="F4465" s="3"/>
      <c r="G4465" s="3"/>
      <c r="H4465" s="3"/>
      <c r="I4465" s="3"/>
      <c r="J4465" s="3"/>
      <c r="K4465" s="3"/>
      <c r="L4465" s="3"/>
      <c r="M4465" s="3"/>
      <c r="N4465" s="3"/>
      <c r="O4465" s="3"/>
      <c r="P4465" s="3"/>
      <c r="Q4465" s="3"/>
      <c r="R4465" s="3"/>
      <c r="S4465" s="3"/>
      <c r="T4465" s="3"/>
      <c r="U4465" s="3"/>
      <c r="V4465" s="3"/>
    </row>
    <row r="4466" ht="27.0" customHeight="1">
      <c r="A4466" s="42"/>
      <c r="B4466" s="42"/>
      <c r="C4466" s="3"/>
      <c r="D4466" s="3"/>
      <c r="E4466" s="3"/>
      <c r="F4466" s="3"/>
      <c r="G4466" s="3"/>
      <c r="H4466" s="3"/>
      <c r="I4466" s="3"/>
      <c r="J4466" s="3"/>
      <c r="K4466" s="3"/>
      <c r="L4466" s="3"/>
      <c r="M4466" s="3"/>
      <c r="N4466" s="3"/>
      <c r="O4466" s="3"/>
      <c r="P4466" s="3"/>
      <c r="Q4466" s="3"/>
      <c r="R4466" s="3"/>
      <c r="S4466" s="3"/>
      <c r="T4466" s="3"/>
      <c r="U4466" s="3"/>
      <c r="V4466" s="3"/>
    </row>
    <row r="4467" ht="27.0" customHeight="1">
      <c r="A4467" s="42"/>
      <c r="B4467" s="42"/>
      <c r="C4467" s="3"/>
      <c r="D4467" s="3"/>
      <c r="E4467" s="3"/>
      <c r="F4467" s="3"/>
      <c r="G4467" s="3"/>
      <c r="H4467" s="3"/>
      <c r="I4467" s="3"/>
      <c r="J4467" s="3"/>
      <c r="K4467" s="3"/>
      <c r="L4467" s="3"/>
      <c r="M4467" s="3"/>
      <c r="N4467" s="3"/>
      <c r="O4467" s="3"/>
      <c r="P4467" s="3"/>
      <c r="Q4467" s="3"/>
      <c r="R4467" s="3"/>
      <c r="S4467" s="3"/>
      <c r="T4467" s="3"/>
      <c r="U4467" s="3"/>
      <c r="V4467" s="3"/>
    </row>
    <row r="4468" ht="27.0" customHeight="1">
      <c r="A4468" s="42"/>
      <c r="B4468" s="42"/>
      <c r="C4468" s="3"/>
      <c r="D4468" s="3"/>
      <c r="E4468" s="3"/>
      <c r="F4468" s="3"/>
      <c r="G4468" s="3"/>
      <c r="H4468" s="3"/>
      <c r="I4468" s="3"/>
      <c r="J4468" s="3"/>
      <c r="K4468" s="3"/>
      <c r="L4468" s="3"/>
      <c r="M4468" s="3"/>
      <c r="N4468" s="3"/>
      <c r="O4468" s="3"/>
      <c r="P4468" s="3"/>
      <c r="Q4468" s="3"/>
      <c r="R4468" s="3"/>
      <c r="S4468" s="3"/>
      <c r="T4468" s="3"/>
      <c r="U4468" s="3"/>
      <c r="V4468" s="3"/>
    </row>
    <row r="4469" ht="27.0" customHeight="1">
      <c r="A4469" s="42"/>
      <c r="B4469" s="42"/>
      <c r="C4469" s="3"/>
      <c r="D4469" s="3"/>
      <c r="E4469" s="3"/>
      <c r="F4469" s="3"/>
      <c r="G4469" s="3"/>
      <c r="H4469" s="3"/>
      <c r="I4469" s="3"/>
      <c r="J4469" s="3"/>
      <c r="K4469" s="3"/>
      <c r="L4469" s="3"/>
      <c r="M4469" s="3"/>
      <c r="N4469" s="3"/>
      <c r="O4469" s="3"/>
      <c r="P4469" s="3"/>
      <c r="Q4469" s="3"/>
      <c r="R4469" s="3"/>
      <c r="S4469" s="3"/>
      <c r="T4469" s="3"/>
      <c r="U4469" s="3"/>
      <c r="V4469" s="3"/>
    </row>
    <row r="4470" ht="27.0" customHeight="1">
      <c r="A4470" s="42"/>
      <c r="B4470" s="42"/>
      <c r="C4470" s="3"/>
      <c r="D4470" s="3"/>
      <c r="E4470" s="3"/>
      <c r="F4470" s="3"/>
      <c r="G4470" s="3"/>
      <c r="H4470" s="3"/>
      <c r="I4470" s="3"/>
      <c r="J4470" s="3"/>
      <c r="K4470" s="3"/>
      <c r="L4470" s="3"/>
      <c r="M4470" s="3"/>
      <c r="N4470" s="3"/>
      <c r="O4470" s="3"/>
      <c r="P4470" s="3"/>
      <c r="Q4470" s="3"/>
      <c r="R4470" s="3"/>
      <c r="S4470" s="3"/>
      <c r="T4470" s="3"/>
      <c r="U4470" s="3"/>
      <c r="V4470" s="3"/>
    </row>
    <row r="4471" ht="27.0" customHeight="1">
      <c r="A4471" s="42"/>
      <c r="B4471" s="42"/>
      <c r="C4471" s="3"/>
      <c r="D4471" s="3"/>
      <c r="E4471" s="3"/>
      <c r="F4471" s="3"/>
      <c r="G4471" s="3"/>
      <c r="H4471" s="3"/>
      <c r="I4471" s="3"/>
      <c r="J4471" s="3"/>
      <c r="K4471" s="3"/>
      <c r="L4471" s="3"/>
      <c r="M4471" s="3"/>
      <c r="N4471" s="3"/>
      <c r="O4471" s="3"/>
      <c r="P4471" s="3"/>
      <c r="Q4471" s="3"/>
      <c r="R4471" s="3"/>
      <c r="S4471" s="3"/>
      <c r="T4471" s="3"/>
      <c r="U4471" s="3"/>
      <c r="V4471" s="3"/>
    </row>
    <row r="4472" ht="27.0" customHeight="1">
      <c r="A4472" s="42"/>
      <c r="B4472" s="42"/>
      <c r="C4472" s="3"/>
      <c r="D4472" s="3"/>
      <c r="E4472" s="3"/>
      <c r="F4472" s="3"/>
      <c r="G4472" s="3"/>
      <c r="H4472" s="3"/>
      <c r="I4472" s="3"/>
      <c r="J4472" s="3"/>
      <c r="K4472" s="3"/>
      <c r="L4472" s="3"/>
      <c r="M4472" s="3"/>
      <c r="N4472" s="3"/>
      <c r="O4472" s="3"/>
      <c r="P4472" s="3"/>
      <c r="Q4472" s="3"/>
      <c r="R4472" s="3"/>
      <c r="S4472" s="3"/>
      <c r="T4472" s="3"/>
      <c r="U4472" s="3"/>
      <c r="V4472" s="3"/>
    </row>
    <row r="4473" ht="27.0" customHeight="1">
      <c r="A4473" s="42"/>
      <c r="B4473" s="42"/>
      <c r="C4473" s="3"/>
      <c r="D4473" s="3"/>
      <c r="E4473" s="3"/>
      <c r="F4473" s="3"/>
      <c r="G4473" s="3"/>
      <c r="H4473" s="3"/>
      <c r="I4473" s="3"/>
      <c r="J4473" s="3"/>
      <c r="K4473" s="3"/>
      <c r="L4473" s="3"/>
      <c r="M4473" s="3"/>
      <c r="N4473" s="3"/>
      <c r="O4473" s="3"/>
      <c r="P4473" s="3"/>
      <c r="Q4473" s="3"/>
      <c r="R4473" s="3"/>
      <c r="S4473" s="3"/>
      <c r="T4473" s="3"/>
      <c r="U4473" s="3"/>
      <c r="V4473" s="3"/>
    </row>
    <row r="4474" ht="27.0" customHeight="1">
      <c r="A4474" s="42"/>
      <c r="B4474" s="42"/>
      <c r="C4474" s="3"/>
      <c r="D4474" s="3"/>
      <c r="E4474" s="3"/>
      <c r="F4474" s="3"/>
      <c r="G4474" s="3"/>
      <c r="H4474" s="3"/>
      <c r="I4474" s="3"/>
      <c r="J4474" s="3"/>
      <c r="K4474" s="3"/>
      <c r="L4474" s="3"/>
      <c r="M4474" s="3"/>
      <c r="N4474" s="3"/>
      <c r="O4474" s="3"/>
      <c r="P4474" s="3"/>
      <c r="Q4474" s="3"/>
      <c r="R4474" s="3"/>
      <c r="S4474" s="3"/>
      <c r="T4474" s="3"/>
      <c r="U4474" s="3"/>
      <c r="V4474" s="3"/>
    </row>
    <row r="4475" ht="27.0" customHeight="1">
      <c r="A4475" s="42"/>
      <c r="B4475" s="42"/>
      <c r="C4475" s="3"/>
      <c r="D4475" s="3"/>
      <c r="E4475" s="3"/>
      <c r="F4475" s="3"/>
      <c r="G4475" s="3"/>
      <c r="H4475" s="3"/>
      <c r="I4475" s="3"/>
      <c r="J4475" s="3"/>
      <c r="K4475" s="3"/>
      <c r="L4475" s="3"/>
      <c r="M4475" s="3"/>
      <c r="N4475" s="3"/>
      <c r="O4475" s="3"/>
      <c r="P4475" s="3"/>
      <c r="Q4475" s="3"/>
      <c r="R4475" s="3"/>
      <c r="S4475" s="3"/>
      <c r="T4475" s="3"/>
      <c r="U4475" s="3"/>
      <c r="V4475" s="3"/>
    </row>
    <row r="4476" ht="27.0" customHeight="1">
      <c r="A4476" s="42"/>
      <c r="B4476" s="42"/>
      <c r="C4476" s="3"/>
      <c r="D4476" s="3"/>
      <c r="E4476" s="3"/>
      <c r="F4476" s="3"/>
      <c r="G4476" s="3"/>
      <c r="H4476" s="3"/>
      <c r="I4476" s="3"/>
      <c r="J4476" s="3"/>
      <c r="K4476" s="3"/>
      <c r="L4476" s="3"/>
      <c r="M4476" s="3"/>
      <c r="N4476" s="3"/>
      <c r="O4476" s="3"/>
      <c r="P4476" s="3"/>
      <c r="Q4476" s="3"/>
      <c r="R4476" s="3"/>
      <c r="S4476" s="3"/>
      <c r="T4476" s="3"/>
      <c r="U4476" s="3"/>
      <c r="V4476" s="3"/>
    </row>
    <row r="4477" ht="27.0" customHeight="1">
      <c r="A4477" s="42"/>
      <c r="B4477" s="42"/>
      <c r="C4477" s="3"/>
      <c r="D4477" s="3"/>
      <c r="E4477" s="3"/>
      <c r="F4477" s="3"/>
      <c r="G4477" s="3"/>
      <c r="H4477" s="3"/>
      <c r="I4477" s="3"/>
      <c r="J4477" s="3"/>
      <c r="K4477" s="3"/>
      <c r="L4477" s="3"/>
      <c r="M4477" s="3"/>
      <c r="N4477" s="3"/>
      <c r="O4477" s="3"/>
      <c r="P4477" s="3"/>
      <c r="Q4477" s="3"/>
      <c r="R4477" s="3"/>
      <c r="S4477" s="3"/>
      <c r="T4477" s="3"/>
      <c r="U4477" s="3"/>
      <c r="V4477" s="3"/>
    </row>
    <row r="4478" ht="27.0" customHeight="1">
      <c r="A4478" s="42"/>
      <c r="B4478" s="42"/>
      <c r="C4478" s="3"/>
      <c r="D4478" s="3"/>
      <c r="E4478" s="3"/>
      <c r="F4478" s="3"/>
      <c r="G4478" s="3"/>
      <c r="H4478" s="3"/>
      <c r="I4478" s="3"/>
      <c r="J4478" s="3"/>
      <c r="K4478" s="3"/>
      <c r="L4478" s="3"/>
      <c r="M4478" s="3"/>
      <c r="N4478" s="3"/>
      <c r="O4478" s="3"/>
      <c r="P4478" s="3"/>
      <c r="Q4478" s="3"/>
      <c r="R4478" s="3"/>
      <c r="S4478" s="3"/>
      <c r="T4478" s="3"/>
      <c r="U4478" s="3"/>
      <c r="V4478" s="3"/>
    </row>
    <row r="4479" ht="27.0" customHeight="1">
      <c r="A4479" s="42"/>
      <c r="B4479" s="42"/>
      <c r="C4479" s="3"/>
      <c r="D4479" s="3"/>
      <c r="E4479" s="3"/>
      <c r="F4479" s="3"/>
      <c r="G4479" s="3"/>
      <c r="H4479" s="3"/>
      <c r="I4479" s="3"/>
      <c r="J4479" s="3"/>
      <c r="K4479" s="3"/>
      <c r="L4479" s="3"/>
      <c r="M4479" s="3"/>
      <c r="N4479" s="3"/>
      <c r="O4479" s="3"/>
      <c r="P4479" s="3"/>
      <c r="Q4479" s="3"/>
      <c r="R4479" s="3"/>
      <c r="S4479" s="3"/>
      <c r="T4479" s="3"/>
      <c r="U4479" s="3"/>
      <c r="V4479" s="3"/>
    </row>
    <row r="4480" ht="27.0" customHeight="1">
      <c r="A4480" s="42"/>
      <c r="B4480" s="42"/>
      <c r="C4480" s="3"/>
      <c r="D4480" s="3"/>
      <c r="E4480" s="3"/>
      <c r="F4480" s="3"/>
      <c r="G4480" s="3"/>
      <c r="H4480" s="3"/>
      <c r="I4480" s="3"/>
      <c r="J4480" s="3"/>
      <c r="K4480" s="3"/>
      <c r="L4480" s="3"/>
      <c r="M4480" s="3"/>
      <c r="N4480" s="3"/>
      <c r="O4480" s="3"/>
      <c r="P4480" s="3"/>
      <c r="Q4480" s="3"/>
      <c r="R4480" s="3"/>
      <c r="S4480" s="3"/>
      <c r="T4480" s="3"/>
      <c r="U4480" s="3"/>
      <c r="V4480" s="3"/>
    </row>
    <row r="4481" ht="27.0" customHeight="1">
      <c r="A4481" s="42"/>
      <c r="B4481" s="42"/>
      <c r="C4481" s="3"/>
      <c r="D4481" s="3"/>
      <c r="E4481" s="3"/>
      <c r="F4481" s="3"/>
      <c r="G4481" s="3"/>
      <c r="H4481" s="3"/>
      <c r="I4481" s="3"/>
      <c r="J4481" s="3"/>
      <c r="K4481" s="3"/>
      <c r="L4481" s="3"/>
      <c r="M4481" s="3"/>
      <c r="N4481" s="3"/>
      <c r="O4481" s="3"/>
      <c r="P4481" s="3"/>
      <c r="Q4481" s="3"/>
      <c r="R4481" s="3"/>
      <c r="S4481" s="3"/>
      <c r="T4481" s="3"/>
      <c r="U4481" s="3"/>
      <c r="V4481" s="3"/>
    </row>
    <row r="4482" ht="27.0" customHeight="1">
      <c r="A4482" s="42"/>
      <c r="B4482" s="42"/>
      <c r="C4482" s="3"/>
      <c r="D4482" s="3"/>
      <c r="E4482" s="3"/>
      <c r="F4482" s="3"/>
      <c r="G4482" s="3"/>
      <c r="H4482" s="3"/>
      <c r="I4482" s="3"/>
      <c r="J4482" s="3"/>
      <c r="K4482" s="3"/>
      <c r="L4482" s="3"/>
      <c r="M4482" s="3"/>
      <c r="N4482" s="3"/>
      <c r="O4482" s="3"/>
      <c r="P4482" s="3"/>
      <c r="Q4482" s="3"/>
      <c r="R4482" s="3"/>
      <c r="S4482" s="3"/>
      <c r="T4482" s="3"/>
      <c r="U4482" s="3"/>
      <c r="V4482" s="3"/>
    </row>
    <row r="4483" ht="27.0" customHeight="1">
      <c r="A4483" s="42"/>
      <c r="B4483" s="42"/>
      <c r="C4483" s="3"/>
      <c r="D4483" s="3"/>
      <c r="E4483" s="3"/>
      <c r="F4483" s="3"/>
      <c r="G4483" s="3"/>
      <c r="H4483" s="3"/>
      <c r="I4483" s="3"/>
      <c r="J4483" s="3"/>
      <c r="K4483" s="3"/>
      <c r="L4483" s="3"/>
      <c r="M4483" s="3"/>
      <c r="N4483" s="3"/>
      <c r="O4483" s="3"/>
      <c r="P4483" s="3"/>
      <c r="Q4483" s="3"/>
      <c r="R4483" s="3"/>
      <c r="S4483" s="3"/>
      <c r="T4483" s="3"/>
      <c r="U4483" s="3"/>
      <c r="V4483" s="3"/>
    </row>
    <row r="4484" ht="27.0" customHeight="1">
      <c r="A4484" s="42"/>
      <c r="B4484" s="42"/>
      <c r="C4484" s="3"/>
      <c r="D4484" s="3"/>
      <c r="E4484" s="3"/>
      <c r="F4484" s="3"/>
      <c r="G4484" s="3"/>
      <c r="H4484" s="3"/>
      <c r="I4484" s="3"/>
      <c r="J4484" s="3"/>
      <c r="K4484" s="3"/>
      <c r="L4484" s="3"/>
      <c r="M4484" s="3"/>
      <c r="N4484" s="3"/>
      <c r="O4484" s="3"/>
      <c r="P4484" s="3"/>
      <c r="Q4484" s="3"/>
      <c r="R4484" s="3"/>
      <c r="S4484" s="3"/>
      <c r="T4484" s="3"/>
      <c r="U4484" s="3"/>
      <c r="V4484" s="3"/>
    </row>
    <row r="4485" ht="27.0" customHeight="1">
      <c r="A4485" s="42"/>
      <c r="B4485" s="42"/>
      <c r="C4485" s="3"/>
      <c r="D4485" s="3"/>
      <c r="E4485" s="3"/>
      <c r="F4485" s="3"/>
      <c r="G4485" s="3"/>
      <c r="H4485" s="3"/>
      <c r="I4485" s="3"/>
      <c r="J4485" s="3"/>
      <c r="K4485" s="3"/>
      <c r="L4485" s="3"/>
      <c r="M4485" s="3"/>
      <c r="N4485" s="3"/>
      <c r="O4485" s="3"/>
      <c r="P4485" s="3"/>
      <c r="Q4485" s="3"/>
      <c r="R4485" s="3"/>
      <c r="S4485" s="3"/>
      <c r="T4485" s="3"/>
      <c r="U4485" s="3"/>
      <c r="V4485" s="3"/>
    </row>
    <row r="4486" ht="27.0" customHeight="1">
      <c r="A4486" s="42"/>
      <c r="B4486" s="42"/>
      <c r="C4486" s="3"/>
      <c r="D4486" s="3"/>
      <c r="E4486" s="3"/>
      <c r="F4486" s="3"/>
      <c r="G4486" s="3"/>
      <c r="H4486" s="3"/>
      <c r="I4486" s="3"/>
      <c r="J4486" s="3"/>
      <c r="K4486" s="3"/>
      <c r="L4486" s="3"/>
      <c r="M4486" s="3"/>
      <c r="N4486" s="3"/>
      <c r="O4486" s="3"/>
      <c r="P4486" s="3"/>
      <c r="Q4486" s="3"/>
      <c r="R4486" s="3"/>
      <c r="S4486" s="3"/>
      <c r="T4486" s="3"/>
      <c r="U4486" s="3"/>
      <c r="V4486" s="3"/>
    </row>
    <row r="4487" ht="27.0" customHeight="1">
      <c r="A4487" s="42"/>
      <c r="B4487" s="42"/>
      <c r="C4487" s="3"/>
      <c r="D4487" s="3"/>
      <c r="E4487" s="3"/>
      <c r="F4487" s="3"/>
      <c r="G4487" s="3"/>
      <c r="H4487" s="3"/>
      <c r="I4487" s="3"/>
      <c r="J4487" s="3"/>
      <c r="K4487" s="3"/>
      <c r="L4487" s="3"/>
      <c r="M4487" s="3"/>
      <c r="N4487" s="3"/>
      <c r="O4487" s="3"/>
      <c r="P4487" s="3"/>
      <c r="Q4487" s="3"/>
      <c r="R4487" s="3"/>
      <c r="S4487" s="3"/>
      <c r="T4487" s="3"/>
      <c r="U4487" s="3"/>
      <c r="V4487" s="3"/>
    </row>
    <row r="4488" ht="27.0" customHeight="1">
      <c r="A4488" s="42"/>
      <c r="B4488" s="42"/>
      <c r="C4488" s="3"/>
      <c r="D4488" s="3"/>
      <c r="E4488" s="3"/>
      <c r="F4488" s="3"/>
      <c r="G4488" s="3"/>
      <c r="H4488" s="3"/>
      <c r="I4488" s="3"/>
      <c r="J4488" s="3"/>
      <c r="K4488" s="3"/>
      <c r="L4488" s="3"/>
      <c r="M4488" s="3"/>
      <c r="N4488" s="3"/>
      <c r="O4488" s="3"/>
      <c r="P4488" s="3"/>
      <c r="Q4488" s="3"/>
      <c r="R4488" s="3"/>
      <c r="S4488" s="3"/>
      <c r="T4488" s="3"/>
      <c r="U4488" s="3"/>
      <c r="V4488" s="3"/>
    </row>
    <row r="4489" ht="27.0" customHeight="1">
      <c r="A4489" s="42"/>
      <c r="B4489" s="42"/>
      <c r="C4489" s="3"/>
      <c r="D4489" s="3"/>
      <c r="E4489" s="3"/>
      <c r="F4489" s="3"/>
      <c r="G4489" s="3"/>
      <c r="H4489" s="3"/>
      <c r="I4489" s="3"/>
      <c r="J4489" s="3"/>
      <c r="K4489" s="3"/>
      <c r="L4489" s="3"/>
      <c r="M4489" s="3"/>
      <c r="N4489" s="3"/>
      <c r="O4489" s="3"/>
      <c r="P4489" s="3"/>
      <c r="Q4489" s="3"/>
      <c r="R4489" s="3"/>
      <c r="S4489" s="3"/>
      <c r="T4489" s="3"/>
      <c r="U4489" s="3"/>
      <c r="V4489" s="3"/>
    </row>
    <row r="4490" ht="27.0" customHeight="1">
      <c r="A4490" s="42"/>
      <c r="B4490" s="42"/>
      <c r="C4490" s="3"/>
      <c r="D4490" s="3"/>
      <c r="E4490" s="3"/>
      <c r="F4490" s="3"/>
      <c r="G4490" s="3"/>
      <c r="H4490" s="3"/>
      <c r="I4490" s="3"/>
      <c r="J4490" s="3"/>
      <c r="K4490" s="3"/>
      <c r="L4490" s="3"/>
      <c r="M4490" s="3"/>
      <c r="N4490" s="3"/>
      <c r="O4490" s="3"/>
      <c r="P4490" s="3"/>
      <c r="Q4490" s="3"/>
      <c r="R4490" s="3"/>
      <c r="S4490" s="3"/>
      <c r="T4490" s="3"/>
      <c r="U4490" s="3"/>
      <c r="V4490" s="3"/>
    </row>
    <row r="4491" ht="27.0" customHeight="1">
      <c r="A4491" s="42"/>
      <c r="B4491" s="42"/>
      <c r="C4491" s="3"/>
      <c r="D4491" s="3"/>
      <c r="E4491" s="3"/>
      <c r="F4491" s="3"/>
      <c r="G4491" s="3"/>
      <c r="H4491" s="3"/>
      <c r="I4491" s="3"/>
      <c r="J4491" s="3"/>
      <c r="K4491" s="3"/>
      <c r="L4491" s="3"/>
      <c r="M4491" s="3"/>
      <c r="N4491" s="3"/>
      <c r="O4491" s="3"/>
      <c r="P4491" s="3"/>
      <c r="Q4491" s="3"/>
      <c r="R4491" s="3"/>
      <c r="S4491" s="3"/>
      <c r="T4491" s="3"/>
      <c r="U4491" s="3"/>
      <c r="V4491" s="3"/>
    </row>
    <row r="4492" ht="27.0" customHeight="1">
      <c r="A4492" s="42"/>
      <c r="B4492" s="42"/>
      <c r="C4492" s="3"/>
      <c r="D4492" s="3"/>
      <c r="E4492" s="3"/>
      <c r="F4492" s="3"/>
      <c r="G4492" s="3"/>
      <c r="H4492" s="3"/>
      <c r="I4492" s="3"/>
      <c r="J4492" s="3"/>
      <c r="K4492" s="3"/>
      <c r="L4492" s="3"/>
      <c r="M4492" s="3"/>
      <c r="N4492" s="3"/>
      <c r="O4492" s="3"/>
      <c r="P4492" s="3"/>
      <c r="Q4492" s="3"/>
      <c r="R4492" s="3"/>
      <c r="S4492" s="3"/>
      <c r="T4492" s="3"/>
      <c r="U4492" s="3"/>
      <c r="V4492" s="3"/>
    </row>
    <row r="4493" ht="27.0" customHeight="1">
      <c r="A4493" s="42"/>
      <c r="B4493" s="42"/>
      <c r="C4493" s="3"/>
      <c r="D4493" s="3"/>
      <c r="E4493" s="3"/>
      <c r="F4493" s="3"/>
      <c r="G4493" s="3"/>
      <c r="H4493" s="3"/>
      <c r="I4493" s="3"/>
      <c r="J4493" s="3"/>
      <c r="K4493" s="3"/>
      <c r="L4493" s="3"/>
      <c r="M4493" s="3"/>
      <c r="N4493" s="3"/>
      <c r="O4493" s="3"/>
      <c r="P4493" s="3"/>
      <c r="Q4493" s="3"/>
      <c r="R4493" s="3"/>
      <c r="S4493" s="3"/>
      <c r="T4493" s="3"/>
      <c r="U4493" s="3"/>
      <c r="V4493" s="3"/>
    </row>
    <row r="4494" ht="27.0" customHeight="1">
      <c r="A4494" s="42"/>
      <c r="B4494" s="42"/>
      <c r="C4494" s="3"/>
      <c r="D4494" s="3"/>
      <c r="E4494" s="3"/>
      <c r="F4494" s="3"/>
      <c r="G4494" s="3"/>
      <c r="H4494" s="3"/>
      <c r="I4494" s="3"/>
      <c r="J4494" s="3"/>
      <c r="K4494" s="3"/>
      <c r="L4494" s="3"/>
      <c r="M4494" s="3"/>
      <c r="N4494" s="3"/>
      <c r="O4494" s="3"/>
      <c r="P4494" s="3"/>
      <c r="Q4494" s="3"/>
      <c r="R4494" s="3"/>
      <c r="S4494" s="3"/>
      <c r="T4494" s="3"/>
      <c r="U4494" s="3"/>
      <c r="V4494" s="3"/>
    </row>
    <row r="4495" ht="27.0" customHeight="1">
      <c r="A4495" s="42"/>
      <c r="B4495" s="42"/>
      <c r="C4495" s="3"/>
      <c r="D4495" s="3"/>
      <c r="E4495" s="3"/>
      <c r="F4495" s="3"/>
      <c r="G4495" s="3"/>
      <c r="H4495" s="3"/>
      <c r="I4495" s="3"/>
      <c r="J4495" s="3"/>
      <c r="K4495" s="3"/>
      <c r="L4495" s="3"/>
      <c r="M4495" s="3"/>
      <c r="N4495" s="3"/>
      <c r="O4495" s="3"/>
      <c r="P4495" s="3"/>
      <c r="Q4495" s="3"/>
      <c r="R4495" s="3"/>
      <c r="S4495" s="3"/>
      <c r="T4495" s="3"/>
      <c r="U4495" s="3"/>
      <c r="V4495" s="3"/>
    </row>
    <row r="4496" ht="27.0" customHeight="1">
      <c r="A4496" s="42"/>
      <c r="B4496" s="42"/>
      <c r="C4496" s="3"/>
      <c r="D4496" s="3"/>
      <c r="E4496" s="3"/>
      <c r="F4496" s="3"/>
      <c r="G4496" s="3"/>
      <c r="H4496" s="3"/>
      <c r="I4496" s="3"/>
      <c r="J4496" s="3"/>
      <c r="K4496" s="3"/>
      <c r="L4496" s="3"/>
      <c r="M4496" s="3"/>
      <c r="N4496" s="3"/>
      <c r="O4496" s="3"/>
      <c r="P4496" s="3"/>
      <c r="Q4496" s="3"/>
      <c r="R4496" s="3"/>
      <c r="S4496" s="3"/>
      <c r="T4496" s="3"/>
      <c r="U4496" s="3"/>
      <c r="V4496" s="3"/>
    </row>
    <row r="4497" ht="27.0" customHeight="1">
      <c r="A4497" s="42"/>
      <c r="B4497" s="42"/>
      <c r="C4497" s="3"/>
      <c r="D4497" s="3"/>
      <c r="E4497" s="3"/>
      <c r="F4497" s="3"/>
      <c r="G4497" s="3"/>
      <c r="H4497" s="3"/>
      <c r="I4497" s="3"/>
      <c r="J4497" s="3"/>
      <c r="K4497" s="3"/>
      <c r="L4497" s="3"/>
      <c r="M4497" s="3"/>
      <c r="N4497" s="3"/>
      <c r="O4497" s="3"/>
      <c r="P4497" s="3"/>
      <c r="Q4497" s="3"/>
      <c r="R4497" s="3"/>
      <c r="S4497" s="3"/>
      <c r="T4497" s="3"/>
      <c r="U4497" s="3"/>
      <c r="V4497" s="3"/>
    </row>
    <row r="4498" ht="27.0" customHeight="1">
      <c r="A4498" s="42"/>
      <c r="B4498" s="42"/>
      <c r="C4498" s="3"/>
      <c r="D4498" s="3"/>
      <c r="E4498" s="3"/>
      <c r="F4498" s="3"/>
      <c r="G4498" s="3"/>
      <c r="H4498" s="3"/>
      <c r="I4498" s="3"/>
      <c r="J4498" s="3"/>
      <c r="K4498" s="3"/>
      <c r="L4498" s="3"/>
      <c r="M4498" s="3"/>
      <c r="N4498" s="3"/>
      <c r="O4498" s="3"/>
      <c r="P4498" s="3"/>
      <c r="Q4498" s="3"/>
      <c r="R4498" s="3"/>
      <c r="S4498" s="3"/>
      <c r="T4498" s="3"/>
      <c r="U4498" s="3"/>
      <c r="V4498" s="3"/>
    </row>
    <row r="4499" ht="27.0" customHeight="1">
      <c r="A4499" s="42"/>
      <c r="B4499" s="42"/>
      <c r="C4499" s="3"/>
      <c r="D4499" s="3"/>
      <c r="E4499" s="3"/>
      <c r="F4499" s="3"/>
      <c r="G4499" s="3"/>
      <c r="H4499" s="3"/>
      <c r="I4499" s="3"/>
      <c r="J4499" s="3"/>
      <c r="K4499" s="3"/>
      <c r="L4499" s="3"/>
      <c r="M4499" s="3"/>
      <c r="N4499" s="3"/>
      <c r="O4499" s="3"/>
      <c r="P4499" s="3"/>
      <c r="Q4499" s="3"/>
      <c r="R4499" s="3"/>
      <c r="S4499" s="3"/>
      <c r="T4499" s="3"/>
      <c r="U4499" s="3"/>
      <c r="V4499" s="3"/>
    </row>
    <row r="4500" ht="27.0" customHeight="1">
      <c r="A4500" s="42"/>
      <c r="B4500" s="42"/>
      <c r="C4500" s="3"/>
      <c r="D4500" s="3"/>
      <c r="E4500" s="3"/>
      <c r="F4500" s="3"/>
      <c r="G4500" s="3"/>
      <c r="H4500" s="3"/>
      <c r="I4500" s="3"/>
      <c r="J4500" s="3"/>
      <c r="K4500" s="3"/>
      <c r="L4500" s="3"/>
      <c r="M4500" s="3"/>
      <c r="N4500" s="3"/>
      <c r="O4500" s="3"/>
      <c r="P4500" s="3"/>
      <c r="Q4500" s="3"/>
      <c r="R4500" s="3"/>
      <c r="S4500" s="3"/>
      <c r="T4500" s="3"/>
      <c r="U4500" s="3"/>
      <c r="V4500" s="3"/>
    </row>
    <row r="4501" ht="27.0" customHeight="1">
      <c r="A4501" s="42"/>
      <c r="B4501" s="42"/>
      <c r="C4501" s="3"/>
      <c r="D4501" s="3"/>
      <c r="E4501" s="3"/>
      <c r="F4501" s="3"/>
      <c r="G4501" s="3"/>
      <c r="H4501" s="3"/>
      <c r="I4501" s="3"/>
      <c r="J4501" s="3"/>
      <c r="K4501" s="3"/>
      <c r="L4501" s="3"/>
      <c r="M4501" s="3"/>
      <c r="N4501" s="3"/>
      <c r="O4501" s="3"/>
      <c r="P4501" s="3"/>
      <c r="Q4501" s="3"/>
      <c r="R4501" s="3"/>
      <c r="S4501" s="3"/>
      <c r="T4501" s="3"/>
      <c r="U4501" s="3"/>
      <c r="V4501" s="3"/>
    </row>
    <row r="4502" ht="27.0" customHeight="1">
      <c r="A4502" s="42"/>
      <c r="B4502" s="42"/>
      <c r="C4502" s="3"/>
      <c r="D4502" s="3"/>
      <c r="E4502" s="3"/>
      <c r="F4502" s="3"/>
      <c r="G4502" s="3"/>
      <c r="H4502" s="3"/>
      <c r="I4502" s="3"/>
      <c r="J4502" s="3"/>
      <c r="K4502" s="3"/>
      <c r="L4502" s="3"/>
      <c r="M4502" s="3"/>
      <c r="N4502" s="3"/>
      <c r="O4502" s="3"/>
      <c r="P4502" s="3"/>
      <c r="Q4502" s="3"/>
      <c r="R4502" s="3"/>
      <c r="S4502" s="3"/>
      <c r="T4502" s="3"/>
      <c r="U4502" s="3"/>
      <c r="V4502" s="3"/>
    </row>
    <row r="4503" ht="27.0" customHeight="1">
      <c r="A4503" s="42"/>
      <c r="B4503" s="42"/>
      <c r="C4503" s="3"/>
      <c r="D4503" s="3"/>
      <c r="E4503" s="3"/>
      <c r="F4503" s="3"/>
      <c r="G4503" s="3"/>
      <c r="H4503" s="3"/>
      <c r="I4503" s="3"/>
      <c r="J4503" s="3"/>
      <c r="K4503" s="3"/>
      <c r="L4503" s="3"/>
      <c r="M4503" s="3"/>
      <c r="N4503" s="3"/>
      <c r="O4503" s="3"/>
      <c r="P4503" s="3"/>
      <c r="Q4503" s="3"/>
      <c r="R4503" s="3"/>
      <c r="S4503" s="3"/>
      <c r="T4503" s="3"/>
      <c r="U4503" s="3"/>
      <c r="V4503" s="3"/>
    </row>
    <row r="4504" ht="27.0" customHeight="1">
      <c r="A4504" s="42"/>
      <c r="B4504" s="42"/>
      <c r="C4504" s="3"/>
      <c r="D4504" s="3"/>
      <c r="E4504" s="3"/>
      <c r="F4504" s="3"/>
      <c r="G4504" s="3"/>
      <c r="H4504" s="3"/>
      <c r="I4504" s="3"/>
      <c r="J4504" s="3"/>
      <c r="K4504" s="3"/>
      <c r="L4504" s="3"/>
      <c r="M4504" s="3"/>
      <c r="N4504" s="3"/>
      <c r="O4504" s="3"/>
      <c r="P4504" s="3"/>
      <c r="Q4504" s="3"/>
      <c r="R4504" s="3"/>
      <c r="S4504" s="3"/>
      <c r="T4504" s="3"/>
      <c r="U4504" s="3"/>
      <c r="V4504" s="3"/>
    </row>
    <row r="4505" ht="27.0" customHeight="1">
      <c r="A4505" s="42"/>
      <c r="B4505" s="42"/>
      <c r="C4505" s="3"/>
      <c r="D4505" s="3"/>
      <c r="E4505" s="3"/>
      <c r="F4505" s="3"/>
      <c r="G4505" s="3"/>
      <c r="H4505" s="3"/>
      <c r="I4505" s="3"/>
      <c r="J4505" s="3"/>
      <c r="K4505" s="3"/>
      <c r="L4505" s="3"/>
      <c r="M4505" s="3"/>
      <c r="N4505" s="3"/>
      <c r="O4505" s="3"/>
      <c r="P4505" s="3"/>
      <c r="Q4505" s="3"/>
      <c r="R4505" s="3"/>
      <c r="S4505" s="3"/>
      <c r="T4505" s="3"/>
      <c r="U4505" s="3"/>
      <c r="V4505" s="3"/>
    </row>
    <row r="4506" ht="27.0" customHeight="1">
      <c r="A4506" s="42"/>
      <c r="B4506" s="42"/>
      <c r="C4506" s="3"/>
      <c r="D4506" s="3"/>
      <c r="E4506" s="3"/>
      <c r="F4506" s="3"/>
      <c r="G4506" s="3"/>
      <c r="H4506" s="3"/>
      <c r="I4506" s="3"/>
      <c r="J4506" s="3"/>
      <c r="K4506" s="3"/>
      <c r="L4506" s="3"/>
      <c r="M4506" s="3"/>
      <c r="N4506" s="3"/>
      <c r="O4506" s="3"/>
      <c r="P4506" s="3"/>
      <c r="Q4506" s="3"/>
      <c r="R4506" s="3"/>
      <c r="S4506" s="3"/>
      <c r="T4506" s="3"/>
      <c r="U4506" s="3"/>
      <c r="V4506" s="3"/>
    </row>
    <row r="4507" ht="27.0" customHeight="1">
      <c r="A4507" s="42"/>
      <c r="B4507" s="42"/>
      <c r="C4507" s="3"/>
      <c r="D4507" s="3"/>
      <c r="E4507" s="3"/>
      <c r="F4507" s="3"/>
      <c r="G4507" s="3"/>
      <c r="H4507" s="3"/>
      <c r="I4507" s="3"/>
      <c r="J4507" s="3"/>
      <c r="K4507" s="3"/>
      <c r="L4507" s="3"/>
      <c r="M4507" s="3"/>
      <c r="N4507" s="3"/>
      <c r="O4507" s="3"/>
      <c r="P4507" s="3"/>
      <c r="Q4507" s="3"/>
      <c r="R4507" s="3"/>
      <c r="S4507" s="3"/>
      <c r="T4507" s="3"/>
      <c r="U4507" s="3"/>
      <c r="V4507" s="3"/>
    </row>
    <row r="4508" ht="27.0" customHeight="1">
      <c r="A4508" s="42"/>
      <c r="B4508" s="42"/>
      <c r="C4508" s="3"/>
      <c r="D4508" s="3"/>
      <c r="E4508" s="3"/>
      <c r="F4508" s="3"/>
      <c r="G4508" s="3"/>
      <c r="H4508" s="3"/>
      <c r="I4508" s="3"/>
      <c r="J4508" s="3"/>
      <c r="K4508" s="3"/>
      <c r="L4508" s="3"/>
      <c r="M4508" s="3"/>
      <c r="N4508" s="3"/>
      <c r="O4508" s="3"/>
      <c r="P4508" s="3"/>
      <c r="Q4508" s="3"/>
      <c r="R4508" s="3"/>
      <c r="S4508" s="3"/>
      <c r="T4508" s="3"/>
      <c r="U4508" s="3"/>
      <c r="V4508" s="3"/>
    </row>
    <row r="4509" ht="27.0" customHeight="1">
      <c r="A4509" s="42"/>
      <c r="B4509" s="42"/>
      <c r="C4509" s="3"/>
      <c r="D4509" s="3"/>
      <c r="E4509" s="3"/>
      <c r="F4509" s="3"/>
      <c r="G4509" s="3"/>
      <c r="H4509" s="3"/>
      <c r="I4509" s="3"/>
      <c r="J4509" s="3"/>
      <c r="K4509" s="3"/>
      <c r="L4509" s="3"/>
      <c r="M4509" s="3"/>
      <c r="N4509" s="3"/>
      <c r="O4509" s="3"/>
      <c r="P4509" s="3"/>
      <c r="Q4509" s="3"/>
      <c r="R4509" s="3"/>
      <c r="S4509" s="3"/>
      <c r="T4509" s="3"/>
      <c r="U4509" s="3"/>
      <c r="V4509" s="3"/>
    </row>
    <row r="4510" ht="27.0" customHeight="1">
      <c r="A4510" s="42"/>
      <c r="B4510" s="42"/>
      <c r="C4510" s="3"/>
      <c r="D4510" s="3"/>
      <c r="E4510" s="3"/>
      <c r="F4510" s="3"/>
      <c r="G4510" s="3"/>
      <c r="H4510" s="3"/>
      <c r="I4510" s="3"/>
      <c r="J4510" s="3"/>
      <c r="K4510" s="3"/>
      <c r="L4510" s="3"/>
      <c r="M4510" s="3"/>
      <c r="N4510" s="3"/>
      <c r="O4510" s="3"/>
      <c r="P4510" s="3"/>
      <c r="Q4510" s="3"/>
      <c r="R4510" s="3"/>
      <c r="S4510" s="3"/>
      <c r="T4510" s="3"/>
      <c r="U4510" s="3"/>
      <c r="V4510" s="3"/>
    </row>
    <row r="4511" ht="27.0" customHeight="1">
      <c r="A4511" s="42"/>
      <c r="B4511" s="42"/>
      <c r="C4511" s="3"/>
      <c r="D4511" s="3"/>
      <c r="E4511" s="3"/>
      <c r="F4511" s="3"/>
      <c r="G4511" s="3"/>
      <c r="H4511" s="3"/>
      <c r="I4511" s="3"/>
      <c r="J4511" s="3"/>
      <c r="K4511" s="3"/>
      <c r="L4511" s="3"/>
      <c r="M4511" s="3"/>
      <c r="N4511" s="3"/>
      <c r="O4511" s="3"/>
      <c r="P4511" s="3"/>
      <c r="Q4511" s="3"/>
      <c r="R4511" s="3"/>
      <c r="S4511" s="3"/>
      <c r="T4511" s="3"/>
      <c r="U4511" s="3"/>
      <c r="V4511" s="3"/>
    </row>
    <row r="4512" ht="27.0" customHeight="1">
      <c r="A4512" s="42"/>
      <c r="B4512" s="42"/>
      <c r="C4512" s="3"/>
      <c r="D4512" s="3"/>
      <c r="E4512" s="3"/>
      <c r="F4512" s="3"/>
      <c r="G4512" s="3"/>
      <c r="H4512" s="3"/>
      <c r="I4512" s="3"/>
      <c r="J4512" s="3"/>
      <c r="K4512" s="3"/>
      <c r="L4512" s="3"/>
      <c r="M4512" s="3"/>
      <c r="N4512" s="3"/>
      <c r="O4512" s="3"/>
      <c r="P4512" s="3"/>
      <c r="Q4512" s="3"/>
      <c r="R4512" s="3"/>
      <c r="S4512" s="3"/>
      <c r="T4512" s="3"/>
      <c r="U4512" s="3"/>
      <c r="V4512" s="3"/>
    </row>
    <row r="4513" ht="27.0" customHeight="1">
      <c r="A4513" s="42"/>
      <c r="B4513" s="42"/>
      <c r="C4513" s="3"/>
      <c r="D4513" s="3"/>
      <c r="E4513" s="3"/>
      <c r="F4513" s="3"/>
      <c r="G4513" s="3"/>
      <c r="H4513" s="3"/>
      <c r="I4513" s="3"/>
      <c r="J4513" s="3"/>
      <c r="K4513" s="3"/>
      <c r="L4513" s="3"/>
      <c r="M4513" s="3"/>
      <c r="N4513" s="3"/>
      <c r="O4513" s="3"/>
      <c r="P4513" s="3"/>
      <c r="Q4513" s="3"/>
      <c r="R4513" s="3"/>
      <c r="S4513" s="3"/>
      <c r="T4513" s="3"/>
      <c r="U4513" s="3"/>
      <c r="V4513" s="3"/>
    </row>
    <row r="4514" ht="27.0" customHeight="1">
      <c r="A4514" s="42"/>
      <c r="B4514" s="42"/>
      <c r="C4514" s="3"/>
      <c r="D4514" s="3"/>
      <c r="E4514" s="3"/>
      <c r="F4514" s="3"/>
      <c r="G4514" s="3"/>
      <c r="H4514" s="3"/>
      <c r="I4514" s="3"/>
      <c r="J4514" s="3"/>
      <c r="K4514" s="3"/>
      <c r="L4514" s="3"/>
      <c r="M4514" s="3"/>
      <c r="N4514" s="3"/>
      <c r="O4514" s="3"/>
      <c r="P4514" s="3"/>
      <c r="Q4514" s="3"/>
      <c r="R4514" s="3"/>
      <c r="S4514" s="3"/>
      <c r="T4514" s="3"/>
      <c r="U4514" s="3"/>
      <c r="V4514" s="3"/>
    </row>
    <row r="4515" ht="27.0" customHeight="1">
      <c r="A4515" s="42"/>
      <c r="B4515" s="42"/>
      <c r="C4515" s="3"/>
      <c r="D4515" s="3"/>
      <c r="E4515" s="3"/>
      <c r="F4515" s="3"/>
      <c r="G4515" s="3"/>
      <c r="H4515" s="3"/>
      <c r="I4515" s="3"/>
      <c r="J4515" s="3"/>
      <c r="K4515" s="3"/>
      <c r="L4515" s="3"/>
      <c r="M4515" s="3"/>
      <c r="N4515" s="3"/>
      <c r="O4515" s="3"/>
      <c r="P4515" s="3"/>
      <c r="Q4515" s="3"/>
      <c r="R4515" s="3"/>
      <c r="S4515" s="3"/>
      <c r="T4515" s="3"/>
      <c r="U4515" s="3"/>
      <c r="V4515" s="3"/>
    </row>
    <row r="4516" ht="27.0" customHeight="1">
      <c r="A4516" s="42"/>
      <c r="B4516" s="42"/>
      <c r="C4516" s="3"/>
      <c r="D4516" s="3"/>
      <c r="E4516" s="3"/>
      <c r="F4516" s="3"/>
      <c r="G4516" s="3"/>
      <c r="H4516" s="3"/>
      <c r="I4516" s="3"/>
      <c r="J4516" s="3"/>
      <c r="K4516" s="3"/>
      <c r="L4516" s="3"/>
      <c r="M4516" s="3"/>
      <c r="N4516" s="3"/>
      <c r="O4516" s="3"/>
      <c r="P4516" s="3"/>
      <c r="Q4516" s="3"/>
      <c r="R4516" s="3"/>
      <c r="S4516" s="3"/>
      <c r="T4516" s="3"/>
      <c r="U4516" s="3"/>
      <c r="V4516" s="3"/>
    </row>
    <row r="4517" ht="27.0" customHeight="1">
      <c r="A4517" s="42"/>
      <c r="B4517" s="42"/>
      <c r="C4517" s="3"/>
      <c r="D4517" s="3"/>
      <c r="E4517" s="3"/>
      <c r="F4517" s="3"/>
      <c r="G4517" s="3"/>
      <c r="H4517" s="3"/>
      <c r="I4517" s="3"/>
      <c r="J4517" s="3"/>
      <c r="K4517" s="3"/>
      <c r="L4517" s="3"/>
      <c r="M4517" s="3"/>
      <c r="N4517" s="3"/>
      <c r="O4517" s="3"/>
      <c r="P4517" s="3"/>
      <c r="Q4517" s="3"/>
      <c r="R4517" s="3"/>
      <c r="S4517" s="3"/>
      <c r="T4517" s="3"/>
      <c r="U4517" s="3"/>
      <c r="V4517" s="3"/>
    </row>
    <row r="4518" ht="27.0" customHeight="1">
      <c r="A4518" s="42"/>
      <c r="B4518" s="42"/>
      <c r="C4518" s="3"/>
      <c r="D4518" s="3"/>
      <c r="E4518" s="3"/>
      <c r="F4518" s="3"/>
      <c r="G4518" s="3"/>
      <c r="H4518" s="3"/>
      <c r="I4518" s="3"/>
      <c r="J4518" s="3"/>
      <c r="K4518" s="3"/>
      <c r="L4518" s="3"/>
      <c r="M4518" s="3"/>
      <c r="N4518" s="3"/>
      <c r="O4518" s="3"/>
      <c r="P4518" s="3"/>
      <c r="Q4518" s="3"/>
      <c r="R4518" s="3"/>
      <c r="S4518" s="3"/>
      <c r="T4518" s="3"/>
      <c r="U4518" s="3"/>
      <c r="V4518" s="3"/>
    </row>
    <row r="4519" ht="27.0" customHeight="1">
      <c r="A4519" s="42"/>
      <c r="B4519" s="42"/>
      <c r="C4519" s="3"/>
      <c r="D4519" s="3"/>
      <c r="E4519" s="3"/>
      <c r="F4519" s="3"/>
      <c r="G4519" s="3"/>
      <c r="H4519" s="3"/>
      <c r="I4519" s="3"/>
      <c r="J4519" s="3"/>
      <c r="K4519" s="3"/>
      <c r="L4519" s="3"/>
      <c r="M4519" s="3"/>
      <c r="N4519" s="3"/>
      <c r="O4519" s="3"/>
      <c r="P4519" s="3"/>
      <c r="Q4519" s="3"/>
      <c r="R4519" s="3"/>
      <c r="S4519" s="3"/>
      <c r="T4519" s="3"/>
      <c r="U4519" s="3"/>
      <c r="V4519" s="3"/>
    </row>
    <row r="4520" ht="27.0" customHeight="1">
      <c r="A4520" s="42"/>
      <c r="B4520" s="42"/>
      <c r="C4520" s="3"/>
      <c r="D4520" s="3"/>
      <c r="E4520" s="3"/>
      <c r="F4520" s="3"/>
      <c r="G4520" s="3"/>
      <c r="H4520" s="3"/>
      <c r="I4520" s="3"/>
      <c r="J4520" s="3"/>
      <c r="K4520" s="3"/>
      <c r="L4520" s="3"/>
      <c r="M4520" s="3"/>
      <c r="N4520" s="3"/>
      <c r="O4520" s="3"/>
      <c r="P4520" s="3"/>
      <c r="Q4520" s="3"/>
      <c r="R4520" s="3"/>
      <c r="S4520" s="3"/>
      <c r="T4520" s="3"/>
      <c r="U4520" s="3"/>
      <c r="V4520" s="3"/>
    </row>
    <row r="4521" ht="27.0" customHeight="1">
      <c r="A4521" s="42"/>
      <c r="B4521" s="42"/>
      <c r="C4521" s="3"/>
      <c r="D4521" s="3"/>
      <c r="E4521" s="3"/>
      <c r="F4521" s="3"/>
      <c r="G4521" s="3"/>
      <c r="H4521" s="3"/>
      <c r="I4521" s="3"/>
      <c r="J4521" s="3"/>
      <c r="K4521" s="3"/>
      <c r="L4521" s="3"/>
      <c r="M4521" s="3"/>
      <c r="N4521" s="3"/>
      <c r="O4521" s="3"/>
      <c r="P4521" s="3"/>
      <c r="Q4521" s="3"/>
      <c r="R4521" s="3"/>
      <c r="S4521" s="3"/>
      <c r="T4521" s="3"/>
      <c r="U4521" s="3"/>
      <c r="V4521" s="3"/>
    </row>
    <row r="4522" ht="27.0" customHeight="1">
      <c r="A4522" s="42"/>
      <c r="B4522" s="42"/>
      <c r="C4522" s="3"/>
      <c r="D4522" s="3"/>
      <c r="E4522" s="3"/>
      <c r="F4522" s="3"/>
      <c r="G4522" s="3"/>
      <c r="H4522" s="3"/>
      <c r="I4522" s="3"/>
      <c r="J4522" s="3"/>
      <c r="K4522" s="3"/>
      <c r="L4522" s="3"/>
      <c r="M4522" s="3"/>
      <c r="N4522" s="3"/>
      <c r="O4522" s="3"/>
      <c r="P4522" s="3"/>
      <c r="Q4522" s="3"/>
      <c r="R4522" s="3"/>
      <c r="S4522" s="3"/>
      <c r="T4522" s="3"/>
      <c r="U4522" s="3"/>
      <c r="V4522" s="3"/>
    </row>
    <row r="4523" ht="27.0" customHeight="1">
      <c r="A4523" s="42"/>
      <c r="B4523" s="42"/>
      <c r="C4523" s="3"/>
      <c r="D4523" s="3"/>
      <c r="E4523" s="3"/>
      <c r="F4523" s="3"/>
      <c r="G4523" s="3"/>
      <c r="H4523" s="3"/>
      <c r="I4523" s="3"/>
      <c r="J4523" s="3"/>
      <c r="K4523" s="3"/>
      <c r="L4523" s="3"/>
      <c r="M4523" s="3"/>
      <c r="N4523" s="3"/>
      <c r="O4523" s="3"/>
      <c r="P4523" s="3"/>
      <c r="Q4523" s="3"/>
      <c r="R4523" s="3"/>
      <c r="S4523" s="3"/>
      <c r="T4523" s="3"/>
      <c r="U4523" s="3"/>
      <c r="V4523" s="3"/>
    </row>
    <row r="4524" ht="27.0" customHeight="1">
      <c r="A4524" s="42"/>
      <c r="B4524" s="42"/>
      <c r="C4524" s="3"/>
      <c r="D4524" s="3"/>
      <c r="E4524" s="3"/>
      <c r="F4524" s="3"/>
      <c r="G4524" s="3"/>
      <c r="H4524" s="3"/>
      <c r="I4524" s="3"/>
      <c r="J4524" s="3"/>
      <c r="K4524" s="3"/>
      <c r="L4524" s="3"/>
      <c r="M4524" s="3"/>
      <c r="N4524" s="3"/>
      <c r="O4524" s="3"/>
      <c r="P4524" s="3"/>
      <c r="Q4524" s="3"/>
      <c r="R4524" s="3"/>
      <c r="S4524" s="3"/>
      <c r="T4524" s="3"/>
      <c r="U4524" s="3"/>
      <c r="V4524" s="3"/>
    </row>
    <row r="4525" ht="27.0" customHeight="1">
      <c r="A4525" s="42"/>
      <c r="B4525" s="42"/>
      <c r="C4525" s="3"/>
      <c r="D4525" s="3"/>
      <c r="E4525" s="3"/>
      <c r="F4525" s="3"/>
      <c r="G4525" s="3"/>
      <c r="H4525" s="3"/>
      <c r="I4525" s="3"/>
      <c r="J4525" s="3"/>
      <c r="K4525" s="3"/>
      <c r="L4525" s="3"/>
      <c r="M4525" s="3"/>
      <c r="N4525" s="3"/>
      <c r="O4525" s="3"/>
      <c r="P4525" s="3"/>
      <c r="Q4525" s="3"/>
      <c r="R4525" s="3"/>
      <c r="S4525" s="3"/>
      <c r="T4525" s="3"/>
      <c r="U4525" s="3"/>
      <c r="V4525" s="3"/>
    </row>
    <row r="4526" ht="27.0" customHeight="1">
      <c r="A4526" s="42"/>
      <c r="B4526" s="42"/>
      <c r="C4526" s="3"/>
      <c r="D4526" s="3"/>
      <c r="E4526" s="3"/>
      <c r="F4526" s="3"/>
      <c r="G4526" s="3"/>
      <c r="H4526" s="3"/>
      <c r="I4526" s="3"/>
      <c r="J4526" s="3"/>
      <c r="K4526" s="3"/>
      <c r="L4526" s="3"/>
      <c r="M4526" s="3"/>
      <c r="N4526" s="3"/>
      <c r="O4526" s="3"/>
      <c r="P4526" s="3"/>
      <c r="Q4526" s="3"/>
      <c r="R4526" s="3"/>
      <c r="S4526" s="3"/>
      <c r="T4526" s="3"/>
      <c r="U4526" s="3"/>
      <c r="V4526" s="3"/>
    </row>
    <row r="4527" ht="27.0" customHeight="1">
      <c r="A4527" s="42"/>
      <c r="B4527" s="42"/>
      <c r="C4527" s="3"/>
      <c r="D4527" s="3"/>
      <c r="E4527" s="3"/>
      <c r="F4527" s="3"/>
      <c r="G4527" s="3"/>
      <c r="H4527" s="3"/>
      <c r="I4527" s="3"/>
      <c r="J4527" s="3"/>
      <c r="K4527" s="3"/>
      <c r="L4527" s="3"/>
      <c r="M4527" s="3"/>
      <c r="N4527" s="3"/>
      <c r="O4527" s="3"/>
      <c r="P4527" s="3"/>
      <c r="Q4527" s="3"/>
      <c r="R4527" s="3"/>
      <c r="S4527" s="3"/>
      <c r="T4527" s="3"/>
      <c r="U4527" s="3"/>
      <c r="V4527" s="3"/>
    </row>
    <row r="4528" ht="27.0" customHeight="1">
      <c r="A4528" s="42"/>
      <c r="B4528" s="42"/>
      <c r="C4528" s="3"/>
      <c r="D4528" s="3"/>
      <c r="E4528" s="3"/>
      <c r="F4528" s="3"/>
      <c r="G4528" s="3"/>
      <c r="H4528" s="3"/>
      <c r="I4528" s="3"/>
      <c r="J4528" s="3"/>
      <c r="K4528" s="3"/>
      <c r="L4528" s="3"/>
      <c r="M4528" s="3"/>
      <c r="N4528" s="3"/>
      <c r="O4528" s="3"/>
      <c r="P4528" s="3"/>
      <c r="Q4528" s="3"/>
      <c r="R4528" s="3"/>
      <c r="S4528" s="3"/>
      <c r="T4528" s="3"/>
      <c r="U4528" s="3"/>
      <c r="V4528" s="3"/>
    </row>
    <row r="4529" ht="27.0" customHeight="1">
      <c r="A4529" s="42"/>
      <c r="B4529" s="42"/>
      <c r="C4529" s="3"/>
      <c r="D4529" s="3"/>
      <c r="E4529" s="3"/>
      <c r="F4529" s="3"/>
      <c r="G4529" s="3"/>
      <c r="H4529" s="3"/>
      <c r="I4529" s="3"/>
      <c r="J4529" s="3"/>
      <c r="K4529" s="3"/>
      <c r="L4529" s="3"/>
      <c r="M4529" s="3"/>
      <c r="N4529" s="3"/>
      <c r="O4529" s="3"/>
      <c r="P4529" s="3"/>
      <c r="Q4529" s="3"/>
      <c r="R4529" s="3"/>
      <c r="S4529" s="3"/>
      <c r="T4529" s="3"/>
      <c r="U4529" s="3"/>
      <c r="V4529" s="3"/>
    </row>
    <row r="4530" ht="27.0" customHeight="1">
      <c r="A4530" s="42"/>
      <c r="B4530" s="42"/>
      <c r="C4530" s="3"/>
      <c r="D4530" s="3"/>
      <c r="E4530" s="3"/>
      <c r="F4530" s="3"/>
      <c r="G4530" s="3"/>
      <c r="H4530" s="3"/>
      <c r="I4530" s="3"/>
      <c r="J4530" s="3"/>
      <c r="K4530" s="3"/>
      <c r="L4530" s="3"/>
      <c r="M4530" s="3"/>
      <c r="N4530" s="3"/>
      <c r="O4530" s="3"/>
      <c r="P4530" s="3"/>
      <c r="Q4530" s="3"/>
      <c r="R4530" s="3"/>
      <c r="S4530" s="3"/>
      <c r="T4530" s="3"/>
      <c r="U4530" s="3"/>
      <c r="V4530" s="3"/>
    </row>
    <row r="4531" ht="27.0" customHeight="1">
      <c r="A4531" s="42"/>
      <c r="B4531" s="42"/>
      <c r="C4531" s="3"/>
      <c r="D4531" s="3"/>
      <c r="E4531" s="3"/>
      <c r="F4531" s="3"/>
      <c r="G4531" s="3"/>
      <c r="H4531" s="3"/>
      <c r="I4531" s="3"/>
      <c r="J4531" s="3"/>
      <c r="K4531" s="3"/>
      <c r="L4531" s="3"/>
      <c r="M4531" s="3"/>
      <c r="N4531" s="3"/>
      <c r="O4531" s="3"/>
      <c r="P4531" s="3"/>
      <c r="Q4531" s="3"/>
      <c r="R4531" s="3"/>
      <c r="S4531" s="3"/>
      <c r="T4531" s="3"/>
      <c r="U4531" s="3"/>
      <c r="V4531" s="3"/>
    </row>
    <row r="4532" ht="27.0" customHeight="1">
      <c r="A4532" s="42"/>
      <c r="B4532" s="42"/>
      <c r="C4532" s="3"/>
      <c r="D4532" s="3"/>
      <c r="E4532" s="3"/>
      <c r="F4532" s="3"/>
      <c r="G4532" s="3"/>
      <c r="H4532" s="3"/>
      <c r="I4532" s="3"/>
      <c r="J4532" s="3"/>
      <c r="K4532" s="3"/>
      <c r="L4532" s="3"/>
      <c r="M4532" s="3"/>
      <c r="N4532" s="3"/>
      <c r="O4532" s="3"/>
      <c r="P4532" s="3"/>
      <c r="Q4532" s="3"/>
      <c r="R4532" s="3"/>
      <c r="S4532" s="3"/>
      <c r="T4532" s="3"/>
      <c r="U4532" s="3"/>
      <c r="V4532" s="3"/>
    </row>
    <row r="4533" ht="27.0" customHeight="1">
      <c r="A4533" s="42"/>
      <c r="B4533" s="42"/>
      <c r="C4533" s="3"/>
      <c r="D4533" s="3"/>
      <c r="E4533" s="3"/>
      <c r="F4533" s="3"/>
      <c r="G4533" s="3"/>
      <c r="H4533" s="3"/>
      <c r="I4533" s="3"/>
      <c r="J4533" s="3"/>
      <c r="K4533" s="3"/>
      <c r="L4533" s="3"/>
      <c r="M4533" s="3"/>
      <c r="N4533" s="3"/>
      <c r="O4533" s="3"/>
      <c r="P4533" s="3"/>
      <c r="Q4533" s="3"/>
      <c r="R4533" s="3"/>
      <c r="S4533" s="3"/>
      <c r="T4533" s="3"/>
      <c r="U4533" s="3"/>
      <c r="V4533" s="3"/>
    </row>
    <row r="4534" ht="27.0" customHeight="1">
      <c r="A4534" s="42"/>
      <c r="B4534" s="42"/>
      <c r="C4534" s="3"/>
      <c r="D4534" s="3"/>
      <c r="E4534" s="3"/>
      <c r="F4534" s="3"/>
      <c r="G4534" s="3"/>
      <c r="H4534" s="3"/>
      <c r="I4534" s="3"/>
      <c r="J4534" s="3"/>
      <c r="K4534" s="3"/>
      <c r="L4534" s="3"/>
      <c r="M4534" s="3"/>
      <c r="N4534" s="3"/>
      <c r="O4534" s="3"/>
      <c r="P4534" s="3"/>
      <c r="Q4534" s="3"/>
      <c r="R4534" s="3"/>
      <c r="S4534" s="3"/>
      <c r="T4534" s="3"/>
      <c r="U4534" s="3"/>
      <c r="V4534" s="3"/>
    </row>
    <row r="4535" ht="27.0" customHeight="1">
      <c r="A4535" s="42"/>
      <c r="B4535" s="42"/>
      <c r="C4535" s="3"/>
      <c r="D4535" s="3"/>
      <c r="E4535" s="3"/>
      <c r="F4535" s="3"/>
      <c r="G4535" s="3"/>
      <c r="H4535" s="3"/>
      <c r="I4535" s="3"/>
      <c r="J4535" s="3"/>
      <c r="K4535" s="3"/>
      <c r="L4535" s="3"/>
      <c r="M4535" s="3"/>
      <c r="N4535" s="3"/>
      <c r="O4535" s="3"/>
      <c r="P4535" s="3"/>
      <c r="Q4535" s="3"/>
      <c r="R4535" s="3"/>
      <c r="S4535" s="3"/>
      <c r="T4535" s="3"/>
      <c r="U4535" s="3"/>
      <c r="V4535" s="3"/>
    </row>
    <row r="4536" ht="27.0" customHeight="1">
      <c r="A4536" s="42"/>
      <c r="B4536" s="42"/>
      <c r="C4536" s="3"/>
      <c r="D4536" s="3"/>
      <c r="E4536" s="3"/>
      <c r="F4536" s="3"/>
      <c r="G4536" s="3"/>
      <c r="H4536" s="3"/>
      <c r="I4536" s="3"/>
      <c r="J4536" s="3"/>
      <c r="K4536" s="3"/>
      <c r="L4536" s="3"/>
      <c r="M4536" s="3"/>
      <c r="N4536" s="3"/>
      <c r="O4536" s="3"/>
      <c r="P4536" s="3"/>
      <c r="Q4536" s="3"/>
      <c r="R4536" s="3"/>
      <c r="S4536" s="3"/>
      <c r="T4536" s="3"/>
      <c r="U4536" s="3"/>
      <c r="V4536" s="3"/>
    </row>
    <row r="4537" ht="27.0" customHeight="1">
      <c r="A4537" s="42"/>
      <c r="B4537" s="42"/>
      <c r="C4537" s="3"/>
      <c r="D4537" s="3"/>
      <c r="E4537" s="3"/>
      <c r="F4537" s="3"/>
      <c r="G4537" s="3"/>
      <c r="H4537" s="3"/>
      <c r="I4537" s="3"/>
      <c r="J4537" s="3"/>
      <c r="K4537" s="3"/>
      <c r="L4537" s="3"/>
      <c r="M4537" s="3"/>
      <c r="N4537" s="3"/>
      <c r="O4537" s="3"/>
      <c r="P4537" s="3"/>
      <c r="Q4537" s="3"/>
      <c r="R4537" s="3"/>
      <c r="S4537" s="3"/>
      <c r="T4537" s="3"/>
      <c r="U4537" s="3"/>
      <c r="V4537" s="3"/>
    </row>
    <row r="4538" ht="27.0" customHeight="1">
      <c r="A4538" s="42"/>
      <c r="B4538" s="42"/>
      <c r="C4538" s="3"/>
      <c r="D4538" s="3"/>
      <c r="E4538" s="3"/>
      <c r="F4538" s="3"/>
      <c r="G4538" s="3"/>
      <c r="H4538" s="3"/>
      <c r="I4538" s="3"/>
      <c r="J4538" s="3"/>
      <c r="K4538" s="3"/>
      <c r="L4538" s="3"/>
      <c r="M4538" s="3"/>
      <c r="N4538" s="3"/>
      <c r="O4538" s="3"/>
      <c r="P4538" s="3"/>
      <c r="Q4538" s="3"/>
      <c r="R4538" s="3"/>
      <c r="S4538" s="3"/>
      <c r="T4538" s="3"/>
      <c r="U4538" s="3"/>
      <c r="V4538" s="3"/>
    </row>
    <row r="4539" ht="27.0" customHeight="1">
      <c r="A4539" s="42"/>
      <c r="B4539" s="42"/>
      <c r="C4539" s="3"/>
      <c r="D4539" s="3"/>
      <c r="E4539" s="3"/>
      <c r="F4539" s="3"/>
      <c r="G4539" s="3"/>
      <c r="H4539" s="3"/>
      <c r="I4539" s="3"/>
      <c r="J4539" s="3"/>
      <c r="K4539" s="3"/>
      <c r="L4539" s="3"/>
      <c r="M4539" s="3"/>
      <c r="N4539" s="3"/>
      <c r="O4539" s="3"/>
      <c r="P4539" s="3"/>
      <c r="Q4539" s="3"/>
      <c r="R4539" s="3"/>
      <c r="S4539" s="3"/>
      <c r="T4539" s="3"/>
      <c r="U4539" s="3"/>
      <c r="V4539" s="3"/>
    </row>
    <row r="4540" ht="27.0" customHeight="1">
      <c r="A4540" s="42"/>
      <c r="B4540" s="42"/>
      <c r="C4540" s="3"/>
      <c r="D4540" s="3"/>
      <c r="E4540" s="3"/>
      <c r="F4540" s="3"/>
      <c r="G4540" s="3"/>
      <c r="H4540" s="3"/>
      <c r="I4540" s="3"/>
      <c r="J4540" s="3"/>
      <c r="K4540" s="3"/>
      <c r="L4540" s="3"/>
      <c r="M4540" s="3"/>
      <c r="N4540" s="3"/>
      <c r="O4540" s="3"/>
      <c r="P4540" s="3"/>
      <c r="Q4540" s="3"/>
      <c r="R4540" s="3"/>
      <c r="S4540" s="3"/>
      <c r="T4540" s="3"/>
      <c r="U4540" s="3"/>
      <c r="V4540" s="3"/>
    </row>
    <row r="4541" ht="27.0" customHeight="1">
      <c r="A4541" s="42"/>
      <c r="B4541" s="42"/>
      <c r="C4541" s="3"/>
      <c r="D4541" s="3"/>
      <c r="E4541" s="3"/>
      <c r="F4541" s="3"/>
      <c r="G4541" s="3"/>
      <c r="H4541" s="3"/>
      <c r="I4541" s="3"/>
      <c r="J4541" s="3"/>
      <c r="K4541" s="3"/>
      <c r="L4541" s="3"/>
      <c r="M4541" s="3"/>
      <c r="N4541" s="3"/>
      <c r="O4541" s="3"/>
      <c r="P4541" s="3"/>
      <c r="Q4541" s="3"/>
      <c r="R4541" s="3"/>
      <c r="S4541" s="3"/>
      <c r="T4541" s="3"/>
      <c r="U4541" s="3"/>
      <c r="V4541" s="3"/>
    </row>
  </sheetData>
  <autoFilter ref="$A$2:$B$4341"/>
  <hyperlinks>
    <hyperlink r:id="rId1" ref="A36"/>
    <hyperlink r:id="rId2" ref="A125"/>
    <hyperlink r:id="rId3" ref="A132"/>
    <hyperlink r:id="rId4" ref="A210"/>
    <hyperlink r:id="rId5" ref="A215"/>
    <hyperlink r:id="rId6" ref="A277"/>
    <hyperlink r:id="rId7" ref="A280"/>
    <hyperlink r:id="rId8" ref="A336"/>
    <hyperlink r:id="rId9" ref="A354"/>
    <hyperlink r:id="rId10" ref="A388"/>
    <hyperlink r:id="rId11" ref="A402"/>
    <hyperlink r:id="rId12" ref="A427"/>
    <hyperlink r:id="rId13" ref="A546"/>
    <hyperlink r:id="rId14" ref="A547"/>
    <hyperlink r:id="rId15" ref="A548"/>
    <hyperlink r:id="rId16" ref="A551"/>
    <hyperlink r:id="rId17" ref="A618"/>
    <hyperlink r:id="rId18" ref="A645"/>
    <hyperlink r:id="rId19" ref="A659"/>
    <hyperlink r:id="rId20" ref="A660"/>
    <hyperlink r:id="rId21" ref="A668"/>
    <hyperlink r:id="rId22" ref="A676"/>
    <hyperlink r:id="rId23" ref="A679"/>
    <hyperlink r:id="rId24" ref="A760"/>
    <hyperlink r:id="rId25" ref="A781"/>
    <hyperlink r:id="rId26" ref="A782"/>
    <hyperlink r:id="rId27" ref="A799"/>
    <hyperlink r:id="rId28" ref="A853"/>
    <hyperlink r:id="rId29" ref="A857"/>
    <hyperlink r:id="rId30" ref="A894"/>
    <hyperlink r:id="rId31" ref="A901"/>
    <hyperlink r:id="rId32" ref="A907"/>
    <hyperlink r:id="rId33" ref="A920"/>
    <hyperlink r:id="rId34" ref="A940"/>
    <hyperlink r:id="rId35" ref="A982"/>
    <hyperlink r:id="rId36" ref="A1103"/>
    <hyperlink r:id="rId37" ref="A1150"/>
    <hyperlink r:id="rId38" ref="A1232"/>
    <hyperlink r:id="rId39" ref="A1235"/>
    <hyperlink r:id="rId40" ref="A1243"/>
    <hyperlink r:id="rId41" ref="A1310"/>
    <hyperlink r:id="rId42" ref="A1313"/>
    <hyperlink r:id="rId43" ref="A1314"/>
    <hyperlink r:id="rId44" ref="A1324"/>
    <hyperlink r:id="rId45" ref="A1325"/>
    <hyperlink r:id="rId46" ref="A1353"/>
    <hyperlink r:id="rId47" ref="A1358"/>
    <hyperlink r:id="rId48" ref="A1362"/>
    <hyperlink r:id="rId49" ref="A1363"/>
    <hyperlink r:id="rId50" ref="A1462"/>
    <hyperlink r:id="rId51" ref="A1464"/>
    <hyperlink r:id="rId52" ref="A1465"/>
    <hyperlink r:id="rId53" ref="A1466"/>
    <hyperlink r:id="rId54" ref="A1485"/>
    <hyperlink r:id="rId55" ref="A1510"/>
    <hyperlink r:id="rId56" ref="A1559"/>
    <hyperlink r:id="rId57" ref="A1563"/>
    <hyperlink r:id="rId58" ref="A1592"/>
    <hyperlink r:id="rId59" ref="A1626"/>
    <hyperlink r:id="rId60" ref="A1637"/>
    <hyperlink r:id="rId61" ref="A1649"/>
    <hyperlink r:id="rId62" ref="A1753"/>
    <hyperlink r:id="rId63" location="option1" ref="A1777"/>
    <hyperlink r:id="rId64" ref="A1792"/>
    <hyperlink r:id="rId65" ref="A1793"/>
    <hyperlink r:id="rId66" ref="A1794"/>
    <hyperlink r:id="rId67" ref="A1795"/>
    <hyperlink r:id="rId68" ref="A1796"/>
    <hyperlink r:id="rId69" ref="A1797"/>
    <hyperlink r:id="rId70" ref="A1798"/>
    <hyperlink r:id="rId71" ref="A1799"/>
    <hyperlink r:id="rId72" ref="A1800"/>
    <hyperlink r:id="rId73" ref="A1801"/>
    <hyperlink r:id="rId74" ref="A1802"/>
    <hyperlink r:id="rId75" ref="A1803"/>
    <hyperlink r:id="rId76" ref="A1804"/>
    <hyperlink r:id="rId77" ref="A1805"/>
    <hyperlink r:id="rId78" ref="A1806"/>
    <hyperlink r:id="rId79" ref="A1817"/>
    <hyperlink r:id="rId80" ref="A1818"/>
    <hyperlink r:id="rId81" ref="A1823"/>
    <hyperlink r:id="rId82" ref="A1824"/>
    <hyperlink r:id="rId83" ref="A1825"/>
    <hyperlink r:id="rId84" ref="A1826"/>
    <hyperlink r:id="rId85" ref="A1830"/>
    <hyperlink r:id="rId86" ref="A1831"/>
    <hyperlink r:id="rId87" ref="A1832"/>
    <hyperlink r:id="rId88" ref="A1839"/>
    <hyperlink r:id="rId89" ref="A1841"/>
    <hyperlink r:id="rId90" ref="A1842"/>
    <hyperlink r:id="rId91" ref="A1843"/>
    <hyperlink r:id="rId92" ref="A1846"/>
    <hyperlink r:id="rId93" ref="A1860"/>
    <hyperlink r:id="rId94" ref="A1861"/>
    <hyperlink r:id="rId95" ref="A1862"/>
    <hyperlink r:id="rId96" ref="A1863"/>
    <hyperlink r:id="rId97" ref="A1864"/>
    <hyperlink r:id="rId98" ref="A1866"/>
    <hyperlink r:id="rId99" ref="A1869"/>
    <hyperlink r:id="rId100" ref="A1872"/>
    <hyperlink r:id="rId101" ref="A1873"/>
    <hyperlink r:id="rId102" ref="A1874"/>
    <hyperlink r:id="rId103" ref="A1875"/>
    <hyperlink r:id="rId104" ref="A1876"/>
    <hyperlink r:id="rId105" ref="A1877"/>
    <hyperlink r:id="rId106" ref="A1879"/>
    <hyperlink r:id="rId107" ref="A1881"/>
    <hyperlink r:id="rId108" ref="A1882"/>
    <hyperlink r:id="rId109" ref="A1883"/>
    <hyperlink r:id="rId110" ref="A1884"/>
    <hyperlink r:id="rId111" ref="A1885"/>
    <hyperlink r:id="rId112" ref="A1888"/>
    <hyperlink r:id="rId113" ref="A1889"/>
    <hyperlink r:id="rId114" ref="A1890"/>
    <hyperlink r:id="rId115" ref="A1892"/>
    <hyperlink r:id="rId116" ref="A1894"/>
    <hyperlink r:id="rId117" ref="A1898"/>
    <hyperlink r:id="rId118" ref="A1899"/>
    <hyperlink r:id="rId119" ref="A1902"/>
    <hyperlink r:id="rId120" ref="A1903"/>
    <hyperlink r:id="rId121" ref="A1904"/>
    <hyperlink r:id="rId122" ref="A1906"/>
    <hyperlink r:id="rId123" ref="A1908"/>
    <hyperlink r:id="rId124" ref="A1909"/>
    <hyperlink r:id="rId125" ref="A1910"/>
    <hyperlink r:id="rId126" ref="A1911"/>
    <hyperlink r:id="rId127" ref="A1912"/>
    <hyperlink r:id="rId128" ref="A1913"/>
    <hyperlink r:id="rId129" ref="A1916"/>
    <hyperlink r:id="rId130" ref="A1917"/>
    <hyperlink r:id="rId131" ref="A1918"/>
    <hyperlink r:id="rId132" ref="A1919"/>
    <hyperlink r:id="rId133" ref="A1920"/>
    <hyperlink r:id="rId134" ref="A1921"/>
    <hyperlink r:id="rId135" ref="A1922"/>
    <hyperlink r:id="rId136" ref="A1924"/>
    <hyperlink r:id="rId137" ref="A1925"/>
    <hyperlink r:id="rId138" ref="A1928"/>
    <hyperlink r:id="rId139" ref="A1930"/>
    <hyperlink r:id="rId140" ref="A1932"/>
    <hyperlink r:id="rId141" ref="A1937"/>
    <hyperlink r:id="rId142" ref="A1938"/>
    <hyperlink r:id="rId143" ref="A1939"/>
    <hyperlink r:id="rId144" ref="A1941"/>
    <hyperlink r:id="rId145" ref="A1942"/>
    <hyperlink r:id="rId146" ref="A1943"/>
    <hyperlink r:id="rId147" ref="A1944"/>
    <hyperlink r:id="rId148" ref="A1945"/>
    <hyperlink r:id="rId149" ref="A1946"/>
    <hyperlink r:id="rId150" ref="A1947"/>
    <hyperlink r:id="rId151" ref="A2058"/>
    <hyperlink r:id="rId152" ref="A2059"/>
    <hyperlink r:id="rId153" ref="A2060"/>
    <hyperlink r:id="rId154" ref="A2061"/>
    <hyperlink r:id="rId155" ref="A2062"/>
    <hyperlink r:id="rId156" ref="A2084"/>
    <hyperlink r:id="rId157" ref="A2091"/>
    <hyperlink r:id="rId158" ref="A2092"/>
    <hyperlink r:id="rId159" ref="A2093"/>
    <hyperlink r:id="rId160" ref="A2133"/>
    <hyperlink r:id="rId161" ref="A2135"/>
    <hyperlink r:id="rId162" ref="A2253"/>
    <hyperlink r:id="rId163" ref="A2256"/>
    <hyperlink r:id="rId164" ref="A2269"/>
    <hyperlink r:id="rId165" ref="A2280"/>
    <hyperlink r:id="rId166" ref="A2341"/>
    <hyperlink r:id="rId167" ref="A2351"/>
    <hyperlink r:id="rId168" ref="A2383"/>
    <hyperlink r:id="rId169" ref="A2397"/>
    <hyperlink r:id="rId170" ref="A2474"/>
    <hyperlink r:id="rId171" ref="A2544"/>
    <hyperlink r:id="rId172" ref="A2576"/>
    <hyperlink r:id="rId173" ref="A2611"/>
    <hyperlink r:id="rId174" ref="A2694"/>
    <hyperlink r:id="rId175" ref="A2707"/>
    <hyperlink r:id="rId176" ref="A2714"/>
    <hyperlink r:id="rId177" ref="A2787"/>
    <hyperlink r:id="rId178" ref="A2791"/>
    <hyperlink r:id="rId179" ref="A2792"/>
    <hyperlink r:id="rId180" ref="A2793"/>
    <hyperlink r:id="rId181" ref="A2794"/>
    <hyperlink r:id="rId182" ref="A2795"/>
    <hyperlink r:id="rId183" ref="A2796"/>
    <hyperlink r:id="rId184" ref="A2797"/>
    <hyperlink r:id="rId185" ref="A2798"/>
    <hyperlink r:id="rId186" ref="A2799"/>
    <hyperlink r:id="rId187" ref="A2800"/>
    <hyperlink r:id="rId188" ref="A2838"/>
    <hyperlink r:id="rId189" ref="A2849"/>
    <hyperlink r:id="rId190" ref="A2864"/>
    <hyperlink r:id="rId191" ref="A2865"/>
    <hyperlink r:id="rId192" ref="A2866"/>
    <hyperlink r:id="rId193" ref="A2917"/>
    <hyperlink r:id="rId194" ref="A2933"/>
    <hyperlink r:id="rId195" ref="A2946"/>
    <hyperlink r:id="rId196" ref="A3012"/>
    <hyperlink r:id="rId197" ref="A3013"/>
    <hyperlink r:id="rId198" ref="A3017"/>
    <hyperlink r:id="rId199" ref="A3018"/>
    <hyperlink r:id="rId200" ref="A3019"/>
    <hyperlink r:id="rId201" ref="A3020"/>
    <hyperlink r:id="rId202" ref="A3022"/>
    <hyperlink r:id="rId203" ref="A3024"/>
    <hyperlink r:id="rId204" ref="A3052"/>
    <hyperlink r:id="rId205" ref="A3071"/>
    <hyperlink r:id="rId206" ref="A3072"/>
    <hyperlink r:id="rId207" ref="A3192"/>
    <hyperlink r:id="rId208" ref="A3209"/>
    <hyperlink r:id="rId209" ref="A3244"/>
    <hyperlink r:id="rId210" ref="A3256"/>
    <hyperlink r:id="rId211" ref="A3257"/>
    <hyperlink r:id="rId212" ref="A3258"/>
    <hyperlink r:id="rId213" ref="A3287"/>
    <hyperlink r:id="rId214" ref="A3452"/>
    <hyperlink r:id="rId215" ref="A3629"/>
    <hyperlink r:id="rId216" ref="A3630"/>
    <hyperlink r:id="rId217" ref="A3636"/>
    <hyperlink r:id="rId218" ref="A3708"/>
    <hyperlink r:id="rId219" ref="A3807"/>
    <hyperlink r:id="rId220" ref="A3862"/>
    <hyperlink r:id="rId221" ref="A3865"/>
    <hyperlink r:id="rId222" ref="A3886"/>
    <hyperlink r:id="rId223" ref="A3898"/>
    <hyperlink r:id="rId224" ref="A3925"/>
    <hyperlink r:id="rId225" ref="A3936"/>
    <hyperlink r:id="rId226" ref="A3986"/>
    <hyperlink r:id="rId227" ref="A3988"/>
    <hyperlink r:id="rId228" ref="A3989"/>
    <hyperlink r:id="rId229" ref="A3990"/>
    <hyperlink r:id="rId230" ref="A3992"/>
    <hyperlink r:id="rId231" ref="A3993"/>
    <hyperlink r:id="rId232" ref="A3994"/>
    <hyperlink r:id="rId233" ref="A3996"/>
    <hyperlink r:id="rId234" ref="A4016"/>
    <hyperlink r:id="rId235" ref="A4017"/>
    <hyperlink r:id="rId236" ref="A4023"/>
    <hyperlink r:id="rId237" ref="A4024"/>
    <hyperlink r:id="rId238" ref="A4025"/>
    <hyperlink r:id="rId239" ref="A4042"/>
    <hyperlink r:id="rId240" ref="A4067"/>
    <hyperlink r:id="rId241" ref="A4068"/>
    <hyperlink r:id="rId242" ref="A4069"/>
    <hyperlink r:id="rId243" ref="A4070"/>
    <hyperlink r:id="rId244" ref="A4116"/>
    <hyperlink r:id="rId245" ref="A4119"/>
    <hyperlink r:id="rId246" ref="A4120"/>
    <hyperlink r:id="rId247" ref="A4124"/>
    <hyperlink r:id="rId248" ref="A4125"/>
    <hyperlink r:id="rId249" ref="A4126"/>
    <hyperlink r:id="rId250" ref="A4127"/>
    <hyperlink r:id="rId251" ref="A4129"/>
    <hyperlink r:id="rId252" ref="A4132"/>
    <hyperlink r:id="rId253" ref="A4156"/>
    <hyperlink r:id="rId254" ref="A4162"/>
    <hyperlink r:id="rId255" ref="A4163"/>
    <hyperlink r:id="rId256" ref="A4226"/>
    <hyperlink r:id="rId257" ref="A4246"/>
    <hyperlink r:id="rId258" ref="A4251"/>
    <hyperlink r:id="rId259" ref="A4252"/>
    <hyperlink r:id="rId260" ref="A4270"/>
    <hyperlink r:id="rId261" ref="A4277"/>
    <hyperlink r:id="rId262" ref="A4278"/>
    <hyperlink r:id="rId263" ref="A4311"/>
    <hyperlink r:id="rId264" ref="A4312"/>
    <hyperlink r:id="rId265" ref="A4318"/>
    <hyperlink r:id="rId266" ref="A4319"/>
  </hyperlinks>
  <printOptions/>
  <pageMargins bottom="0.75" footer="0.0" header="0.0" left="0.7" right="0.7" top="0.75"/>
  <pageSetup orientation="landscape"/>
  <drawing r:id="rId267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26" width="17.29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