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uri\OneDrive\Desktop\PERSONAL MFC\DUOC-LAPTOP-MFIGUERC\2024\Semestre 2\PTY4614 - CAPSTONE\03 Evaluación\Fase 3\"/>
    </mc:Choice>
  </mc:AlternateContent>
  <bookViews>
    <workbookView xWindow="-108" yWindow="-108" windowWidth="23256" windowHeight="12456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B100" i="1"/>
  <c r="J108" i="1"/>
  <c r="K108" i="1" s="1"/>
  <c r="H108" i="1"/>
  <c r="I108" i="1" s="1"/>
  <c r="F108" i="1"/>
  <c r="G108" i="1" s="1"/>
  <c r="D108" i="1"/>
  <c r="E108" i="1" s="1"/>
  <c r="J107" i="1"/>
  <c r="K107" i="1" s="1"/>
  <c r="H107" i="1"/>
  <c r="I107" i="1" s="1"/>
  <c r="F107" i="1"/>
  <c r="G107" i="1" s="1"/>
  <c r="D107" i="1"/>
  <c r="E107" i="1" s="1"/>
  <c r="J106" i="1"/>
  <c r="K106" i="1" s="1"/>
  <c r="H106" i="1"/>
  <c r="I106" i="1" s="1"/>
  <c r="G106" i="1"/>
  <c r="F106" i="1"/>
  <c r="D106" i="1"/>
  <c r="E106" i="1" s="1"/>
  <c r="J105" i="1"/>
  <c r="K105" i="1" s="1"/>
  <c r="I105" i="1"/>
  <c r="H105" i="1"/>
  <c r="G105" i="1"/>
  <c r="F105" i="1"/>
  <c r="D105" i="1"/>
  <c r="E105" i="1" s="1"/>
  <c r="J104" i="1"/>
  <c r="K104" i="1" s="1"/>
  <c r="H104" i="1"/>
  <c r="I104" i="1" s="1"/>
  <c r="F104" i="1"/>
  <c r="G104" i="1" s="1"/>
  <c r="D104" i="1"/>
  <c r="E104" i="1" s="1"/>
  <c r="J103" i="1"/>
  <c r="K103" i="1" s="1"/>
  <c r="H103" i="1"/>
  <c r="I103" i="1" s="1"/>
  <c r="F103" i="1"/>
  <c r="G103" i="1" s="1"/>
  <c r="D103" i="1"/>
  <c r="E103" i="1" s="1"/>
  <c r="J102" i="1"/>
  <c r="K102" i="1" s="1"/>
  <c r="H102" i="1"/>
  <c r="I102" i="1" s="1"/>
  <c r="G102" i="1"/>
  <c r="G109" i="1" s="1"/>
  <c r="F102" i="1"/>
  <c r="D102" i="1"/>
  <c r="E102" i="1" s="1"/>
  <c r="C7" i="1"/>
  <c r="B49" i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I54" i="1"/>
  <c r="H54" i="1"/>
  <c r="G54" i="1"/>
  <c r="F54" i="1"/>
  <c r="D54" i="1"/>
  <c r="E54" i="1" s="1"/>
  <c r="J53" i="1"/>
  <c r="K53" i="1" s="1"/>
  <c r="I53" i="1"/>
  <c r="H53" i="1"/>
  <c r="G53" i="1"/>
  <c r="F53" i="1"/>
  <c r="D53" i="1"/>
  <c r="E53" i="1" s="1"/>
  <c r="J52" i="1"/>
  <c r="K52" i="1" s="1"/>
  <c r="I52" i="1"/>
  <c r="H52" i="1"/>
  <c r="F52" i="1"/>
  <c r="G52" i="1" s="1"/>
  <c r="D52" i="1"/>
  <c r="E52" i="1" s="1"/>
  <c r="J51" i="1"/>
  <c r="K51" i="1" s="1"/>
  <c r="H51" i="1"/>
  <c r="I51" i="1" s="1"/>
  <c r="F51" i="1"/>
  <c r="G51" i="1" s="1"/>
  <c r="D51" i="1"/>
  <c r="E51" i="1" s="1"/>
  <c r="I109" i="1" l="1"/>
  <c r="E109" i="1"/>
  <c r="K109" i="1"/>
  <c r="K58" i="1"/>
  <c r="E58" i="1"/>
  <c r="G58" i="1"/>
  <c r="I58" i="1"/>
  <c r="B87" i="1"/>
  <c r="B74" i="1"/>
  <c r="B61" i="1"/>
  <c r="B90" i="1"/>
  <c r="B91" i="1"/>
  <c r="B92" i="1"/>
  <c r="B93" i="1"/>
  <c r="B94" i="1"/>
  <c r="B95" i="1"/>
  <c r="B89" i="1"/>
  <c r="B77" i="1"/>
  <c r="B78" i="1"/>
  <c r="B79" i="1"/>
  <c r="B80" i="1"/>
  <c r="B81" i="1"/>
  <c r="B82" i="1"/>
  <c r="B76" i="1"/>
  <c r="J95" i="1"/>
  <c r="K95" i="1" s="1"/>
  <c r="H95" i="1"/>
  <c r="I95" i="1" s="1"/>
  <c r="F95" i="1"/>
  <c r="G95" i="1" s="1"/>
  <c r="D95" i="1"/>
  <c r="E95" i="1" s="1"/>
  <c r="J94" i="1"/>
  <c r="K94" i="1" s="1"/>
  <c r="H94" i="1"/>
  <c r="I94" i="1" s="1"/>
  <c r="F94" i="1"/>
  <c r="G94" i="1" s="1"/>
  <c r="D94" i="1"/>
  <c r="E94" i="1" s="1"/>
  <c r="J93" i="1"/>
  <c r="K93" i="1" s="1"/>
  <c r="H93" i="1"/>
  <c r="I93" i="1" s="1"/>
  <c r="F93" i="1"/>
  <c r="G93" i="1" s="1"/>
  <c r="D93" i="1"/>
  <c r="E93" i="1" s="1"/>
  <c r="J92" i="1"/>
  <c r="K92" i="1" s="1"/>
  <c r="H92" i="1"/>
  <c r="I92" i="1" s="1"/>
  <c r="F92" i="1"/>
  <c r="G92" i="1" s="1"/>
  <c r="D92" i="1"/>
  <c r="E92" i="1" s="1"/>
  <c r="J91" i="1"/>
  <c r="K91" i="1" s="1"/>
  <c r="H91" i="1"/>
  <c r="I91" i="1" s="1"/>
  <c r="G91" i="1"/>
  <c r="F91" i="1"/>
  <c r="D91" i="1"/>
  <c r="E91" i="1" s="1"/>
  <c r="J90" i="1"/>
  <c r="K90" i="1" s="1"/>
  <c r="H90" i="1"/>
  <c r="I90" i="1" s="1"/>
  <c r="F90" i="1"/>
  <c r="G90" i="1" s="1"/>
  <c r="D90" i="1"/>
  <c r="E90" i="1" s="1"/>
  <c r="J89" i="1"/>
  <c r="K89" i="1" s="1"/>
  <c r="H89" i="1"/>
  <c r="I89" i="1" s="1"/>
  <c r="F89" i="1"/>
  <c r="G89" i="1" s="1"/>
  <c r="D89" i="1"/>
  <c r="E89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I80" i="1"/>
  <c r="H80" i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7" i="1"/>
  <c r="K77" i="1" s="1"/>
  <c r="H77" i="1"/>
  <c r="I77" i="1" s="1"/>
  <c r="F77" i="1"/>
  <c r="G77" i="1" s="1"/>
  <c r="D77" i="1"/>
  <c r="E77" i="1" s="1"/>
  <c r="J76" i="1"/>
  <c r="K76" i="1" s="1"/>
  <c r="H76" i="1"/>
  <c r="I76" i="1" s="1"/>
  <c r="F76" i="1"/>
  <c r="G76" i="1" s="1"/>
  <c r="D76" i="1"/>
  <c r="E76" i="1" s="1"/>
  <c r="B37" i="1"/>
  <c r="B24" i="1"/>
  <c r="B11" i="1"/>
  <c r="B64" i="1"/>
  <c r="B65" i="1"/>
  <c r="B66" i="1"/>
  <c r="B67" i="1"/>
  <c r="B68" i="1"/>
  <c r="B69" i="1"/>
  <c r="B63" i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E67" i="1"/>
  <c r="D67" i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G65" i="1"/>
  <c r="F65" i="1"/>
  <c r="D65" i="1"/>
  <c r="E65" i="1" s="1"/>
  <c r="J64" i="1"/>
  <c r="K64" i="1" s="1"/>
  <c r="H64" i="1"/>
  <c r="I64" i="1" s="1"/>
  <c r="F64" i="1"/>
  <c r="G64" i="1" s="1"/>
  <c r="D64" i="1"/>
  <c r="E64" i="1" s="1"/>
  <c r="J63" i="1"/>
  <c r="K63" i="1" s="1"/>
  <c r="I63" i="1"/>
  <c r="H63" i="1"/>
  <c r="F63" i="1"/>
  <c r="G63" i="1" s="1"/>
  <c r="D63" i="1"/>
  <c r="E63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C109" i="1" l="1"/>
  <c r="C110" i="1" s="1"/>
  <c r="C58" i="1"/>
  <c r="C59" i="1" s="1"/>
  <c r="E83" i="1"/>
  <c r="G46" i="1"/>
  <c r="E33" i="1"/>
  <c r="G33" i="1"/>
  <c r="K96" i="1"/>
  <c r="E96" i="1"/>
  <c r="I96" i="1"/>
  <c r="G96" i="1"/>
  <c r="G83" i="1"/>
  <c r="I83" i="1"/>
  <c r="K83" i="1"/>
  <c r="E70" i="1"/>
  <c r="K70" i="1"/>
  <c r="G70" i="1"/>
  <c r="I70" i="1"/>
  <c r="K46" i="1"/>
  <c r="I46" i="1"/>
  <c r="E46" i="1"/>
  <c r="I33" i="1"/>
  <c r="K33" i="1"/>
  <c r="C33" i="1" l="1"/>
  <c r="C34" i="1" s="1"/>
  <c r="C5" i="1" s="1"/>
  <c r="C46" i="1"/>
  <c r="C47" i="1" s="1"/>
  <c r="C6" i="1" s="1"/>
  <c r="C83" i="1"/>
  <c r="C84" i="1" s="1"/>
  <c r="D5" i="1" s="1"/>
  <c r="C70" i="1"/>
  <c r="C71" i="1" s="1"/>
  <c r="D4" i="1" s="1"/>
  <c r="C96" i="1"/>
  <c r="C97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<sst xmlns="http://schemas.openxmlformats.org/spreadsheetml/2006/main" count="214" uniqueCount="69">
  <si>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</si>
  <si>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</si>
  <si>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</si>
  <si>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</si>
  <si>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</si>
  <si>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</si>
  <si>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</si>
  <si>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</si>
  <si>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</si>
  <si>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</si>
  <si>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</si>
  <si>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</si>
  <si>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</si>
  <si>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</si>
  <si>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</si>
  <si>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</si>
  <si>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</si>
  <si>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</si>
  <si>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</si>
  <si>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</si>
  <si>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</si>
  <si>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</si>
  <si>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</si>
  <si>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</si>
  <si>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</si>
  <si>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</si>
  <si>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</si>
  <si>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</si>
  <si>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</si>
  <si>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</si>
  <si>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</si>
  <si>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</si>
  <si>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</si>
  <si>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</si>
  <si>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</si>
  <si>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</si>
  <si>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</si>
  <si>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</si>
  <si>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</si>
  <si>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</si>
  <si>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</si>
  <si>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</si>
  <si>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</si>
  <si>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</si>
  <si>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</si>
  <si>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</si>
  <si>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</si>
  <si>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</si>
  <si>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</si>
  <si>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</si>
  <si>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</si>
  <si>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</si>
  <si>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</si>
  <si>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</si>
  <si>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</si>
  <si>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</si>
  <si>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</si>
  <si>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</si>
  <si>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</si>
  <si>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</si>
  <si>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</si>
  <si>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</si>
  <si>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</si>
  <si>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JEFFRY HERNAN FARIAS MOLINA</t>
  </si>
  <si>
    <t>RODRIGO ANDREE RIQUELME OLGUIN</t>
  </si>
  <si>
    <t>JIMENA ISABEL GONZALEZ ACEITUNO</t>
  </si>
  <si>
    <t>ENZO FABIAN VALLADARES TORO</t>
  </si>
  <si>
    <t>COMISION 4</t>
  </si>
  <si>
    <t>Gadmin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</si>
</sst>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8"/>
      <color rgb="FF262626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7" fillId="0" borderId="0" xfId="0" applyFont="1" applyAlignment="1">
      <alignment horizontal="left" vertical="center" indent="1"/>
    </xf>
    <xf numFmtId="0" fontId="5" fillId="3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7" fillId="0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4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7"/>
  <sheetViews>
    <sheetView tabSelected="1" topLeftCell="A10" zoomScale="120" zoomScaleNormal="120" workbookViewId="0">
      <selection activeCell="C13" sqref="C13"/>
    </sheetView>
  </sheetViews>
  <sheetFormatPr baseColWidth="10" defaultColWidth="14.44140625" defaultRowHeight="15" customHeight="1" outlineLevelRow="1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>
      <c r="C2" s="29">
        <v>0.7</v>
      </c>
      <c r="D2" s="32">
        <v>0.3</v>
      </c>
      <c r="E2" s="33">
        <v>1</v>
      </c>
    </row>
    <row r="3" spans="1:11" ht="14.4">
      <c r="B3" s="2" t="s">
        <v>2</v>
      </c>
      <c r="C3" s="30" t="s">
        <v>45</v>
      </c>
      <c r="D3" s="34" t="s">
        <v>47</v>
      </c>
      <c r="E3" s="35" t="s">
        <v>46</v>
      </c>
    </row>
    <row r="4" spans="1:11" ht="14.4">
      <c r="A4" s="3">
        <v>1</v>
      </c>
      <c r="B4" s="38" t="s">
        <v>63</v>
      </c>
      <c r="C4" s="31">
        <f>C21</f>
        <v>7</v>
      </c>
      <c r="D4" s="37">
        <f>C71</f>
        <v>7</v>
      </c>
      <c r="E4" s="36">
        <f>C4*C$2+D4*D$2</f>
        <v>7</v>
      </c>
    </row>
    <row r="5" spans="1:11" ht="14.4">
      <c r="A5" s="3">
        <v>2</v>
      </c>
      <c r="B5" s="38" t="s">
        <v>64</v>
      </c>
      <c r="C5" s="31">
        <f>C34</f>
        <v>7</v>
      </c>
      <c r="D5" s="37">
        <f>C84</f>
        <v>7</v>
      </c>
      <c r="E5" s="36">
        <f t="shared" ref="E5:E7" si="0">C5*C$2+D5*D$2</f>
        <v>7</v>
      </c>
    </row>
    <row r="6" spans="1:11" ht="14.4">
      <c r="A6" s="3">
        <v>3</v>
      </c>
      <c r="B6" s="38" t="s">
        <v>65</v>
      </c>
      <c r="C6" s="31">
        <f>C47</f>
        <v>7</v>
      </c>
      <c r="D6" s="37">
        <f>C97</f>
        <v>7</v>
      </c>
      <c r="E6" s="36">
        <f t="shared" si="0"/>
        <v>7</v>
      </c>
    </row>
    <row r="7" spans="1:11" ht="15" customHeight="1">
      <c r="A7" s="3">
        <v>4</v>
      </c>
      <c r="B7" s="38" t="s">
        <v>66</v>
      </c>
      <c r="C7" s="31">
        <f>C59</f>
        <v>7</v>
      </c>
      <c r="D7" s="37">
        <f>C110</f>
        <v>7</v>
      </c>
      <c r="E7" s="36">
        <f t="shared" si="0"/>
        <v>7</v>
      </c>
    </row>
    <row r="9" spans="1:11" ht="15" customHeight="1">
      <c r="B9" s="59" t="s">
        <v>68</v>
      </c>
    </row>
    <row r="11" spans="1:11" ht="18" outlineLevel="1">
      <c r="A11" s="49" t="s">
        <v>48</v>
      </c>
      <c r="B11" s="12" t="str">
        <f>B4</f>
        <v>JEFFRY HERNAN FARIAS MOLINA</v>
      </c>
      <c r="C11" s="44" t="s">
        <v>9</v>
      </c>
      <c r="D11" s="45" t="s">
        <v>10</v>
      </c>
      <c r="E11" s="46"/>
      <c r="F11" s="46"/>
      <c r="G11" s="46"/>
      <c r="H11" s="46"/>
      <c r="I11" s="46"/>
      <c r="J11" s="46"/>
      <c r="K11" s="47"/>
    </row>
    <row r="12" spans="1:11" ht="14.4" outlineLevel="1">
      <c r="A12" s="41"/>
      <c r="B12" s="16" t="s">
        <v>11</v>
      </c>
      <c r="C12" s="43"/>
      <c r="D12" s="45" t="s">
        <v>5</v>
      </c>
      <c r="E12" s="47"/>
      <c r="F12" s="45" t="s">
        <v>6</v>
      </c>
      <c r="G12" s="47"/>
      <c r="H12" s="48" t="s">
        <v>17</v>
      </c>
      <c r="I12" s="47"/>
      <c r="J12" s="45" t="s">
        <v>7</v>
      </c>
      <c r="K12" s="47"/>
    </row>
    <row r="13" spans="1:11" ht="24" outlineLevel="1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>
      <c r="A15" s="42"/>
      <c r="B15" s="19" t="str">
        <f>RUBRICA!A6</f>
        <v>3. Responde las preguntas realizadas por la comisión, cumpliendo con los estándares de calidad de la disciplina.</v>
      </c>
      <c r="C15" s="17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>
      <c r="A16" s="42"/>
      <c r="B16" s="19" t="str">
        <f>RUBRICA!A7</f>
        <v>4. Expone el Proyecto APT, considerando el formato y el tiempo establecido para la presentación.</v>
      </c>
      <c r="C16" s="17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>
      <c r="A17" s="42"/>
      <c r="B17" s="19" t="str">
        <f>RUBRICA!A8</f>
        <v>5. Expresa sus ideas con fluidez, claridad y precisión, utilizando lenguaje técnico propio de la disciplina.</v>
      </c>
      <c r="C17" s="17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>
      <c r="A20" s="41"/>
      <c r="B20" s="18" t="s">
        <v>4</v>
      </c>
      <c r="C20" s="22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>
      <c r="A21" s="43"/>
      <c r="B21" s="21" t="s">
        <v>12</v>
      </c>
      <c r="C21" s="15">
        <f>VLOOKUP(C20,ESCALA_IEP!A2:B202,2,FALSE)</f>
        <v>7</v>
      </c>
    </row>
    <row r="22" spans="1:11" ht="15.75" customHeight="1"/>
    <row r="23" spans="1:11" ht="15.75" customHeight="1"/>
    <row r="24" spans="1:11" ht="24" customHeight="1">
      <c r="A24" s="49" t="s">
        <v>48</v>
      </c>
      <c r="B24" s="12" t="str">
        <f>B5</f>
        <v>RODRIGO ANDREE RIQUELME OLGUIN</v>
      </c>
      <c r="C24" s="44" t="s">
        <v>9</v>
      </c>
      <c r="D24" s="45" t="s">
        <v>10</v>
      </c>
      <c r="E24" s="46"/>
      <c r="F24" s="46"/>
      <c r="G24" s="46"/>
      <c r="H24" s="46"/>
      <c r="I24" s="46"/>
      <c r="J24" s="46"/>
      <c r="K24" s="47"/>
    </row>
    <row r="25" spans="1:11" ht="24" customHeight="1">
      <c r="A25" s="41"/>
      <c r="B25" s="16" t="s">
        <v>11</v>
      </c>
      <c r="C25" s="43"/>
      <c r="D25" s="45" t="s">
        <v>5</v>
      </c>
      <c r="E25" s="47"/>
      <c r="F25" s="45" t="s">
        <v>6</v>
      </c>
      <c r="G25" s="47"/>
      <c r="H25" s="48" t="s">
        <v>17</v>
      </c>
      <c r="I25" s="47"/>
      <c r="J25" s="45" t="s">
        <v>7</v>
      </c>
      <c r="K25" s="47"/>
    </row>
    <row r="26" spans="1:11" ht="24" customHeight="1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>
      <c r="A28" s="42"/>
      <c r="B28" s="19" t="str">
        <f>RUBRICA!A6</f>
        <v>3. Responde las preguntas realizadas por la comisión, cumpliendo con los estándares de calidad de la disciplina.</v>
      </c>
      <c r="C28" s="17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>
      <c r="A29" s="42"/>
      <c r="B29" s="19" t="str">
        <f>RUBRICA!A7</f>
        <v>4. Expone el Proyecto APT, considerando el formato y el tiempo establecido para la presentación.</v>
      </c>
      <c r="C29" s="17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>
      <c r="A30" s="42"/>
      <c r="B30" s="19" t="str">
        <f>RUBRICA!A8</f>
        <v>5. Expresa sus ideas con fluidez, claridad y precisión, utilizando lenguaje técnico propio de la disciplina.</v>
      </c>
      <c r="C30" s="17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>
      <c r="A33" s="41"/>
      <c r="B33" s="18" t="s">
        <v>4</v>
      </c>
      <c r="C33" s="22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>
      <c r="A34" s="43"/>
      <c r="B34" s="21" t="s">
        <v>12</v>
      </c>
      <c r="C34" s="15">
        <f>VLOOKUP(C33,ESCALA_IEP!A15:B215,2,FALSE)</f>
        <v>7</v>
      </c>
    </row>
    <row r="35" spans="1:11" ht="16.2" customHeight="1"/>
    <row r="36" spans="1:11" ht="13.8" customHeight="1"/>
    <row r="37" spans="1:11" ht="24" customHeight="1">
      <c r="A37" s="49" t="s">
        <v>48</v>
      </c>
      <c r="B37" s="12" t="str">
        <f>B6</f>
        <v>JIMENA ISABEL GONZALEZ ACEITUNO</v>
      </c>
      <c r="C37" s="44" t="s">
        <v>9</v>
      </c>
      <c r="D37" s="45" t="s">
        <v>10</v>
      </c>
      <c r="E37" s="46"/>
      <c r="F37" s="46"/>
      <c r="G37" s="46"/>
      <c r="H37" s="46"/>
      <c r="I37" s="46"/>
      <c r="J37" s="46"/>
      <c r="K37" s="47"/>
    </row>
    <row r="38" spans="1:11" ht="24" customHeight="1">
      <c r="A38" s="41"/>
      <c r="B38" s="16" t="s">
        <v>11</v>
      </c>
      <c r="C38" s="43"/>
      <c r="D38" s="45" t="s">
        <v>5</v>
      </c>
      <c r="E38" s="47"/>
      <c r="F38" s="45" t="s">
        <v>6</v>
      </c>
      <c r="G38" s="47"/>
      <c r="H38" s="48" t="s">
        <v>17</v>
      </c>
      <c r="I38" s="47"/>
      <c r="J38" s="45" t="s">
        <v>7</v>
      </c>
      <c r="K38" s="47"/>
    </row>
    <row r="39" spans="1:11" ht="24" customHeight="1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>
      <c r="A41" s="42"/>
      <c r="B41" s="19" t="str">
        <f>RUBRICA!A6</f>
        <v>3. Responde las preguntas realizadas por la comisión, cumpliendo con los estándares de calidad de la disciplina.</v>
      </c>
      <c r="C41" s="17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>
      <c r="A42" s="42"/>
      <c r="B42" s="19" t="str">
        <f>RUBRICA!A7</f>
        <v>4. Expone el Proyecto APT, considerando el formato y el tiempo establecido para la presentación.</v>
      </c>
      <c r="C42" s="17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>
      <c r="A43" s="42"/>
      <c r="B43" s="19" t="str">
        <f>RUBRICA!A8</f>
        <v>5. Expresa sus ideas con fluidez, claridad y precisión, utilizando lenguaje técnico propio de la disciplina.</v>
      </c>
      <c r="C43" s="17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>
      <c r="A46" s="41"/>
      <c r="B46" s="18" t="s">
        <v>4</v>
      </c>
      <c r="C46" s="22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>
      <c r="A47" s="43"/>
      <c r="B47" s="21" t="s">
        <v>12</v>
      </c>
      <c r="C47" s="15">
        <f>VLOOKUP(C46,ESCALA_IEP!A28:B228,2,FALSE)</f>
        <v>7</v>
      </c>
    </row>
    <row r="48" spans="1:11" ht="15.75" customHeight="1"/>
    <row r="49" spans="1:11" ht="15.75" customHeight="1">
      <c r="A49" s="49" t="s">
        <v>48</v>
      </c>
      <c r="B49" s="12" t="str">
        <f>B7</f>
        <v>ENZO FABIAN VALLADARES TORO</v>
      </c>
      <c r="C49" s="44" t="s">
        <v>9</v>
      </c>
      <c r="D49" s="45" t="s">
        <v>10</v>
      </c>
      <c r="E49" s="46"/>
      <c r="F49" s="46"/>
      <c r="G49" s="46"/>
      <c r="H49" s="46"/>
      <c r="I49" s="46"/>
      <c r="J49" s="46"/>
      <c r="K49" s="47"/>
    </row>
    <row r="50" spans="1:11" ht="24" customHeight="1">
      <c r="A50" s="41"/>
      <c r="B50" s="39" t="s">
        <v>11</v>
      </c>
      <c r="C50" s="43"/>
      <c r="D50" s="45" t="s">
        <v>5</v>
      </c>
      <c r="E50" s="47"/>
      <c r="F50" s="45" t="s">
        <v>6</v>
      </c>
      <c r="G50" s="47"/>
      <c r="H50" s="48" t="s">
        <v>17</v>
      </c>
      <c r="I50" s="47"/>
      <c r="J50" s="45" t="s">
        <v>7</v>
      </c>
      <c r="K50" s="47"/>
    </row>
    <row r="51" spans="1:11" ht="24" customHeight="1">
      <c r="A51" s="42"/>
      <c r="B51" s="19" t="s">
        <v>25</v>
      </c>
      <c r="C51" s="17" t="s">
        <v>5</v>
      </c>
      <c r="D51" s="13" t="str">
        <f t="shared" ref="D51:D55" si="17">IF($C51=CL,"X","")</f>
        <v>X</v>
      </c>
      <c r="E51" s="13">
        <f>IF(D51="X",100*0.15,"")</f>
        <v>15</v>
      </c>
      <c r="F51" s="13" t="str">
        <f t="shared" ref="F51:F55" si="18">IF($C51=L,"X","")</f>
        <v/>
      </c>
      <c r="G51" s="13" t="str">
        <f>IF(F51="X",60*0.15,"")</f>
        <v/>
      </c>
      <c r="H51" s="13" t="str">
        <f t="shared" ref="H51:H55" si="19">IF($C51=ML,"X","")</f>
        <v/>
      </c>
      <c r="I51" s="13" t="str">
        <f>IF(H51="X",30*0.15,"")</f>
        <v/>
      </c>
      <c r="J51" s="13" t="str">
        <f t="shared" ref="J51:J55" si="20">IF($C51=NL,"X","")</f>
        <v/>
      </c>
      <c r="K51" s="13" t="str">
        <f t="shared" ref="K51:K57" si="21">IF($J51="X",0,"")</f>
        <v/>
      </c>
    </row>
    <row r="52" spans="1:11" ht="24" customHeight="1">
      <c r="A52" s="42"/>
      <c r="B52" s="19" t="s">
        <v>27</v>
      </c>
      <c r="C52" s="17" t="s">
        <v>5</v>
      </c>
      <c r="D52" s="13" t="str">
        <f t="shared" si="17"/>
        <v>X</v>
      </c>
      <c r="E52" s="13">
        <f>IF(D52="X",100*0.25,"")</f>
        <v>25</v>
      </c>
      <c r="F52" s="13" t="str">
        <f t="shared" si="18"/>
        <v/>
      </c>
      <c r="G52" s="13" t="str">
        <f>IF(F52="X",60*0.25,"")</f>
        <v/>
      </c>
      <c r="H52" s="13" t="str">
        <f t="shared" si="19"/>
        <v/>
      </c>
      <c r="I52" s="13" t="str">
        <f>IF(H52="X",30*0.25,"")</f>
        <v/>
      </c>
      <c r="J52" s="13" t="str">
        <f t="shared" si="20"/>
        <v/>
      </c>
      <c r="K52" s="13" t="str">
        <f t="shared" si="21"/>
        <v/>
      </c>
    </row>
    <row r="53" spans="1:11" ht="24" customHeight="1">
      <c r="A53" s="42"/>
      <c r="B53" s="19" t="s">
        <v>28</v>
      </c>
      <c r="C53" s="17" t="s">
        <v>5</v>
      </c>
      <c r="D53" s="13" t="str">
        <f t="shared" si="17"/>
        <v>X</v>
      </c>
      <c r="E53" s="13">
        <f>IF(D53="X",100*0.2,"")</f>
        <v>20</v>
      </c>
      <c r="F53" s="13" t="str">
        <f t="shared" si="18"/>
        <v/>
      </c>
      <c r="G53" s="13" t="str">
        <f>IF(F53="X",60*0.2,"")</f>
        <v/>
      </c>
      <c r="H53" s="13" t="str">
        <f t="shared" si="19"/>
        <v/>
      </c>
      <c r="I53" s="13" t="str">
        <f>IF(H53="X",30*0.2,"")</f>
        <v/>
      </c>
      <c r="J53" s="13" t="str">
        <f t="shared" si="20"/>
        <v/>
      </c>
      <c r="K53" s="13" t="str">
        <f t="shared" si="21"/>
        <v/>
      </c>
    </row>
    <row r="54" spans="1:11" ht="24" customHeight="1">
      <c r="A54" s="42"/>
      <c r="B54" s="19" t="s">
        <v>32</v>
      </c>
      <c r="C54" s="17" t="s">
        <v>5</v>
      </c>
      <c r="D54" s="13" t="str">
        <f t="shared" si="17"/>
        <v>X</v>
      </c>
      <c r="E54" s="13">
        <f>IF(D54="X",100*0.05,"")</f>
        <v>5</v>
      </c>
      <c r="F54" s="13" t="str">
        <f t="shared" si="18"/>
        <v/>
      </c>
      <c r="G54" s="13" t="str">
        <f>IF(F54="X",60*0.05,"")</f>
        <v/>
      </c>
      <c r="H54" s="13" t="str">
        <f t="shared" si="19"/>
        <v/>
      </c>
      <c r="I54" s="13" t="str">
        <f>IF(H54="X",30*0.05,"")</f>
        <v/>
      </c>
      <c r="J54" s="13" t="str">
        <f t="shared" si="20"/>
        <v/>
      </c>
      <c r="K54" s="13" t="str">
        <f t="shared" si="21"/>
        <v/>
      </c>
    </row>
    <row r="55" spans="1:11" ht="24" customHeight="1">
      <c r="A55" s="42"/>
      <c r="B55" s="19" t="s">
        <v>37</v>
      </c>
      <c r="C55" s="17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>
      <c r="A56" s="42"/>
      <c r="B56" s="19" t="s">
        <v>55</v>
      </c>
      <c r="C56" s="17" t="s">
        <v>5</v>
      </c>
      <c r="D56" s="13" t="str">
        <f>IF($C56=CL,"X","")</f>
        <v>X</v>
      </c>
      <c r="E56" s="13">
        <f>IF(D56="X",100*0.2,"")</f>
        <v>20</v>
      </c>
      <c r="F56" s="13" t="str">
        <f>IF($C56=L,"X","")</f>
        <v/>
      </c>
      <c r="G56" s="13" t="str">
        <f>IF(F56="X",60*0.2,"")</f>
        <v/>
      </c>
      <c r="H56" s="13" t="str">
        <f>IF($C56=ML,"X","")</f>
        <v/>
      </c>
      <c r="I56" s="13" t="str">
        <f>IF(H56="X",30*0.2,"")</f>
        <v/>
      </c>
      <c r="J56" s="13" t="str">
        <f>IF($C56=NL,"X","")</f>
        <v/>
      </c>
      <c r="K56" s="13" t="str">
        <f t="shared" si="21"/>
        <v/>
      </c>
    </row>
    <row r="57" spans="1:11" ht="24" customHeight="1">
      <c r="A57" s="42"/>
      <c r="B57" s="19" t="s">
        <v>54</v>
      </c>
      <c r="C57" s="17" t="s">
        <v>5</v>
      </c>
      <c r="D57" s="13" t="str">
        <f>IF($C57=CL,"X","")</f>
        <v>X</v>
      </c>
      <c r="E57" s="13">
        <f>IF(D57="X",100*0.1,"")</f>
        <v>10</v>
      </c>
      <c r="F57" s="13" t="str">
        <f>IF($C57=L,"X","")</f>
        <v/>
      </c>
      <c r="G57" s="13" t="str">
        <f>IF(F57="X",60*0.1,"")</f>
        <v/>
      </c>
      <c r="H57" s="13" t="str">
        <f>IF($C57=ML,"X","")</f>
        <v/>
      </c>
      <c r="I57" s="13" t="str">
        <f>IF(H57="X",30*0.1,"")</f>
        <v/>
      </c>
      <c r="J57" s="13" t="str">
        <f>IF($C57=NL,"X","")</f>
        <v/>
      </c>
      <c r="K57" s="13" t="str">
        <f t="shared" si="21"/>
        <v/>
      </c>
    </row>
    <row r="58" spans="1:11" ht="24" customHeight="1">
      <c r="A58" s="41"/>
      <c r="B58" s="18" t="s">
        <v>4</v>
      </c>
      <c r="C58" s="22">
        <f>E58+G58+I58+K58</f>
        <v>100</v>
      </c>
      <c r="D58" s="14"/>
      <c r="E58" s="14">
        <f>SUM(E51:E57)</f>
        <v>100</v>
      </c>
      <c r="F58" s="14"/>
      <c r="G58" s="14">
        <f>SUM(G51:G57)</f>
        <v>0</v>
      </c>
      <c r="H58" s="14"/>
      <c r="I58" s="14">
        <f>SUM(I51:I57)</f>
        <v>0</v>
      </c>
      <c r="J58" s="14"/>
      <c r="K58" s="14">
        <f>SUM(K51:K57)</f>
        <v>0</v>
      </c>
    </row>
    <row r="59" spans="1:11" ht="24" customHeight="1">
      <c r="A59" s="43"/>
      <c r="B59" s="21" t="s">
        <v>12</v>
      </c>
      <c r="C59" s="15">
        <f>VLOOKUP(C58,ESCALA_IEP!A40:B240,2,FALSE)</f>
        <v>7</v>
      </c>
    </row>
    <row r="60" spans="1:11" ht="24" customHeight="1"/>
    <row r="61" spans="1:11" ht="15.75" customHeight="1">
      <c r="A61" s="40" t="s">
        <v>60</v>
      </c>
      <c r="B61" s="12" t="str">
        <f>B4</f>
        <v>JEFFRY HERNAN FARIAS MOLINA</v>
      </c>
      <c r="C61" s="44" t="s">
        <v>9</v>
      </c>
      <c r="D61" s="45" t="s">
        <v>10</v>
      </c>
      <c r="E61" s="46"/>
      <c r="F61" s="46"/>
      <c r="G61" s="46"/>
      <c r="H61" s="46"/>
      <c r="I61" s="46"/>
      <c r="J61" s="46"/>
      <c r="K61" s="47"/>
    </row>
    <row r="62" spans="1:11" ht="15.75" customHeight="1">
      <c r="A62" s="41"/>
      <c r="B62" s="16" t="s">
        <v>11</v>
      </c>
      <c r="C62" s="43"/>
      <c r="D62" s="45" t="s">
        <v>5</v>
      </c>
      <c r="E62" s="47"/>
      <c r="F62" s="45" t="s">
        <v>6</v>
      </c>
      <c r="G62" s="47"/>
      <c r="H62" s="48" t="s">
        <v>17</v>
      </c>
      <c r="I62" s="47"/>
      <c r="J62" s="45" t="s">
        <v>7</v>
      </c>
      <c r="K62" s="47"/>
    </row>
    <row r="63" spans="1:11" ht="24" customHeight="1">
      <c r="A63" s="42"/>
      <c r="B63" s="19" t="str">
        <f>RUBRICA!A4</f>
        <v xml:space="preserve">1. Presenta el proyecto considerando la relevancia, objetivos, metodología y desarrollo, de acuerdo a los estándares de calidad de la disciplina. </v>
      </c>
      <c r="C63" s="17" t="s">
        <v>5</v>
      </c>
      <c r="D63" s="13" t="str">
        <f t="shared" ref="D63:D67" si="22">IF($C63=CL,"X","")</f>
        <v>X</v>
      </c>
      <c r="E63" s="13">
        <f>IF(D63="X",100*0.15,"")</f>
        <v>15</v>
      </c>
      <c r="F63" s="13" t="str">
        <f t="shared" ref="F63:F67" si="23">IF($C63=L,"X","")</f>
        <v/>
      </c>
      <c r="G63" s="13" t="str">
        <f>IF(F63="X",60*0.15,"")</f>
        <v/>
      </c>
      <c r="H63" s="13" t="str">
        <f t="shared" ref="H63:H67" si="24">IF($C63=ML,"X","")</f>
        <v/>
      </c>
      <c r="I63" s="13" t="str">
        <f>IF(H63="X",30*0.15,"")</f>
        <v/>
      </c>
      <c r="J63" s="13" t="str">
        <f t="shared" ref="J63:J67" si="25">IF($C63=NL,"X","")</f>
        <v/>
      </c>
      <c r="K63" s="13" t="str">
        <f t="shared" ref="K63:K69" si="26">IF($J63="X",0,"")</f>
        <v/>
      </c>
    </row>
    <row r="64" spans="1:11" ht="24" customHeight="1">
      <c r="A64" s="42"/>
      <c r="B64" s="19" t="str">
        <f>RUBRICA!A5</f>
        <v xml:space="preserve">2. Presenta las evidencias del Proyecto APT, dando cuenta del cumplimiento de los objetivos y de acuerdo a los estándares de la disciplina. </v>
      </c>
      <c r="C64" s="17" t="s">
        <v>5</v>
      </c>
      <c r="D64" s="13" t="str">
        <f t="shared" si="22"/>
        <v>X</v>
      </c>
      <c r="E64" s="13">
        <f>IF(D64="X",100*0.25,"")</f>
        <v>25</v>
      </c>
      <c r="F64" s="13" t="str">
        <f t="shared" si="23"/>
        <v/>
      </c>
      <c r="G64" s="13" t="str">
        <f>IF(F64="X",60*0.25,"")</f>
        <v/>
      </c>
      <c r="H64" s="13" t="str">
        <f t="shared" si="24"/>
        <v/>
      </c>
      <c r="I64" s="13" t="str">
        <f>IF(H64="X",30*0.25,"")</f>
        <v/>
      </c>
      <c r="J64" s="13" t="str">
        <f t="shared" si="25"/>
        <v/>
      </c>
      <c r="K64" s="13" t="str">
        <f t="shared" si="26"/>
        <v/>
      </c>
    </row>
    <row r="65" spans="1:11" ht="24" customHeight="1">
      <c r="A65" s="42"/>
      <c r="B65" s="19" t="str">
        <f>RUBRICA!A6</f>
        <v>3. Responde las preguntas realizadas por la comisión, cumpliendo con los estándares de calidad de la disciplina.</v>
      </c>
      <c r="C65" s="17" t="s">
        <v>5</v>
      </c>
      <c r="D65" s="13" t="str">
        <f t="shared" si="22"/>
        <v>X</v>
      </c>
      <c r="E65" s="13">
        <f>IF(D65="X",100*0.2,"")</f>
        <v>20</v>
      </c>
      <c r="F65" s="13" t="str">
        <f t="shared" si="23"/>
        <v/>
      </c>
      <c r="G65" s="13" t="str">
        <f>IF(F65="X",60*0.2,"")</f>
        <v/>
      </c>
      <c r="H65" s="13" t="str">
        <f t="shared" si="24"/>
        <v/>
      </c>
      <c r="I65" s="13" t="str">
        <f>IF(H65="X",30*0.2,"")</f>
        <v/>
      </c>
      <c r="J65" s="13" t="str">
        <f t="shared" si="25"/>
        <v/>
      </c>
      <c r="K65" s="13" t="str">
        <f t="shared" si="26"/>
        <v/>
      </c>
    </row>
    <row r="66" spans="1:11" ht="24" customHeight="1">
      <c r="A66" s="42"/>
      <c r="B66" s="19" t="str">
        <f>RUBRICA!A7</f>
        <v>4. Expone el Proyecto APT, considerando el formato y el tiempo establecido para la presentación.</v>
      </c>
      <c r="C66" s="17" t="s">
        <v>5</v>
      </c>
      <c r="D66" s="13" t="str">
        <f t="shared" si="22"/>
        <v>X</v>
      </c>
      <c r="E66" s="13">
        <f>IF(D66="X",100*0.05,"")</f>
        <v>5</v>
      </c>
      <c r="F66" s="13" t="str">
        <f t="shared" si="23"/>
        <v/>
      </c>
      <c r="G66" s="13" t="str">
        <f>IF(F66="X",60*0.05,"")</f>
        <v/>
      </c>
      <c r="H66" s="13" t="str">
        <f t="shared" si="24"/>
        <v/>
      </c>
      <c r="I66" s="13" t="str">
        <f>IF(H66="X",30*0.05,"")</f>
        <v/>
      </c>
      <c r="J66" s="13" t="str">
        <f t="shared" si="25"/>
        <v/>
      </c>
      <c r="K66" s="13" t="str">
        <f t="shared" si="26"/>
        <v/>
      </c>
    </row>
    <row r="67" spans="1:11" ht="24" customHeight="1">
      <c r="A67" s="42"/>
      <c r="B67" s="19" t="str">
        <f>RUBRICA!A8</f>
        <v>5. Expresa sus ideas con fluidez, claridad y precisión, utilizando lenguaje técnico propio de la disciplina.</v>
      </c>
      <c r="C67" s="17" t="s">
        <v>5</v>
      </c>
      <c r="D67" s="13" t="str">
        <f t="shared" si="22"/>
        <v>X</v>
      </c>
      <c r="E67" s="13">
        <f>IF(D67="X",100*0.05,"")</f>
        <v>5</v>
      </c>
      <c r="F67" s="13" t="str">
        <f t="shared" si="23"/>
        <v/>
      </c>
      <c r="G67" s="13" t="str">
        <f>IF(F67="X",60*0.05,"")</f>
        <v/>
      </c>
      <c r="H67" s="13" t="str">
        <f t="shared" si="24"/>
        <v/>
      </c>
      <c r="I67" s="13" t="str">
        <f>IF(H67="X",30*0.05,"")</f>
        <v/>
      </c>
      <c r="J67" s="13" t="str">
        <f t="shared" si="25"/>
        <v/>
      </c>
      <c r="K67" s="13" t="str">
        <f t="shared" si="26"/>
        <v/>
      </c>
    </row>
    <row r="68" spans="1:11" ht="24" customHeight="1">
      <c r="A68" s="42"/>
      <c r="B68" s="19" t="str">
        <f>RUBRICA!A9</f>
        <v>6. Entrega la documentación y evidencias requerida por la asignatura de acuerdo a la estructura y nombres solicitados, guardando todas las evidencias de avances en Git</v>
      </c>
      <c r="C68" s="17" t="s">
        <v>5</v>
      </c>
      <c r="D68" s="13" t="str">
        <f>IF($C68=CL,"X","")</f>
        <v>X</v>
      </c>
      <c r="E68" s="13">
        <f>IF(D68="X",100*0.2,"")</f>
        <v>20</v>
      </c>
      <c r="F68" s="13" t="str">
        <f>IF($C68=L,"X","")</f>
        <v/>
      </c>
      <c r="G68" s="13" t="str">
        <f>IF(F68="X",60*0.2,"")</f>
        <v/>
      </c>
      <c r="H68" s="13" t="str">
        <f>IF($C68=ML,"X","")</f>
        <v/>
      </c>
      <c r="I68" s="13" t="str">
        <f>IF(H68="X",30*0.2,"")</f>
        <v/>
      </c>
      <c r="J68" s="13" t="str">
        <f>IF($C68=NL,"X","")</f>
        <v/>
      </c>
      <c r="K68" s="13" t="str">
        <f t="shared" si="26"/>
        <v/>
      </c>
    </row>
    <row r="69" spans="1:11" ht="24" customHeight="1">
      <c r="A69" s="42"/>
      <c r="B69" s="19" t="str">
        <f>RUBRICA!A10</f>
        <v xml:space="preserve">7. Expone el tema utilizando un lenguaje técnico disciplinar al presentar la propuesta y responde evidenciando un manejo de la información. </v>
      </c>
      <c r="C69" s="17" t="s">
        <v>5</v>
      </c>
      <c r="D69" s="13" t="str">
        <f>IF($C69=CL,"X","")</f>
        <v>X</v>
      </c>
      <c r="E69" s="13">
        <f>IF(D69="X",100*0.1,"")</f>
        <v>10</v>
      </c>
      <c r="F69" s="13" t="str">
        <f>IF($C69=L,"X","")</f>
        <v/>
      </c>
      <c r="G69" s="13" t="str">
        <f>IF(F69="X",60*0.1,"")</f>
        <v/>
      </c>
      <c r="H69" s="13" t="str">
        <f>IF($C69=ML,"X","")</f>
        <v/>
      </c>
      <c r="I69" s="13" t="str">
        <f>IF(H69="X",30*0.1,"")</f>
        <v/>
      </c>
      <c r="J69" s="13" t="str">
        <f>IF($C69=NL,"X","")</f>
        <v/>
      </c>
      <c r="K69" s="13" t="str">
        <f t="shared" si="26"/>
        <v/>
      </c>
    </row>
    <row r="70" spans="1:11" ht="24" customHeight="1">
      <c r="A70" s="41"/>
      <c r="B70" s="18" t="s">
        <v>4</v>
      </c>
      <c r="C70" s="22">
        <f>E70+G70+I70+K70</f>
        <v>100</v>
      </c>
      <c r="D70" s="14"/>
      <c r="E70" s="14">
        <f>SUM(E63:E69)</f>
        <v>100</v>
      </c>
      <c r="F70" s="14"/>
      <c r="G70" s="14">
        <f>SUM(G63:G69)</f>
        <v>0</v>
      </c>
      <c r="H70" s="14"/>
      <c r="I70" s="14">
        <f>SUM(I63:I69)</f>
        <v>0</v>
      </c>
      <c r="J70" s="14"/>
      <c r="K70" s="14">
        <f>SUM(K63:K69)</f>
        <v>0</v>
      </c>
    </row>
    <row r="71" spans="1:11" ht="24" customHeight="1">
      <c r="A71" s="43"/>
      <c r="B71" s="21" t="s">
        <v>12</v>
      </c>
      <c r="C71" s="15">
        <f>VLOOKUP(C70,ESCALA_IEP!A41:B241,2,FALSE)</f>
        <v>7</v>
      </c>
    </row>
    <row r="72" spans="1:11" ht="24" customHeight="1"/>
    <row r="73" spans="1:11" ht="24" customHeight="1"/>
    <row r="74" spans="1:11" ht="15.75" customHeight="1">
      <c r="A74" s="40" t="s">
        <v>61</v>
      </c>
      <c r="B74" s="12" t="str">
        <f>B5</f>
        <v>RODRIGO ANDREE RIQUELME OLGUIN</v>
      </c>
      <c r="C74" s="44" t="s">
        <v>9</v>
      </c>
      <c r="D74" s="45" t="s">
        <v>10</v>
      </c>
      <c r="E74" s="46"/>
      <c r="F74" s="46"/>
      <c r="G74" s="46"/>
      <c r="H74" s="46"/>
      <c r="I74" s="46"/>
      <c r="J74" s="46"/>
      <c r="K74" s="47"/>
    </row>
    <row r="75" spans="1:11" ht="15.75" customHeight="1">
      <c r="A75" s="41"/>
      <c r="B75" s="16" t="s">
        <v>11</v>
      </c>
      <c r="C75" s="43"/>
      <c r="D75" s="45" t="s">
        <v>5</v>
      </c>
      <c r="E75" s="47"/>
      <c r="F75" s="45" t="s">
        <v>6</v>
      </c>
      <c r="G75" s="47"/>
      <c r="H75" s="48" t="s">
        <v>17</v>
      </c>
      <c r="I75" s="47"/>
      <c r="J75" s="45" t="s">
        <v>7</v>
      </c>
      <c r="K75" s="47"/>
    </row>
    <row r="76" spans="1:11" ht="24" customHeight="1">
      <c r="A76" s="42"/>
      <c r="B76" s="19" t="str">
        <f>RUBRICA!A4</f>
        <v xml:space="preserve">1. Presenta el proyecto considerando la relevancia, objetivos, metodología y desarrollo, de acuerdo a los estándares de calidad de la disciplina. </v>
      </c>
      <c r="C76" s="17" t="s">
        <v>5</v>
      </c>
      <c r="D76" s="13" t="str">
        <f t="shared" ref="D76:D80" si="27">IF($C76=CL,"X","")</f>
        <v>X</v>
      </c>
      <c r="E76" s="13">
        <f>IF(D76="X",100*0.15,"")</f>
        <v>15</v>
      </c>
      <c r="F76" s="13" t="str">
        <f t="shared" ref="F76:F80" si="28">IF($C76=L,"X","")</f>
        <v/>
      </c>
      <c r="G76" s="13" t="str">
        <f>IF(F76="X",60*0.15,"")</f>
        <v/>
      </c>
      <c r="H76" s="13" t="str">
        <f t="shared" ref="H76:H80" si="29">IF($C76=ML,"X","")</f>
        <v/>
      </c>
      <c r="I76" s="13" t="str">
        <f>IF(H76="X",30*0.15,"")</f>
        <v/>
      </c>
      <c r="J76" s="13" t="str">
        <f t="shared" ref="J76:J80" si="30">IF($C76=NL,"X","")</f>
        <v/>
      </c>
      <c r="K76" s="13" t="str">
        <f t="shared" ref="K76:K82" si="31">IF($J76="X",0,"")</f>
        <v/>
      </c>
    </row>
    <row r="77" spans="1:11" ht="24" customHeight="1">
      <c r="A77" s="42"/>
      <c r="B77" s="19" t="str">
        <f>RUBRICA!A5</f>
        <v xml:space="preserve">2. Presenta las evidencias del Proyecto APT, dando cuenta del cumplimiento de los objetivos y de acuerdo a los estándares de la disciplina. </v>
      </c>
      <c r="C77" s="17" t="s">
        <v>5</v>
      </c>
      <c r="D77" s="13" t="str">
        <f t="shared" si="27"/>
        <v>X</v>
      </c>
      <c r="E77" s="13">
        <f>IF(D77="X",100*0.25,"")</f>
        <v>25</v>
      </c>
      <c r="F77" s="13" t="str">
        <f t="shared" si="28"/>
        <v/>
      </c>
      <c r="G77" s="13" t="str">
        <f>IF(F77="X",60*0.25,"")</f>
        <v/>
      </c>
      <c r="H77" s="13" t="str">
        <f t="shared" si="29"/>
        <v/>
      </c>
      <c r="I77" s="13" t="str">
        <f>IF(H77="X",30*0.25,"")</f>
        <v/>
      </c>
      <c r="J77" s="13" t="str">
        <f t="shared" si="30"/>
        <v/>
      </c>
      <c r="K77" s="13" t="str">
        <f t="shared" si="31"/>
        <v/>
      </c>
    </row>
    <row r="78" spans="1:11" ht="24" customHeight="1">
      <c r="A78" s="42"/>
      <c r="B78" s="19" t="str">
        <f>RUBRICA!A6</f>
        <v>3. Responde las preguntas realizadas por la comisión, cumpliendo con los estándares de calidad de la disciplina.</v>
      </c>
      <c r="C78" s="17" t="s">
        <v>5</v>
      </c>
      <c r="D78" s="13" t="str">
        <f t="shared" si="27"/>
        <v>X</v>
      </c>
      <c r="E78" s="13">
        <f>IF(D78="X",100*0.2,"")</f>
        <v>20</v>
      </c>
      <c r="F78" s="13" t="str">
        <f t="shared" si="28"/>
        <v/>
      </c>
      <c r="G78" s="13" t="str">
        <f>IF(F78="X",60*0.2,"")</f>
        <v/>
      </c>
      <c r="H78" s="13" t="str">
        <f t="shared" si="29"/>
        <v/>
      </c>
      <c r="I78" s="13" t="str">
        <f>IF(H78="X",30*0.2,"")</f>
        <v/>
      </c>
      <c r="J78" s="13" t="str">
        <f t="shared" si="30"/>
        <v/>
      </c>
      <c r="K78" s="13" t="str">
        <f t="shared" si="31"/>
        <v/>
      </c>
    </row>
    <row r="79" spans="1:11" ht="24" customHeight="1">
      <c r="A79" s="42"/>
      <c r="B79" s="19" t="str">
        <f>RUBRICA!A7</f>
        <v>4. Expone el Proyecto APT, considerando el formato y el tiempo establecido para la presentación.</v>
      </c>
      <c r="C79" s="17" t="s">
        <v>5</v>
      </c>
      <c r="D79" s="13" t="str">
        <f t="shared" si="27"/>
        <v>X</v>
      </c>
      <c r="E79" s="13">
        <f>IF(D79="X",100*0.05,"")</f>
        <v>5</v>
      </c>
      <c r="F79" s="13" t="str">
        <f t="shared" si="28"/>
        <v/>
      </c>
      <c r="G79" s="13" t="str">
        <f>IF(F79="X",60*0.05,"")</f>
        <v/>
      </c>
      <c r="H79" s="13" t="str">
        <f t="shared" si="29"/>
        <v/>
      </c>
      <c r="I79" s="13" t="str">
        <f>IF(H79="X",30*0.05,"")</f>
        <v/>
      </c>
      <c r="J79" s="13" t="str">
        <f t="shared" si="30"/>
        <v/>
      </c>
      <c r="K79" s="13" t="str">
        <f t="shared" si="31"/>
        <v/>
      </c>
    </row>
    <row r="80" spans="1:11" ht="24" customHeight="1">
      <c r="A80" s="42"/>
      <c r="B80" s="19" t="str">
        <f>RUBRICA!A8</f>
        <v>5. Expresa sus ideas con fluidez, claridad y precisión, utilizando lenguaje técnico propio de la disciplina.</v>
      </c>
      <c r="C80" s="17" t="s">
        <v>5</v>
      </c>
      <c r="D80" s="13" t="str">
        <f t="shared" si="27"/>
        <v>X</v>
      </c>
      <c r="E80" s="13">
        <f>IF(D80="X",100*0.05,"")</f>
        <v>5</v>
      </c>
      <c r="F80" s="13" t="str">
        <f t="shared" si="28"/>
        <v/>
      </c>
      <c r="G80" s="13" t="str">
        <f>IF(F80="X",60*0.05,"")</f>
        <v/>
      </c>
      <c r="H80" s="13" t="str">
        <f t="shared" si="29"/>
        <v/>
      </c>
      <c r="I80" s="13" t="str">
        <f>IF(H80="X",30*0.05,"")</f>
        <v/>
      </c>
      <c r="J80" s="13" t="str">
        <f t="shared" si="30"/>
        <v/>
      </c>
      <c r="K80" s="13" t="str">
        <f t="shared" si="31"/>
        <v/>
      </c>
    </row>
    <row r="81" spans="1:11" ht="24" customHeight="1">
      <c r="A81" s="42"/>
      <c r="B81" s="19" t="str">
        <f>RUBRICA!A9</f>
        <v>6. Entrega la documentación y evidencias requerida por la asignatura de acuerdo a la estructura y nombres solicitados, guardando todas las evidencias de avances en Git</v>
      </c>
      <c r="C81" s="17" t="s">
        <v>5</v>
      </c>
      <c r="D81" s="13" t="str">
        <f>IF($C81=CL,"X","")</f>
        <v>X</v>
      </c>
      <c r="E81" s="13">
        <f>IF(D81="X",100*0.2,"")</f>
        <v>20</v>
      </c>
      <c r="F81" s="13" t="str">
        <f>IF($C81=L,"X","")</f>
        <v/>
      </c>
      <c r="G81" s="13" t="str">
        <f>IF(F81="X",60*0.2,"")</f>
        <v/>
      </c>
      <c r="H81" s="13" t="str">
        <f>IF($C81=ML,"X","")</f>
        <v/>
      </c>
      <c r="I81" s="13" t="str">
        <f>IF(H81="X",30*0.2,"")</f>
        <v/>
      </c>
      <c r="J81" s="13" t="str">
        <f>IF($C81=NL,"X","")</f>
        <v/>
      </c>
      <c r="K81" s="13" t="str">
        <f t="shared" si="31"/>
        <v/>
      </c>
    </row>
    <row r="82" spans="1:11" ht="24" customHeight="1">
      <c r="A82" s="42"/>
      <c r="B82" s="19" t="str">
        <f>RUBRICA!A10</f>
        <v xml:space="preserve">7. Expone el tema utilizando un lenguaje técnico disciplinar al presentar la propuesta y responde evidenciando un manejo de la información. </v>
      </c>
      <c r="C82" s="17" t="s">
        <v>5</v>
      </c>
      <c r="D82" s="13" t="str">
        <f>IF($C82=CL,"X","")</f>
        <v>X</v>
      </c>
      <c r="E82" s="13">
        <f>IF(D82="X",100*0.1,"")</f>
        <v>10</v>
      </c>
      <c r="F82" s="13" t="str">
        <f>IF($C82=L,"X","")</f>
        <v/>
      </c>
      <c r="G82" s="13" t="str">
        <f>IF(F82="X",60*0.1,"")</f>
        <v/>
      </c>
      <c r="H82" s="13" t="str">
        <f>IF($C82=ML,"X","")</f>
        <v/>
      </c>
      <c r="I82" s="13" t="str">
        <f>IF(H82="X",30*0.1,"")</f>
        <v/>
      </c>
      <c r="J82" s="13" t="str">
        <f>IF($C82=NL,"X","")</f>
        <v/>
      </c>
      <c r="K82" s="13" t="str">
        <f t="shared" si="31"/>
        <v/>
      </c>
    </row>
    <row r="83" spans="1:11" ht="24" customHeight="1">
      <c r="A83" s="41"/>
      <c r="B83" s="18" t="s">
        <v>4</v>
      </c>
      <c r="C83" s="22">
        <f>E83+G83+I83+K83</f>
        <v>100</v>
      </c>
      <c r="D83" s="14"/>
      <c r="E83" s="14">
        <f>SUM(E76:E82)</f>
        <v>100</v>
      </c>
      <c r="F83" s="14"/>
      <c r="G83" s="14">
        <f>SUM(G76:G82)</f>
        <v>0</v>
      </c>
      <c r="H83" s="14"/>
      <c r="I83" s="14">
        <f>SUM(I76:I82)</f>
        <v>0</v>
      </c>
      <c r="J83" s="14"/>
      <c r="K83" s="14">
        <f>SUM(K76:K82)</f>
        <v>0</v>
      </c>
    </row>
    <row r="84" spans="1:11" ht="24" customHeight="1">
      <c r="A84" s="43"/>
      <c r="B84" s="21" t="s">
        <v>12</v>
      </c>
      <c r="C84" s="15">
        <f>VLOOKUP(C83,ESCALA_IEP!A54:B254,2,FALSE)</f>
        <v>7</v>
      </c>
    </row>
    <row r="85" spans="1:11" ht="24" customHeight="1"/>
    <row r="86" spans="1:11" ht="24" customHeight="1"/>
    <row r="87" spans="1:11" ht="45" customHeight="1">
      <c r="A87" s="40" t="s">
        <v>62</v>
      </c>
      <c r="B87" s="12" t="str">
        <f>B6</f>
        <v>JIMENA ISABEL GONZALEZ ACEITUNO</v>
      </c>
      <c r="C87" s="44" t="s">
        <v>9</v>
      </c>
      <c r="D87" s="45" t="s">
        <v>10</v>
      </c>
      <c r="E87" s="46"/>
      <c r="F87" s="46"/>
      <c r="G87" s="46"/>
      <c r="H87" s="46"/>
      <c r="I87" s="46"/>
      <c r="J87" s="46"/>
      <c r="K87" s="47"/>
    </row>
    <row r="88" spans="1:11" ht="14.4">
      <c r="A88" s="41"/>
      <c r="B88" s="16" t="s">
        <v>11</v>
      </c>
      <c r="C88" s="43"/>
      <c r="D88" s="45" t="s">
        <v>5</v>
      </c>
      <c r="E88" s="47"/>
      <c r="F88" s="45" t="s">
        <v>6</v>
      </c>
      <c r="G88" s="47"/>
      <c r="H88" s="48" t="s">
        <v>17</v>
      </c>
      <c r="I88" s="47"/>
      <c r="J88" s="45" t="s">
        <v>7</v>
      </c>
      <c r="K88" s="47"/>
    </row>
    <row r="89" spans="1:11" ht="24">
      <c r="A89" s="42"/>
      <c r="B89" s="19" t="str">
        <f>RUBRICA!A4</f>
        <v xml:space="preserve">1. Presenta el proyecto considerando la relevancia, objetivos, metodología y desarrollo, de acuerdo a los estándares de calidad de la disciplina. </v>
      </c>
      <c r="C89" s="17" t="s">
        <v>5</v>
      </c>
      <c r="D89" s="13" t="str">
        <f t="shared" ref="D89:D93" si="32">IF($C89=CL,"X","")</f>
        <v>X</v>
      </c>
      <c r="E89" s="13">
        <f>IF(D89="X",100*0.15,"")</f>
        <v>15</v>
      </c>
      <c r="F89" s="13" t="str">
        <f t="shared" ref="F89:F93" si="33">IF($C89=L,"X","")</f>
        <v/>
      </c>
      <c r="G89" s="13" t="str">
        <f>IF(F89="X",60*0.15,"")</f>
        <v/>
      </c>
      <c r="H89" s="13" t="str">
        <f t="shared" ref="H89:H93" si="34">IF($C89=ML,"X","")</f>
        <v/>
      </c>
      <c r="I89" s="13" t="str">
        <f>IF(H89="X",30*0.15,"")</f>
        <v/>
      </c>
      <c r="J89" s="13" t="str">
        <f t="shared" ref="J89:J93" si="35">IF($C89=NL,"X","")</f>
        <v/>
      </c>
      <c r="K89" s="13" t="str">
        <f t="shared" ref="K89:K95" si="36">IF($J89="X",0,"")</f>
        <v/>
      </c>
    </row>
    <row r="90" spans="1:11" ht="24">
      <c r="A90" s="42"/>
      <c r="B90" s="19" t="str">
        <f>RUBRICA!A5</f>
        <v xml:space="preserve">2. Presenta las evidencias del Proyecto APT, dando cuenta del cumplimiento de los objetivos y de acuerdo a los estándares de la disciplina. </v>
      </c>
      <c r="C90" s="17" t="s">
        <v>5</v>
      </c>
      <c r="D90" s="13" t="str">
        <f t="shared" si="32"/>
        <v>X</v>
      </c>
      <c r="E90" s="13">
        <f>IF(D90="X",100*0.25,"")</f>
        <v>25</v>
      </c>
      <c r="F90" s="13" t="str">
        <f t="shared" si="33"/>
        <v/>
      </c>
      <c r="G90" s="13" t="str">
        <f>IF(F90="X",60*0.25,"")</f>
        <v/>
      </c>
      <c r="H90" s="13" t="str">
        <f t="shared" si="34"/>
        <v/>
      </c>
      <c r="I90" s="13" t="str">
        <f>IF(H90="X",30*0.25,"")</f>
        <v/>
      </c>
      <c r="J90" s="13" t="str">
        <f t="shared" si="35"/>
        <v/>
      </c>
      <c r="K90" s="13" t="str">
        <f t="shared" si="36"/>
        <v/>
      </c>
    </row>
    <row r="91" spans="1:11" ht="24">
      <c r="A91" s="42"/>
      <c r="B91" s="19" t="str">
        <f>RUBRICA!A6</f>
        <v>3. Responde las preguntas realizadas por la comisión, cumpliendo con los estándares de calidad de la disciplina.</v>
      </c>
      <c r="C91" s="17" t="s">
        <v>5</v>
      </c>
      <c r="D91" s="13" t="str">
        <f t="shared" si="32"/>
        <v>X</v>
      </c>
      <c r="E91" s="13">
        <f>IF(D91="X",100*0.2,"")</f>
        <v>20</v>
      </c>
      <c r="F91" s="13" t="str">
        <f t="shared" si="33"/>
        <v/>
      </c>
      <c r="G91" s="13" t="str">
        <f>IF(F91="X",60*0.2,"")</f>
        <v/>
      </c>
      <c r="H91" s="13" t="str">
        <f t="shared" si="34"/>
        <v/>
      </c>
      <c r="I91" s="13" t="str">
        <f>IF(H91="X",30*0.2,"")</f>
        <v/>
      </c>
      <c r="J91" s="13" t="str">
        <f t="shared" si="35"/>
        <v/>
      </c>
      <c r="K91" s="13" t="str">
        <f t="shared" si="36"/>
        <v/>
      </c>
    </row>
    <row r="92" spans="1:11" ht="24">
      <c r="A92" s="42"/>
      <c r="B92" s="19" t="str">
        <f>RUBRICA!A7</f>
        <v>4. Expone el Proyecto APT, considerando el formato y el tiempo establecido para la presentación.</v>
      </c>
      <c r="C92" s="17" t="s">
        <v>5</v>
      </c>
      <c r="D92" s="13" t="str">
        <f t="shared" si="32"/>
        <v>X</v>
      </c>
      <c r="E92" s="13">
        <f>IF(D92="X",100*0.05,"")</f>
        <v>5</v>
      </c>
      <c r="F92" s="13" t="str">
        <f t="shared" si="33"/>
        <v/>
      </c>
      <c r="G92" s="13" t="str">
        <f>IF(F92="X",60*0.05,"")</f>
        <v/>
      </c>
      <c r="H92" s="13" t="str">
        <f t="shared" si="34"/>
        <v/>
      </c>
      <c r="I92" s="13" t="str">
        <f>IF(H92="X",30*0.05,"")</f>
        <v/>
      </c>
      <c r="J92" s="13" t="str">
        <f t="shared" si="35"/>
        <v/>
      </c>
      <c r="K92" s="13" t="str">
        <f t="shared" si="36"/>
        <v/>
      </c>
    </row>
    <row r="93" spans="1:11" ht="24">
      <c r="A93" s="42"/>
      <c r="B93" s="19" t="str">
        <f>RUBRICA!A8</f>
        <v>5. Expresa sus ideas con fluidez, claridad y precisión, utilizando lenguaje técnico propio de la disciplina.</v>
      </c>
      <c r="C93" s="17" t="s">
        <v>5</v>
      </c>
      <c r="D93" s="13" t="str">
        <f t="shared" si="32"/>
        <v>X</v>
      </c>
      <c r="E93" s="13">
        <f>IF(D93="X",100*0.05,"")</f>
        <v>5</v>
      </c>
      <c r="F93" s="13" t="str">
        <f t="shared" si="33"/>
        <v/>
      </c>
      <c r="G93" s="13" t="str">
        <f>IF(F93="X",60*0.05,"")</f>
        <v/>
      </c>
      <c r="H93" s="13" t="str">
        <f t="shared" si="34"/>
        <v/>
      </c>
      <c r="I93" s="13" t="str">
        <f>IF(H93="X",30*0.05,"")</f>
        <v/>
      </c>
      <c r="J93" s="13" t="str">
        <f t="shared" si="35"/>
        <v/>
      </c>
      <c r="K93" s="13" t="str">
        <f t="shared" si="36"/>
        <v/>
      </c>
    </row>
    <row r="94" spans="1:11" ht="24">
      <c r="A94" s="42"/>
      <c r="B94" s="19" t="str">
        <f>RUBRICA!A9</f>
        <v>6. Entrega la documentación y evidencias requerida por la asignatura de acuerdo a la estructura y nombres solicitados, guardando todas las evidencias de avances en Git</v>
      </c>
      <c r="C94" s="17" t="s">
        <v>5</v>
      </c>
      <c r="D94" s="13" t="str">
        <f>IF($C94=CL,"X","")</f>
        <v>X</v>
      </c>
      <c r="E94" s="13">
        <f>IF(D94="X",100*0.2,"")</f>
        <v>20</v>
      </c>
      <c r="F94" s="13" t="str">
        <f>IF($C94=L,"X","")</f>
        <v/>
      </c>
      <c r="G94" s="13" t="str">
        <f>IF(F94="X",60*0.2,"")</f>
        <v/>
      </c>
      <c r="H94" s="13" t="str">
        <f>IF($C94=ML,"X","")</f>
        <v/>
      </c>
      <c r="I94" s="13" t="str">
        <f>IF(H94="X",30*0.2,"")</f>
        <v/>
      </c>
      <c r="J94" s="13" t="str">
        <f>IF($C94=NL,"X","")</f>
        <v/>
      </c>
      <c r="K94" s="13" t="str">
        <f t="shared" si="36"/>
        <v/>
      </c>
    </row>
    <row r="95" spans="1:11" ht="24">
      <c r="A95" s="42"/>
      <c r="B95" s="19" t="str">
        <f>RUBRICA!A10</f>
        <v xml:space="preserve">7. Expone el tema utilizando un lenguaje técnico disciplinar al presentar la propuesta y responde evidenciando un manejo de la información. </v>
      </c>
      <c r="C95" s="17" t="s">
        <v>5</v>
      </c>
      <c r="D95" s="13" t="str">
        <f>IF($C95=CL,"X","")</f>
        <v>X</v>
      </c>
      <c r="E95" s="13">
        <f>IF(D95="X",100*0.1,"")</f>
        <v>10</v>
      </c>
      <c r="F95" s="13" t="str">
        <f>IF($C95=L,"X","")</f>
        <v/>
      </c>
      <c r="G95" s="13" t="str">
        <f>IF(F95="X",60*0.1,"")</f>
        <v/>
      </c>
      <c r="H95" s="13" t="str">
        <f>IF($C95=ML,"X","")</f>
        <v/>
      </c>
      <c r="I95" s="13" t="str">
        <f>IF(H95="X",30*0.1,"")</f>
        <v/>
      </c>
      <c r="J95" s="13" t="str">
        <f>IF($C95=NL,"X","")</f>
        <v/>
      </c>
      <c r="K95" s="13" t="str">
        <f t="shared" si="36"/>
        <v/>
      </c>
    </row>
    <row r="96" spans="1:11" ht="15.75" customHeight="1">
      <c r="A96" s="41"/>
      <c r="B96" s="18" t="s">
        <v>4</v>
      </c>
      <c r="C96" s="22">
        <f>E96+G96+I96+K96</f>
        <v>100</v>
      </c>
      <c r="D96" s="14"/>
      <c r="E96" s="14">
        <f>SUM(E89:E95)</f>
        <v>100</v>
      </c>
      <c r="F96" s="14"/>
      <c r="G96" s="14">
        <f>SUM(G89:G95)</f>
        <v>0</v>
      </c>
      <c r="H96" s="14"/>
      <c r="I96" s="14">
        <f>SUM(I89:I95)</f>
        <v>0</v>
      </c>
      <c r="J96" s="14"/>
      <c r="K96" s="14">
        <f>SUM(K89:K95)</f>
        <v>0</v>
      </c>
    </row>
    <row r="97" spans="1:11" ht="15.75" customHeight="1">
      <c r="A97" s="43"/>
      <c r="B97" s="21" t="s">
        <v>12</v>
      </c>
      <c r="C97" s="15">
        <f>VLOOKUP(C96,ESCALA_IEP!A67:B267,2,FALSE)</f>
        <v>7</v>
      </c>
    </row>
    <row r="98" spans="1:11" ht="15.75" customHeight="1"/>
    <row r="99" spans="1:11" ht="15.75" customHeight="1"/>
    <row r="100" spans="1:11" ht="15.75" customHeight="1">
      <c r="A100" s="40" t="s">
        <v>67</v>
      </c>
      <c r="B100" s="12" t="str">
        <f>B7</f>
        <v>ENZO FABIAN VALLADARES TORO</v>
      </c>
      <c r="C100" s="44" t="s">
        <v>9</v>
      </c>
      <c r="D100" s="45" t="s">
        <v>10</v>
      </c>
      <c r="E100" s="46"/>
      <c r="F100" s="46"/>
      <c r="G100" s="46"/>
      <c r="H100" s="46"/>
      <c r="I100" s="46"/>
      <c r="J100" s="46"/>
      <c r="K100" s="47"/>
    </row>
    <row r="101" spans="1:11" ht="15.75" customHeight="1">
      <c r="A101" s="41"/>
      <c r="B101" s="39" t="s">
        <v>11</v>
      </c>
      <c r="C101" s="43"/>
      <c r="D101" s="45" t="s">
        <v>5</v>
      </c>
      <c r="E101" s="47"/>
      <c r="F101" s="45" t="s">
        <v>6</v>
      </c>
      <c r="G101" s="47"/>
      <c r="H101" s="48" t="s">
        <v>17</v>
      </c>
      <c r="I101" s="47"/>
      <c r="J101" s="45" t="s">
        <v>7</v>
      </c>
      <c r="K101" s="47"/>
    </row>
    <row r="102" spans="1:11" ht="24">
      <c r="A102" s="42"/>
      <c r="B102" s="19" t="s">
        <v>25</v>
      </c>
      <c r="C102" s="17" t="s">
        <v>5</v>
      </c>
      <c r="D102" s="13" t="str">
        <f t="shared" ref="D102:D106" si="37">IF($C102=CL,"X","")</f>
        <v>X</v>
      </c>
      <c r="E102" s="13">
        <f>IF(D102="X",100*0.15,"")</f>
        <v>15</v>
      </c>
      <c r="F102" s="13" t="str">
        <f t="shared" ref="F102:F106" si="38">IF($C102=L,"X","")</f>
        <v/>
      </c>
      <c r="G102" s="13" t="str">
        <f>IF(F102="X",60*0.15,"")</f>
        <v/>
      </c>
      <c r="H102" s="13" t="str">
        <f t="shared" ref="H102:H106" si="39">IF($C102=ML,"X","")</f>
        <v/>
      </c>
      <c r="I102" s="13" t="str">
        <f>IF(H102="X",30*0.15,"")</f>
        <v/>
      </c>
      <c r="J102" s="13" t="str">
        <f t="shared" ref="J102:J106" si="40">IF($C102=NL,"X","")</f>
        <v/>
      </c>
      <c r="K102" s="13" t="str">
        <f t="shared" ref="K102:K108" si="41">IF($J102="X",0,"")</f>
        <v/>
      </c>
    </row>
    <row r="103" spans="1:11" ht="24">
      <c r="A103" s="42"/>
      <c r="B103" s="19" t="s">
        <v>27</v>
      </c>
      <c r="C103" s="17" t="s">
        <v>5</v>
      </c>
      <c r="D103" s="13" t="str">
        <f t="shared" si="37"/>
        <v>X</v>
      </c>
      <c r="E103" s="13">
        <f>IF(D103="X",100*0.25,"")</f>
        <v>25</v>
      </c>
      <c r="F103" s="13" t="str">
        <f t="shared" si="38"/>
        <v/>
      </c>
      <c r="G103" s="13" t="str">
        <f>IF(F103="X",60*0.25,"")</f>
        <v/>
      </c>
      <c r="H103" s="13" t="str">
        <f t="shared" si="39"/>
        <v/>
      </c>
      <c r="I103" s="13" t="str">
        <f>IF(H103="X",30*0.25,"")</f>
        <v/>
      </c>
      <c r="J103" s="13" t="str">
        <f t="shared" si="40"/>
        <v/>
      </c>
      <c r="K103" s="13" t="str">
        <f t="shared" si="41"/>
        <v/>
      </c>
    </row>
    <row r="104" spans="1:11" ht="24">
      <c r="A104" s="42"/>
      <c r="B104" s="19" t="s">
        <v>28</v>
      </c>
      <c r="C104" s="17" t="s">
        <v>5</v>
      </c>
      <c r="D104" s="13" t="str">
        <f t="shared" si="37"/>
        <v>X</v>
      </c>
      <c r="E104" s="13">
        <f>IF(D104="X",100*0.2,"")</f>
        <v>20</v>
      </c>
      <c r="F104" s="13" t="str">
        <f t="shared" si="38"/>
        <v/>
      </c>
      <c r="G104" s="13" t="str">
        <f>IF(F104="X",60*0.2,"")</f>
        <v/>
      </c>
      <c r="H104" s="13" t="str">
        <f t="shared" si="39"/>
        <v/>
      </c>
      <c r="I104" s="13" t="str">
        <f>IF(H104="X",30*0.2,"")</f>
        <v/>
      </c>
      <c r="J104" s="13" t="str">
        <f t="shared" si="40"/>
        <v/>
      </c>
      <c r="K104" s="13" t="str">
        <f t="shared" si="41"/>
        <v/>
      </c>
    </row>
    <row r="105" spans="1:11" ht="24">
      <c r="A105" s="42"/>
      <c r="B105" s="19" t="s">
        <v>32</v>
      </c>
      <c r="C105" s="17" t="s">
        <v>5</v>
      </c>
      <c r="D105" s="13" t="str">
        <f t="shared" si="37"/>
        <v>X</v>
      </c>
      <c r="E105" s="13">
        <f>IF(D105="X",100*0.05,"")</f>
        <v>5</v>
      </c>
      <c r="F105" s="13" t="str">
        <f t="shared" si="38"/>
        <v/>
      </c>
      <c r="G105" s="13" t="str">
        <f>IF(F105="X",60*0.05,"")</f>
        <v/>
      </c>
      <c r="H105" s="13" t="str">
        <f t="shared" si="39"/>
        <v/>
      </c>
      <c r="I105" s="13" t="str">
        <f>IF(H105="X",30*0.05,"")</f>
        <v/>
      </c>
      <c r="J105" s="13" t="str">
        <f t="shared" si="40"/>
        <v/>
      </c>
      <c r="K105" s="13" t="str">
        <f t="shared" si="41"/>
        <v/>
      </c>
    </row>
    <row r="106" spans="1:11" ht="24">
      <c r="A106" s="42"/>
      <c r="B106" s="19" t="s">
        <v>37</v>
      </c>
      <c r="C106" s="17" t="s">
        <v>5</v>
      </c>
      <c r="D106" s="13" t="str">
        <f t="shared" si="37"/>
        <v>X</v>
      </c>
      <c r="E106" s="13">
        <f>IF(D106="X",100*0.05,"")</f>
        <v>5</v>
      </c>
      <c r="F106" s="13" t="str">
        <f t="shared" si="38"/>
        <v/>
      </c>
      <c r="G106" s="13" t="str">
        <f>IF(F106="X",60*0.05,"")</f>
        <v/>
      </c>
      <c r="H106" s="13" t="str">
        <f t="shared" si="39"/>
        <v/>
      </c>
      <c r="I106" s="13" t="str">
        <f>IF(H106="X",30*0.05,"")</f>
        <v/>
      </c>
      <c r="J106" s="13" t="str">
        <f t="shared" si="40"/>
        <v/>
      </c>
      <c r="K106" s="13" t="str">
        <f t="shared" si="41"/>
        <v/>
      </c>
    </row>
    <row r="107" spans="1:11" ht="24">
      <c r="A107" s="42"/>
      <c r="B107" s="19" t="s">
        <v>55</v>
      </c>
      <c r="C107" s="17" t="s">
        <v>5</v>
      </c>
      <c r="D107" s="13" t="str">
        <f>IF($C107=CL,"X","")</f>
        <v>X</v>
      </c>
      <c r="E107" s="13">
        <f>IF(D107="X",100*0.2,"")</f>
        <v>20</v>
      </c>
      <c r="F107" s="13" t="str">
        <f>IF($C107=L,"X","")</f>
        <v/>
      </c>
      <c r="G107" s="13" t="str">
        <f>IF(F107="X",60*0.2,"")</f>
        <v/>
      </c>
      <c r="H107" s="13" t="str">
        <f>IF($C107=ML,"X","")</f>
        <v/>
      </c>
      <c r="I107" s="13" t="str">
        <f>IF(H107="X",30*0.2,"")</f>
        <v/>
      </c>
      <c r="J107" s="13" t="str">
        <f>IF($C107=NL,"X","")</f>
        <v/>
      </c>
      <c r="K107" s="13" t="str">
        <f t="shared" si="41"/>
        <v/>
      </c>
    </row>
    <row r="108" spans="1:11" ht="24">
      <c r="A108" s="42"/>
      <c r="B108" s="19" t="s">
        <v>54</v>
      </c>
      <c r="C108" s="17" t="s">
        <v>5</v>
      </c>
      <c r="D108" s="13" t="str">
        <f>IF($C108=CL,"X","")</f>
        <v>X</v>
      </c>
      <c r="E108" s="13">
        <f>IF(D108="X",100*0.1,"")</f>
        <v>10</v>
      </c>
      <c r="F108" s="13" t="str">
        <f>IF($C108=L,"X","")</f>
        <v/>
      </c>
      <c r="G108" s="13" t="str">
        <f>IF(F108="X",60*0.1,"")</f>
        <v/>
      </c>
      <c r="H108" s="13" t="str">
        <f>IF($C108=ML,"X","")</f>
        <v/>
      </c>
      <c r="I108" s="13" t="str">
        <f>IF(H108="X",30*0.1,"")</f>
        <v/>
      </c>
      <c r="J108" s="13" t="str">
        <f>IF($C108=NL,"X","")</f>
        <v/>
      </c>
      <c r="K108" s="13" t="str">
        <f t="shared" si="41"/>
        <v/>
      </c>
    </row>
    <row r="109" spans="1:11" ht="15.75" customHeight="1">
      <c r="A109" s="41"/>
      <c r="B109" s="18" t="s">
        <v>4</v>
      </c>
      <c r="C109" s="22">
        <f>E109+G109+I109+K109</f>
        <v>100</v>
      </c>
      <c r="D109" s="14"/>
      <c r="E109" s="14">
        <f>SUM(E102:E108)</f>
        <v>100</v>
      </c>
      <c r="F109" s="14"/>
      <c r="G109" s="14">
        <f>SUM(G102:G108)</f>
        <v>0</v>
      </c>
      <c r="H109" s="14"/>
      <c r="I109" s="14">
        <f>SUM(I102:I108)</f>
        <v>0</v>
      </c>
      <c r="J109" s="14"/>
      <c r="K109" s="14">
        <f>SUM(K102:K108)</f>
        <v>0</v>
      </c>
    </row>
    <row r="110" spans="1:11" ht="35.4" customHeight="1">
      <c r="A110" s="43"/>
      <c r="B110" s="21" t="s">
        <v>12</v>
      </c>
      <c r="C110" s="15">
        <f>VLOOKUP(C109,ESCALA_IEP!A80:B280,2,FALSE)</f>
        <v>7</v>
      </c>
    </row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56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61:A71"/>
    <mergeCell ref="C61:C62"/>
    <mergeCell ref="D61:K61"/>
    <mergeCell ref="D62:E62"/>
    <mergeCell ref="F62:G62"/>
    <mergeCell ref="H62:I62"/>
    <mergeCell ref="J62:K62"/>
    <mergeCell ref="D24:K24"/>
    <mergeCell ref="D25:E25"/>
    <mergeCell ref="F25:G25"/>
    <mergeCell ref="H25:I25"/>
    <mergeCell ref="J25:K25"/>
    <mergeCell ref="A74:A84"/>
    <mergeCell ref="C74:C75"/>
    <mergeCell ref="D74:K74"/>
    <mergeCell ref="D75:E75"/>
    <mergeCell ref="F75:G75"/>
    <mergeCell ref="H75:I75"/>
    <mergeCell ref="J75:K75"/>
    <mergeCell ref="A87:A97"/>
    <mergeCell ref="C87:C88"/>
    <mergeCell ref="D87:K87"/>
    <mergeCell ref="D88:E88"/>
    <mergeCell ref="F88:G88"/>
    <mergeCell ref="H88:I88"/>
    <mergeCell ref="J88:K88"/>
    <mergeCell ref="A49:A59"/>
    <mergeCell ref="C49:C50"/>
    <mergeCell ref="D49:K49"/>
    <mergeCell ref="D50:E50"/>
    <mergeCell ref="F50:G50"/>
    <mergeCell ref="H50:I50"/>
    <mergeCell ref="J50:K50"/>
    <mergeCell ref="A100:A110"/>
    <mergeCell ref="C100:C101"/>
    <mergeCell ref="D100:K100"/>
    <mergeCell ref="D101:E101"/>
    <mergeCell ref="F101:G101"/>
    <mergeCell ref="H101:I101"/>
    <mergeCell ref="J101:K101"/>
  </mergeCells>
  <conditionalFormatting sqref="C4:C6">
    <cfRule type="cellIs" dxfId="3" priority="5" operator="lessThan">
      <formula>4</formula>
    </cfRule>
    <cfRule type="cellIs" dxfId="2" priority="6" operator="lessThan">
      <formula>1</formula>
    </cfRule>
  </conditionalFormatting>
  <conditionalFormatting sqref="C7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'RELEVANCIA-PUNTAJE'!$B$2:$E$2</xm:f>
          </x14:formula1>
          <xm:sqref>C13:C19 C26:C32 C39:C45 C63:C69 C76:C82 C89:C95 C51:C57 C102:C108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zoomScale="80" zoomScaleNormal="80" workbookViewId="0">
      <selection activeCell="E11" sqref="E11"/>
    </sheetView>
  </sheetViews>
  <sheetFormatPr baseColWidth="10" defaultRowHeight="14.4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>
      <c r="A1" s="50" t="s">
        <v>13</v>
      </c>
      <c r="B1" s="52" t="s">
        <v>14</v>
      </c>
      <c r="C1" s="53"/>
      <c r="D1" s="53"/>
      <c r="E1" s="54"/>
      <c r="F1" s="50" t="s">
        <v>15</v>
      </c>
    </row>
    <row r="2" spans="1:6">
      <c r="A2" s="51"/>
      <c r="B2" s="55" t="s">
        <v>23</v>
      </c>
      <c r="C2" s="55" t="s">
        <v>24</v>
      </c>
      <c r="D2" s="25" t="s">
        <v>16</v>
      </c>
      <c r="E2" s="26" t="s">
        <v>7</v>
      </c>
      <c r="F2" s="51"/>
    </row>
    <row r="3" spans="1:6">
      <c r="A3" s="51"/>
      <c r="B3" s="56"/>
      <c r="C3" s="56"/>
      <c r="D3" s="27">
        <v>0.3</v>
      </c>
      <c r="E3" s="27">
        <v>0</v>
      </c>
      <c r="F3" s="51"/>
    </row>
    <row r="4" spans="1:6" ht="110.4">
      <c r="A4" s="23" t="s">
        <v>25</v>
      </c>
      <c r="B4" s="23" t="s">
        <v>49</v>
      </c>
      <c r="C4" s="23" t="s">
        <v>39</v>
      </c>
      <c r="D4" s="23" t="s">
        <v>40</v>
      </c>
      <c r="E4" s="23" t="s">
        <v>26</v>
      </c>
      <c r="F4" s="28">
        <v>15</v>
      </c>
    </row>
    <row r="5" spans="1:6" ht="136.80000000000001" customHeight="1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41</v>
      </c>
      <c r="F6" s="28">
        <v>20</v>
      </c>
    </row>
    <row r="7" spans="1:6" ht="96.6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6.6">
      <c r="A8" s="23" t="s">
        <v>37</v>
      </c>
      <c r="B8" s="23" t="s">
        <v>42</v>
      </c>
      <c r="C8" s="23" t="s">
        <v>43</v>
      </c>
      <c r="D8" s="23" t="s">
        <v>44</v>
      </c>
      <c r="E8" s="23" t="s">
        <v>38</v>
      </c>
      <c r="F8" s="28">
        <v>5</v>
      </c>
    </row>
    <row r="9" spans="1:6" ht="96.6">
      <c r="A9" s="23" t="s">
        <v>55</v>
      </c>
      <c r="B9" s="23" t="s">
        <v>50</v>
      </c>
      <c r="C9" s="23" t="s">
        <v>51</v>
      </c>
      <c r="D9" s="23" t="s">
        <v>52</v>
      </c>
      <c r="E9" s="23" t="s">
        <v>53</v>
      </c>
      <c r="F9" s="24">
        <v>20</v>
      </c>
    </row>
    <row r="10" spans="1:6" ht="126" customHeight="1">
      <c r="A10" s="23" t="s">
        <v>54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179" workbookViewId="0">
      <selection sqref="A1:B202"/>
    </sheetView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4</v>
      </c>
      <c r="B1" t="s">
        <v>12</v>
      </c>
    </row>
    <row r="2" spans="1:2" ht="14.4">
      <c r="A2">
        <v>0</v>
      </c>
      <c r="B2">
        <v>1</v>
      </c>
    </row>
    <row r="3" spans="1:2" ht="14.4">
      <c r="A3">
        <v>0.5</v>
      </c>
      <c r="B3">
        <v>1</v>
      </c>
    </row>
    <row r="4" spans="1:2" ht="14.4">
      <c r="A4">
        <v>1</v>
      </c>
      <c r="B4">
        <v>1.1000000000000001</v>
      </c>
    </row>
    <row r="5" spans="1:2" ht="14.4">
      <c r="A5">
        <v>1.5</v>
      </c>
      <c r="B5">
        <v>1.1000000000000001</v>
      </c>
    </row>
    <row r="6" spans="1:2" ht="14.4">
      <c r="A6">
        <v>2</v>
      </c>
      <c r="B6">
        <v>1.1000000000000001</v>
      </c>
    </row>
    <row r="7" spans="1:2" ht="14.4">
      <c r="A7">
        <v>2.5</v>
      </c>
      <c r="B7">
        <v>1.1000000000000001</v>
      </c>
    </row>
    <row r="8" spans="1:2" ht="14.4">
      <c r="A8">
        <v>3</v>
      </c>
      <c r="B8">
        <v>1.2</v>
      </c>
    </row>
    <row r="9" spans="1:2" ht="14.4">
      <c r="A9">
        <v>3.5</v>
      </c>
      <c r="B9">
        <v>1.2</v>
      </c>
    </row>
    <row r="10" spans="1:2" ht="14.4">
      <c r="A10">
        <v>4</v>
      </c>
      <c r="B10">
        <v>1.2</v>
      </c>
    </row>
    <row r="11" spans="1:2" ht="14.4">
      <c r="A11">
        <v>4.5</v>
      </c>
      <c r="B11">
        <v>1.2</v>
      </c>
    </row>
    <row r="12" spans="1:2" ht="14.4">
      <c r="A12">
        <v>5</v>
      </c>
      <c r="B12">
        <v>1.3</v>
      </c>
    </row>
    <row r="13" spans="1:2" ht="14.4">
      <c r="A13">
        <v>5.5</v>
      </c>
      <c r="B13">
        <v>1.3</v>
      </c>
    </row>
    <row r="14" spans="1:2" ht="14.4">
      <c r="A14">
        <v>6</v>
      </c>
      <c r="B14">
        <v>1.3</v>
      </c>
    </row>
    <row r="15" spans="1:2" ht="14.4">
      <c r="A15">
        <v>6.5</v>
      </c>
      <c r="B15">
        <v>1.3</v>
      </c>
    </row>
    <row r="16" spans="1:2" ht="14.4">
      <c r="A16">
        <v>7</v>
      </c>
      <c r="B16">
        <v>1.4</v>
      </c>
    </row>
    <row r="17" spans="1:2" ht="14.4">
      <c r="A17">
        <v>7.5</v>
      </c>
      <c r="B17">
        <v>1.4</v>
      </c>
    </row>
    <row r="18" spans="1:2" ht="14.4">
      <c r="A18">
        <v>8</v>
      </c>
      <c r="B18">
        <v>1.4</v>
      </c>
    </row>
    <row r="19" spans="1:2" ht="14.4">
      <c r="A19">
        <v>8.5</v>
      </c>
      <c r="B19">
        <v>1.4</v>
      </c>
    </row>
    <row r="20" spans="1:2" ht="14.4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0</v>
      </c>
      <c r="B1" t="s">
        <v>1</v>
      </c>
    </row>
    <row r="2" spans="1:2" ht="14.4">
      <c r="A2">
        <v>0</v>
      </c>
      <c r="B2" s="1">
        <v>1</v>
      </c>
    </row>
    <row r="3" spans="1:2" ht="14.4">
      <c r="A3">
        <v>1</v>
      </c>
      <c r="B3" s="1">
        <v>1.1000000000000001</v>
      </c>
    </row>
    <row r="4" spans="1:2" ht="14.4">
      <c r="A4">
        <v>2</v>
      </c>
      <c r="B4" s="1">
        <v>1.2</v>
      </c>
    </row>
    <row r="5" spans="1:2" ht="14.4">
      <c r="A5">
        <v>3</v>
      </c>
      <c r="B5" s="1">
        <v>1.3</v>
      </c>
    </row>
    <row r="6" spans="1:2" ht="14.4">
      <c r="A6">
        <v>4</v>
      </c>
      <c r="B6" s="1">
        <v>1.4</v>
      </c>
    </row>
    <row r="7" spans="1:2" ht="14.4">
      <c r="A7">
        <v>5</v>
      </c>
      <c r="B7" s="1">
        <v>1.5</v>
      </c>
    </row>
    <row r="8" spans="1:2" ht="14.4">
      <c r="A8">
        <v>6</v>
      </c>
      <c r="B8" s="1">
        <v>1.6</v>
      </c>
    </row>
    <row r="9" spans="1:2" ht="14.4">
      <c r="A9">
        <v>7</v>
      </c>
      <c r="B9" s="1">
        <v>1.7</v>
      </c>
    </row>
    <row r="10" spans="1:2" ht="14.4">
      <c r="A10">
        <v>8</v>
      </c>
      <c r="B10" s="1">
        <v>1.8</v>
      </c>
    </row>
    <row r="11" spans="1:2" ht="14.4">
      <c r="A11">
        <v>9</v>
      </c>
      <c r="B11" s="1">
        <v>1.9</v>
      </c>
    </row>
    <row r="12" spans="1:2" ht="14.4">
      <c r="A12">
        <v>10</v>
      </c>
      <c r="B12" s="1">
        <v>2</v>
      </c>
    </row>
    <row r="13" spans="1:2" ht="14.4">
      <c r="A13">
        <v>11</v>
      </c>
      <c r="B13" s="1">
        <v>2.1</v>
      </c>
    </row>
    <row r="14" spans="1:2" ht="14.4">
      <c r="A14">
        <v>12</v>
      </c>
      <c r="B14" s="1">
        <v>2.2000000000000002</v>
      </c>
    </row>
    <row r="15" spans="1:2" ht="14.4">
      <c r="A15">
        <v>13</v>
      </c>
      <c r="B15" s="1">
        <v>2.2999999999999998</v>
      </c>
    </row>
    <row r="16" spans="1:2" ht="14.4">
      <c r="A16">
        <v>14</v>
      </c>
      <c r="B16" s="1">
        <v>2.2999999999999998</v>
      </c>
    </row>
    <row r="17" spans="1:2" ht="14.4">
      <c r="A17">
        <v>15</v>
      </c>
      <c r="B17" s="1">
        <v>2.4</v>
      </c>
    </row>
    <row r="18" spans="1:2" ht="14.4">
      <c r="A18">
        <v>16</v>
      </c>
      <c r="B18" s="1">
        <v>2.5</v>
      </c>
    </row>
    <row r="19" spans="1:2" ht="14.4">
      <c r="A19">
        <v>17</v>
      </c>
      <c r="B19" s="1">
        <v>2.6</v>
      </c>
    </row>
    <row r="20" spans="1:2" ht="14.4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4</v>
      </c>
      <c r="B1" t="s">
        <v>12</v>
      </c>
    </row>
    <row r="2" spans="1:2" ht="14.4">
      <c r="A2">
        <v>0</v>
      </c>
      <c r="B2">
        <v>1</v>
      </c>
    </row>
    <row r="3" spans="1:2" ht="14.4">
      <c r="A3">
        <v>0.5</v>
      </c>
      <c r="B3">
        <v>1.1000000000000001</v>
      </c>
    </row>
    <row r="4" spans="1:2" ht="14.4">
      <c r="A4">
        <v>1</v>
      </c>
      <c r="B4">
        <v>1.3</v>
      </c>
    </row>
    <row r="5" spans="1:2" ht="14.4">
      <c r="A5">
        <v>1.5</v>
      </c>
      <c r="B5">
        <v>1.4</v>
      </c>
    </row>
    <row r="6" spans="1:2" ht="14.4">
      <c r="A6">
        <v>2</v>
      </c>
      <c r="B6">
        <v>1.5</v>
      </c>
    </row>
    <row r="7" spans="1:2" ht="14.4">
      <c r="A7">
        <v>2.5</v>
      </c>
      <c r="B7">
        <v>1.6</v>
      </c>
    </row>
    <row r="8" spans="1:2" ht="14.4">
      <c r="A8">
        <v>3</v>
      </c>
      <c r="B8">
        <v>1.8</v>
      </c>
    </row>
    <row r="9" spans="1:2" ht="14.4">
      <c r="A9">
        <v>3.5</v>
      </c>
      <c r="B9">
        <v>1.9</v>
      </c>
    </row>
    <row r="10" spans="1:2" ht="14.4">
      <c r="A10">
        <v>4</v>
      </c>
      <c r="B10">
        <v>2</v>
      </c>
    </row>
    <row r="11" spans="1:2" ht="14.4">
      <c r="A11">
        <v>4.5</v>
      </c>
      <c r="B11">
        <v>2.1</v>
      </c>
    </row>
    <row r="12" spans="1:2" ht="14.4">
      <c r="A12">
        <v>5</v>
      </c>
      <c r="B12">
        <v>2.2999999999999998</v>
      </c>
    </row>
    <row r="13" spans="1:2" ht="14.4">
      <c r="A13">
        <v>5.5</v>
      </c>
      <c r="B13">
        <v>2.4</v>
      </c>
    </row>
    <row r="14" spans="1:2" ht="14.4">
      <c r="A14">
        <v>6</v>
      </c>
      <c r="B14">
        <v>2.5</v>
      </c>
    </row>
    <row r="15" spans="1:2" ht="14.4">
      <c r="A15">
        <v>6.5</v>
      </c>
      <c r="B15">
        <v>2.6</v>
      </c>
    </row>
    <row r="16" spans="1:2" ht="14.4">
      <c r="A16">
        <v>7</v>
      </c>
      <c r="B16">
        <v>2.8</v>
      </c>
    </row>
    <row r="17" spans="1:2" ht="14.4">
      <c r="A17">
        <v>7.5</v>
      </c>
      <c r="B17">
        <v>2.9</v>
      </c>
    </row>
    <row r="18" spans="1:2" ht="14.4">
      <c r="A18">
        <v>8</v>
      </c>
      <c r="B18">
        <v>3</v>
      </c>
    </row>
    <row r="19" spans="1:2" ht="14.4">
      <c r="A19">
        <v>8.5</v>
      </c>
      <c r="B19">
        <v>3.1</v>
      </c>
    </row>
    <row r="20" spans="1:2" ht="14.4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12" sqref="D12"/>
    </sheetView>
  </sheetViews>
  <sheetFormatPr baseColWidth="10" defaultColWidth="14.44140625" defaultRowHeight="15" customHeight="1"/>
  <cols>
    <col min="1" max="25" width="10.6640625" customWidth="1"/>
  </cols>
  <sheetData>
    <row r="1" spans="1:5" ht="14.4">
      <c r="A1" s="57" t="s">
        <v>3</v>
      </c>
      <c r="B1" s="4" t="s">
        <v>4</v>
      </c>
      <c r="C1" s="5"/>
      <c r="D1" s="5"/>
      <c r="E1" s="6"/>
    </row>
    <row r="2" spans="1:5" ht="43.8" thickBot="1">
      <c r="A2" s="58"/>
      <c r="B2" s="7" t="s">
        <v>5</v>
      </c>
      <c r="C2" s="8" t="s">
        <v>6</v>
      </c>
      <c r="D2" s="20" t="s">
        <v>18</v>
      </c>
      <c r="E2" s="9" t="s">
        <v>7</v>
      </c>
    </row>
    <row r="3" spans="1:5" ht="29.4" thickBot="1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>
      <c r="A4" s="10"/>
      <c r="B4" s="11"/>
      <c r="C4" s="11"/>
      <c r="D4" s="11"/>
      <c r="E4" s="11"/>
    </row>
    <row r="5" spans="1:5" thickBot="1">
      <c r="A5" s="10"/>
      <c r="B5" s="11"/>
      <c r="C5" s="11"/>
      <c r="D5" s="11"/>
      <c r="E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Mauricio Figueroa</cp:lastModifiedBy>
  <dcterms:created xsi:type="dcterms:W3CDTF">2023-08-07T04:08:01Z</dcterms:created>
  <dcterms:modified xsi:type="dcterms:W3CDTF">2024-12-03T23:05:32Z</dcterms:modified>
</cp:coreProperties>
</file>