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m/_mymods/Namibian hake/Model/NamibianHake/mods/data/"/>
    </mc:Choice>
  </mc:AlternateContent>
  <xr:revisionPtr revIDLastSave="0" documentId="8_{836A685D-CFC8-B74E-B2E4-19C04FCEB9D4}" xr6:coauthVersionLast="47" xr6:coauthVersionMax="47" xr10:uidLastSave="{00000000-0000-0000-0000-000000000000}"/>
  <bookViews>
    <workbookView xWindow="34740" yWindow="500" windowWidth="38220" windowHeight="21100" xr2:uid="{00000000-000D-0000-FFFF-FFFF00000000}"/>
  </bookViews>
  <sheets>
    <sheet name="Models" sheetId="4" r:id="rId1"/>
    <sheet name="Control rule" sheetId="5" r:id="rId2"/>
  </sheets>
  <definedNames>
    <definedName name="Binit">'Control rule'!$F$2</definedName>
    <definedName name="PE">'Control rule'!$G$2</definedName>
    <definedName name="solver_adj" localSheetId="1" hidden="1">'Control rule'!$G$5:$G$34,'Control rule'!$F$2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opt" localSheetId="1" hidden="1">'Control rule'!$I$2</definedName>
    <definedName name="solver_pre" localSheetId="1" hidden="1">0.000001</definedName>
    <definedName name="solver_rbv" localSheetId="1" hidden="1">1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5" l="1"/>
  <c r="F5" i="5"/>
  <c r="F37" i="5"/>
  <c r="F38" i="5"/>
  <c r="H38" i="5" s="1"/>
  <c r="F39" i="5"/>
  <c r="H39" i="5" s="1"/>
  <c r="F40" i="5"/>
  <c r="H40" i="5" s="1"/>
  <c r="F41" i="5"/>
  <c r="H41" i="5" s="1"/>
  <c r="F42" i="5"/>
  <c r="H42" i="5" s="1"/>
  <c r="F43" i="5"/>
  <c r="H43" i="5" s="1"/>
  <c r="F44" i="5"/>
  <c r="H44" i="5" s="1"/>
  <c r="F45" i="5"/>
  <c r="H45" i="5" s="1"/>
  <c r="F46" i="5"/>
  <c r="H46" i="5" s="1"/>
  <c r="F47" i="5"/>
  <c r="H47" i="5" s="1"/>
  <c r="F48" i="5"/>
  <c r="H48" i="5" s="1"/>
  <c r="F49" i="5"/>
  <c r="H49" i="5" s="1"/>
  <c r="F50" i="5"/>
  <c r="H50" i="5" s="1"/>
  <c r="F51" i="5"/>
  <c r="H51" i="5" s="1"/>
  <c r="F52" i="5"/>
  <c r="H52" i="5" s="1"/>
  <c r="F53" i="5"/>
  <c r="H53" i="5" s="1"/>
  <c r="F54" i="5"/>
  <c r="H54" i="5" s="1"/>
  <c r="F55" i="5"/>
  <c r="H55" i="5" s="1"/>
  <c r="F56" i="5"/>
  <c r="H56" i="5" s="1"/>
  <c r="F57" i="5"/>
  <c r="H57" i="5" s="1"/>
  <c r="F58" i="5"/>
  <c r="H58" i="5" s="1"/>
  <c r="F59" i="5"/>
  <c r="H59" i="5" s="1"/>
  <c r="F60" i="5"/>
  <c r="H60" i="5" s="1"/>
  <c r="F61" i="5"/>
  <c r="H61" i="5" s="1"/>
  <c r="F62" i="5"/>
  <c r="H62" i="5" s="1"/>
  <c r="F63" i="5"/>
  <c r="H63" i="5" s="1"/>
  <c r="F64" i="5"/>
  <c r="H64" i="5" s="1"/>
  <c r="F65" i="5"/>
  <c r="H65" i="5" s="1"/>
  <c r="F66" i="5"/>
  <c r="H66" i="5" s="1"/>
  <c r="F67" i="5"/>
  <c r="H67" i="5" s="1"/>
  <c r="H5" i="5" l="1"/>
  <c r="F6" i="5"/>
  <c r="H6" i="5" s="1"/>
  <c r="F7" i="5" l="1"/>
  <c r="H7" i="5" s="1"/>
  <c r="F8" i="5" l="1"/>
  <c r="H8" i="5" s="1"/>
  <c r="F9" i="5" l="1"/>
  <c r="H9" i="5" s="1"/>
  <c r="F10" i="5" l="1"/>
  <c r="H10" i="5" s="1"/>
  <c r="F11" i="5" l="1"/>
  <c r="H11" i="5" s="1"/>
  <c r="F12" i="5" l="1"/>
  <c r="H12" i="5" s="1"/>
  <c r="F13" i="5" l="1"/>
  <c r="H13" i="5" s="1"/>
  <c r="F14" i="5" l="1"/>
  <c r="H14" i="5" s="1"/>
  <c r="F15" i="5" l="1"/>
  <c r="H15" i="5" s="1"/>
  <c r="F16" i="5" l="1"/>
  <c r="H16" i="5" s="1"/>
  <c r="F17" i="5" l="1"/>
  <c r="H17" i="5" s="1"/>
  <c r="F18" i="5" l="1"/>
  <c r="H18" i="5" s="1"/>
  <c r="F19" i="5" l="1"/>
  <c r="H19" i="5" s="1"/>
  <c r="F20" i="5" l="1"/>
  <c r="H20" i="5" s="1"/>
  <c r="F21" i="5" l="1"/>
  <c r="H21" i="5" s="1"/>
  <c r="F22" i="5" l="1"/>
  <c r="H22" i="5" s="1"/>
  <c r="F23" i="5" l="1"/>
  <c r="H23" i="5" s="1"/>
  <c r="F24" i="5" l="1"/>
  <c r="H24" i="5" s="1"/>
  <c r="F25" i="5" l="1"/>
  <c r="H25" i="5" s="1"/>
  <c r="F26" i="5" l="1"/>
  <c r="H26" i="5" s="1"/>
  <c r="F27" i="5" l="1"/>
  <c r="H27" i="5" s="1"/>
  <c r="F28" i="5" l="1"/>
  <c r="H28" i="5" s="1"/>
  <c r="F29" i="5" l="1"/>
  <c r="H29" i="5" s="1"/>
  <c r="F30" i="5" l="1"/>
  <c r="H30" i="5" s="1"/>
  <c r="F31" i="5" l="1"/>
  <c r="H31" i="5" s="1"/>
  <c r="F32" i="5" l="1"/>
  <c r="H32" i="5" s="1"/>
  <c r="F33" i="5" l="1"/>
  <c r="H33" i="5" l="1"/>
  <c r="F34" i="5"/>
  <c r="F35" i="5" s="1"/>
  <c r="H35" i="5" s="1"/>
  <c r="H34" i="5"/>
  <c r="H37" i="5"/>
  <c r="I2" i="5" l="1"/>
</calcChain>
</file>

<file path=xl/sharedStrings.xml><?xml version="1.0" encoding="utf-8"?>
<sst xmlns="http://schemas.openxmlformats.org/spreadsheetml/2006/main" count="116" uniqueCount="32">
  <si>
    <t>Model</t>
  </si>
  <si>
    <t>Basecase</t>
  </si>
  <si>
    <t>Steepness</t>
  </si>
  <si>
    <t>M</t>
  </si>
  <si>
    <t>Age specific</t>
  </si>
  <si>
    <t>q</t>
  </si>
  <si>
    <t>Estimated</t>
  </si>
  <si>
    <t>CPUE</t>
  </si>
  <si>
    <t>Fixed CVs, All</t>
  </si>
  <si>
    <t>Selectivity</t>
  </si>
  <si>
    <t>Time-varying, asymptotic</t>
  </si>
  <si>
    <t>Fixed at 1.0</t>
  </si>
  <si>
    <t>Fixed at 0.5</t>
  </si>
  <si>
    <t>Age specific, estimated</t>
  </si>
  <si>
    <t>Time-varying, dome-shaped fishery</t>
  </si>
  <si>
    <t>M1</t>
  </si>
  <si>
    <t>M2</t>
  </si>
  <si>
    <t>M3</t>
  </si>
  <si>
    <t>M4</t>
  </si>
  <si>
    <t>M5</t>
  </si>
  <si>
    <t>M6</t>
  </si>
  <si>
    <t>strata</t>
  </si>
  <si>
    <t>biomass</t>
  </si>
  <si>
    <t>cv</t>
  </si>
  <si>
    <t>paradoxus</t>
  </si>
  <si>
    <t>capensis</t>
  </si>
  <si>
    <t>Bhat</t>
  </si>
  <si>
    <t>Binit</t>
  </si>
  <si>
    <t>PE</t>
  </si>
  <si>
    <t>Likelihood</t>
  </si>
  <si>
    <t>Epsilon</t>
  </si>
  <si>
    <t>SumNLL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</si>
</sst>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name val="Tahoma"/>
    </font>
    <font>
      <sz val="1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136482939632545E-2"/>
          <c:y val="2.5428331875182269E-2"/>
          <c:w val="0.86486351706036746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'Control rule'!$D$3</c:f>
              <c:strCache>
                <c:ptCount val="1"/>
                <c:pt idx="0">
                  <c:v>biomass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'Control rule'!$C$5:$C$34</c:f>
              <c:numCache>
                <c:formatCode>General</c:formatCode>
                <c:ptCount val="30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2020</c:v>
                </c:pt>
              </c:numCache>
            </c:numRef>
          </c:xVal>
          <c:yVal>
            <c:numRef>
              <c:f>'Control rule'!$D$5:$D$34</c:f>
              <c:numCache>
                <c:formatCode>General</c:formatCode>
                <c:ptCount val="30"/>
                <c:pt idx="0">
                  <c:v>29</c:v>
                </c:pt>
                <c:pt idx="1">
                  <c:v>15</c:v>
                </c:pt>
                <c:pt idx="2">
                  <c:v>132</c:v>
                </c:pt>
                <c:pt idx="3">
                  <c:v>205</c:v>
                </c:pt>
                <c:pt idx="4">
                  <c:v>181</c:v>
                </c:pt>
                <c:pt idx="5">
                  <c:v>160</c:v>
                </c:pt>
                <c:pt idx="6">
                  <c:v>231</c:v>
                </c:pt>
                <c:pt idx="7">
                  <c:v>205</c:v>
                </c:pt>
                <c:pt idx="8">
                  <c:v>209</c:v>
                </c:pt>
                <c:pt idx="9">
                  <c:v>215</c:v>
                </c:pt>
                <c:pt idx="10">
                  <c:v>194</c:v>
                </c:pt>
                <c:pt idx="11">
                  <c:v>161</c:v>
                </c:pt>
                <c:pt idx="12">
                  <c:v>124</c:v>
                </c:pt>
                <c:pt idx="13">
                  <c:v>109</c:v>
                </c:pt>
                <c:pt idx="14">
                  <c:v>135</c:v>
                </c:pt>
                <c:pt idx="15">
                  <c:v>106</c:v>
                </c:pt>
                <c:pt idx="16">
                  <c:v>164</c:v>
                </c:pt>
                <c:pt idx="17">
                  <c:v>129</c:v>
                </c:pt>
                <c:pt idx="18">
                  <c:v>168</c:v>
                </c:pt>
                <c:pt idx="19">
                  <c:v>111</c:v>
                </c:pt>
                <c:pt idx="20">
                  <c:v>84</c:v>
                </c:pt>
                <c:pt idx="21">
                  <c:v>223</c:v>
                </c:pt>
                <c:pt idx="22">
                  <c:v>203</c:v>
                </c:pt>
                <c:pt idx="23">
                  <c:v>145</c:v>
                </c:pt>
                <c:pt idx="24">
                  <c:v>132</c:v>
                </c:pt>
                <c:pt idx="25">
                  <c:v>276</c:v>
                </c:pt>
                <c:pt idx="26">
                  <c:v>185</c:v>
                </c:pt>
                <c:pt idx="27">
                  <c:v>192</c:v>
                </c:pt>
                <c:pt idx="28">
                  <c:v>210</c:v>
                </c:pt>
                <c:pt idx="29">
                  <c:v>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38-4240-BF27-A888E007E574}"/>
            </c:ext>
          </c:extLst>
        </c:ser>
        <c:ser>
          <c:idx val="1"/>
          <c:order val="1"/>
          <c:tx>
            <c:strRef>
              <c:f>'Control rule'!$F$3</c:f>
              <c:strCache>
                <c:ptCount val="1"/>
                <c:pt idx="0">
                  <c:v>Bhat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'Control rule'!$C$5:$C$34</c:f>
              <c:numCache>
                <c:formatCode>General</c:formatCode>
                <c:ptCount val="30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2020</c:v>
                </c:pt>
              </c:numCache>
            </c:numRef>
          </c:xVal>
          <c:yVal>
            <c:numRef>
              <c:f>'Control rule'!$F$5:$F$34</c:f>
              <c:numCache>
                <c:formatCode>General</c:formatCode>
                <c:ptCount val="30"/>
                <c:pt idx="0">
                  <c:v>44.723778817756646</c:v>
                </c:pt>
                <c:pt idx="1">
                  <c:v>54.956805695128672</c:v>
                </c:pt>
                <c:pt idx="2">
                  <c:v>105.83582599264922</c:v>
                </c:pt>
                <c:pt idx="3">
                  <c:v>137.62125106079677</c:v>
                </c:pt>
                <c:pt idx="4">
                  <c:v>162.76349293332271</c:v>
                </c:pt>
                <c:pt idx="5">
                  <c:v>171.1295957448954</c:v>
                </c:pt>
                <c:pt idx="6">
                  <c:v>202.7744675306304</c:v>
                </c:pt>
                <c:pt idx="7">
                  <c:v>204.56346262842192</c:v>
                </c:pt>
                <c:pt idx="8">
                  <c:v>205.47241835755116</c:v>
                </c:pt>
                <c:pt idx="9">
                  <c:v>202.90209081999481</c:v>
                </c:pt>
                <c:pt idx="10">
                  <c:v>183.02883522539696</c:v>
                </c:pt>
                <c:pt idx="11">
                  <c:v>157.99224880690102</c:v>
                </c:pt>
                <c:pt idx="12">
                  <c:v>132.42047804552357</c:v>
                </c:pt>
                <c:pt idx="13">
                  <c:v>121.55361515171801</c:v>
                </c:pt>
                <c:pt idx="14">
                  <c:v>125.9033785519119</c:v>
                </c:pt>
                <c:pt idx="15">
                  <c:v>123.10293349342327</c:v>
                </c:pt>
                <c:pt idx="16">
                  <c:v>142.06268352629789</c:v>
                </c:pt>
                <c:pt idx="17">
                  <c:v>137.30940577151335</c:v>
                </c:pt>
                <c:pt idx="18">
                  <c:v>142.21968849524018</c:v>
                </c:pt>
                <c:pt idx="19">
                  <c:v>122.47662757243351</c:v>
                </c:pt>
                <c:pt idx="20">
                  <c:v>119.09703939104971</c:v>
                </c:pt>
                <c:pt idx="21">
                  <c:v>170.51004174668844</c:v>
                </c:pt>
                <c:pt idx="22">
                  <c:v>175.26925701062544</c:v>
                </c:pt>
                <c:pt idx="23">
                  <c:v>153.10148779353491</c:v>
                </c:pt>
                <c:pt idx="24">
                  <c:v>152.10347600936956</c:v>
                </c:pt>
                <c:pt idx="25">
                  <c:v>211.35637252514303</c:v>
                </c:pt>
                <c:pt idx="26">
                  <c:v>193.55670346125567</c:v>
                </c:pt>
                <c:pt idx="27">
                  <c:v>185.45461871935993</c:v>
                </c:pt>
                <c:pt idx="28">
                  <c:v>174.9736404941394</c:v>
                </c:pt>
                <c:pt idx="29">
                  <c:v>156.51392775813704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38-4240-BF27-A888E007E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40879"/>
        <c:axId val="114145503"/>
      </c:scatterChart>
      <c:valAx>
        <c:axId val="11354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45503"/>
        <c:crosses val="autoZero"/>
        <c:crossBetween val="midCat"/>
      </c:valAx>
      <c:valAx>
        <c:axId val="11414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40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920750</xdr:colOff>
      <xdr:row>8</xdr:row>
      <xdr:rowOff>190500</xdr:rowOff>
    </xdr:from>
    <xdr:to>
      <xdr:col>13</xdr:col>
      <xdr:colOff>95250</xdr:colOff>
      <xdr:row>20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5D12D1-ADCA-D78A-768F-126FAA365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D90B-75AC-9647-A2B2-B8A9B02F9002}">
  <dimension ref="A1:F9"/>
  <sheetViews>
    <sheetView tabSelected="1" workbookViewId="0">
      <selection activeCell="D6" sqref="D6"/>
    </sheetView>
  </sheetViews>
  <sheetFormatPr baseColWidth="10" defaultColWidth="18.875" defaultRowHeight="41" customHeight="1" x14ac:dyDescent="0.2"/>
  <cols>
    <col min="4" max="4" width="25.375" customWidth="1"/>
  </cols>
  <sheetData>
    <row r="1" spans="1:6" ht="41" customHeight="1" x14ac:dyDescent="0.2">
      <c r="A1" s="1" t="s">
        <v>0</v>
      </c>
      <c r="B1" s="1" t="s">
        <v>5</v>
      </c>
      <c r="C1" s="1" t="s">
        <v>3</v>
      </c>
      <c r="D1" s="1" t="s">
        <v>9</v>
      </c>
      <c r="E1" s="1" t="s">
        <v>2</v>
      </c>
      <c r="F1" s="1" t="s">
        <v>7</v>
      </c>
    </row>
    <row r="2" spans="1:6" ht="41" customHeight="1" x14ac:dyDescent="0.2">
      <c r="A2" s="1" t="s">
        <v>1</v>
      </c>
      <c r="B2" s="1" t="s">
        <v>6</v>
      </c>
      <c r="C2" s="1" t="s">
        <v>4</v>
      </c>
      <c r="D2" s="1" t="s">
        <v>10</v>
      </c>
      <c r="E2">
        <v>0.7</v>
      </c>
      <c r="F2" s="1" t="s">
        <v>8</v>
      </c>
    </row>
    <row r="3" spans="1:6" ht="41" customHeight="1" x14ac:dyDescent="0.2">
      <c r="A3" s="1" t="s">
        <v>15</v>
      </c>
      <c r="B3" s="2" t="s">
        <v>11</v>
      </c>
      <c r="C3" s="1" t="s">
        <v>4</v>
      </c>
      <c r="D3" s="1" t="s">
        <v>10</v>
      </c>
      <c r="E3">
        <v>0.7</v>
      </c>
      <c r="F3" s="1" t="s">
        <v>8</v>
      </c>
    </row>
    <row r="4" spans="1:6" ht="41" customHeight="1" x14ac:dyDescent="0.2">
      <c r="A4" s="1" t="s">
        <v>16</v>
      </c>
      <c r="B4" s="2" t="s">
        <v>12</v>
      </c>
      <c r="C4" s="1" t="s">
        <v>4</v>
      </c>
      <c r="D4" s="1" t="s">
        <v>10</v>
      </c>
      <c r="E4">
        <v>0.7</v>
      </c>
      <c r="F4" s="1" t="s">
        <v>8</v>
      </c>
    </row>
    <row r="5" spans="1:6" ht="41" customHeight="1" x14ac:dyDescent="0.2">
      <c r="A5" s="1" t="s">
        <v>17</v>
      </c>
      <c r="B5" s="1" t="s">
        <v>6</v>
      </c>
      <c r="C5" s="2" t="s">
        <v>13</v>
      </c>
      <c r="D5" s="1" t="s">
        <v>10</v>
      </c>
      <c r="E5">
        <v>0.7</v>
      </c>
      <c r="F5" s="1" t="s">
        <v>8</v>
      </c>
    </row>
    <row r="6" spans="1:6" ht="41" customHeight="1" x14ac:dyDescent="0.2">
      <c r="A6" s="1" t="s">
        <v>18</v>
      </c>
      <c r="B6" s="1" t="s">
        <v>6</v>
      </c>
      <c r="C6" s="1" t="s">
        <v>4</v>
      </c>
      <c r="D6" s="2" t="s">
        <v>14</v>
      </c>
      <c r="E6">
        <v>0.7</v>
      </c>
      <c r="F6" s="1" t="s">
        <v>8</v>
      </c>
    </row>
    <row r="7" spans="1:6" ht="41" customHeight="1" x14ac:dyDescent="0.2">
      <c r="A7" s="1" t="s">
        <v>19</v>
      </c>
      <c r="B7" s="1" t="s">
        <v>6</v>
      </c>
      <c r="C7" s="1" t="s">
        <v>4</v>
      </c>
      <c r="D7" s="1" t="s">
        <v>10</v>
      </c>
      <c r="E7" s="2">
        <v>0.43</v>
      </c>
      <c r="F7" s="1" t="s">
        <v>8</v>
      </c>
    </row>
    <row r="8" spans="1:6" ht="41" customHeight="1" x14ac:dyDescent="0.2">
      <c r="A8" s="4" t="s">
        <v>20</v>
      </c>
      <c r="B8" s="1" t="s">
        <v>6</v>
      </c>
      <c r="C8" s="1" t="s">
        <v>4</v>
      </c>
      <c r="D8" s="1" t="s">
        <v>10</v>
      </c>
      <c r="E8" s="3">
        <v>0.9</v>
      </c>
      <c r="F8" s="1" t="s">
        <v>8</v>
      </c>
    </row>
    <row r="9" spans="1:6" ht="41" customHeight="1" x14ac:dyDescent="0.2">
      <c r="B9" s="1" t="s">
        <v>6</v>
      </c>
      <c r="C9" s="1" t="s">
        <v>4</v>
      </c>
      <c r="D9" s="1" t="s">
        <v>10</v>
      </c>
      <c r="E9">
        <v>0.7</v>
      </c>
      <c r="F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2684-080A-B54D-8F87-159C3B855ECF}">
  <dimension ref="B1:I67"/>
  <sheetViews>
    <sheetView zoomScale="108" workbookViewId="0">
      <selection activeCell="I24" sqref="I24"/>
    </sheetView>
  </sheetViews>
  <sheetFormatPr baseColWidth="10" defaultRowHeight="18" x14ac:dyDescent="0.2"/>
  <sheetData>
    <row r="1" spans="2:9" x14ac:dyDescent="0.2">
      <c r="F1" s="1" t="s">
        <v>27</v>
      </c>
      <c r="G1" s="1" t="s">
        <v>28</v>
      </c>
      <c r="I1" s="1" t="s">
        <v>31</v>
      </c>
    </row>
    <row r="2" spans="2:9" x14ac:dyDescent="0.2">
      <c r="F2">
        <v>44.723724233706825</v>
      </c>
      <c r="G2">
        <v>0.2</v>
      </c>
      <c r="I2">
        <f>SUM(H5:H35)</f>
        <v>30.018276206731276</v>
      </c>
    </row>
    <row r="3" spans="2:9" x14ac:dyDescent="0.2">
      <c r="B3" t="s">
        <v>21</v>
      </c>
      <c r="D3" t="s">
        <v>22</v>
      </c>
      <c r="E3" t="s">
        <v>23</v>
      </c>
      <c r="F3" s="1" t="s">
        <v>26</v>
      </c>
      <c r="G3" s="1" t="s">
        <v>30</v>
      </c>
      <c r="H3" s="1" t="s">
        <v>29</v>
      </c>
    </row>
    <row r="4" spans="2:9" x14ac:dyDescent="0.2">
      <c r="F4" s="1">
        <f>Binit</f>
        <v>44.723724233706825</v>
      </c>
      <c r="G4" s="1"/>
      <c r="H4" s="1"/>
    </row>
    <row r="5" spans="2:9" x14ac:dyDescent="0.2">
      <c r="B5" t="s">
        <v>24</v>
      </c>
      <c r="C5">
        <v>1990</v>
      </c>
      <c r="D5">
        <v>29</v>
      </c>
      <c r="E5">
        <v>0.28999999999999998</v>
      </c>
      <c r="F5">
        <f>Binit*EXP(G5)</f>
        <v>44.723778817756646</v>
      </c>
      <c r="G5">
        <v>1.2204711805273215E-6</v>
      </c>
      <c r="H5">
        <f t="shared" ref="H5:H34" si="0">(LN(D5)-LN(F5))^2/(2*(E5)^2)+(LN(F4)-LN(F5))^2/(2*PE*PE)</f>
        <v>1.1157578262902572</v>
      </c>
    </row>
    <row r="6" spans="2:9" x14ac:dyDescent="0.2">
      <c r="B6" t="s">
        <v>24</v>
      </c>
      <c r="C6">
        <v>1991</v>
      </c>
      <c r="D6">
        <v>15</v>
      </c>
      <c r="E6">
        <v>0.34</v>
      </c>
      <c r="F6">
        <f>F5*EXP(G6)</f>
        <v>54.956805695128672</v>
      </c>
      <c r="G6">
        <v>0.20604220090558842</v>
      </c>
      <c r="H6">
        <f t="shared" si="0"/>
        <v>7.8234671058399234</v>
      </c>
    </row>
    <row r="7" spans="2:9" x14ac:dyDescent="0.2">
      <c r="B7" t="s">
        <v>24</v>
      </c>
      <c r="C7">
        <v>1992</v>
      </c>
      <c r="D7">
        <v>132</v>
      </c>
      <c r="E7">
        <v>0.15</v>
      </c>
      <c r="F7">
        <f t="shared" ref="F7:F35" si="1">F6*EXP(G7)</f>
        <v>105.83582599264922</v>
      </c>
      <c r="G7">
        <v>0.65534155638856728</v>
      </c>
      <c r="H7">
        <f t="shared" si="0"/>
        <v>6.4529065686415947</v>
      </c>
    </row>
    <row r="8" spans="2:9" x14ac:dyDescent="0.2">
      <c r="B8" t="s">
        <v>24</v>
      </c>
      <c r="C8">
        <v>1993</v>
      </c>
      <c r="D8">
        <v>205</v>
      </c>
      <c r="E8">
        <v>0.41</v>
      </c>
      <c r="F8">
        <f t="shared" si="1"/>
        <v>137.62125106079677</v>
      </c>
      <c r="G8">
        <v>0.26261627234957113</v>
      </c>
      <c r="H8">
        <f t="shared" si="0"/>
        <v>1.3344468813125567</v>
      </c>
    </row>
    <row r="9" spans="2:9" x14ac:dyDescent="0.2">
      <c r="B9" t="s">
        <v>24</v>
      </c>
      <c r="C9">
        <v>1994</v>
      </c>
      <c r="D9">
        <v>181</v>
      </c>
      <c r="E9">
        <v>0.19</v>
      </c>
      <c r="F9">
        <f t="shared" si="1"/>
        <v>162.76349293332271</v>
      </c>
      <c r="G9">
        <v>0.16779282911719012</v>
      </c>
      <c r="H9">
        <f t="shared" si="0"/>
        <v>0.50813810934602732</v>
      </c>
    </row>
    <row r="10" spans="2:9" x14ac:dyDescent="0.2">
      <c r="B10" t="s">
        <v>24</v>
      </c>
      <c r="C10">
        <v>1995</v>
      </c>
      <c r="D10">
        <v>160</v>
      </c>
      <c r="E10">
        <v>0.15</v>
      </c>
      <c r="F10">
        <f t="shared" si="1"/>
        <v>171.1295957448954</v>
      </c>
      <c r="G10">
        <v>5.0122955777020979E-2</v>
      </c>
      <c r="H10">
        <f t="shared" si="0"/>
        <v>0.13189727472927559</v>
      </c>
    </row>
    <row r="11" spans="2:9" x14ac:dyDescent="0.2">
      <c r="B11" t="s">
        <v>24</v>
      </c>
      <c r="C11">
        <v>1996</v>
      </c>
      <c r="D11">
        <v>231</v>
      </c>
      <c r="E11">
        <v>0.18</v>
      </c>
      <c r="F11">
        <f t="shared" si="1"/>
        <v>202.7744675306304</v>
      </c>
      <c r="G11">
        <v>0.16967322472313803</v>
      </c>
      <c r="H11">
        <f t="shared" si="0"/>
        <v>0.62196400031301435</v>
      </c>
    </row>
    <row r="12" spans="2:9" x14ac:dyDescent="0.2">
      <c r="B12" t="s">
        <v>24</v>
      </c>
      <c r="C12">
        <v>1997</v>
      </c>
      <c r="D12">
        <v>205</v>
      </c>
      <c r="E12">
        <v>0.14000000000000001</v>
      </c>
      <c r="F12">
        <f t="shared" si="1"/>
        <v>204.56346262842192</v>
      </c>
      <c r="G12">
        <v>8.7838940009277618E-3</v>
      </c>
      <c r="H12">
        <f t="shared" si="0"/>
        <v>1.0803842807720178E-3</v>
      </c>
    </row>
    <row r="13" spans="2:9" x14ac:dyDescent="0.2">
      <c r="B13" t="s">
        <v>24</v>
      </c>
      <c r="C13">
        <v>1998</v>
      </c>
      <c r="D13">
        <v>209</v>
      </c>
      <c r="E13">
        <v>0.2</v>
      </c>
      <c r="F13">
        <f t="shared" si="1"/>
        <v>205.47241835755116</v>
      </c>
      <c r="G13">
        <v>4.4335496485820467E-3</v>
      </c>
      <c r="H13">
        <f t="shared" si="0"/>
        <v>3.8677496446273083E-3</v>
      </c>
    </row>
    <row r="14" spans="2:9" x14ac:dyDescent="0.2">
      <c r="B14" t="s">
        <v>24</v>
      </c>
      <c r="C14">
        <v>1999</v>
      </c>
      <c r="D14">
        <v>215</v>
      </c>
      <c r="E14">
        <v>0.16</v>
      </c>
      <c r="F14">
        <f t="shared" si="1"/>
        <v>202.90209081999481</v>
      </c>
      <c r="G14">
        <v>-1.2588256229395906E-2</v>
      </c>
      <c r="H14">
        <f t="shared" si="0"/>
        <v>6.7490306490922705E-2</v>
      </c>
    </row>
    <row r="15" spans="2:9" x14ac:dyDescent="0.2">
      <c r="B15" t="s">
        <v>24</v>
      </c>
      <c r="C15">
        <v>2000</v>
      </c>
      <c r="D15">
        <v>194</v>
      </c>
      <c r="E15">
        <v>0.23</v>
      </c>
      <c r="F15">
        <f t="shared" si="1"/>
        <v>183.02883522539696</v>
      </c>
      <c r="G15">
        <v>-0.10307984149442638</v>
      </c>
      <c r="H15">
        <f t="shared" si="0"/>
        <v>0.16484957118803456</v>
      </c>
    </row>
    <row r="16" spans="2:9" x14ac:dyDescent="0.2">
      <c r="B16" t="s">
        <v>24</v>
      </c>
      <c r="C16">
        <v>2001</v>
      </c>
      <c r="D16">
        <v>161</v>
      </c>
      <c r="E16">
        <v>0.16</v>
      </c>
      <c r="F16">
        <f t="shared" si="1"/>
        <v>157.99224880690102</v>
      </c>
      <c r="G16">
        <v>-0.14709773632692966</v>
      </c>
      <c r="H16">
        <f t="shared" si="0"/>
        <v>0.27741787314312183</v>
      </c>
    </row>
    <row r="17" spans="2:8" x14ac:dyDescent="0.2">
      <c r="B17" t="s">
        <v>24</v>
      </c>
      <c r="C17">
        <v>2002</v>
      </c>
      <c r="D17">
        <v>124</v>
      </c>
      <c r="E17">
        <v>0.17</v>
      </c>
      <c r="F17">
        <f t="shared" si="1"/>
        <v>132.42047804552357</v>
      </c>
      <c r="G17">
        <v>-0.1765636740788111</v>
      </c>
      <c r="H17">
        <f t="shared" si="0"/>
        <v>0.46436556388995592</v>
      </c>
    </row>
    <row r="18" spans="2:8" x14ac:dyDescent="0.2">
      <c r="B18" t="s">
        <v>24</v>
      </c>
      <c r="C18">
        <v>2003</v>
      </c>
      <c r="D18">
        <v>109</v>
      </c>
      <c r="E18">
        <v>0.19</v>
      </c>
      <c r="F18">
        <f t="shared" si="1"/>
        <v>121.55361515171801</v>
      </c>
      <c r="G18">
        <v>-8.5626857145165575E-2</v>
      </c>
      <c r="H18">
        <f t="shared" si="0"/>
        <v>0.25622909795748472</v>
      </c>
    </row>
    <row r="19" spans="2:8" x14ac:dyDescent="0.2">
      <c r="B19" t="s">
        <v>24</v>
      </c>
      <c r="C19">
        <v>2004</v>
      </c>
      <c r="D19">
        <v>135</v>
      </c>
      <c r="E19">
        <v>0.22</v>
      </c>
      <c r="F19">
        <f t="shared" si="1"/>
        <v>125.9033785519119</v>
      </c>
      <c r="G19">
        <v>3.5159333476658679E-2</v>
      </c>
      <c r="H19">
        <f t="shared" si="0"/>
        <v>6.5725560115687726E-2</v>
      </c>
    </row>
    <row r="20" spans="2:8" x14ac:dyDescent="0.2">
      <c r="B20" t="s">
        <v>24</v>
      </c>
      <c r="C20">
        <v>2005</v>
      </c>
      <c r="D20">
        <v>106</v>
      </c>
      <c r="E20">
        <v>0.19</v>
      </c>
      <c r="F20">
        <f t="shared" si="1"/>
        <v>123.10293349342327</v>
      </c>
      <c r="G20">
        <v>-2.2493912819703941E-2</v>
      </c>
      <c r="H20">
        <f t="shared" si="0"/>
        <v>0.31622367102670584</v>
      </c>
    </row>
    <row r="21" spans="2:8" x14ac:dyDescent="0.2">
      <c r="B21" t="s">
        <v>24</v>
      </c>
      <c r="C21">
        <v>2006</v>
      </c>
      <c r="D21">
        <v>164</v>
      </c>
      <c r="E21">
        <v>0.18</v>
      </c>
      <c r="F21">
        <f t="shared" si="1"/>
        <v>142.06268352629789</v>
      </c>
      <c r="G21">
        <v>0.14324753040965832</v>
      </c>
      <c r="H21">
        <f t="shared" si="0"/>
        <v>0.57471416653378538</v>
      </c>
    </row>
    <row r="22" spans="2:8" x14ac:dyDescent="0.2">
      <c r="B22" t="s">
        <v>24</v>
      </c>
      <c r="C22">
        <v>2007</v>
      </c>
      <c r="D22">
        <v>129</v>
      </c>
      <c r="E22">
        <v>0.19</v>
      </c>
      <c r="F22">
        <f t="shared" si="1"/>
        <v>137.30940577151335</v>
      </c>
      <c r="G22">
        <v>-3.4031577799479212E-2</v>
      </c>
      <c r="H22">
        <f t="shared" si="0"/>
        <v>6.844925149928234E-2</v>
      </c>
    </row>
    <row r="23" spans="2:8" x14ac:dyDescent="0.2">
      <c r="B23" t="s">
        <v>24</v>
      </c>
      <c r="C23">
        <v>2008</v>
      </c>
      <c r="D23">
        <v>168</v>
      </c>
      <c r="E23">
        <v>0.19</v>
      </c>
      <c r="F23">
        <f t="shared" si="1"/>
        <v>142.21968849524018</v>
      </c>
      <c r="G23">
        <v>3.5136148468346257E-2</v>
      </c>
      <c r="H23">
        <f t="shared" si="0"/>
        <v>0.39981643727704896</v>
      </c>
    </row>
    <row r="24" spans="2:8" x14ac:dyDescent="0.2">
      <c r="B24" t="s">
        <v>24</v>
      </c>
      <c r="C24">
        <v>2009</v>
      </c>
      <c r="D24">
        <v>111</v>
      </c>
      <c r="E24">
        <v>0.18</v>
      </c>
      <c r="F24">
        <f t="shared" si="1"/>
        <v>122.47662757243351</v>
      </c>
      <c r="G24">
        <v>-0.14945274769694283</v>
      </c>
      <c r="H24">
        <f t="shared" si="0"/>
        <v>0.42859344680315931</v>
      </c>
    </row>
    <row r="25" spans="2:8" x14ac:dyDescent="0.2">
      <c r="B25" t="s">
        <v>24</v>
      </c>
      <c r="C25">
        <v>2010</v>
      </c>
      <c r="D25">
        <v>84</v>
      </c>
      <c r="E25">
        <v>0.19</v>
      </c>
      <c r="F25">
        <f t="shared" si="1"/>
        <v>119.09703939104971</v>
      </c>
      <c r="G25">
        <v>-2.7981598579263984E-2</v>
      </c>
      <c r="H25">
        <f t="shared" si="0"/>
        <v>1.6979594850634085</v>
      </c>
    </row>
    <row r="26" spans="2:8" x14ac:dyDescent="0.2">
      <c r="B26" t="s">
        <v>24</v>
      </c>
      <c r="C26">
        <v>2011</v>
      </c>
      <c r="D26">
        <v>223</v>
      </c>
      <c r="E26">
        <v>0.18</v>
      </c>
      <c r="F26">
        <f t="shared" si="1"/>
        <v>170.51004174668844</v>
      </c>
      <c r="G26">
        <v>0.35885557298958259</v>
      </c>
      <c r="H26">
        <f t="shared" si="0"/>
        <v>2.7212369876801938</v>
      </c>
    </row>
    <row r="27" spans="2:8" x14ac:dyDescent="0.2">
      <c r="B27" t="s">
        <v>24</v>
      </c>
      <c r="C27">
        <v>2012</v>
      </c>
      <c r="D27">
        <v>203</v>
      </c>
      <c r="E27">
        <v>0.19</v>
      </c>
      <c r="F27">
        <f t="shared" si="1"/>
        <v>175.26925701062544</v>
      </c>
      <c r="G27">
        <v>2.7529212098593641E-2</v>
      </c>
      <c r="H27">
        <f t="shared" si="0"/>
        <v>0.30828888595936654</v>
      </c>
    </row>
    <row r="28" spans="2:8" x14ac:dyDescent="0.2">
      <c r="B28" t="s">
        <v>24</v>
      </c>
      <c r="C28">
        <v>2013</v>
      </c>
      <c r="D28">
        <v>145</v>
      </c>
      <c r="E28">
        <v>0.13</v>
      </c>
      <c r="F28">
        <f t="shared" si="1"/>
        <v>153.10148779353491</v>
      </c>
      <c r="G28">
        <v>-0.13522238255720129</v>
      </c>
      <c r="H28">
        <f t="shared" si="0"/>
        <v>0.31601339053366073</v>
      </c>
    </row>
    <row r="29" spans="2:8" x14ac:dyDescent="0.2">
      <c r="B29" t="s">
        <v>24</v>
      </c>
      <c r="C29">
        <v>2014</v>
      </c>
      <c r="D29">
        <v>132</v>
      </c>
      <c r="E29">
        <v>0.13</v>
      </c>
      <c r="F29">
        <f t="shared" si="1"/>
        <v>152.10347600936956</v>
      </c>
      <c r="G29">
        <v>-6.5399679540328135E-3</v>
      </c>
      <c r="H29">
        <f t="shared" si="0"/>
        <v>0.59508052438058612</v>
      </c>
    </row>
    <row r="30" spans="2:8" x14ac:dyDescent="0.2">
      <c r="B30" t="s">
        <v>24</v>
      </c>
      <c r="C30">
        <v>2015</v>
      </c>
      <c r="D30">
        <v>276</v>
      </c>
      <c r="E30">
        <v>0.16</v>
      </c>
      <c r="F30">
        <f t="shared" si="1"/>
        <v>211.35637252514303</v>
      </c>
      <c r="G30">
        <v>0.3289846256331897</v>
      </c>
      <c r="H30">
        <f t="shared" si="0"/>
        <v>2.7437393918790178</v>
      </c>
    </row>
    <row r="31" spans="2:8" x14ac:dyDescent="0.2">
      <c r="B31" t="s">
        <v>24</v>
      </c>
      <c r="C31">
        <v>2016</v>
      </c>
      <c r="D31">
        <v>185</v>
      </c>
      <c r="E31">
        <v>0.2</v>
      </c>
      <c r="F31">
        <f t="shared" si="1"/>
        <v>193.55670346125567</v>
      </c>
      <c r="G31">
        <v>-8.7975167399725357E-2</v>
      </c>
      <c r="H31">
        <f t="shared" si="0"/>
        <v>0.12229997341912352</v>
      </c>
    </row>
    <row r="32" spans="2:8" x14ac:dyDescent="0.2">
      <c r="B32" t="s">
        <v>24</v>
      </c>
      <c r="C32">
        <v>2017</v>
      </c>
      <c r="D32">
        <v>192</v>
      </c>
      <c r="E32">
        <v>0.3</v>
      </c>
      <c r="F32">
        <f t="shared" si="1"/>
        <v>185.45461871935993</v>
      </c>
      <c r="G32">
        <v>-4.2760301589921487E-2</v>
      </c>
      <c r="H32">
        <f t="shared" si="0"/>
        <v>2.9539211998878066E-2</v>
      </c>
    </row>
    <row r="33" spans="2:8" x14ac:dyDescent="0.2">
      <c r="B33" t="s">
        <v>24</v>
      </c>
      <c r="C33">
        <v>2018</v>
      </c>
      <c r="D33">
        <v>210</v>
      </c>
      <c r="E33">
        <v>0.37</v>
      </c>
      <c r="F33">
        <f t="shared" si="1"/>
        <v>174.9736404941394</v>
      </c>
      <c r="G33">
        <v>-5.8174872264643754E-2</v>
      </c>
      <c r="H33">
        <f t="shared" si="0"/>
        <v>0.16391133031702615</v>
      </c>
    </row>
    <row r="34" spans="2:8" x14ac:dyDescent="0.2">
      <c r="B34" t="s">
        <v>24</v>
      </c>
      <c r="C34">
        <v>2020</v>
      </c>
      <c r="D34">
        <v>147</v>
      </c>
      <c r="E34">
        <v>0.15</v>
      </c>
      <c r="F34">
        <f t="shared" si="1"/>
        <v>156.51392775813704</v>
      </c>
      <c r="G34">
        <v>-0.11149033555051563</v>
      </c>
      <c r="H34">
        <f t="shared" si="0"/>
        <v>0.2427727850163959</v>
      </c>
    </row>
    <row r="35" spans="2:8" x14ac:dyDescent="0.2">
      <c r="B35" t="s">
        <v>24</v>
      </c>
      <c r="C35">
        <v>2022</v>
      </c>
      <c r="D35">
        <v>200</v>
      </c>
      <c r="E35">
        <v>0.15</v>
      </c>
      <c r="F35">
        <f t="shared" si="1"/>
        <v>156.51392775813704</v>
      </c>
      <c r="G35">
        <v>0</v>
      </c>
      <c r="H35">
        <f>(LN(D35)-LN(F35))^2/(2*(E35*D35)^2)</f>
        <v>3.3394160383950226E-5</v>
      </c>
    </row>
    <row r="37" spans="2:8" x14ac:dyDescent="0.2">
      <c r="B37" t="s">
        <v>25</v>
      </c>
      <c r="C37">
        <v>1990</v>
      </c>
      <c r="D37">
        <v>606</v>
      </c>
      <c r="E37">
        <v>0.15</v>
      </c>
      <c r="F37">
        <f t="shared" ref="F37:F67" si="2">Binit*EXP(G37)</f>
        <v>44.723724233706825</v>
      </c>
      <c r="G37">
        <v>0</v>
      </c>
      <c r="H37">
        <f>(LN(D37)-LN(F37))^2/(2*(E37*D37)^2)+(LN(F34)-LN(F37))^2/(2*PE*PE)</f>
        <v>19.61427628009567</v>
      </c>
    </row>
    <row r="38" spans="2:8" x14ac:dyDescent="0.2">
      <c r="B38" t="s">
        <v>25</v>
      </c>
      <c r="C38">
        <v>1991</v>
      </c>
      <c r="D38">
        <v>603</v>
      </c>
      <c r="E38">
        <v>0.15</v>
      </c>
      <c r="F38">
        <f t="shared" si="2"/>
        <v>44.723724233706825</v>
      </c>
      <c r="G38">
        <v>0</v>
      </c>
      <c r="H38">
        <f t="shared" ref="H38:H67" si="3">(LN(D38)-LN(F38))^2/(2*(E38*D38)^2)</f>
        <v>4.1359140526150794E-4</v>
      </c>
    </row>
    <row r="39" spans="2:8" x14ac:dyDescent="0.2">
      <c r="B39" t="s">
        <v>25</v>
      </c>
      <c r="C39">
        <v>1992</v>
      </c>
      <c r="D39">
        <v>1111</v>
      </c>
      <c r="E39">
        <v>0.1</v>
      </c>
      <c r="F39">
        <f t="shared" si="2"/>
        <v>44.723724233706825</v>
      </c>
      <c r="G39">
        <v>0</v>
      </c>
      <c r="H39">
        <f t="shared" si="3"/>
        <v>4.1805297521429861E-4</v>
      </c>
    </row>
    <row r="40" spans="2:8" x14ac:dyDescent="0.2">
      <c r="B40" t="s">
        <v>25</v>
      </c>
      <c r="C40">
        <v>1993</v>
      </c>
      <c r="D40">
        <v>762</v>
      </c>
      <c r="E40">
        <v>0.12</v>
      </c>
      <c r="F40">
        <f t="shared" si="2"/>
        <v>44.723724233706825</v>
      </c>
      <c r="G40">
        <v>0</v>
      </c>
      <c r="H40">
        <f t="shared" si="3"/>
        <v>4.807720856711314E-4</v>
      </c>
    </row>
    <row r="41" spans="2:8" x14ac:dyDescent="0.2">
      <c r="B41" t="s">
        <v>25</v>
      </c>
      <c r="C41">
        <v>1994</v>
      </c>
      <c r="D41">
        <v>655</v>
      </c>
      <c r="E41">
        <v>0.15</v>
      </c>
      <c r="F41">
        <f t="shared" si="2"/>
        <v>44.723724233706825</v>
      </c>
      <c r="G41">
        <v>0</v>
      </c>
      <c r="H41">
        <f t="shared" si="3"/>
        <v>3.7317483079375176E-4</v>
      </c>
    </row>
    <row r="42" spans="2:8" x14ac:dyDescent="0.2">
      <c r="B42" t="s">
        <v>25</v>
      </c>
      <c r="C42">
        <v>1995</v>
      </c>
      <c r="D42">
        <v>459</v>
      </c>
      <c r="E42">
        <v>0.14000000000000001</v>
      </c>
      <c r="F42">
        <f t="shared" si="2"/>
        <v>44.723724233706825</v>
      </c>
      <c r="G42">
        <v>0</v>
      </c>
      <c r="H42">
        <f t="shared" si="3"/>
        <v>6.5653554651266561E-4</v>
      </c>
    </row>
    <row r="43" spans="2:8" x14ac:dyDescent="0.2">
      <c r="B43" t="s">
        <v>25</v>
      </c>
      <c r="C43">
        <v>1996</v>
      </c>
      <c r="D43">
        <v>623</v>
      </c>
      <c r="E43">
        <v>0.18</v>
      </c>
      <c r="F43">
        <f t="shared" si="2"/>
        <v>44.723724233706825</v>
      </c>
      <c r="G43">
        <v>0</v>
      </c>
      <c r="H43">
        <f t="shared" si="3"/>
        <v>2.7586361851353954E-4</v>
      </c>
    </row>
    <row r="44" spans="2:8" x14ac:dyDescent="0.2">
      <c r="B44" t="s">
        <v>25</v>
      </c>
      <c r="C44">
        <v>1997</v>
      </c>
      <c r="D44">
        <v>458</v>
      </c>
      <c r="E44">
        <v>0.15</v>
      </c>
      <c r="F44">
        <f t="shared" si="2"/>
        <v>44.723724233706825</v>
      </c>
      <c r="G44">
        <v>0</v>
      </c>
      <c r="H44">
        <f t="shared" si="3"/>
        <v>5.7334003764440309E-4</v>
      </c>
    </row>
    <row r="45" spans="2:8" x14ac:dyDescent="0.2">
      <c r="B45" t="s">
        <v>25</v>
      </c>
      <c r="C45">
        <v>1998</v>
      </c>
      <c r="D45">
        <v>1384</v>
      </c>
      <c r="E45">
        <v>0.18</v>
      </c>
      <c r="F45">
        <f t="shared" si="2"/>
        <v>44.723724233706825</v>
      </c>
      <c r="G45">
        <v>0</v>
      </c>
      <c r="H45">
        <f t="shared" si="3"/>
        <v>9.4908549249475349E-5</v>
      </c>
    </row>
    <row r="46" spans="2:8" x14ac:dyDescent="0.2">
      <c r="B46" t="s">
        <v>25</v>
      </c>
      <c r="C46">
        <v>1999</v>
      </c>
      <c r="D46">
        <v>1277</v>
      </c>
      <c r="E46">
        <v>0.35</v>
      </c>
      <c r="F46">
        <f t="shared" si="2"/>
        <v>44.723724233706825</v>
      </c>
      <c r="G46">
        <v>0</v>
      </c>
      <c r="H46">
        <f t="shared" si="3"/>
        <v>2.811895521448446E-5</v>
      </c>
    </row>
    <row r="47" spans="2:8" x14ac:dyDescent="0.2">
      <c r="B47" t="s">
        <v>25</v>
      </c>
      <c r="C47">
        <v>2000</v>
      </c>
      <c r="D47">
        <v>1079</v>
      </c>
      <c r="E47">
        <v>0.12</v>
      </c>
      <c r="F47">
        <f t="shared" si="2"/>
        <v>44.723724233706825</v>
      </c>
      <c r="G47">
        <v>0</v>
      </c>
      <c r="H47">
        <f t="shared" si="3"/>
        <v>3.0221492158251124E-4</v>
      </c>
    </row>
    <row r="48" spans="2:8" x14ac:dyDescent="0.2">
      <c r="B48" t="s">
        <v>25</v>
      </c>
      <c r="C48">
        <v>2001</v>
      </c>
      <c r="D48">
        <v>426</v>
      </c>
      <c r="E48">
        <v>0.22</v>
      </c>
      <c r="F48">
        <f t="shared" si="2"/>
        <v>44.723724233706825</v>
      </c>
      <c r="G48">
        <v>0</v>
      </c>
      <c r="H48">
        <f t="shared" si="3"/>
        <v>2.891933570658222E-4</v>
      </c>
    </row>
    <row r="49" spans="2:8" x14ac:dyDescent="0.2">
      <c r="B49" t="s">
        <v>25</v>
      </c>
      <c r="C49">
        <v>2002</v>
      </c>
      <c r="D49">
        <v>601</v>
      </c>
      <c r="E49">
        <v>0.23</v>
      </c>
      <c r="F49">
        <f t="shared" si="2"/>
        <v>44.723724233706825</v>
      </c>
      <c r="G49">
        <v>0</v>
      </c>
      <c r="H49">
        <f t="shared" si="3"/>
        <v>1.7663389610358003E-4</v>
      </c>
    </row>
    <row r="50" spans="2:8" x14ac:dyDescent="0.2">
      <c r="B50" t="s">
        <v>25</v>
      </c>
      <c r="C50">
        <v>2003</v>
      </c>
      <c r="D50">
        <v>667</v>
      </c>
      <c r="E50">
        <v>0.16</v>
      </c>
      <c r="F50">
        <f t="shared" si="2"/>
        <v>44.723724233706825</v>
      </c>
      <c r="G50">
        <v>0</v>
      </c>
      <c r="H50">
        <f t="shared" si="3"/>
        <v>3.2058335891649791E-4</v>
      </c>
    </row>
    <row r="51" spans="2:8" x14ac:dyDescent="0.2">
      <c r="B51" t="s">
        <v>25</v>
      </c>
      <c r="C51">
        <v>2004</v>
      </c>
      <c r="D51">
        <v>1022</v>
      </c>
      <c r="E51">
        <v>0.19</v>
      </c>
      <c r="F51">
        <f t="shared" si="2"/>
        <v>44.723724233706825</v>
      </c>
      <c r="G51">
        <v>0</v>
      </c>
      <c r="H51">
        <f t="shared" si="3"/>
        <v>1.2983017821432846E-4</v>
      </c>
    </row>
    <row r="52" spans="2:8" x14ac:dyDescent="0.2">
      <c r="B52" t="s">
        <v>25</v>
      </c>
      <c r="C52">
        <v>2005</v>
      </c>
      <c r="D52">
        <v>495</v>
      </c>
      <c r="E52">
        <v>0.17</v>
      </c>
      <c r="F52">
        <f t="shared" si="2"/>
        <v>44.723724233706825</v>
      </c>
      <c r="G52">
        <v>0</v>
      </c>
      <c r="H52">
        <f t="shared" si="3"/>
        <v>4.0808447918383683E-4</v>
      </c>
    </row>
    <row r="53" spans="2:8" x14ac:dyDescent="0.2">
      <c r="B53" t="s">
        <v>25</v>
      </c>
      <c r="C53">
        <v>2006</v>
      </c>
      <c r="D53">
        <v>734</v>
      </c>
      <c r="E53">
        <v>0.14000000000000001</v>
      </c>
      <c r="F53">
        <f t="shared" si="2"/>
        <v>44.723724233706825</v>
      </c>
      <c r="G53">
        <v>0</v>
      </c>
      <c r="H53">
        <f t="shared" si="3"/>
        <v>3.7069673604664085E-4</v>
      </c>
    </row>
    <row r="54" spans="2:8" x14ac:dyDescent="0.2">
      <c r="B54" t="s">
        <v>25</v>
      </c>
      <c r="C54">
        <v>2007</v>
      </c>
      <c r="D54">
        <v>573</v>
      </c>
      <c r="E54">
        <v>0.26</v>
      </c>
      <c r="F54">
        <f t="shared" si="2"/>
        <v>44.723724233706825</v>
      </c>
      <c r="G54">
        <v>0</v>
      </c>
      <c r="H54">
        <f t="shared" si="3"/>
        <v>1.4652927527224535E-4</v>
      </c>
    </row>
    <row r="55" spans="2:8" x14ac:dyDescent="0.2">
      <c r="B55" t="s">
        <v>25</v>
      </c>
      <c r="C55">
        <v>2008</v>
      </c>
      <c r="D55">
        <v>768</v>
      </c>
      <c r="E55">
        <v>0.3</v>
      </c>
      <c r="F55">
        <f t="shared" si="2"/>
        <v>44.723724233706825</v>
      </c>
      <c r="G55">
        <v>0</v>
      </c>
      <c r="H55">
        <f t="shared" si="3"/>
        <v>7.6145814186039657E-5</v>
      </c>
    </row>
    <row r="56" spans="2:8" x14ac:dyDescent="0.2">
      <c r="B56" t="s">
        <v>25</v>
      </c>
      <c r="C56">
        <v>2009</v>
      </c>
      <c r="D56">
        <v>1365</v>
      </c>
      <c r="E56">
        <v>0.13</v>
      </c>
      <c r="F56">
        <f t="shared" si="2"/>
        <v>44.723724233706825</v>
      </c>
      <c r="G56">
        <v>0</v>
      </c>
      <c r="H56">
        <f t="shared" si="3"/>
        <v>1.8555180369002604E-4</v>
      </c>
    </row>
    <row r="57" spans="2:8" x14ac:dyDescent="0.2">
      <c r="B57" t="s">
        <v>25</v>
      </c>
      <c r="C57">
        <v>2010</v>
      </c>
      <c r="D57">
        <v>957</v>
      </c>
      <c r="E57">
        <v>0.18</v>
      </c>
      <c r="F57">
        <f t="shared" si="2"/>
        <v>44.723724233706825</v>
      </c>
      <c r="G57">
        <v>0</v>
      </c>
      <c r="H57">
        <f t="shared" si="3"/>
        <v>1.5811751426751452E-4</v>
      </c>
    </row>
    <row r="58" spans="2:8" x14ac:dyDescent="0.2">
      <c r="B58" t="s">
        <v>25</v>
      </c>
      <c r="C58">
        <v>2011</v>
      </c>
      <c r="D58">
        <v>864</v>
      </c>
      <c r="E58">
        <v>0.1</v>
      </c>
      <c r="F58">
        <f t="shared" si="2"/>
        <v>44.723724233706825</v>
      </c>
      <c r="G58">
        <v>0</v>
      </c>
      <c r="H58">
        <f t="shared" si="3"/>
        <v>5.8727224498578319E-4</v>
      </c>
    </row>
    <row r="59" spans="2:8" x14ac:dyDescent="0.2">
      <c r="B59" t="s">
        <v>25</v>
      </c>
      <c r="C59">
        <v>2012</v>
      </c>
      <c r="D59">
        <v>617</v>
      </c>
      <c r="E59">
        <v>0.14000000000000001</v>
      </c>
      <c r="F59">
        <f t="shared" si="2"/>
        <v>44.723724233706825</v>
      </c>
      <c r="G59">
        <v>0</v>
      </c>
      <c r="H59">
        <f t="shared" si="3"/>
        <v>4.6152162231596075E-4</v>
      </c>
    </row>
    <row r="60" spans="2:8" x14ac:dyDescent="0.2">
      <c r="B60" t="s">
        <v>25</v>
      </c>
      <c r="C60">
        <v>2013</v>
      </c>
      <c r="D60">
        <v>1247</v>
      </c>
      <c r="E60">
        <v>0.16</v>
      </c>
      <c r="F60">
        <f t="shared" si="2"/>
        <v>44.723724233706825</v>
      </c>
      <c r="G60">
        <v>0</v>
      </c>
      <c r="H60">
        <f t="shared" si="3"/>
        <v>1.3911105297758028E-4</v>
      </c>
    </row>
    <row r="61" spans="2:8" x14ac:dyDescent="0.2">
      <c r="B61" t="s">
        <v>25</v>
      </c>
      <c r="C61">
        <v>2014</v>
      </c>
      <c r="D61">
        <v>936</v>
      </c>
      <c r="E61">
        <v>0.11</v>
      </c>
      <c r="F61">
        <f t="shared" si="2"/>
        <v>44.723724233706825</v>
      </c>
      <c r="G61">
        <v>0</v>
      </c>
      <c r="H61">
        <f t="shared" si="3"/>
        <v>4.3621197829488248E-4</v>
      </c>
    </row>
    <row r="62" spans="2:8" x14ac:dyDescent="0.2">
      <c r="B62" t="s">
        <v>25</v>
      </c>
      <c r="C62">
        <v>2015</v>
      </c>
      <c r="D62">
        <v>839</v>
      </c>
      <c r="E62">
        <v>0.14000000000000001</v>
      </c>
      <c r="F62">
        <f t="shared" si="2"/>
        <v>44.723724233706825</v>
      </c>
      <c r="G62">
        <v>0</v>
      </c>
      <c r="H62">
        <f t="shared" si="3"/>
        <v>3.1148061348799282E-4</v>
      </c>
    </row>
    <row r="63" spans="2:8" x14ac:dyDescent="0.2">
      <c r="B63" t="s">
        <v>25</v>
      </c>
      <c r="C63">
        <v>2016</v>
      </c>
      <c r="D63">
        <v>824</v>
      </c>
      <c r="E63">
        <v>0.15</v>
      </c>
      <c r="F63">
        <f t="shared" si="2"/>
        <v>44.723724233706825</v>
      </c>
      <c r="G63">
        <v>0</v>
      </c>
      <c r="H63">
        <f t="shared" si="3"/>
        <v>2.7785148483975181E-4</v>
      </c>
    </row>
    <row r="64" spans="2:8" x14ac:dyDescent="0.2">
      <c r="B64" t="s">
        <v>25</v>
      </c>
      <c r="C64">
        <v>2017</v>
      </c>
      <c r="D64">
        <v>687</v>
      </c>
      <c r="E64">
        <v>0.18</v>
      </c>
      <c r="F64">
        <f t="shared" si="2"/>
        <v>44.723724233706825</v>
      </c>
      <c r="G64">
        <v>0</v>
      </c>
      <c r="H64">
        <f t="shared" si="3"/>
        <v>2.4401634611170253E-4</v>
      </c>
    </row>
    <row r="65" spans="2:8" x14ac:dyDescent="0.2">
      <c r="B65" t="s">
        <v>25</v>
      </c>
      <c r="C65">
        <v>2018</v>
      </c>
      <c r="D65">
        <v>710</v>
      </c>
      <c r="E65">
        <v>0.16</v>
      </c>
      <c r="F65">
        <f t="shared" si="2"/>
        <v>44.723724233706825</v>
      </c>
      <c r="G65">
        <v>0</v>
      </c>
      <c r="H65">
        <f t="shared" si="3"/>
        <v>2.9616142338509199E-4</v>
      </c>
    </row>
    <row r="66" spans="2:8" x14ac:dyDescent="0.2">
      <c r="B66" t="s">
        <v>25</v>
      </c>
      <c r="C66">
        <v>2020</v>
      </c>
      <c r="D66">
        <v>654</v>
      </c>
      <c r="E66">
        <v>0.15</v>
      </c>
      <c r="F66">
        <f t="shared" si="2"/>
        <v>44.723724233706825</v>
      </c>
      <c r="G66">
        <v>0</v>
      </c>
      <c r="H66">
        <f t="shared" si="3"/>
        <v>3.7389088822247245E-4</v>
      </c>
    </row>
    <row r="67" spans="2:8" x14ac:dyDescent="0.2">
      <c r="B67" t="s">
        <v>25</v>
      </c>
      <c r="C67">
        <v>2022</v>
      </c>
      <c r="D67">
        <v>400</v>
      </c>
      <c r="E67">
        <v>0.15</v>
      </c>
      <c r="F67">
        <f t="shared" si="2"/>
        <v>44.723724233706825</v>
      </c>
      <c r="G67">
        <v>0</v>
      </c>
      <c r="H67">
        <f t="shared" si="3"/>
        <v>6.6670939748785896E-4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Models</vt:lpstr>
      <vt:lpstr>Control rule</vt:lpstr>
      <vt:lpstr>Binit</vt:lpstr>
      <vt:lpstr>PE</vt:lpstr>
    </vt:vector>
  </TitlesOfParts>
  <Company>NOAA-NMFS-AFSC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James Ianelli</cp:lastModifiedBy>
  <cp:lastPrinted>2007-01-12T12:56:57Z</cp:lastPrinted>
  <dcterms:created xsi:type="dcterms:W3CDTF">2005-03-04T14:02:26Z</dcterms:created>
  <dcterms:modified xsi:type="dcterms:W3CDTF">2024-07-15T21:39:06Z</dcterms:modified>
</cp:coreProperties>
</file>