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820" yWindow="200" windowWidth="24480" windowHeight="16340" tabRatio="500"/>
  </bookViews>
  <sheets>
    <sheet name="Sheet1" sheetId="1" r:id="rId1"/>
  </sheets>
  <definedNames>
    <definedName name="a">Sheet1!$B$10</definedName>
    <definedName name="Age">Sheet1!$F$1:$O$1</definedName>
    <definedName name="b">Sheet1!$B$11</definedName>
    <definedName name="cv_obs">Sheet1!$B$7</definedName>
    <definedName name="delta">Sheet1!$B$9</definedName>
    <definedName name="k">Sheet1!$B$3</definedName>
    <definedName name="Length">Sheet1!$F$2:$O$2</definedName>
    <definedName name="Linf">Sheet1!$B$2</definedName>
    <definedName name="sigma_c">Sheet1!$B$6</definedName>
    <definedName name="sigma_obs">Sheet1!$F$56:$O$56</definedName>
    <definedName name="sigma_y">Sheet1!$B$5</definedName>
    <definedName name="t">Sheet1!$F$10:$O$10</definedName>
    <definedName name="to">Sheet1!$B$4</definedName>
    <definedName name="Weight">Sheet1!$F$5:$O$5</definedName>
    <definedName name="winf">Sheet1!$B$12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G56" i="1"/>
  <c r="H56" i="1"/>
  <c r="I56" i="1"/>
  <c r="J56" i="1"/>
  <c r="K56" i="1"/>
  <c r="L56" i="1"/>
  <c r="M56" i="1"/>
  <c r="N56" i="1"/>
  <c r="O56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/>
  <c r="H65" i="1"/>
  <c r="I65" i="1"/>
  <c r="J65" i="1"/>
  <c r="K65" i="1"/>
  <c r="L65" i="1"/>
  <c r="M65" i="1"/>
  <c r="N65" i="1"/>
  <c r="O65" i="1"/>
  <c r="G66" i="1"/>
  <c r="H66" i="1"/>
  <c r="I66" i="1"/>
  <c r="J66" i="1"/>
  <c r="K66" i="1"/>
  <c r="L66" i="1"/>
  <c r="M66" i="1"/>
  <c r="N66" i="1"/>
  <c r="O66" i="1"/>
  <c r="G67" i="1"/>
  <c r="H67" i="1"/>
  <c r="I67" i="1"/>
  <c r="J67" i="1"/>
  <c r="K67" i="1"/>
  <c r="L67" i="1"/>
  <c r="M67" i="1"/>
  <c r="N67" i="1"/>
  <c r="O67" i="1"/>
  <c r="G68" i="1"/>
  <c r="H68" i="1"/>
  <c r="I68" i="1"/>
  <c r="J68" i="1"/>
  <c r="K68" i="1"/>
  <c r="L68" i="1"/>
  <c r="M68" i="1"/>
  <c r="N68" i="1"/>
  <c r="O68" i="1"/>
  <c r="G69" i="1"/>
  <c r="H69" i="1"/>
  <c r="I69" i="1"/>
  <c r="J69" i="1"/>
  <c r="K69" i="1"/>
  <c r="L69" i="1"/>
  <c r="M69" i="1"/>
  <c r="N69" i="1"/>
  <c r="O69" i="1"/>
  <c r="G70" i="1"/>
  <c r="H70" i="1"/>
  <c r="I70" i="1"/>
  <c r="J70" i="1"/>
  <c r="K70" i="1"/>
  <c r="L70" i="1"/>
  <c r="M70" i="1"/>
  <c r="N70" i="1"/>
  <c r="O70" i="1"/>
  <c r="G71" i="1"/>
  <c r="H71" i="1"/>
  <c r="I71" i="1"/>
  <c r="J71" i="1"/>
  <c r="K71" i="1"/>
  <c r="L71" i="1"/>
  <c r="M71" i="1"/>
  <c r="N71" i="1"/>
  <c r="O71" i="1"/>
  <c r="G72" i="1"/>
  <c r="H72" i="1"/>
  <c r="I72" i="1"/>
  <c r="J72" i="1"/>
  <c r="K72" i="1"/>
  <c r="L72" i="1"/>
  <c r="M72" i="1"/>
  <c r="N72" i="1"/>
  <c r="O72" i="1"/>
  <c r="G73" i="1"/>
  <c r="H73" i="1"/>
  <c r="I73" i="1"/>
  <c r="J73" i="1"/>
  <c r="K73" i="1"/>
  <c r="L73" i="1"/>
  <c r="M73" i="1"/>
  <c r="N73" i="1"/>
  <c r="O73" i="1"/>
  <c r="G74" i="1"/>
  <c r="H74" i="1"/>
  <c r="I74" i="1"/>
  <c r="J74" i="1"/>
  <c r="K74" i="1"/>
  <c r="L74" i="1"/>
  <c r="M74" i="1"/>
  <c r="N74" i="1"/>
  <c r="O74" i="1"/>
  <c r="G75" i="1"/>
  <c r="H75" i="1"/>
  <c r="I75" i="1"/>
  <c r="J75" i="1"/>
  <c r="K75" i="1"/>
  <c r="L75" i="1"/>
  <c r="M75" i="1"/>
  <c r="N75" i="1"/>
  <c r="O75" i="1"/>
  <c r="G76" i="1"/>
  <c r="H76" i="1"/>
  <c r="I76" i="1"/>
  <c r="J76" i="1"/>
  <c r="K76" i="1"/>
  <c r="L76" i="1"/>
  <c r="M76" i="1"/>
  <c r="N76" i="1"/>
  <c r="O76" i="1"/>
  <c r="F72" i="1"/>
  <c r="F73" i="1"/>
  <c r="F74" i="1"/>
  <c r="F75" i="1"/>
  <c r="F7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58" i="1"/>
  <c r="Q12" i="1"/>
  <c r="G36" i="1"/>
  <c r="B12" i="1"/>
  <c r="G12" i="1"/>
  <c r="H36" i="1"/>
  <c r="H12" i="1"/>
  <c r="I36" i="1"/>
  <c r="I12" i="1"/>
  <c r="J36" i="1"/>
  <c r="J12" i="1"/>
  <c r="K36" i="1"/>
  <c r="K12" i="1"/>
  <c r="L36" i="1"/>
  <c r="L12" i="1"/>
  <c r="M36" i="1"/>
  <c r="M12" i="1"/>
  <c r="N36" i="1"/>
  <c r="N12" i="1"/>
  <c r="O36" i="1"/>
  <c r="O12" i="1"/>
  <c r="Q13" i="1"/>
  <c r="F37" i="1"/>
  <c r="F13" i="1"/>
  <c r="Q14" i="1"/>
  <c r="F38" i="1"/>
  <c r="F14" i="1"/>
  <c r="Q15" i="1"/>
  <c r="F39" i="1"/>
  <c r="F15" i="1"/>
  <c r="Q16" i="1"/>
  <c r="F40" i="1"/>
  <c r="F16" i="1"/>
  <c r="Q17" i="1"/>
  <c r="F41" i="1"/>
  <c r="F17" i="1"/>
  <c r="Q18" i="1"/>
  <c r="F42" i="1"/>
  <c r="F18" i="1"/>
  <c r="Q19" i="1"/>
  <c r="F43" i="1"/>
  <c r="F19" i="1"/>
  <c r="Q20" i="1"/>
  <c r="F44" i="1"/>
  <c r="F20" i="1"/>
  <c r="Q21" i="1"/>
  <c r="F45" i="1"/>
  <c r="F21" i="1"/>
  <c r="Q22" i="1"/>
  <c r="F46" i="1"/>
  <c r="F22" i="1"/>
  <c r="Q23" i="1"/>
  <c r="F47" i="1"/>
  <c r="F23" i="1"/>
  <c r="Q24" i="1"/>
  <c r="F48" i="1"/>
  <c r="F24" i="1"/>
  <c r="Q25" i="1"/>
  <c r="F49" i="1"/>
  <c r="F25" i="1"/>
  <c r="Q26" i="1"/>
  <c r="F50" i="1"/>
  <c r="F26" i="1"/>
  <c r="Q27" i="1"/>
  <c r="F51" i="1"/>
  <c r="F27" i="1"/>
  <c r="Q28" i="1"/>
  <c r="F52" i="1"/>
  <c r="F28" i="1"/>
  <c r="Q29" i="1"/>
  <c r="F53" i="1"/>
  <c r="F29" i="1"/>
  <c r="Q30" i="1"/>
  <c r="F54" i="1"/>
  <c r="F30" i="1"/>
  <c r="F36" i="1"/>
  <c r="F12" i="1"/>
  <c r="H37" i="1"/>
  <c r="H13" i="1"/>
  <c r="I37" i="1"/>
  <c r="I13" i="1"/>
  <c r="J37" i="1"/>
  <c r="J13" i="1"/>
  <c r="K37" i="1"/>
  <c r="K13" i="1"/>
  <c r="L37" i="1"/>
  <c r="L13" i="1"/>
  <c r="M37" i="1"/>
  <c r="M13" i="1"/>
  <c r="N37" i="1"/>
  <c r="N13" i="1"/>
  <c r="O37" i="1"/>
  <c r="O13" i="1"/>
  <c r="G37" i="1"/>
  <c r="G13" i="1"/>
  <c r="H38" i="1"/>
  <c r="H14" i="1"/>
  <c r="I38" i="1"/>
  <c r="I14" i="1"/>
  <c r="J38" i="1"/>
  <c r="J14" i="1"/>
  <c r="K38" i="1"/>
  <c r="K14" i="1"/>
  <c r="L38" i="1"/>
  <c r="L14" i="1"/>
  <c r="M38" i="1"/>
  <c r="M14" i="1"/>
  <c r="N38" i="1"/>
  <c r="N14" i="1"/>
  <c r="O38" i="1"/>
  <c r="O14" i="1"/>
  <c r="G38" i="1"/>
  <c r="G14" i="1"/>
  <c r="H39" i="1"/>
  <c r="H15" i="1"/>
  <c r="I39" i="1"/>
  <c r="I15" i="1"/>
  <c r="J39" i="1"/>
  <c r="J15" i="1"/>
  <c r="K39" i="1"/>
  <c r="K15" i="1"/>
  <c r="L39" i="1"/>
  <c r="L15" i="1"/>
  <c r="M39" i="1"/>
  <c r="M15" i="1"/>
  <c r="N39" i="1"/>
  <c r="N15" i="1"/>
  <c r="O39" i="1"/>
  <c r="O15" i="1"/>
  <c r="G39" i="1"/>
  <c r="G15" i="1"/>
  <c r="H40" i="1"/>
  <c r="H16" i="1"/>
  <c r="I40" i="1"/>
  <c r="I16" i="1"/>
  <c r="J40" i="1"/>
  <c r="J16" i="1"/>
  <c r="K40" i="1"/>
  <c r="K16" i="1"/>
  <c r="L40" i="1"/>
  <c r="L16" i="1"/>
  <c r="M40" i="1"/>
  <c r="M16" i="1"/>
  <c r="N40" i="1"/>
  <c r="N16" i="1"/>
  <c r="O40" i="1"/>
  <c r="O16" i="1"/>
  <c r="G40" i="1"/>
  <c r="G16" i="1"/>
  <c r="H41" i="1"/>
  <c r="H17" i="1"/>
  <c r="I41" i="1"/>
  <c r="I17" i="1"/>
  <c r="J41" i="1"/>
  <c r="J17" i="1"/>
  <c r="K41" i="1"/>
  <c r="K17" i="1"/>
  <c r="L41" i="1"/>
  <c r="L17" i="1"/>
  <c r="M41" i="1"/>
  <c r="M17" i="1"/>
  <c r="N41" i="1"/>
  <c r="N17" i="1"/>
  <c r="O41" i="1"/>
  <c r="O17" i="1"/>
  <c r="G41" i="1"/>
  <c r="G17" i="1"/>
  <c r="H42" i="1"/>
  <c r="H18" i="1"/>
  <c r="I42" i="1"/>
  <c r="I18" i="1"/>
  <c r="J42" i="1"/>
  <c r="J18" i="1"/>
  <c r="K42" i="1"/>
  <c r="K18" i="1"/>
  <c r="L42" i="1"/>
  <c r="L18" i="1"/>
  <c r="M42" i="1"/>
  <c r="M18" i="1"/>
  <c r="N42" i="1"/>
  <c r="N18" i="1"/>
  <c r="O42" i="1"/>
  <c r="O18" i="1"/>
  <c r="G42" i="1"/>
  <c r="G18" i="1"/>
  <c r="H43" i="1"/>
  <c r="H19" i="1"/>
  <c r="I43" i="1"/>
  <c r="I19" i="1"/>
  <c r="J43" i="1"/>
  <c r="J19" i="1"/>
  <c r="K43" i="1"/>
  <c r="K19" i="1"/>
  <c r="L43" i="1"/>
  <c r="L19" i="1"/>
  <c r="M43" i="1"/>
  <c r="M19" i="1"/>
  <c r="N43" i="1"/>
  <c r="N19" i="1"/>
  <c r="O43" i="1"/>
  <c r="O19" i="1"/>
  <c r="G43" i="1"/>
  <c r="G19" i="1"/>
  <c r="H44" i="1"/>
  <c r="H20" i="1"/>
  <c r="I44" i="1"/>
  <c r="I20" i="1"/>
  <c r="J44" i="1"/>
  <c r="J20" i="1"/>
  <c r="K44" i="1"/>
  <c r="K20" i="1"/>
  <c r="L44" i="1"/>
  <c r="L20" i="1"/>
  <c r="M44" i="1"/>
  <c r="M20" i="1"/>
  <c r="N44" i="1"/>
  <c r="N20" i="1"/>
  <c r="O44" i="1"/>
  <c r="O20" i="1"/>
  <c r="G44" i="1"/>
  <c r="G20" i="1"/>
  <c r="H45" i="1"/>
  <c r="H21" i="1"/>
  <c r="I45" i="1"/>
  <c r="I21" i="1"/>
  <c r="J45" i="1"/>
  <c r="J21" i="1"/>
  <c r="K45" i="1"/>
  <c r="K21" i="1"/>
  <c r="L45" i="1"/>
  <c r="L21" i="1"/>
  <c r="M45" i="1"/>
  <c r="M21" i="1"/>
  <c r="N45" i="1"/>
  <c r="N21" i="1"/>
  <c r="O45" i="1"/>
  <c r="O21" i="1"/>
  <c r="G45" i="1"/>
  <c r="G21" i="1"/>
  <c r="H46" i="1"/>
  <c r="H22" i="1"/>
  <c r="I46" i="1"/>
  <c r="I22" i="1"/>
  <c r="J46" i="1"/>
  <c r="J22" i="1"/>
  <c r="K46" i="1"/>
  <c r="K22" i="1"/>
  <c r="L46" i="1"/>
  <c r="L22" i="1"/>
  <c r="M46" i="1"/>
  <c r="M22" i="1"/>
  <c r="N46" i="1"/>
  <c r="N22" i="1"/>
  <c r="O46" i="1"/>
  <c r="O22" i="1"/>
  <c r="G46" i="1"/>
  <c r="G22" i="1"/>
  <c r="H47" i="1"/>
  <c r="H23" i="1"/>
  <c r="I47" i="1"/>
  <c r="I23" i="1"/>
  <c r="J47" i="1"/>
  <c r="J23" i="1"/>
  <c r="K47" i="1"/>
  <c r="K23" i="1"/>
  <c r="L47" i="1"/>
  <c r="L23" i="1"/>
  <c r="M47" i="1"/>
  <c r="M23" i="1"/>
  <c r="N47" i="1"/>
  <c r="N23" i="1"/>
  <c r="O47" i="1"/>
  <c r="O23" i="1"/>
  <c r="G47" i="1"/>
  <c r="G23" i="1"/>
  <c r="H48" i="1"/>
  <c r="H24" i="1"/>
  <c r="I48" i="1"/>
  <c r="I24" i="1"/>
  <c r="J48" i="1"/>
  <c r="J24" i="1"/>
  <c r="K48" i="1"/>
  <c r="K24" i="1"/>
  <c r="L48" i="1"/>
  <c r="L24" i="1"/>
  <c r="M48" i="1"/>
  <c r="M24" i="1"/>
  <c r="N48" i="1"/>
  <c r="N24" i="1"/>
  <c r="O48" i="1"/>
  <c r="O24" i="1"/>
  <c r="G48" i="1"/>
  <c r="G24" i="1"/>
  <c r="H49" i="1"/>
  <c r="H25" i="1"/>
  <c r="I49" i="1"/>
  <c r="I25" i="1"/>
  <c r="J49" i="1"/>
  <c r="J25" i="1"/>
  <c r="K49" i="1"/>
  <c r="K25" i="1"/>
  <c r="L49" i="1"/>
  <c r="L25" i="1"/>
  <c r="M49" i="1"/>
  <c r="M25" i="1"/>
  <c r="N49" i="1"/>
  <c r="N25" i="1"/>
  <c r="O49" i="1"/>
  <c r="O25" i="1"/>
  <c r="G49" i="1"/>
  <c r="G25" i="1"/>
  <c r="H50" i="1"/>
  <c r="H26" i="1"/>
  <c r="I50" i="1"/>
  <c r="I26" i="1"/>
  <c r="J50" i="1"/>
  <c r="J26" i="1"/>
  <c r="K50" i="1"/>
  <c r="K26" i="1"/>
  <c r="L50" i="1"/>
  <c r="L26" i="1"/>
  <c r="M50" i="1"/>
  <c r="M26" i="1"/>
  <c r="N50" i="1"/>
  <c r="N26" i="1"/>
  <c r="O50" i="1"/>
  <c r="O26" i="1"/>
  <c r="G50" i="1"/>
  <c r="G26" i="1"/>
  <c r="H51" i="1"/>
  <c r="H27" i="1"/>
  <c r="I51" i="1"/>
  <c r="I27" i="1"/>
  <c r="J51" i="1"/>
  <c r="J27" i="1"/>
  <c r="K51" i="1"/>
  <c r="K27" i="1"/>
  <c r="L51" i="1"/>
  <c r="L27" i="1"/>
  <c r="M51" i="1"/>
  <c r="M27" i="1"/>
  <c r="N51" i="1"/>
  <c r="N27" i="1"/>
  <c r="O51" i="1"/>
  <c r="O27" i="1"/>
  <c r="G51" i="1"/>
  <c r="G27" i="1"/>
  <c r="H52" i="1"/>
  <c r="H28" i="1"/>
  <c r="I52" i="1"/>
  <c r="I28" i="1"/>
  <c r="J52" i="1"/>
  <c r="J28" i="1"/>
  <c r="K52" i="1"/>
  <c r="K28" i="1"/>
  <c r="L52" i="1"/>
  <c r="L28" i="1"/>
  <c r="M52" i="1"/>
  <c r="M28" i="1"/>
  <c r="N52" i="1"/>
  <c r="N28" i="1"/>
  <c r="O52" i="1"/>
  <c r="O28" i="1"/>
  <c r="G52" i="1"/>
  <c r="G28" i="1"/>
  <c r="H53" i="1"/>
  <c r="H29" i="1"/>
  <c r="I53" i="1"/>
  <c r="I29" i="1"/>
  <c r="J53" i="1"/>
  <c r="J29" i="1"/>
  <c r="K53" i="1"/>
  <c r="K29" i="1"/>
  <c r="L53" i="1"/>
  <c r="L29" i="1"/>
  <c r="M53" i="1"/>
  <c r="M29" i="1"/>
  <c r="N53" i="1"/>
  <c r="N29" i="1"/>
  <c r="O53" i="1"/>
  <c r="O29" i="1"/>
  <c r="G53" i="1"/>
  <c r="G29" i="1"/>
  <c r="H54" i="1"/>
  <c r="H30" i="1"/>
  <c r="I54" i="1"/>
  <c r="I30" i="1"/>
  <c r="J54" i="1"/>
  <c r="J30" i="1"/>
  <c r="K54" i="1"/>
  <c r="K30" i="1"/>
  <c r="L54" i="1"/>
  <c r="L30" i="1"/>
  <c r="M54" i="1"/>
  <c r="M30" i="1"/>
  <c r="N54" i="1"/>
  <c r="N30" i="1"/>
  <c r="O54" i="1"/>
  <c r="O30" i="1"/>
  <c r="G54" i="1"/>
  <c r="G30" i="1"/>
  <c r="G5" i="1"/>
  <c r="H5" i="1"/>
  <c r="I5" i="1"/>
  <c r="J5" i="1"/>
  <c r="K5" i="1"/>
  <c r="L5" i="1"/>
  <c r="M5" i="1"/>
  <c r="N5" i="1"/>
  <c r="O5" i="1"/>
  <c r="F5" i="1"/>
  <c r="F2" i="1"/>
  <c r="C12" i="1"/>
  <c r="C4" i="1"/>
  <c r="C3" i="1"/>
  <c r="C2" i="1"/>
  <c r="H9" i="1"/>
  <c r="I9" i="1"/>
  <c r="G9" i="1"/>
  <c r="F9" i="1"/>
  <c r="G8" i="1"/>
  <c r="H8" i="1"/>
  <c r="I8" i="1"/>
  <c r="J8" i="1"/>
  <c r="K8" i="1"/>
  <c r="L8" i="1"/>
  <c r="M8" i="1"/>
  <c r="N8" i="1"/>
  <c r="O8" i="1"/>
  <c r="F8" i="1"/>
  <c r="G7" i="1"/>
  <c r="I7" i="1"/>
  <c r="J7" i="1"/>
  <c r="K7" i="1"/>
  <c r="L7" i="1"/>
  <c r="M7" i="1"/>
  <c r="N7" i="1"/>
  <c r="O7" i="1"/>
  <c r="H7" i="1"/>
  <c r="G4" i="1"/>
  <c r="G2" i="1"/>
  <c r="G3" i="1"/>
  <c r="H2" i="1"/>
  <c r="H6" i="1"/>
  <c r="G6" i="1"/>
  <c r="F6" i="1"/>
  <c r="F7" i="1"/>
  <c r="I2" i="1"/>
  <c r="I6" i="1"/>
  <c r="J2" i="1"/>
  <c r="J6" i="1"/>
  <c r="K2" i="1"/>
  <c r="K6" i="1"/>
  <c r="L2" i="1"/>
  <c r="L6" i="1"/>
  <c r="M2" i="1"/>
  <c r="M6" i="1"/>
  <c r="N2" i="1"/>
  <c r="N6" i="1"/>
  <c r="O2" i="1"/>
  <c r="O6" i="1"/>
  <c r="H4" i="1"/>
  <c r="I4" i="1"/>
  <c r="J4" i="1"/>
  <c r="K4" i="1"/>
  <c r="L4" i="1"/>
  <c r="M4" i="1"/>
  <c r="N4" i="1"/>
  <c r="O4" i="1"/>
  <c r="F4" i="1"/>
  <c r="H3" i="1"/>
  <c r="I3" i="1"/>
  <c r="J3" i="1"/>
  <c r="K3" i="1"/>
  <c r="L3" i="1"/>
  <c r="M3" i="1"/>
  <c r="N3" i="1"/>
  <c r="O3" i="1"/>
  <c r="F3" i="1"/>
</calcChain>
</file>

<file path=xl/sharedStrings.xml><?xml version="1.0" encoding="utf-8"?>
<sst xmlns="http://schemas.openxmlformats.org/spreadsheetml/2006/main" count="27" uniqueCount="27">
  <si>
    <t>Growth Increment Model for Pollock</t>
  </si>
  <si>
    <t>k</t>
  </si>
  <si>
    <t>b</t>
  </si>
  <si>
    <t>Linf</t>
  </si>
  <si>
    <t>Age</t>
  </si>
  <si>
    <t>Length</t>
  </si>
  <si>
    <t>Delta L</t>
  </si>
  <si>
    <t>to</t>
  </si>
  <si>
    <t>Year</t>
  </si>
  <si>
    <t>Year Effect</t>
  </si>
  <si>
    <t>sigma_y</t>
  </si>
  <si>
    <t>sigma_c</t>
  </si>
  <si>
    <t>Cohort effect</t>
  </si>
  <si>
    <t>a</t>
  </si>
  <si>
    <t>Weight</t>
  </si>
  <si>
    <t>winf</t>
  </si>
  <si>
    <t>Delta W</t>
  </si>
  <si>
    <t>Fabens</t>
  </si>
  <si>
    <t>Fabens W</t>
  </si>
  <si>
    <t>delta</t>
  </si>
  <si>
    <t>AltW</t>
  </si>
  <si>
    <t>diffAltW</t>
  </si>
  <si>
    <t>t</t>
  </si>
  <si>
    <t>Observed Mean Weight-at-age</t>
  </si>
  <si>
    <t>Observation Errors</t>
  </si>
  <si>
    <t>sigma_obs</t>
  </si>
  <si>
    <t>cv_obs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</si>
</sst>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Sheet1!$F$12:$O$12</c:f>
              <c:numCache>
                <c:formatCode>0.000</c:formatCode>
                <c:ptCount val="10"/>
                <c:pt idx="0">
                  <c:v>0.0453847248716039</c:v>
                </c:pt>
                <c:pt idx="1">
                  <c:v>0.603515697972024</c:v>
                </c:pt>
                <c:pt idx="2">
                  <c:v>1.584599876495278</c:v>
                </c:pt>
                <c:pt idx="3">
                  <c:v>3.922437432826345</c:v>
                </c:pt>
                <c:pt idx="4">
                  <c:v>5.1452125665368</c:v>
                </c:pt>
                <c:pt idx="5">
                  <c:v>5.980687485441034</c:v>
                </c:pt>
                <c:pt idx="6">
                  <c:v>5.580038455070104</c:v>
                </c:pt>
                <c:pt idx="7">
                  <c:v>6.816010611397069</c:v>
                </c:pt>
                <c:pt idx="8">
                  <c:v>7.45032984477364</c:v>
                </c:pt>
                <c:pt idx="9">
                  <c:v>9.192237554070016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Sheet1!$F$13:$O$13</c:f>
              <c:numCache>
                <c:formatCode>0.000</c:formatCode>
                <c:ptCount val="10"/>
                <c:pt idx="0">
                  <c:v>0.0320715203960037</c:v>
                </c:pt>
                <c:pt idx="1">
                  <c:v>0.803128974496083</c:v>
                </c:pt>
                <c:pt idx="2">
                  <c:v>1.934363394259772</c:v>
                </c:pt>
                <c:pt idx="3">
                  <c:v>2.706141715873408</c:v>
                </c:pt>
                <c:pt idx="4">
                  <c:v>5.386945076593036</c:v>
                </c:pt>
                <c:pt idx="5">
                  <c:v>6.565918284230909</c:v>
                </c:pt>
                <c:pt idx="6">
                  <c:v>7.169767006210578</c:v>
                </c:pt>
                <c:pt idx="7">
                  <c:v>6.304984392532988</c:v>
                </c:pt>
                <c:pt idx="8">
                  <c:v>7.517434888769566</c:v>
                </c:pt>
                <c:pt idx="9">
                  <c:v>7.813881676198193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Sheet1!$F$17:$O$17</c:f>
              <c:numCache>
                <c:formatCode>0.000</c:formatCode>
                <c:ptCount val="10"/>
                <c:pt idx="0">
                  <c:v>0.0329216545091727</c:v>
                </c:pt>
                <c:pt idx="1">
                  <c:v>0.794183689154848</c:v>
                </c:pt>
                <c:pt idx="2">
                  <c:v>1.883876349368662</c:v>
                </c:pt>
                <c:pt idx="3">
                  <c:v>3.854257664942493</c:v>
                </c:pt>
                <c:pt idx="4">
                  <c:v>3.989437419988723</c:v>
                </c:pt>
                <c:pt idx="5">
                  <c:v>7.900393601169895</c:v>
                </c:pt>
                <c:pt idx="6">
                  <c:v>7.77740391979069</c:v>
                </c:pt>
                <c:pt idx="7">
                  <c:v>6.694183749133859</c:v>
                </c:pt>
                <c:pt idx="8">
                  <c:v>9.480177684649445</c:v>
                </c:pt>
                <c:pt idx="9">
                  <c:v>9.253835753055934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Sheet1!$F$18:$O$18</c:f>
              <c:numCache>
                <c:formatCode>0.000</c:formatCode>
                <c:ptCount val="10"/>
                <c:pt idx="0">
                  <c:v>0.0372294685205424</c:v>
                </c:pt>
                <c:pt idx="1">
                  <c:v>0.506313410459186</c:v>
                </c:pt>
                <c:pt idx="2">
                  <c:v>2.205539902668225</c:v>
                </c:pt>
                <c:pt idx="3">
                  <c:v>3.218442593320868</c:v>
                </c:pt>
                <c:pt idx="4">
                  <c:v>5.150538405573391</c:v>
                </c:pt>
                <c:pt idx="5">
                  <c:v>4.877494646546284</c:v>
                </c:pt>
                <c:pt idx="6">
                  <c:v>9.16391993910648</c:v>
                </c:pt>
                <c:pt idx="7">
                  <c:v>8.43563579919011</c:v>
                </c:pt>
                <c:pt idx="8">
                  <c:v>7.146987623166451</c:v>
                </c:pt>
                <c:pt idx="9">
                  <c:v>9.826643057399023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Sheet1!$F$22:$O$22</c:f>
              <c:numCache>
                <c:formatCode>0.000</c:formatCode>
                <c:ptCount val="10"/>
                <c:pt idx="0">
                  <c:v>0.0444802315509194</c:v>
                </c:pt>
                <c:pt idx="1">
                  <c:v>0.626626792043335</c:v>
                </c:pt>
                <c:pt idx="2">
                  <c:v>1.903609043177162</c:v>
                </c:pt>
                <c:pt idx="3">
                  <c:v>3.95322095150363</c:v>
                </c:pt>
                <c:pt idx="4">
                  <c:v>4.619624787065878</c:v>
                </c:pt>
                <c:pt idx="5">
                  <c:v>5.664353632774953</c:v>
                </c:pt>
                <c:pt idx="6">
                  <c:v>8.483029034474208</c:v>
                </c:pt>
                <c:pt idx="7">
                  <c:v>7.741596018760457</c:v>
                </c:pt>
                <c:pt idx="8">
                  <c:v>8.853527613273047</c:v>
                </c:pt>
                <c:pt idx="9">
                  <c:v>7.035755988177907</c:v>
                </c:pt>
              </c:numCache>
            </c:numRef>
          </c:yVal>
          <c:smooth val="0"/>
        </c:ser>
        <c:ser>
          <c:idx val="5"/>
          <c:order val="5"/>
          <c:marker>
            <c:symbol val="none"/>
          </c:marker>
          <c:xVal>
            <c:strRef>
              <c:f>Sheet1!$E$1:$O$1</c:f>
              <c:strCache>
                <c:ptCount val="11"/>
                <c:pt idx="0">
                  <c:v>Age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xVal>
          <c:yVal>
            <c:numRef>
              <c:f>Sheet1!$F$23:$O$23</c:f>
              <c:numCache>
                <c:formatCode>0.000</c:formatCode>
                <c:ptCount val="10"/>
                <c:pt idx="0">
                  <c:v>0.033396477098893</c:v>
                </c:pt>
                <c:pt idx="1">
                  <c:v>0.722961204231001</c:v>
                </c:pt>
                <c:pt idx="2">
                  <c:v>1.888426074755074</c:v>
                </c:pt>
                <c:pt idx="3">
                  <c:v>3.373233419486096</c:v>
                </c:pt>
                <c:pt idx="4">
                  <c:v>5.375461008624674</c:v>
                </c:pt>
                <c:pt idx="5">
                  <c:v>5.60972360587503</c:v>
                </c:pt>
                <c:pt idx="6">
                  <c:v>6.655716631714237</c:v>
                </c:pt>
                <c:pt idx="7">
                  <c:v>9.40051331161182</c:v>
                </c:pt>
                <c:pt idx="8">
                  <c:v>8.286497644401634</c:v>
                </c:pt>
                <c:pt idx="9">
                  <c:v>9.298580397993101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91912"/>
        <c:axId val="-2137595224"/>
      </c:scatterChart>
      <c:valAx>
        <c:axId val="-21375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95224"/>
        <c:crosses val="autoZero"/>
        <c:crossBetween val="midCat"/>
      </c:valAx>
      <c:valAx>
        <c:axId val="-2137595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37591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127000</xdr:rowOff>
    </xdr:from>
    <xdr:to>
      <xdr:col>5</xdr:col>
      <xdr:colOff>457200</xdr:colOff>
      <xdr:row>30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selection activeCell="G37" sqref="G37"/>
    </sheetView>
  </sheetViews>
  <sheetFormatPr baseColWidth="10" defaultRowHeight="15" x14ac:dyDescent="0"/>
  <cols>
    <col min="6" max="15" width="10.83203125" style="3"/>
  </cols>
  <sheetData>
    <row r="1" spans="1:17">
      <c r="A1" t="s">
        <v>0</v>
      </c>
      <c r="E1" t="s">
        <v>4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</row>
    <row r="2" spans="1:17">
      <c r="A2" t="s">
        <v>3</v>
      </c>
      <c r="B2">
        <v>100</v>
      </c>
      <c r="C2">
        <f>LN(Linf)</f>
        <v>4.6051701859880918</v>
      </c>
      <c r="E2" t="s">
        <v>5</v>
      </c>
      <c r="F2" s="1">
        <f>Linf*(1-EXP(-k*(Age-to)))</f>
        <v>16.054297923079265</v>
      </c>
      <c r="G2" s="1">
        <f t="shared" ref="G2:O2" si="0">Linf*(1-EXP(-k*(Age-to)))</f>
        <v>40.844463563318492</v>
      </c>
      <c r="H2" s="1">
        <f t="shared" si="0"/>
        <v>58.313798032149158</v>
      </c>
      <c r="I2" s="1">
        <f t="shared" si="0"/>
        <v>70.624229967646713</v>
      </c>
      <c r="J2" s="1">
        <f t="shared" si="0"/>
        <v>79.299244731884727</v>
      </c>
      <c r="K2" s="1">
        <f t="shared" si="0"/>
        <v>85.412424314377262</v>
      </c>
      <c r="L2" s="1">
        <f t="shared" si="0"/>
        <v>89.720309156471359</v>
      </c>
      <c r="M2" s="1">
        <f t="shared" si="0"/>
        <v>92.75602429657485</v>
      </c>
      <c r="N2" s="1">
        <f t="shared" si="0"/>
        <v>94.895256599584556</v>
      </c>
      <c r="O2" s="1">
        <f t="shared" si="0"/>
        <v>96.402748124657037</v>
      </c>
    </row>
    <row r="3" spans="1:17">
      <c r="A3" t="s">
        <v>1</v>
      </c>
      <c r="B3">
        <v>0.35</v>
      </c>
      <c r="C3">
        <f>LN(k)</f>
        <v>-1.0498221244986778</v>
      </c>
      <c r="E3" t="s">
        <v>6</v>
      </c>
      <c r="F3" s="1">
        <f>F2</f>
        <v>16.054297923079265</v>
      </c>
      <c r="G3" s="1">
        <f t="shared" ref="G3:O3" si="1">G2-F2</f>
        <v>24.790165640239227</v>
      </c>
      <c r="H3" s="1">
        <f t="shared" si="1"/>
        <v>17.469334468830667</v>
      </c>
      <c r="I3" s="1">
        <f t="shared" si="1"/>
        <v>12.310431935497554</v>
      </c>
      <c r="J3" s="1">
        <f t="shared" si="1"/>
        <v>8.6750147642380142</v>
      </c>
      <c r="K3" s="1">
        <f t="shared" si="1"/>
        <v>6.1131795824925348</v>
      </c>
      <c r="L3" s="1">
        <f t="shared" si="1"/>
        <v>4.3078848420940972</v>
      </c>
      <c r="M3" s="1">
        <f t="shared" si="1"/>
        <v>3.0357151401034912</v>
      </c>
      <c r="N3" s="1">
        <f t="shared" si="1"/>
        <v>2.139232303009706</v>
      </c>
      <c r="O3" s="1">
        <f t="shared" si="1"/>
        <v>1.5074915250724814</v>
      </c>
    </row>
    <row r="4" spans="1:17">
      <c r="A4" t="s">
        <v>7</v>
      </c>
      <c r="B4">
        <v>-0.5</v>
      </c>
      <c r="C4">
        <f>LN(-to)</f>
        <v>-0.69314718055994529</v>
      </c>
      <c r="E4" t="s">
        <v>17</v>
      </c>
      <c r="F4" s="1">
        <f>Linf*(1-EXP(-k*(Age-to)))</f>
        <v>16.054297923079265</v>
      </c>
      <c r="G4" s="1">
        <f t="shared" ref="G4:O4" si="2">(Linf-F2)*(1-EXP(-k))</f>
        <v>24.790165640239227</v>
      </c>
      <c r="H4" s="1">
        <f t="shared" si="2"/>
        <v>17.469334468830667</v>
      </c>
      <c r="I4" s="1">
        <f t="shared" si="2"/>
        <v>12.31043193549756</v>
      </c>
      <c r="J4" s="1">
        <f t="shared" si="2"/>
        <v>8.6750147642380195</v>
      </c>
      <c r="K4" s="1">
        <f t="shared" si="2"/>
        <v>6.1131795824925277</v>
      </c>
      <c r="L4" s="1">
        <f t="shared" si="2"/>
        <v>4.3078848420940989</v>
      </c>
      <c r="M4" s="1">
        <f t="shared" si="2"/>
        <v>3.035715140103493</v>
      </c>
      <c r="N4" s="1">
        <f t="shared" si="2"/>
        <v>2.1392323030097078</v>
      </c>
      <c r="O4" s="1">
        <f t="shared" si="2"/>
        <v>1.5074915250724752</v>
      </c>
    </row>
    <row r="5" spans="1:17">
      <c r="A5" t="s">
        <v>10</v>
      </c>
      <c r="B5">
        <v>0.1</v>
      </c>
      <c r="E5" t="s">
        <v>14</v>
      </c>
      <c r="F5" s="5">
        <f t="shared" ref="F5:O5" si="3">winf*(1-EXP(-k*(Age-to)))^b</f>
        <v>4.137842481703146E-2</v>
      </c>
      <c r="G5" s="5">
        <f t="shared" si="3"/>
        <v>0.68139601551868179</v>
      </c>
      <c r="H5" s="5">
        <f t="shared" si="3"/>
        <v>1.9829601428155865</v>
      </c>
      <c r="I5" s="5">
        <f t="shared" si="3"/>
        <v>3.5225825300478801</v>
      </c>
      <c r="J5" s="5">
        <f t="shared" si="3"/>
        <v>4.9866300864773434</v>
      </c>
      <c r="K5" s="5">
        <f t="shared" si="3"/>
        <v>6.231077410878</v>
      </c>
      <c r="L5" s="5">
        <f t="shared" si="3"/>
        <v>7.2222461190423477</v>
      </c>
      <c r="M5" s="5">
        <f t="shared" si="3"/>
        <v>7.9804315513692039</v>
      </c>
      <c r="N5" s="5">
        <f t="shared" si="3"/>
        <v>8.545421980708733</v>
      </c>
      <c r="O5" s="5">
        <f t="shared" si="3"/>
        <v>8.9591796082165231</v>
      </c>
    </row>
    <row r="6" spans="1:17">
      <c r="A6" t="s">
        <v>11</v>
      </c>
      <c r="B6">
        <v>0.1</v>
      </c>
      <c r="E6" t="s">
        <v>16</v>
      </c>
      <c r="F6" s="5">
        <f>F5</f>
        <v>4.137842481703146E-2</v>
      </c>
      <c r="G6" s="3">
        <f>G5-F5</f>
        <v>0.64001759070165032</v>
      </c>
      <c r="H6" s="3">
        <f>H5-G5</f>
        <v>1.3015641272969047</v>
      </c>
      <c r="I6" s="3">
        <f t="shared" ref="I6:O6" si="4">I5-H5</f>
        <v>1.5396223872322936</v>
      </c>
      <c r="J6" s="3">
        <f t="shared" si="4"/>
        <v>1.4640475564294633</v>
      </c>
      <c r="K6" s="3">
        <f t="shared" si="4"/>
        <v>1.2444473244006566</v>
      </c>
      <c r="L6" s="3">
        <f t="shared" si="4"/>
        <v>0.99116870816434766</v>
      </c>
      <c r="M6" s="3">
        <f t="shared" si="4"/>
        <v>0.7581854323268562</v>
      </c>
      <c r="N6" s="3">
        <f t="shared" si="4"/>
        <v>0.56499042933952914</v>
      </c>
      <c r="O6" s="3">
        <f t="shared" si="4"/>
        <v>0.4137576275077901</v>
      </c>
    </row>
    <row r="7" spans="1:17">
      <c r="A7" t="s">
        <v>26</v>
      </c>
      <c r="B7">
        <v>0.1</v>
      </c>
      <c r="E7" t="s">
        <v>18</v>
      </c>
      <c r="F7" s="5">
        <f>F6</f>
        <v>4.137842481703146E-2</v>
      </c>
      <c r="G7" s="3">
        <f t="shared" ref="G7:O7" si="5">winf*EXP(-b*delta*k-(Age-1)*b*k)*((EXP(delta*k+(Age-1)*k)-EXP(k*to))^b-EXP(b*delta*k)*(EXP((Age-1)*k)-EXP(k*to))^b)</f>
        <v>0.64001759070165021</v>
      </c>
      <c r="H7" s="3">
        <f t="shared" si="5"/>
        <v>1.3015641272969067</v>
      </c>
      <c r="I7" s="3">
        <f t="shared" si="5"/>
        <v>1.5396223872322938</v>
      </c>
      <c r="J7" s="3">
        <f t="shared" si="5"/>
        <v>1.4640475564294657</v>
      </c>
      <c r="K7" s="3">
        <f t="shared" si="5"/>
        <v>1.2444473244006606</v>
      </c>
      <c r="L7" s="3">
        <f t="shared" si="5"/>
        <v>0.99116870816435254</v>
      </c>
      <c r="M7" s="3">
        <f t="shared" si="5"/>
        <v>0.75818543232685798</v>
      </c>
      <c r="N7" s="3">
        <f t="shared" si="5"/>
        <v>0.56499042933953769</v>
      </c>
      <c r="O7" s="3">
        <f t="shared" si="5"/>
        <v>0.41375762750779305</v>
      </c>
    </row>
    <row r="8" spans="1:17">
      <c r="E8" t="s">
        <v>20</v>
      </c>
      <c r="F8" s="5">
        <f t="shared" ref="F8:O8" si="6">a*(Linf-(Linf-$F2)*EXP(-k*Age))^b</f>
        <v>4.1378424817031439E-2</v>
      </c>
      <c r="G8" s="5">
        <f t="shared" si="6"/>
        <v>0.68139601551868201</v>
      </c>
      <c r="H8" s="5">
        <f t="shared" si="6"/>
        <v>1.982960142815587</v>
      </c>
      <c r="I8" s="5">
        <f t="shared" si="6"/>
        <v>3.522582530047881</v>
      </c>
      <c r="J8" s="5">
        <f t="shared" si="6"/>
        <v>4.9866300864773425</v>
      </c>
      <c r="K8" s="5">
        <f t="shared" si="6"/>
        <v>6.2310774108780009</v>
      </c>
      <c r="L8" s="5">
        <f t="shared" si="6"/>
        <v>7.2222461190423495</v>
      </c>
      <c r="M8" s="5">
        <f t="shared" si="6"/>
        <v>7.9804315513692021</v>
      </c>
      <c r="N8" s="5">
        <f t="shared" si="6"/>
        <v>8.5454219807087348</v>
      </c>
      <c r="O8" s="5">
        <f t="shared" si="6"/>
        <v>8.9591796082165231</v>
      </c>
    </row>
    <row r="9" spans="1:17">
      <c r="A9" t="s">
        <v>19</v>
      </c>
      <c r="B9">
        <v>1</v>
      </c>
      <c r="E9" t="s">
        <v>21</v>
      </c>
      <c r="F9" s="5">
        <f>(EXP(b*k*t)*(a*Linf*EXP(k*t+delta*k)-a*Linf+a*$F2)-a*(Linf*EXP(k*t)-Linf+$F2)^b*EXP(k*t+delta*k))*EXP(-b*k*t-k*t-delta*k)</f>
        <v>-4.0969980181398281E-2</v>
      </c>
      <c r="G9" s="5">
        <f>(EXP(b*k*t)*(a*Linf*EXP(k*t+delta*k)-a*Linf+a*$F2)-a*(Linf*EXP(k*t)-Linf+$F2)^b*EXP(k*t+delta*k))*EXP(-b*k*t-k*t-delta*k)</f>
        <v>-0.68081287753835962</v>
      </c>
      <c r="H9" s="5">
        <f>(EXP(b*k*t)*(a*Linf*EXP(k*t+delta*k)-a*Linf+a*$F2)-a*(Linf*EXP(k*t)-Linf+$F2)^b*EXP(k*t+delta*k))*EXP(-b*k*t-k*t-delta*k)</f>
        <v>-1.982253900515911</v>
      </c>
      <c r="I9" s="5">
        <f>(EXP(b*k*t)*(a*Linf*EXP(k*t+delta*k)-a*Linf+a*$F2)-a*(Linf*EXP(k*t)-Linf+$F2)^b*EXP(k*t+delta*k))*EXP(-b*k*t-k*t-delta*k)</f>
        <v>-3.5217895376005646</v>
      </c>
    </row>
    <row r="10" spans="1:17">
      <c r="A10" t="s">
        <v>13</v>
      </c>
      <c r="B10" s="4">
        <v>1.0000000000000001E-5</v>
      </c>
      <c r="E10" t="s">
        <v>22</v>
      </c>
      <c r="F10" s="2">
        <v>0</v>
      </c>
      <c r="G10" s="2">
        <v>1</v>
      </c>
      <c r="H10" s="2">
        <v>2</v>
      </c>
      <c r="I10" s="2">
        <v>3</v>
      </c>
      <c r="J10" s="2">
        <v>4</v>
      </c>
      <c r="K10" s="2">
        <v>5</v>
      </c>
      <c r="L10" s="2">
        <v>6</v>
      </c>
      <c r="M10" s="2">
        <v>7</v>
      </c>
      <c r="N10" s="2">
        <v>8</v>
      </c>
      <c r="O10" s="2">
        <v>9</v>
      </c>
    </row>
    <row r="11" spans="1:17">
      <c r="A11" t="s">
        <v>2</v>
      </c>
      <c r="B11">
        <v>3</v>
      </c>
      <c r="E11" t="s">
        <v>8</v>
      </c>
      <c r="F11" t="s">
        <v>23</v>
      </c>
      <c r="Q11" t="s">
        <v>9</v>
      </c>
    </row>
    <row r="12" spans="1:17">
      <c r="A12" t="s">
        <v>15</v>
      </c>
      <c r="B12">
        <f>a*Linf^b</f>
        <v>10</v>
      </c>
      <c r="C12">
        <f>LN(winf)</f>
        <v>2.3025850929940459</v>
      </c>
      <c r="E12">
        <v>1970</v>
      </c>
      <c r="F12" s="1">
        <f t="shared" ref="F12:O12" ca="1" si="7">winf*(1-EXP(-k*(Age-to)))^b*EXP(sigma_y*$Q12+sigma_c*F36+F58)</f>
        <v>4.5384724871603943E-2</v>
      </c>
      <c r="G12" s="1">
        <f t="shared" ca="1" si="7"/>
        <v>0.60351569797202431</v>
      </c>
      <c r="H12" s="1">
        <f t="shared" ca="1" si="7"/>
        <v>1.5845998764952778</v>
      </c>
      <c r="I12" s="1">
        <f t="shared" ca="1" si="7"/>
        <v>3.9224374328263449</v>
      </c>
      <c r="J12" s="1">
        <f t="shared" ca="1" si="7"/>
        <v>5.1452125665367996</v>
      </c>
      <c r="K12" s="1">
        <f t="shared" ca="1" si="7"/>
        <v>5.9806874854410346</v>
      </c>
      <c r="L12" s="1">
        <f t="shared" ca="1" si="7"/>
        <v>5.5800384550701043</v>
      </c>
      <c r="M12" s="1">
        <f t="shared" ca="1" si="7"/>
        <v>6.8160106113970693</v>
      </c>
      <c r="N12" s="1">
        <f t="shared" ca="1" si="7"/>
        <v>7.4503298447736395</v>
      </c>
      <c r="O12" s="1">
        <f t="shared" ca="1" si="7"/>
        <v>9.192237554070017</v>
      </c>
      <c r="Q12" s="3">
        <f ca="1">_xlfn.NORM.INV(RAND(),0,1)</f>
        <v>-0.48450039609713685</v>
      </c>
    </row>
    <row r="13" spans="1:17">
      <c r="E13">
        <v>1971</v>
      </c>
      <c r="F13" s="1">
        <f t="shared" ref="F13:F30" ca="1" si="8">winf*(1-EXP(-k*(Age-to)))^b*EXP(sigma_y*$Q13+sigma_c*F37+F59)</f>
        <v>3.2071520396003715E-2</v>
      </c>
      <c r="G13" s="1">
        <f t="shared" ref="G13:G30" ca="1" si="9">F12+winf*EXP(-b*delta*k-(Age-1)*b*k)*((EXP(delta*k+(Age-1)*k)-EXP(k*to))^b-EXP(b*delta*k)*(EXP((Age-1)*k)-EXP(k*to))^b)*EXP(sigma_y*$Q12+sigma_c*G37+G59)</f>
        <v>0.80312897449608323</v>
      </c>
      <c r="H13" s="1">
        <f t="shared" ref="H13:H30" ca="1" si="10">G12+winf*EXP(-b*delta*k-(Age-1)*b*k)*((EXP(delta*k+(Age-1)*k)-EXP(k*to))^b-EXP(b*delta*k)*(EXP((Age-1)*k)-EXP(k*to))^b)*EXP(sigma_y*$Q12+sigma_c*H37+H59)</f>
        <v>1.9343633942597722</v>
      </c>
      <c r="I13" s="1">
        <f t="shared" ref="I13:I30" ca="1" si="11">H12+winf*EXP(-b*delta*k-(Age-1)*b*k)*((EXP(delta*k+(Age-1)*k)-EXP(k*to))^b-EXP(b*delta*k)*(EXP((Age-1)*k)-EXP(k*to))^b)*EXP(sigma_y*$Q12+sigma_c*I37+I59)</f>
        <v>2.7061417158734078</v>
      </c>
      <c r="J13" s="1">
        <f t="shared" ref="J13:J30" ca="1" si="12">I12+winf*EXP(-b*delta*k-(Age-1)*b*k)*((EXP(delta*k+(Age-1)*k)-EXP(k*to))^b-EXP(b*delta*k)*(EXP((Age-1)*k)-EXP(k*to))^b)*EXP(sigma_y*$Q12+sigma_c*J37+J59)</f>
        <v>5.3869450765930358</v>
      </c>
      <c r="K13" s="1">
        <f t="shared" ref="K13:K30" ca="1" si="13">J12+winf*EXP(-b*delta*k-(Age-1)*b*k)*((EXP(delta*k+(Age-1)*k)-EXP(k*to))^b-EXP(b*delta*k)*(EXP((Age-1)*k)-EXP(k*to))^b)*EXP(sigma_y*$Q12+sigma_c*K37+K59)</f>
        <v>6.565918284230909</v>
      </c>
      <c r="L13" s="1">
        <f t="shared" ref="L13:L30" ca="1" si="14">K12+winf*EXP(-b*delta*k-(Age-1)*b*k)*((EXP(delta*k+(Age-1)*k)-EXP(k*to))^b-EXP(b*delta*k)*(EXP((Age-1)*k)-EXP(k*to))^b)*EXP(sigma_y*$Q12+sigma_c*L37+L59)</f>
        <v>7.1697670062105781</v>
      </c>
      <c r="M13" s="1">
        <f t="shared" ref="M13:M30" ca="1" si="15">L12+winf*EXP(-b*delta*k-(Age-1)*b*k)*((EXP(delta*k+(Age-1)*k)-EXP(k*to))^b-EXP(b*delta*k)*(EXP((Age-1)*k)-EXP(k*to))^b)*EXP(sigma_y*$Q12+sigma_c*M37+M59)</f>
        <v>6.3049843925329876</v>
      </c>
      <c r="N13" s="1">
        <f t="shared" ref="N13:N30" ca="1" si="16">M12+winf*EXP(-b*delta*k-(Age-1)*b*k)*((EXP(delta*k+(Age-1)*k)-EXP(k*to))^b-EXP(b*delta*k)*(EXP((Age-1)*k)-EXP(k*to))^b)*EXP(sigma_y*$Q12+sigma_c*N37+N59)</f>
        <v>7.5174348887695661</v>
      </c>
      <c r="O13" s="1">
        <f t="shared" ref="O13:O30" ca="1" si="17">N12+winf*EXP(-b*delta*k-(Age-1)*b*k)*((EXP(delta*k+(Age-1)*k)-EXP(k*to))^b-EXP(b*delta*k)*(EXP((Age-1)*k)-EXP(k*to))^b)*EXP(sigma_y*$Q12+sigma_c*O37+O59)</f>
        <v>7.8138816761981928</v>
      </c>
      <c r="Q13" s="3">
        <f t="shared" ref="Q13:Q30" ca="1" si="18">_xlfn.NORM.INV(RAND(),0,1)</f>
        <v>-0.26780985020460762</v>
      </c>
    </row>
    <row r="14" spans="1:17">
      <c r="E14">
        <v>1972</v>
      </c>
      <c r="F14" s="1">
        <f t="shared" ca="1" si="8"/>
        <v>4.7859397669173603E-2</v>
      </c>
      <c r="G14" s="1">
        <f t="shared" ca="1" si="9"/>
        <v>0.55961614301643681</v>
      </c>
      <c r="H14" s="1">
        <f t="shared" ca="1" si="10"/>
        <v>2.3376191764906809</v>
      </c>
      <c r="I14" s="1">
        <f t="shared" ca="1" si="11"/>
        <v>3.4910462359427443</v>
      </c>
      <c r="J14" s="1">
        <f t="shared" ca="1" si="12"/>
        <v>3.9234568481347534</v>
      </c>
      <c r="K14" s="1">
        <f t="shared" ca="1" si="13"/>
        <v>6.8449043353129913</v>
      </c>
      <c r="L14" s="1">
        <f t="shared" ca="1" si="14"/>
        <v>7.4134263526775737</v>
      </c>
      <c r="M14" s="1">
        <f t="shared" ca="1" si="15"/>
        <v>7.9403203663008162</v>
      </c>
      <c r="N14" s="1">
        <f t="shared" ca="1" si="16"/>
        <v>6.7618056265340156</v>
      </c>
      <c r="O14" s="1">
        <f t="shared" ca="1" si="17"/>
        <v>7.8928443738384351</v>
      </c>
      <c r="Q14" s="3">
        <f t="shared" ca="1" si="18"/>
        <v>1.0340245901108764</v>
      </c>
    </row>
    <row r="15" spans="1:17">
      <c r="E15">
        <v>1973</v>
      </c>
      <c r="F15" s="1">
        <f t="shared" ca="1" si="8"/>
        <v>3.9465866102664206E-2</v>
      </c>
      <c r="G15" s="1">
        <f t="shared" ca="1" si="9"/>
        <v>0.72776931746639628</v>
      </c>
      <c r="H15" s="1">
        <f t="shared" ca="1" si="10"/>
        <v>1.6068572605836204</v>
      </c>
      <c r="I15" s="1">
        <f t="shared" ca="1" si="11"/>
        <v>4.2324784246885816</v>
      </c>
      <c r="J15" s="1">
        <f t="shared" ca="1" si="12"/>
        <v>5.3669841094103949</v>
      </c>
      <c r="K15" s="1">
        <f t="shared" ca="1" si="13"/>
        <v>5.1507145733917588</v>
      </c>
      <c r="L15" s="1">
        <f t="shared" ca="1" si="14"/>
        <v>7.9661550333231119</v>
      </c>
      <c r="M15" s="1">
        <f t="shared" ca="1" si="15"/>
        <v>8.2820577072876844</v>
      </c>
      <c r="N15" s="1">
        <f t="shared" ca="1" si="16"/>
        <v>8.5503227911888509</v>
      </c>
      <c r="O15" s="1">
        <f t="shared" ca="1" si="17"/>
        <v>7.1687871552773652</v>
      </c>
      <c r="Q15" s="3">
        <f t="shared" ca="1" si="18"/>
        <v>0.319777639669518</v>
      </c>
    </row>
    <row r="16" spans="1:17">
      <c r="E16">
        <v>1974</v>
      </c>
      <c r="F16" s="1">
        <f t="shared" ca="1" si="8"/>
        <v>4.8935198580374192E-2</v>
      </c>
      <c r="G16" s="1">
        <f t="shared" ca="1" si="9"/>
        <v>0.66545737860463938</v>
      </c>
      <c r="H16" s="1">
        <f t="shared" ca="1" si="10"/>
        <v>2.3099906774600325</v>
      </c>
      <c r="I16" s="1">
        <f t="shared" ca="1" si="11"/>
        <v>2.9716902226619251</v>
      </c>
      <c r="J16" s="1">
        <f t="shared" ca="1" si="12"/>
        <v>6.4895642404485283</v>
      </c>
      <c r="K16" s="1">
        <f t="shared" ca="1" si="13"/>
        <v>6.8223271025844383</v>
      </c>
      <c r="L16" s="1">
        <f t="shared" ca="1" si="14"/>
        <v>6.025507723657249</v>
      </c>
      <c r="M16" s="1">
        <f t="shared" ca="1" si="15"/>
        <v>8.8687493965431425</v>
      </c>
      <c r="N16" s="1">
        <f t="shared" ca="1" si="16"/>
        <v>8.8041390451733665</v>
      </c>
      <c r="O16" s="1">
        <f t="shared" ca="1" si="17"/>
        <v>8.9438407577647894</v>
      </c>
      <c r="Q16" s="3">
        <f t="shared" ca="1" si="18"/>
        <v>-0.49604648626583897</v>
      </c>
    </row>
    <row r="17" spans="5:17">
      <c r="E17">
        <v>1975</v>
      </c>
      <c r="F17" s="1">
        <f t="shared" ca="1" si="8"/>
        <v>3.2921654509172713E-2</v>
      </c>
      <c r="G17" s="1">
        <f t="shared" ca="1" si="9"/>
        <v>0.79418368915484849</v>
      </c>
      <c r="H17" s="1">
        <f t="shared" ca="1" si="10"/>
        <v>1.8838763493686617</v>
      </c>
      <c r="I17" s="1">
        <f t="shared" ca="1" si="11"/>
        <v>3.8542576649424927</v>
      </c>
      <c r="J17" s="1">
        <f t="shared" ca="1" si="12"/>
        <v>3.9894374199887226</v>
      </c>
      <c r="K17" s="1">
        <f t="shared" ca="1" si="13"/>
        <v>7.9003936011698954</v>
      </c>
      <c r="L17" s="1">
        <f t="shared" ca="1" si="14"/>
        <v>7.7774039197906895</v>
      </c>
      <c r="M17" s="1">
        <f t="shared" ca="1" si="15"/>
        <v>6.6941837491338596</v>
      </c>
      <c r="N17" s="1">
        <f t="shared" ca="1" si="16"/>
        <v>9.4801776846494459</v>
      </c>
      <c r="O17" s="1">
        <f t="shared" ca="1" si="17"/>
        <v>9.2538357530559345</v>
      </c>
      <c r="Q17" s="3">
        <f t="shared" ca="1" si="18"/>
        <v>-1.1974542408412086</v>
      </c>
    </row>
    <row r="18" spans="5:17">
      <c r="E18">
        <v>1976</v>
      </c>
      <c r="F18" s="1">
        <f t="shared" ca="1" si="8"/>
        <v>3.7229468520542375E-2</v>
      </c>
      <c r="G18" s="1">
        <f t="shared" ca="1" si="9"/>
        <v>0.50631341045918643</v>
      </c>
      <c r="H18" s="1">
        <f t="shared" ca="1" si="10"/>
        <v>2.205539902668225</v>
      </c>
      <c r="I18" s="1">
        <f t="shared" ca="1" si="11"/>
        <v>3.2184425933208685</v>
      </c>
      <c r="J18" s="1">
        <f t="shared" ca="1" si="12"/>
        <v>5.1505384055733909</v>
      </c>
      <c r="K18" s="1">
        <f t="shared" ca="1" si="13"/>
        <v>4.8774946465462836</v>
      </c>
      <c r="L18" s="1">
        <f t="shared" ca="1" si="14"/>
        <v>9.1639199391064814</v>
      </c>
      <c r="M18" s="1">
        <f t="shared" ca="1" si="15"/>
        <v>8.4356357991901092</v>
      </c>
      <c r="N18" s="1">
        <f t="shared" ca="1" si="16"/>
        <v>7.1469876231664511</v>
      </c>
      <c r="O18" s="1">
        <f t="shared" ca="1" si="17"/>
        <v>9.8266430573990231</v>
      </c>
      <c r="Q18" s="3">
        <f t="shared" ca="1" si="18"/>
        <v>0.66026720854475274</v>
      </c>
    </row>
    <row r="19" spans="5:17">
      <c r="E19">
        <v>1977</v>
      </c>
      <c r="F19" s="1">
        <f t="shared" ca="1" si="8"/>
        <v>3.8895054990729275E-2</v>
      </c>
      <c r="G19" s="1">
        <f t="shared" ca="1" si="9"/>
        <v>0.64262889528989953</v>
      </c>
      <c r="H19" s="1">
        <f t="shared" ca="1" si="10"/>
        <v>1.7892883311046983</v>
      </c>
      <c r="I19" s="1">
        <f t="shared" ca="1" si="11"/>
        <v>4.0515670433869397</v>
      </c>
      <c r="J19" s="1">
        <f t="shared" ca="1" si="12"/>
        <v>4.6810879339492537</v>
      </c>
      <c r="K19" s="1">
        <f t="shared" ca="1" si="13"/>
        <v>6.629623599684189</v>
      </c>
      <c r="L19" s="1">
        <f t="shared" ca="1" si="14"/>
        <v>5.7739131620905066</v>
      </c>
      <c r="M19" s="1">
        <f t="shared" ca="1" si="15"/>
        <v>10.231246596612293</v>
      </c>
      <c r="N19" s="1">
        <f t="shared" ca="1" si="16"/>
        <v>9.0336146026785329</v>
      </c>
      <c r="O19" s="1">
        <f t="shared" ca="1" si="17"/>
        <v>7.506614495872034</v>
      </c>
      <c r="Q19" s="3">
        <f t="shared" ca="1" si="18"/>
        <v>-1.1015159267095591</v>
      </c>
    </row>
    <row r="20" spans="5:17">
      <c r="E20">
        <v>1978</v>
      </c>
      <c r="F20" s="1">
        <f t="shared" ca="1" si="8"/>
        <v>4.8837887805348833E-2</v>
      </c>
      <c r="G20" s="1">
        <f t="shared" ca="1" si="9"/>
        <v>0.59830056372183626</v>
      </c>
      <c r="H20" s="1">
        <f t="shared" ca="1" si="10"/>
        <v>1.6522069360369251</v>
      </c>
      <c r="I20" s="1">
        <f t="shared" ca="1" si="11"/>
        <v>3.2253244133387189</v>
      </c>
      <c r="J20" s="1">
        <f t="shared" ca="1" si="12"/>
        <v>5.4790986726212747</v>
      </c>
      <c r="K20" s="1">
        <f t="shared" ca="1" si="13"/>
        <v>5.8099150311971801</v>
      </c>
      <c r="L20" s="1">
        <f t="shared" ca="1" si="14"/>
        <v>7.6007955893189632</v>
      </c>
      <c r="M20" s="1">
        <f t="shared" ca="1" si="15"/>
        <v>6.2801019533693498</v>
      </c>
      <c r="N20" s="1">
        <f t="shared" ca="1" si="16"/>
        <v>10.975309100125045</v>
      </c>
      <c r="O20" s="1">
        <f t="shared" ca="1" si="17"/>
        <v>9.5051782313089745</v>
      </c>
      <c r="Q20" s="3">
        <f t="shared" ca="1" si="18"/>
        <v>2.1177093090924695</v>
      </c>
    </row>
    <row r="21" spans="5:17">
      <c r="E21">
        <v>1979</v>
      </c>
      <c r="F21" s="1">
        <f t="shared" ca="1" si="8"/>
        <v>3.919834152405581E-2</v>
      </c>
      <c r="G21" s="1">
        <f t="shared" ca="1" si="9"/>
        <v>0.75580113716087827</v>
      </c>
      <c r="H21" s="1">
        <f t="shared" ca="1" si="10"/>
        <v>2.2342033887341461</v>
      </c>
      <c r="I21" s="1">
        <f t="shared" ca="1" si="11"/>
        <v>3.4308640908526047</v>
      </c>
      <c r="J21" s="1">
        <f t="shared" ca="1" si="12"/>
        <v>4.8280408031386939</v>
      </c>
      <c r="K21" s="1">
        <f t="shared" ca="1" si="13"/>
        <v>7.4841742835542124</v>
      </c>
      <c r="L21" s="1">
        <f t="shared" ca="1" si="14"/>
        <v>7.0678588769175157</v>
      </c>
      <c r="M21" s="1">
        <f t="shared" ca="1" si="15"/>
        <v>8.3203010784381899</v>
      </c>
      <c r="N21" s="1">
        <f t="shared" ca="1" si="16"/>
        <v>6.7993708614613677</v>
      </c>
      <c r="O21" s="1">
        <f t="shared" ca="1" si="17"/>
        <v>11.49629473881266</v>
      </c>
      <c r="Q21" s="3">
        <f t="shared" ca="1" si="18"/>
        <v>8.522634702868441E-2</v>
      </c>
    </row>
    <row r="22" spans="5:17">
      <c r="E22">
        <v>1980</v>
      </c>
      <c r="F22" s="1">
        <f t="shared" ca="1" si="8"/>
        <v>4.4480231550919361E-2</v>
      </c>
      <c r="G22" s="1">
        <f t="shared" ca="1" si="9"/>
        <v>0.62662679204333538</v>
      </c>
      <c r="H22" s="1">
        <f t="shared" ca="1" si="10"/>
        <v>1.9036090431771622</v>
      </c>
      <c r="I22" s="1">
        <f t="shared" ca="1" si="11"/>
        <v>3.9532209515036305</v>
      </c>
      <c r="J22" s="1">
        <f t="shared" ca="1" si="12"/>
        <v>4.6196247870658782</v>
      </c>
      <c r="K22" s="1">
        <f t="shared" ca="1" si="13"/>
        <v>5.6643536327749535</v>
      </c>
      <c r="L22" s="1">
        <f t="shared" ca="1" si="14"/>
        <v>8.4830290344742085</v>
      </c>
      <c r="M22" s="1">
        <f t="shared" ca="1" si="15"/>
        <v>7.7415960187604567</v>
      </c>
      <c r="N22" s="1">
        <f t="shared" ca="1" si="16"/>
        <v>8.853527613273048</v>
      </c>
      <c r="O22" s="1">
        <f t="shared" ca="1" si="17"/>
        <v>7.0357559881779066</v>
      </c>
      <c r="Q22" s="3">
        <f t="shared" ca="1" si="18"/>
        <v>0.39592766720882094</v>
      </c>
    </row>
    <row r="23" spans="5:17">
      <c r="E23">
        <v>1981</v>
      </c>
      <c r="F23" s="1">
        <f t="shared" ca="1" si="8"/>
        <v>3.3396477098893054E-2</v>
      </c>
      <c r="G23" s="1">
        <f t="shared" ca="1" si="9"/>
        <v>0.72296120423100085</v>
      </c>
      <c r="H23" s="1">
        <f t="shared" ca="1" si="10"/>
        <v>1.8884260747550745</v>
      </c>
      <c r="I23" s="1">
        <f t="shared" ca="1" si="11"/>
        <v>3.3732334194860965</v>
      </c>
      <c r="J23" s="1">
        <f t="shared" ca="1" si="12"/>
        <v>5.3754610086246748</v>
      </c>
      <c r="K23" s="1">
        <f t="shared" ca="1" si="13"/>
        <v>5.6097236058750299</v>
      </c>
      <c r="L23" s="1">
        <f t="shared" ca="1" si="14"/>
        <v>6.6557166317142373</v>
      </c>
      <c r="M23" s="1">
        <f t="shared" ca="1" si="15"/>
        <v>9.4005133116118191</v>
      </c>
      <c r="N23" s="1">
        <f t="shared" ca="1" si="16"/>
        <v>8.2864976444016349</v>
      </c>
      <c r="O23" s="1">
        <f t="shared" ca="1" si="17"/>
        <v>9.298580397993101</v>
      </c>
      <c r="Q23" s="3">
        <f t="shared" ca="1" si="18"/>
        <v>-1.3378331943197141</v>
      </c>
    </row>
    <row r="24" spans="5:17">
      <c r="E24">
        <v>1982</v>
      </c>
      <c r="F24" s="1">
        <f t="shared" ca="1" si="8"/>
        <v>4.3674287273772656E-2</v>
      </c>
      <c r="G24" s="1">
        <f t="shared" ca="1" si="9"/>
        <v>0.55072722138417463</v>
      </c>
      <c r="H24" s="1">
        <f t="shared" ca="1" si="10"/>
        <v>1.8626776515184695</v>
      </c>
      <c r="I24" s="1">
        <f t="shared" ca="1" si="11"/>
        <v>3.0487721042526195</v>
      </c>
      <c r="J24" s="1">
        <f t="shared" ca="1" si="12"/>
        <v>4.4413630792850949</v>
      </c>
      <c r="K24" s="1">
        <f t="shared" ca="1" si="13"/>
        <v>6.426164856806329</v>
      </c>
      <c r="L24" s="1">
        <f t="shared" ca="1" si="14"/>
        <v>6.2654335789825932</v>
      </c>
      <c r="M24" s="1">
        <f t="shared" ca="1" si="15"/>
        <v>7.2771556230918337</v>
      </c>
      <c r="N24" s="1">
        <f t="shared" ca="1" si="16"/>
        <v>10.111555932477259</v>
      </c>
      <c r="O24" s="1">
        <f t="shared" ca="1" si="17"/>
        <v>8.7593523000387492</v>
      </c>
      <c r="Q24" s="3">
        <f t="shared" ca="1" si="18"/>
        <v>0.51857090135503037</v>
      </c>
    </row>
    <row r="25" spans="5:17">
      <c r="E25">
        <v>1983</v>
      </c>
      <c r="F25" s="1">
        <f t="shared" ca="1" si="8"/>
        <v>3.5699250865368286E-2</v>
      </c>
      <c r="G25" s="1">
        <f t="shared" ca="1" si="9"/>
        <v>0.74414647957579316</v>
      </c>
      <c r="H25" s="1">
        <f t="shared" ca="1" si="10"/>
        <v>1.9588314127710671</v>
      </c>
      <c r="I25" s="1">
        <f t="shared" ca="1" si="11"/>
        <v>3.4179436220286696</v>
      </c>
      <c r="J25" s="1">
        <f t="shared" ca="1" si="12"/>
        <v>4.3068818388583034</v>
      </c>
      <c r="K25" s="1">
        <f t="shared" ca="1" si="13"/>
        <v>5.502529098954148</v>
      </c>
      <c r="L25" s="1">
        <f t="shared" ca="1" si="14"/>
        <v>7.4977128614770416</v>
      </c>
      <c r="M25" s="1">
        <f t="shared" ca="1" si="15"/>
        <v>6.8886364152349779</v>
      </c>
      <c r="N25" s="1">
        <f t="shared" ca="1" si="16"/>
        <v>7.700265758404278</v>
      </c>
      <c r="O25" s="1">
        <f t="shared" ca="1" si="17"/>
        <v>10.58645151336593</v>
      </c>
      <c r="Q25" s="3">
        <f t="shared" ca="1" si="18"/>
        <v>-0.80644901383950363</v>
      </c>
    </row>
    <row r="26" spans="5:17">
      <c r="E26">
        <v>1984</v>
      </c>
      <c r="F26" s="1">
        <f t="shared" ca="1" si="8"/>
        <v>3.5341018365518229E-2</v>
      </c>
      <c r="G26" s="1">
        <f t="shared" ca="1" si="9"/>
        <v>0.61729245230646601</v>
      </c>
      <c r="H26" s="1">
        <f t="shared" ca="1" si="10"/>
        <v>2.0620749652222528</v>
      </c>
      <c r="I26" s="1">
        <f t="shared" ca="1" si="11"/>
        <v>3.4375766758881676</v>
      </c>
      <c r="J26" s="1">
        <f t="shared" ca="1" si="12"/>
        <v>4.8732126965691513</v>
      </c>
      <c r="K26" s="1">
        <f t="shared" ca="1" si="13"/>
        <v>5.3100386827012169</v>
      </c>
      <c r="L26" s="1">
        <f t="shared" ca="1" si="14"/>
        <v>6.2909441113773603</v>
      </c>
      <c r="M26" s="1">
        <f t="shared" ca="1" si="15"/>
        <v>8.1207881719857422</v>
      </c>
      <c r="N26" s="1">
        <f t="shared" ca="1" si="16"/>
        <v>7.3676280909350131</v>
      </c>
      <c r="O26" s="1">
        <f t="shared" ca="1" si="17"/>
        <v>7.9649991451642697</v>
      </c>
      <c r="Q26" s="3">
        <f t="shared" ca="1" si="18"/>
        <v>0.1539661749628064</v>
      </c>
    </row>
    <row r="27" spans="5:17">
      <c r="E27">
        <v>1985</v>
      </c>
      <c r="F27" s="1">
        <f t="shared" ca="1" si="8"/>
        <v>4.3169391964696269E-2</v>
      </c>
      <c r="G27" s="1">
        <f t="shared" ca="1" si="9"/>
        <v>0.63608956378249837</v>
      </c>
      <c r="H27" s="1">
        <f t="shared" ca="1" si="10"/>
        <v>1.8202126962697143</v>
      </c>
      <c r="I27" s="1">
        <f t="shared" ca="1" si="11"/>
        <v>3.5304353435491911</v>
      </c>
      <c r="J27" s="1">
        <f t="shared" ca="1" si="12"/>
        <v>4.9693672530233286</v>
      </c>
      <c r="K27" s="1">
        <f t="shared" ca="1" si="13"/>
        <v>5.943834498884482</v>
      </c>
      <c r="L27" s="1">
        <f t="shared" ca="1" si="14"/>
        <v>6.2128670143081761</v>
      </c>
      <c r="M27" s="1">
        <f t="shared" ca="1" si="15"/>
        <v>6.8889216081203895</v>
      </c>
      <c r="N27" s="1">
        <f t="shared" ca="1" si="16"/>
        <v>8.6912338454928602</v>
      </c>
      <c r="O27" s="1">
        <f t="shared" ca="1" si="17"/>
        <v>7.7996632832375958</v>
      </c>
      <c r="Q27" s="3">
        <f t="shared" ca="1" si="18"/>
        <v>0.72360492744873817</v>
      </c>
    </row>
    <row r="28" spans="5:17">
      <c r="E28">
        <v>1986</v>
      </c>
      <c r="F28" s="1">
        <f t="shared" ca="1" si="8"/>
        <v>4.8972582976464736E-2</v>
      </c>
      <c r="G28" s="1">
        <f t="shared" ca="1" si="9"/>
        <v>0.73099454250809259</v>
      </c>
      <c r="H28" s="1">
        <f t="shared" ca="1" si="10"/>
        <v>1.919459394447993</v>
      </c>
      <c r="I28" s="1">
        <f t="shared" ca="1" si="11"/>
        <v>3.6075216111354913</v>
      </c>
      <c r="J28" s="1">
        <f t="shared" ca="1" si="12"/>
        <v>5.1123703639529419</v>
      </c>
      <c r="K28" s="1">
        <f t="shared" ca="1" si="13"/>
        <v>6.1277706286523408</v>
      </c>
      <c r="L28" s="1">
        <f t="shared" ca="1" si="14"/>
        <v>7.1291297933015905</v>
      </c>
      <c r="M28" s="1">
        <f t="shared" ca="1" si="15"/>
        <v>6.9885499953427699</v>
      </c>
      <c r="N28" s="1">
        <f t="shared" ca="1" si="16"/>
        <v>7.5020946310070862</v>
      </c>
      <c r="O28" s="1">
        <f t="shared" ca="1" si="17"/>
        <v>9.1879534366762456</v>
      </c>
      <c r="Q28" s="3">
        <f t="shared" ca="1" si="18"/>
        <v>0.14554064272576439</v>
      </c>
    </row>
    <row r="29" spans="5:17">
      <c r="E29">
        <v>1987</v>
      </c>
      <c r="F29" s="1">
        <f t="shared" ca="1" si="8"/>
        <v>3.6692259681697155E-2</v>
      </c>
      <c r="G29" s="1">
        <f t="shared" ca="1" si="9"/>
        <v>0.74636352025104535</v>
      </c>
      <c r="H29" s="1">
        <f t="shared" ca="1" si="10"/>
        <v>2.0445656125443126</v>
      </c>
      <c r="I29" s="1">
        <f t="shared" ca="1" si="11"/>
        <v>3.2765242885135413</v>
      </c>
      <c r="J29" s="1">
        <f t="shared" ca="1" si="12"/>
        <v>5.3784970370804155</v>
      </c>
      <c r="K29" s="1">
        <f t="shared" ca="1" si="13"/>
        <v>6.4307491696122181</v>
      </c>
      <c r="L29" s="1">
        <f t="shared" ca="1" si="14"/>
        <v>7.1009663054883276</v>
      </c>
      <c r="M29" s="1">
        <f t="shared" ca="1" si="15"/>
        <v>7.8538301713597649</v>
      </c>
      <c r="N29" s="1">
        <f t="shared" ca="1" si="16"/>
        <v>7.5744180137530748</v>
      </c>
      <c r="O29" s="1">
        <f t="shared" ca="1" si="17"/>
        <v>7.840736356366703</v>
      </c>
      <c r="Q29" s="3">
        <f t="shared" ca="1" si="18"/>
        <v>-1.906019015411242</v>
      </c>
    </row>
    <row r="30" spans="5:17">
      <c r="E30">
        <v>1988</v>
      </c>
      <c r="F30" s="1">
        <f t="shared" ca="1" si="8"/>
        <v>3.067346879307721E-2</v>
      </c>
      <c r="G30" s="1">
        <f t="shared" ca="1" si="9"/>
        <v>0.62881896787481073</v>
      </c>
      <c r="H30" s="1">
        <f t="shared" ca="1" si="10"/>
        <v>1.9374994969180457</v>
      </c>
      <c r="I30" s="1">
        <f t="shared" ca="1" si="11"/>
        <v>3.4364527202092403</v>
      </c>
      <c r="J30" s="1">
        <f t="shared" ca="1" si="12"/>
        <v>4.1643758422040804</v>
      </c>
      <c r="K30" s="1">
        <f t="shared" ca="1" si="13"/>
        <v>6.335683200910732</v>
      </c>
      <c r="L30" s="1">
        <f t="shared" ca="1" si="14"/>
        <v>7.2539023006251586</v>
      </c>
      <c r="M30" s="1">
        <f t="shared" ca="1" si="15"/>
        <v>7.7281405552735585</v>
      </c>
      <c r="N30" s="1">
        <f t="shared" ca="1" si="16"/>
        <v>8.4533585979368429</v>
      </c>
      <c r="O30" s="1">
        <f t="shared" ca="1" si="17"/>
        <v>7.8435354248664746</v>
      </c>
      <c r="Q30" s="3">
        <f t="shared" ca="1" si="18"/>
        <v>-3.1211283184982355</v>
      </c>
    </row>
    <row r="35" spans="5:15">
      <c r="F35" t="s">
        <v>12</v>
      </c>
    </row>
    <row r="36" spans="5:15">
      <c r="E36">
        <v>1970</v>
      </c>
      <c r="F36" s="3">
        <f t="shared" ref="F36:F54" ca="1" si="19">_xlfn.NORM.INV(RAND(),0,1)</f>
        <v>2.1828078220578297</v>
      </c>
      <c r="G36" s="3">
        <f t="shared" ref="G36:O36" ca="1" si="20">_xlfn.NORM.INV(RAND(),0,1)</f>
        <v>0.35693204233064801</v>
      </c>
      <c r="H36" s="3">
        <f t="shared" ca="1" si="20"/>
        <v>-1.7966083854482693</v>
      </c>
      <c r="I36" s="3">
        <f t="shared" ca="1" si="20"/>
        <v>1.1017069874147833</v>
      </c>
      <c r="J36" s="3">
        <f t="shared" ca="1" si="20"/>
        <v>-9.4948964756779483E-2</v>
      </c>
      <c r="K36" s="3">
        <f t="shared" ca="1" si="20"/>
        <v>0.42711412597084086</v>
      </c>
      <c r="L36" s="3">
        <f t="shared" ca="1" si="20"/>
        <v>-0.94244036298589873</v>
      </c>
      <c r="M36" s="3">
        <f t="shared" ca="1" si="20"/>
        <v>0.29544627510701543</v>
      </c>
      <c r="N36" s="3">
        <f t="shared" ca="1" si="20"/>
        <v>-0.4978562743750034</v>
      </c>
      <c r="O36" s="3">
        <f t="shared" ca="1" si="20"/>
        <v>0.87812670820808858</v>
      </c>
    </row>
    <row r="37" spans="5:15">
      <c r="E37">
        <v>1971</v>
      </c>
      <c r="F37" s="3">
        <f t="shared" ca="1" si="19"/>
        <v>-2.3447731764201416</v>
      </c>
      <c r="G37" s="3">
        <f ca="1">F36</f>
        <v>2.1828078220578297</v>
      </c>
      <c r="H37" s="3">
        <f t="shared" ref="H37:O37" ca="1" si="21">G36</f>
        <v>0.35693204233064801</v>
      </c>
      <c r="I37" s="3">
        <f t="shared" ca="1" si="21"/>
        <v>-1.7966083854482693</v>
      </c>
      <c r="J37" s="3">
        <f t="shared" ca="1" si="21"/>
        <v>1.1017069874147833</v>
      </c>
      <c r="K37" s="3">
        <f t="shared" ca="1" si="21"/>
        <v>-9.4948964756779483E-2</v>
      </c>
      <c r="L37" s="3">
        <f t="shared" ca="1" si="21"/>
        <v>0.42711412597084086</v>
      </c>
      <c r="M37" s="3">
        <f t="shared" ca="1" si="21"/>
        <v>-0.94244036298589873</v>
      </c>
      <c r="N37" s="3">
        <f t="shared" ca="1" si="21"/>
        <v>0.29544627510701543</v>
      </c>
      <c r="O37" s="3">
        <f t="shared" ca="1" si="21"/>
        <v>-0.4978562743750034</v>
      </c>
    </row>
    <row r="38" spans="5:15">
      <c r="E38">
        <v>1972</v>
      </c>
      <c r="F38" s="3">
        <f t="shared" ca="1" si="19"/>
        <v>0.36912884136577889</v>
      </c>
      <c r="G38" s="3">
        <f t="shared" ref="G38:O54" ca="1" si="22">F37</f>
        <v>-2.3447731764201416</v>
      </c>
      <c r="H38" s="3">
        <f t="shared" ca="1" si="22"/>
        <v>2.1828078220578297</v>
      </c>
      <c r="I38" s="3">
        <f t="shared" ca="1" si="22"/>
        <v>0.35693204233064801</v>
      </c>
      <c r="J38" s="3">
        <f t="shared" ca="1" si="22"/>
        <v>-1.7966083854482693</v>
      </c>
      <c r="K38" s="3">
        <f t="shared" ca="1" si="22"/>
        <v>1.1017069874147833</v>
      </c>
      <c r="L38" s="3">
        <f t="shared" ca="1" si="22"/>
        <v>-9.4948964756779483E-2</v>
      </c>
      <c r="M38" s="3">
        <f t="shared" ca="1" si="22"/>
        <v>0.42711412597084086</v>
      </c>
      <c r="N38" s="3">
        <f t="shared" ca="1" si="22"/>
        <v>-0.94244036298589873</v>
      </c>
      <c r="O38" s="3">
        <f t="shared" ca="1" si="22"/>
        <v>0.29544627510701543</v>
      </c>
    </row>
    <row r="39" spans="5:15">
      <c r="E39">
        <v>1973</v>
      </c>
      <c r="F39" s="3">
        <f t="shared" ca="1" si="19"/>
        <v>-9.2706295333680994E-2</v>
      </c>
      <c r="G39" s="3">
        <f t="shared" ca="1" si="22"/>
        <v>0.36912884136577889</v>
      </c>
      <c r="H39" s="3">
        <f t="shared" ca="1" si="22"/>
        <v>-2.3447731764201416</v>
      </c>
      <c r="I39" s="3">
        <f t="shared" ca="1" si="22"/>
        <v>2.1828078220578297</v>
      </c>
      <c r="J39" s="3">
        <f t="shared" ca="1" si="22"/>
        <v>0.35693204233064801</v>
      </c>
      <c r="K39" s="3">
        <f t="shared" ca="1" si="22"/>
        <v>-1.7966083854482693</v>
      </c>
      <c r="L39" s="3">
        <f t="shared" ca="1" si="22"/>
        <v>1.1017069874147833</v>
      </c>
      <c r="M39" s="3">
        <f t="shared" ca="1" si="22"/>
        <v>-9.4948964756779483E-2</v>
      </c>
      <c r="N39" s="3">
        <f t="shared" ca="1" si="22"/>
        <v>0.42711412597084086</v>
      </c>
      <c r="O39" s="3">
        <f t="shared" ca="1" si="22"/>
        <v>-0.94244036298589873</v>
      </c>
    </row>
    <row r="40" spans="5:15">
      <c r="E40">
        <v>1974</v>
      </c>
      <c r="F40" s="3">
        <f t="shared" ca="1" si="19"/>
        <v>1.8264817934593671</v>
      </c>
      <c r="G40" s="3">
        <f t="shared" ca="1" si="22"/>
        <v>-9.2706295333680994E-2</v>
      </c>
      <c r="H40" s="3">
        <f t="shared" ca="1" si="22"/>
        <v>0.36912884136577889</v>
      </c>
      <c r="I40" s="3">
        <f t="shared" ca="1" si="22"/>
        <v>-2.3447731764201416</v>
      </c>
      <c r="J40" s="3">
        <f t="shared" ca="1" si="22"/>
        <v>2.1828078220578297</v>
      </c>
      <c r="K40" s="3">
        <f t="shared" ca="1" si="22"/>
        <v>0.35693204233064801</v>
      </c>
      <c r="L40" s="3">
        <f t="shared" ca="1" si="22"/>
        <v>-1.7966083854482693</v>
      </c>
      <c r="M40" s="3">
        <f t="shared" ca="1" si="22"/>
        <v>1.1017069874147833</v>
      </c>
      <c r="N40" s="3">
        <f t="shared" ca="1" si="22"/>
        <v>-9.4948964756779483E-2</v>
      </c>
      <c r="O40" s="3">
        <f t="shared" ca="1" si="22"/>
        <v>0.42711412597084086</v>
      </c>
    </row>
    <row r="41" spans="5:15">
      <c r="E41">
        <v>1975</v>
      </c>
      <c r="F41" s="3">
        <f t="shared" ca="1" si="19"/>
        <v>-1.1488110972138599</v>
      </c>
      <c r="G41" s="3">
        <f t="shared" ca="1" si="22"/>
        <v>1.8264817934593671</v>
      </c>
      <c r="H41" s="3">
        <f t="shared" ca="1" si="22"/>
        <v>-9.2706295333680994E-2</v>
      </c>
      <c r="I41" s="3">
        <f t="shared" ca="1" si="22"/>
        <v>0.36912884136577889</v>
      </c>
      <c r="J41" s="3">
        <f t="shared" ca="1" si="22"/>
        <v>-2.3447731764201416</v>
      </c>
      <c r="K41" s="3">
        <f t="shared" ca="1" si="22"/>
        <v>2.1828078220578297</v>
      </c>
      <c r="L41" s="3">
        <f t="shared" ca="1" si="22"/>
        <v>0.35693204233064801</v>
      </c>
      <c r="M41" s="3">
        <f t="shared" ca="1" si="22"/>
        <v>-1.7966083854482693</v>
      </c>
      <c r="N41" s="3">
        <f t="shared" ca="1" si="22"/>
        <v>1.1017069874147833</v>
      </c>
      <c r="O41" s="3">
        <f t="shared" ca="1" si="22"/>
        <v>-9.4948964756779483E-2</v>
      </c>
    </row>
    <row r="42" spans="5:15">
      <c r="E42">
        <v>1976</v>
      </c>
      <c r="F42" s="3">
        <f t="shared" ca="1" si="19"/>
        <v>-1.6334609984439699</v>
      </c>
      <c r="G42" s="3">
        <f t="shared" ca="1" si="22"/>
        <v>-1.1488110972138599</v>
      </c>
      <c r="H42" s="3">
        <f t="shared" ca="1" si="22"/>
        <v>1.8264817934593671</v>
      </c>
      <c r="I42" s="3">
        <f t="shared" ca="1" si="22"/>
        <v>-9.2706295333680994E-2</v>
      </c>
      <c r="J42" s="3">
        <f t="shared" ca="1" si="22"/>
        <v>0.36912884136577889</v>
      </c>
      <c r="K42" s="3">
        <f t="shared" ca="1" si="22"/>
        <v>-2.3447731764201416</v>
      </c>
      <c r="L42" s="3">
        <f t="shared" ca="1" si="22"/>
        <v>2.1828078220578297</v>
      </c>
      <c r="M42" s="3">
        <f t="shared" ca="1" si="22"/>
        <v>0.35693204233064801</v>
      </c>
      <c r="N42" s="3">
        <f t="shared" ca="1" si="22"/>
        <v>-1.7966083854482693</v>
      </c>
      <c r="O42" s="3">
        <f t="shared" ca="1" si="22"/>
        <v>1.1017069874147833</v>
      </c>
    </row>
    <row r="43" spans="5:15">
      <c r="E43">
        <v>1977</v>
      </c>
      <c r="F43" s="3">
        <f t="shared" ca="1" si="19"/>
        <v>-0.12657259079998209</v>
      </c>
      <c r="G43" s="3">
        <f t="shared" ca="1" si="22"/>
        <v>-1.6334609984439699</v>
      </c>
      <c r="H43" s="3">
        <f t="shared" ca="1" si="22"/>
        <v>-1.1488110972138599</v>
      </c>
      <c r="I43" s="3">
        <f t="shared" ca="1" si="22"/>
        <v>1.8264817934593671</v>
      </c>
      <c r="J43" s="3">
        <f t="shared" ca="1" si="22"/>
        <v>-9.2706295333680994E-2</v>
      </c>
      <c r="K43" s="3">
        <f t="shared" ca="1" si="22"/>
        <v>0.36912884136577889</v>
      </c>
      <c r="L43" s="3">
        <f t="shared" ca="1" si="22"/>
        <v>-2.3447731764201416</v>
      </c>
      <c r="M43" s="3">
        <f t="shared" ca="1" si="22"/>
        <v>2.1828078220578297</v>
      </c>
      <c r="N43" s="3">
        <f t="shared" ca="1" si="22"/>
        <v>0.35693204233064801</v>
      </c>
      <c r="O43" s="3">
        <f t="shared" ca="1" si="22"/>
        <v>-1.7966083854482693</v>
      </c>
    </row>
    <row r="44" spans="5:15">
      <c r="E44">
        <v>1978</v>
      </c>
      <c r="F44" s="3">
        <f t="shared" ca="1" si="19"/>
        <v>-0.61225838409381339</v>
      </c>
      <c r="G44" s="3">
        <f t="shared" ca="1" si="22"/>
        <v>-0.12657259079998209</v>
      </c>
      <c r="H44" s="3">
        <f t="shared" ca="1" si="22"/>
        <v>-1.6334609984439699</v>
      </c>
      <c r="I44" s="3">
        <f t="shared" ca="1" si="22"/>
        <v>-1.1488110972138599</v>
      </c>
      <c r="J44" s="3">
        <f t="shared" ca="1" si="22"/>
        <v>1.8264817934593671</v>
      </c>
      <c r="K44" s="3">
        <f t="shared" ca="1" si="22"/>
        <v>-9.2706295333680994E-2</v>
      </c>
      <c r="L44" s="3">
        <f t="shared" ca="1" si="22"/>
        <v>0.36912884136577889</v>
      </c>
      <c r="M44" s="3">
        <f t="shared" ca="1" si="22"/>
        <v>-2.3447731764201416</v>
      </c>
      <c r="N44" s="3">
        <f t="shared" ca="1" si="22"/>
        <v>2.1828078220578297</v>
      </c>
      <c r="O44" s="3">
        <f t="shared" ca="1" si="22"/>
        <v>0.35693204233064801</v>
      </c>
    </row>
    <row r="45" spans="5:15">
      <c r="E45">
        <v>1979</v>
      </c>
      <c r="F45" s="3">
        <f t="shared" ca="1" si="19"/>
        <v>-0.88791785683197277</v>
      </c>
      <c r="G45" s="3">
        <f t="shared" ca="1" si="22"/>
        <v>-0.61225838409381339</v>
      </c>
      <c r="H45" s="3">
        <f t="shared" ca="1" si="22"/>
        <v>-0.12657259079998209</v>
      </c>
      <c r="I45" s="3">
        <f t="shared" ca="1" si="22"/>
        <v>-1.6334609984439699</v>
      </c>
      <c r="J45" s="3">
        <f t="shared" ca="1" si="22"/>
        <v>-1.1488110972138599</v>
      </c>
      <c r="K45" s="3">
        <f t="shared" ca="1" si="22"/>
        <v>1.8264817934593671</v>
      </c>
      <c r="L45" s="3">
        <f t="shared" ca="1" si="22"/>
        <v>-9.2706295333680994E-2</v>
      </c>
      <c r="M45" s="3">
        <f t="shared" ca="1" si="22"/>
        <v>0.36912884136577889</v>
      </c>
      <c r="N45" s="3">
        <f t="shared" ca="1" si="22"/>
        <v>-2.3447731764201416</v>
      </c>
      <c r="O45" s="3">
        <f t="shared" ca="1" si="22"/>
        <v>2.1828078220578297</v>
      </c>
    </row>
    <row r="46" spans="5:15">
      <c r="E46">
        <v>1980</v>
      </c>
      <c r="F46" s="3">
        <f t="shared" ca="1" si="19"/>
        <v>4.2484761416153753E-2</v>
      </c>
      <c r="G46" s="3">
        <f t="shared" ca="1" si="22"/>
        <v>-0.88791785683197277</v>
      </c>
      <c r="H46" s="3">
        <f t="shared" ca="1" si="22"/>
        <v>-0.61225838409381339</v>
      </c>
      <c r="I46" s="3">
        <f t="shared" ca="1" si="22"/>
        <v>-0.12657259079998209</v>
      </c>
      <c r="J46" s="3">
        <f t="shared" ca="1" si="22"/>
        <v>-1.6334609984439699</v>
      </c>
      <c r="K46" s="3">
        <f t="shared" ca="1" si="22"/>
        <v>-1.1488110972138599</v>
      </c>
      <c r="L46" s="3">
        <f t="shared" ca="1" si="22"/>
        <v>1.8264817934593671</v>
      </c>
      <c r="M46" s="3">
        <f t="shared" ca="1" si="22"/>
        <v>-9.2706295333680994E-2</v>
      </c>
      <c r="N46" s="3">
        <f t="shared" ca="1" si="22"/>
        <v>0.36912884136577889</v>
      </c>
      <c r="O46" s="3">
        <f t="shared" ca="1" si="22"/>
        <v>-2.3447731764201416</v>
      </c>
    </row>
    <row r="47" spans="5:15">
      <c r="E47">
        <v>1981</v>
      </c>
      <c r="F47" s="3">
        <f t="shared" ca="1" si="19"/>
        <v>-2.2840055571224656E-2</v>
      </c>
      <c r="G47" s="3">
        <f t="shared" ca="1" si="22"/>
        <v>4.2484761416153753E-2</v>
      </c>
      <c r="H47" s="3">
        <f t="shared" ca="1" si="22"/>
        <v>-0.88791785683197277</v>
      </c>
      <c r="I47" s="3">
        <f t="shared" ca="1" si="22"/>
        <v>-0.61225838409381339</v>
      </c>
      <c r="J47" s="3">
        <f t="shared" ca="1" si="22"/>
        <v>-0.12657259079998209</v>
      </c>
      <c r="K47" s="3">
        <f t="shared" ca="1" si="22"/>
        <v>-1.6334609984439699</v>
      </c>
      <c r="L47" s="3">
        <f t="shared" ca="1" si="22"/>
        <v>-1.1488110972138599</v>
      </c>
      <c r="M47" s="3">
        <f t="shared" ca="1" si="22"/>
        <v>1.8264817934593671</v>
      </c>
      <c r="N47" s="3">
        <f t="shared" ca="1" si="22"/>
        <v>-9.2706295333680994E-2</v>
      </c>
      <c r="O47" s="3">
        <f t="shared" ca="1" si="22"/>
        <v>0.36912884136577889</v>
      </c>
    </row>
    <row r="48" spans="5:15">
      <c r="E48">
        <v>1982</v>
      </c>
      <c r="F48" s="3">
        <f t="shared" ca="1" si="19"/>
        <v>-0.14213817613577032</v>
      </c>
      <c r="G48" s="3">
        <f t="shared" ca="1" si="22"/>
        <v>-2.2840055571224656E-2</v>
      </c>
      <c r="H48" s="3">
        <f t="shared" ca="1" si="22"/>
        <v>4.2484761416153753E-2</v>
      </c>
      <c r="I48" s="3">
        <f t="shared" ca="1" si="22"/>
        <v>-0.88791785683197277</v>
      </c>
      <c r="J48" s="3">
        <f t="shared" ca="1" si="22"/>
        <v>-0.61225838409381339</v>
      </c>
      <c r="K48" s="3">
        <f t="shared" ca="1" si="22"/>
        <v>-0.12657259079998209</v>
      </c>
      <c r="L48" s="3">
        <f t="shared" ca="1" si="22"/>
        <v>-1.6334609984439699</v>
      </c>
      <c r="M48" s="3">
        <f t="shared" ca="1" si="22"/>
        <v>-1.1488110972138599</v>
      </c>
      <c r="N48" s="3">
        <f t="shared" ca="1" si="22"/>
        <v>1.8264817934593671</v>
      </c>
      <c r="O48" s="3">
        <f t="shared" ca="1" si="22"/>
        <v>-9.2706295333680994E-2</v>
      </c>
    </row>
    <row r="49" spans="5:15">
      <c r="E49">
        <v>1983</v>
      </c>
      <c r="F49" s="3">
        <f t="shared" ca="1" si="19"/>
        <v>-0.41887045116956895</v>
      </c>
      <c r="G49" s="3">
        <f t="shared" ca="1" si="22"/>
        <v>-0.14213817613577032</v>
      </c>
      <c r="H49" s="3">
        <f t="shared" ca="1" si="22"/>
        <v>-2.2840055571224656E-2</v>
      </c>
      <c r="I49" s="3">
        <f t="shared" ca="1" si="22"/>
        <v>4.2484761416153753E-2</v>
      </c>
      <c r="J49" s="3">
        <f t="shared" ca="1" si="22"/>
        <v>-0.88791785683197277</v>
      </c>
      <c r="K49" s="3">
        <f t="shared" ca="1" si="22"/>
        <v>-0.61225838409381339</v>
      </c>
      <c r="L49" s="3">
        <f t="shared" ca="1" si="22"/>
        <v>-0.12657259079998209</v>
      </c>
      <c r="M49" s="3">
        <f t="shared" ca="1" si="22"/>
        <v>-1.6334609984439699</v>
      </c>
      <c r="N49" s="3">
        <f t="shared" ca="1" si="22"/>
        <v>-1.1488110972138599</v>
      </c>
      <c r="O49" s="3">
        <f t="shared" ca="1" si="22"/>
        <v>1.8264817934593671</v>
      </c>
    </row>
    <row r="50" spans="5:15">
      <c r="E50">
        <v>1984</v>
      </c>
      <c r="F50" s="3">
        <f t="shared" ca="1" si="19"/>
        <v>-1.7232975501885628</v>
      </c>
      <c r="G50" s="3">
        <f t="shared" ca="1" si="22"/>
        <v>-0.41887045116956895</v>
      </c>
      <c r="H50" s="3">
        <f t="shared" ca="1" si="22"/>
        <v>-0.14213817613577032</v>
      </c>
      <c r="I50" s="3">
        <f t="shared" ca="1" si="22"/>
        <v>-2.2840055571224656E-2</v>
      </c>
      <c r="J50" s="3">
        <f t="shared" ca="1" si="22"/>
        <v>4.2484761416153753E-2</v>
      </c>
      <c r="K50" s="3">
        <f t="shared" ca="1" si="22"/>
        <v>-0.88791785683197277</v>
      </c>
      <c r="L50" s="3">
        <f t="shared" ca="1" si="22"/>
        <v>-0.61225838409381339</v>
      </c>
      <c r="M50" s="3">
        <f t="shared" ca="1" si="22"/>
        <v>-0.12657259079998209</v>
      </c>
      <c r="N50" s="3">
        <f t="shared" ca="1" si="22"/>
        <v>-1.6334609984439699</v>
      </c>
      <c r="O50" s="3">
        <f t="shared" ca="1" si="22"/>
        <v>-1.1488110972138599</v>
      </c>
    </row>
    <row r="51" spans="5:15">
      <c r="E51">
        <v>1985</v>
      </c>
      <c r="F51" s="3">
        <f t="shared" ca="1" si="19"/>
        <v>3.185458000963165E-2</v>
      </c>
      <c r="G51" s="3">
        <f t="shared" ca="1" si="22"/>
        <v>-1.7232975501885628</v>
      </c>
      <c r="H51" s="3">
        <f t="shared" ca="1" si="22"/>
        <v>-0.41887045116956895</v>
      </c>
      <c r="I51" s="3">
        <f t="shared" ca="1" si="22"/>
        <v>-0.14213817613577032</v>
      </c>
      <c r="J51" s="3">
        <f t="shared" ca="1" si="22"/>
        <v>-2.2840055571224656E-2</v>
      </c>
      <c r="K51" s="3">
        <f t="shared" ca="1" si="22"/>
        <v>4.2484761416153753E-2</v>
      </c>
      <c r="L51" s="3">
        <f t="shared" ca="1" si="22"/>
        <v>-0.88791785683197277</v>
      </c>
      <c r="M51" s="3">
        <f t="shared" ca="1" si="22"/>
        <v>-0.61225838409381339</v>
      </c>
      <c r="N51" s="3">
        <f t="shared" ca="1" si="22"/>
        <v>-0.12657259079998209</v>
      </c>
      <c r="O51" s="3">
        <f t="shared" ca="1" si="22"/>
        <v>-1.6334609984439699</v>
      </c>
    </row>
    <row r="52" spans="5:15">
      <c r="E52">
        <v>1986</v>
      </c>
      <c r="F52" s="3">
        <f t="shared" ca="1" si="19"/>
        <v>1.398837513907752</v>
      </c>
      <c r="G52" s="3">
        <f t="shared" ca="1" si="22"/>
        <v>3.185458000963165E-2</v>
      </c>
      <c r="H52" s="3">
        <f t="shared" ca="1" si="22"/>
        <v>-1.7232975501885628</v>
      </c>
      <c r="I52" s="3">
        <f t="shared" ca="1" si="22"/>
        <v>-0.41887045116956895</v>
      </c>
      <c r="J52" s="3">
        <f t="shared" ca="1" si="22"/>
        <v>-0.14213817613577032</v>
      </c>
      <c r="K52" s="3">
        <f t="shared" ca="1" si="22"/>
        <v>-2.2840055571224656E-2</v>
      </c>
      <c r="L52" s="3">
        <f t="shared" ca="1" si="22"/>
        <v>4.2484761416153753E-2</v>
      </c>
      <c r="M52" s="3">
        <f t="shared" ca="1" si="22"/>
        <v>-0.88791785683197277</v>
      </c>
      <c r="N52" s="3">
        <f t="shared" ca="1" si="22"/>
        <v>-0.61225838409381339</v>
      </c>
      <c r="O52" s="3">
        <f t="shared" ca="1" si="22"/>
        <v>-0.12657259079998209</v>
      </c>
    </row>
    <row r="53" spans="5:15">
      <c r="E53">
        <v>1987</v>
      </c>
      <c r="F53" s="3">
        <f t="shared" ca="1" si="19"/>
        <v>1.168679628222399</v>
      </c>
      <c r="G53" s="3">
        <f t="shared" ca="1" si="22"/>
        <v>1.398837513907752</v>
      </c>
      <c r="H53" s="3">
        <f t="shared" ca="1" si="22"/>
        <v>3.185458000963165E-2</v>
      </c>
      <c r="I53" s="3">
        <f t="shared" ca="1" si="22"/>
        <v>-1.7232975501885628</v>
      </c>
      <c r="J53" s="3">
        <f t="shared" ca="1" si="22"/>
        <v>-0.41887045116956895</v>
      </c>
      <c r="K53" s="3">
        <f t="shared" ca="1" si="22"/>
        <v>-0.14213817613577032</v>
      </c>
      <c r="L53" s="3">
        <f t="shared" ca="1" si="22"/>
        <v>-2.2840055571224656E-2</v>
      </c>
      <c r="M53" s="3">
        <f t="shared" ca="1" si="22"/>
        <v>4.2484761416153753E-2</v>
      </c>
      <c r="N53" s="3">
        <f t="shared" ca="1" si="22"/>
        <v>-0.88791785683197277</v>
      </c>
      <c r="O53" s="3">
        <f t="shared" ca="1" si="22"/>
        <v>-0.61225838409381339</v>
      </c>
    </row>
    <row r="54" spans="5:15">
      <c r="E54">
        <v>1988</v>
      </c>
      <c r="F54" s="3">
        <f t="shared" ca="1" si="19"/>
        <v>-0.51790980395051078</v>
      </c>
      <c r="G54" s="3">
        <f t="shared" ca="1" si="22"/>
        <v>1.168679628222399</v>
      </c>
      <c r="H54" s="3">
        <f t="shared" ca="1" si="22"/>
        <v>1.398837513907752</v>
      </c>
      <c r="I54" s="3">
        <f t="shared" ca="1" si="22"/>
        <v>3.185458000963165E-2</v>
      </c>
      <c r="J54" s="3">
        <f t="shared" ca="1" si="22"/>
        <v>-1.7232975501885628</v>
      </c>
      <c r="K54" s="3">
        <f t="shared" ca="1" si="22"/>
        <v>-0.41887045116956895</v>
      </c>
      <c r="L54" s="3">
        <f t="shared" ca="1" si="22"/>
        <v>-0.14213817613577032</v>
      </c>
      <c r="M54" s="3">
        <f t="shared" ca="1" si="22"/>
        <v>-2.2840055571224656E-2</v>
      </c>
      <c r="N54" s="3">
        <f t="shared" ca="1" si="22"/>
        <v>4.2484761416153753E-2</v>
      </c>
      <c r="O54" s="3">
        <f t="shared" ca="1" si="22"/>
        <v>-0.88791785683197277</v>
      </c>
    </row>
    <row r="56" spans="5:15">
      <c r="E56" t="s">
        <v>25</v>
      </c>
      <c r="F56" s="3">
        <f t="shared" ref="F56:O56" si="23">0.05 + cv_obs*0.1*Age</f>
        <v>0.05</v>
      </c>
      <c r="G56" s="3">
        <f t="shared" si="23"/>
        <v>6.0000000000000005E-2</v>
      </c>
      <c r="H56" s="3">
        <f t="shared" si="23"/>
        <v>7.0000000000000007E-2</v>
      </c>
      <c r="I56" s="3">
        <f t="shared" si="23"/>
        <v>8.0000000000000016E-2</v>
      </c>
      <c r="J56" s="3">
        <f t="shared" si="23"/>
        <v>9.0000000000000011E-2</v>
      </c>
      <c r="K56" s="3">
        <f t="shared" si="23"/>
        <v>0.1</v>
      </c>
      <c r="L56" s="3">
        <f t="shared" si="23"/>
        <v>0.11000000000000001</v>
      </c>
      <c r="M56" s="3">
        <f t="shared" si="23"/>
        <v>0.12000000000000001</v>
      </c>
      <c r="N56" s="3">
        <f t="shared" si="23"/>
        <v>0.13</v>
      </c>
      <c r="O56" s="3">
        <f t="shared" si="23"/>
        <v>0.14000000000000001</v>
      </c>
    </row>
    <row r="57" spans="5:15">
      <c r="F57" s="3" t="s">
        <v>24</v>
      </c>
    </row>
    <row r="58" spans="5:15">
      <c r="E58">
        <v>1970</v>
      </c>
      <c r="F58" s="6">
        <f t="shared" ref="F58:O67" ca="1" si="24">IF(cv_obs=0,0,_xlfn.NORM.INV(RAND(),0,sigma_obs))</f>
        <v>-7.7414756041135013E-2</v>
      </c>
      <c r="G58" s="6">
        <f t="shared" ca="1" si="24"/>
        <v>-0.10861477058878358</v>
      </c>
      <c r="H58" s="6">
        <f t="shared" ca="1" si="24"/>
        <v>3.8520598646744945E-3</v>
      </c>
      <c r="I58" s="6">
        <f t="shared" ca="1" si="24"/>
        <v>4.5798201612745032E-2</v>
      </c>
      <c r="J58" s="6">
        <f t="shared" ca="1" si="24"/>
        <v>8.9251271433606283E-2</v>
      </c>
      <c r="K58" s="6">
        <f t="shared" ca="1" si="24"/>
        <v>-3.5275104504981704E-2</v>
      </c>
      <c r="L58" s="6">
        <f t="shared" ca="1" si="24"/>
        <v>-0.11527625747702198</v>
      </c>
      <c r="M58" s="6">
        <f t="shared" ca="1" si="24"/>
        <v>-0.13881273065720304</v>
      </c>
      <c r="N58" s="6">
        <f t="shared" ca="1" si="24"/>
        <v>-3.8901725771388042E-2</v>
      </c>
      <c r="O58" s="6">
        <f t="shared" ca="1" si="24"/>
        <v>-1.368190864318982E-2</v>
      </c>
    </row>
    <row r="59" spans="5:15">
      <c r="E59">
        <v>1971</v>
      </c>
      <c r="F59" s="6">
        <f t="shared" ca="1" si="24"/>
        <v>6.4671186068805389E-3</v>
      </c>
      <c r="G59" s="6">
        <f t="shared" ca="1" si="24"/>
        <v>-9.8047688455364787E-4</v>
      </c>
      <c r="H59" s="6">
        <f t="shared" ca="1" si="24"/>
        <v>3.5006224132515633E-2</v>
      </c>
      <c r="I59" s="6">
        <f t="shared" ca="1" si="24"/>
        <v>-8.8721924202250155E-2</v>
      </c>
      <c r="J59" s="6">
        <f t="shared" ca="1" si="24"/>
        <v>-6.1406451401632464E-2</v>
      </c>
      <c r="K59" s="6">
        <f t="shared" ca="1" si="24"/>
        <v>0.19040715332171418</v>
      </c>
      <c r="L59" s="6">
        <f t="shared" ca="1" si="24"/>
        <v>0.18778864167705808</v>
      </c>
      <c r="M59" s="6">
        <f t="shared" ca="1" si="24"/>
        <v>9.7863169564831459E-2</v>
      </c>
      <c r="N59" s="6">
        <f t="shared" ca="1" si="24"/>
        <v>0.23520957016040803</v>
      </c>
      <c r="O59" s="6">
        <f t="shared" ca="1" si="24"/>
        <v>-3.1122817840954969E-2</v>
      </c>
    </row>
    <row r="60" spans="5:15">
      <c r="E60">
        <v>1972</v>
      </c>
      <c r="F60" s="6">
        <f t="shared" ca="1" si="24"/>
        <v>5.1925486819018318E-3</v>
      </c>
      <c r="G60" s="6">
        <f t="shared" ca="1" si="24"/>
        <v>6.7996095632984005E-2</v>
      </c>
      <c r="H60" s="6">
        <f t="shared" ca="1" si="24"/>
        <v>-2.6868303349787896E-2</v>
      </c>
      <c r="I60" s="6">
        <f t="shared" ca="1" si="24"/>
        <v>2.1077712864435239E-3</v>
      </c>
      <c r="J60" s="6">
        <f t="shared" ca="1" si="24"/>
        <v>2.1884647014144418E-2</v>
      </c>
      <c r="K60" s="6">
        <f t="shared" ca="1" si="24"/>
        <v>7.4956460997569085E-2</v>
      </c>
      <c r="L60" s="6">
        <f t="shared" ca="1" si="24"/>
        <v>-0.12030851917156969</v>
      </c>
      <c r="M60" s="6">
        <f t="shared" ca="1" si="24"/>
        <v>2.5048923304333746E-4</v>
      </c>
      <c r="N60" s="6">
        <f t="shared" ca="1" si="24"/>
        <v>-9.1491628959991647E-2</v>
      </c>
      <c r="O60" s="6">
        <f t="shared" ca="1" si="24"/>
        <v>-0.10002661367654751</v>
      </c>
    </row>
    <row r="61" spans="5:15">
      <c r="E61">
        <v>1973</v>
      </c>
      <c r="F61" s="6">
        <f t="shared" ca="1" si="24"/>
        <v>-7.0030590723951736E-2</v>
      </c>
      <c r="G61" s="6">
        <f t="shared" ca="1" si="24"/>
        <v>-7.9850686086320496E-2</v>
      </c>
      <c r="H61" s="6">
        <f t="shared" ca="1" si="24"/>
        <v>-8.6332658310241894E-2</v>
      </c>
      <c r="I61" s="6">
        <f t="shared" ca="1" si="24"/>
        <v>-0.11407586406077086</v>
      </c>
      <c r="J61" s="6">
        <f t="shared" ca="1" si="24"/>
        <v>0.10880817139162066</v>
      </c>
      <c r="K61" s="6">
        <f t="shared" ca="1" si="24"/>
        <v>6.2349053027695805E-2</v>
      </c>
      <c r="L61" s="6">
        <f t="shared" ca="1" si="24"/>
        <v>-9.0257882019264254E-2</v>
      </c>
      <c r="M61" s="6">
        <f t="shared" ca="1" si="24"/>
        <v>4.2083265383035438E-2</v>
      </c>
      <c r="N61" s="6">
        <f t="shared" ca="1" si="24"/>
        <v>-6.9459731003343156E-2</v>
      </c>
      <c r="O61" s="6">
        <f t="shared" ca="1" si="24"/>
        <v>-2.5670983808260241E-2</v>
      </c>
    </row>
    <row r="62" spans="5:15">
      <c r="E62">
        <v>1974</v>
      </c>
      <c r="F62" s="6">
        <f t="shared" ca="1" si="24"/>
        <v>3.4693808888457398E-2</v>
      </c>
      <c r="G62" s="6">
        <f t="shared" ca="1" si="24"/>
        <v>-4.4865983176281335E-2</v>
      </c>
      <c r="H62" s="6">
        <f t="shared" ca="1" si="24"/>
        <v>0.12637241951961634</v>
      </c>
      <c r="I62" s="6">
        <f t="shared" ca="1" si="24"/>
        <v>8.1994419457672191E-2</v>
      </c>
      <c r="J62" s="6">
        <f t="shared" ca="1" si="24"/>
        <v>0.18261107407534799</v>
      </c>
      <c r="K62" s="6">
        <f t="shared" ca="1" si="24"/>
        <v>8.8879123570066387E-2</v>
      </c>
      <c r="L62" s="6">
        <f t="shared" ca="1" si="24"/>
        <v>2.2785773124048059E-2</v>
      </c>
      <c r="M62" s="6">
        <f t="shared" ca="1" si="24"/>
        <v>3.2196790216338173E-2</v>
      </c>
      <c r="N62" s="6">
        <f t="shared" ca="1" si="24"/>
        <v>-0.10146826382380721</v>
      </c>
      <c r="O62" s="6">
        <f t="shared" ca="1" si="24"/>
        <v>-0.12484281294573077</v>
      </c>
    </row>
    <row r="63" spans="5:15">
      <c r="E63">
        <v>1975</v>
      </c>
      <c r="F63" s="6">
        <f t="shared" ca="1" si="24"/>
        <v>5.9975615262425584E-3</v>
      </c>
      <c r="G63" s="6">
        <f t="shared" ca="1" si="24"/>
        <v>1.9178514994581081E-2</v>
      </c>
      <c r="H63" s="6">
        <f t="shared" ca="1" si="24"/>
        <v>-7.1373452123763854E-3</v>
      </c>
      <c r="I63" s="6">
        <f t="shared" ca="1" si="24"/>
        <v>1.5703937235256777E-2</v>
      </c>
      <c r="J63" s="6">
        <f t="shared" ca="1" si="24"/>
        <v>-7.9531378039050041E-2</v>
      </c>
      <c r="K63" s="6">
        <f t="shared" ca="1" si="24"/>
        <v>-4.3189918229918141E-2</v>
      </c>
      <c r="L63" s="6">
        <f t="shared" ca="1" si="24"/>
        <v>-2.3181541663483064E-2</v>
      </c>
      <c r="M63" s="6">
        <f t="shared" ca="1" si="24"/>
        <v>0.10363717375244585</v>
      </c>
      <c r="N63" s="6">
        <f t="shared" ca="1" si="24"/>
        <v>1.8422834247072591E-2</v>
      </c>
      <c r="O63" s="6">
        <f t="shared" ca="1" si="24"/>
        <v>0.14239255656964758</v>
      </c>
    </row>
    <row r="64" spans="5:15">
      <c r="E64">
        <v>1976</v>
      </c>
      <c r="F64" s="6">
        <f t="shared" ca="1" si="24"/>
        <v>-8.339614102543717E-3</v>
      </c>
      <c r="G64" s="6">
        <f t="shared" ca="1" si="24"/>
        <v>-6.694584526783133E-2</v>
      </c>
      <c r="H64" s="6">
        <f t="shared" ca="1" si="24"/>
        <v>1.8081624322652153E-2</v>
      </c>
      <c r="I64" s="6">
        <f t="shared" ca="1" si="24"/>
        <v>-1.391480148493348E-2</v>
      </c>
      <c r="J64" s="6">
        <f t="shared" ca="1" si="24"/>
        <v>-3.8873163635547166E-2</v>
      </c>
      <c r="K64" s="6">
        <f t="shared" ca="1" si="24"/>
        <v>1.6812132768617465E-2</v>
      </c>
      <c r="L64" s="6">
        <f t="shared" ca="1" si="24"/>
        <v>0.14424165354216498</v>
      </c>
      <c r="M64" s="6">
        <f t="shared" ca="1" si="24"/>
        <v>-5.7318499999986845E-2</v>
      </c>
      <c r="N64" s="6">
        <f t="shared" ca="1" si="24"/>
        <v>7.8056553426096159E-2</v>
      </c>
      <c r="O64" s="6">
        <f t="shared" ca="1" si="24"/>
        <v>-0.16792275695132333</v>
      </c>
    </row>
    <row r="65" spans="5:15">
      <c r="E65">
        <v>1977</v>
      </c>
      <c r="F65" s="6">
        <f t="shared" ca="1" si="24"/>
        <v>6.0916367928287841E-2</v>
      </c>
      <c r="G65" s="6">
        <f t="shared" ca="1" si="24"/>
        <v>4.1712167267123165E-2</v>
      </c>
      <c r="H65" s="6">
        <f t="shared" ca="1" si="24"/>
        <v>3.4469210801481485E-2</v>
      </c>
      <c r="I65" s="6">
        <f t="shared" ca="1" si="24"/>
        <v>-6.7176245042420799E-2</v>
      </c>
      <c r="J65" s="6">
        <f t="shared" ca="1" si="24"/>
        <v>-5.7714316838914523E-2</v>
      </c>
      <c r="K65" s="6">
        <f t="shared" ca="1" si="24"/>
        <v>6.9792664374957319E-2</v>
      </c>
      <c r="L65" s="6">
        <f t="shared" ca="1" si="24"/>
        <v>6.7973233781652903E-2</v>
      </c>
      <c r="M65" s="6">
        <f t="shared" ca="1" si="24"/>
        <v>5.7676857728576593E-2</v>
      </c>
      <c r="N65" s="6">
        <f t="shared" ca="1" si="24"/>
        <v>-4.4973409217568129E-2</v>
      </c>
      <c r="O65" s="6">
        <f t="shared" ca="1" si="24"/>
        <v>-2.657921465268414E-2</v>
      </c>
    </row>
    <row r="66" spans="5:15">
      <c r="E66">
        <v>1978</v>
      </c>
      <c r="F66" s="6">
        <f t="shared" ca="1" si="24"/>
        <v>1.5201703273164245E-2</v>
      </c>
      <c r="G66" s="6">
        <f t="shared" ca="1" si="24"/>
        <v>-1.1812181406198444E-2</v>
      </c>
      <c r="H66" s="6">
        <f t="shared" ca="1" si="24"/>
        <v>1.9463438558479436E-2</v>
      </c>
      <c r="I66" s="6">
        <f t="shared" ca="1" si="24"/>
        <v>0.1553821163441825</v>
      </c>
      <c r="J66" s="6">
        <f t="shared" ca="1" si="24"/>
        <v>-9.7754666202008955E-2</v>
      </c>
      <c r="K66" s="6">
        <f t="shared" ca="1" si="24"/>
        <v>2.1909833617821506E-2</v>
      </c>
      <c r="L66" s="6">
        <f t="shared" ca="1" si="24"/>
        <v>5.2857527270044946E-2</v>
      </c>
      <c r="M66" s="6">
        <f t="shared" ca="1" si="24"/>
        <v>-5.938937409290674E-2</v>
      </c>
      <c r="N66" s="6">
        <f t="shared" ca="1" si="24"/>
        <v>0.16718706008648651</v>
      </c>
      <c r="O66" s="6">
        <f t="shared" ca="1" si="24"/>
        <v>0.20523206919632825</v>
      </c>
    </row>
    <row r="67" spans="5:15">
      <c r="E67">
        <v>1979</v>
      </c>
      <c r="F67" s="6">
        <f t="shared" ca="1" si="24"/>
        <v>2.6143983516377901E-2</v>
      </c>
      <c r="G67" s="6">
        <f t="shared" ca="1" si="24"/>
        <v>-5.1062070511261187E-2</v>
      </c>
      <c r="H67" s="6">
        <f t="shared" ca="1" si="24"/>
        <v>2.9514450596471054E-2</v>
      </c>
      <c r="I67" s="6">
        <f t="shared" ca="1" si="24"/>
        <v>9.5896657861324133E-2</v>
      </c>
      <c r="J67" s="6">
        <f t="shared" ca="1" si="24"/>
        <v>-6.394786766206622E-3</v>
      </c>
      <c r="K67" s="6">
        <f t="shared" ca="1" si="24"/>
        <v>8.257114576811514E-2</v>
      </c>
      <c r="L67" s="6">
        <f t="shared" ca="1" si="24"/>
        <v>3.5848736977985955E-2</v>
      </c>
      <c r="M67" s="6">
        <f t="shared" ca="1" si="24"/>
        <v>-0.30104764907385895</v>
      </c>
      <c r="N67" s="6">
        <f t="shared" ca="1" si="24"/>
        <v>-6.1680528718955116E-2</v>
      </c>
      <c r="O67" s="6">
        <f t="shared" ca="1" si="24"/>
        <v>-0.19960959822609572</v>
      </c>
    </row>
    <row r="68" spans="5:15">
      <c r="E68">
        <v>1980</v>
      </c>
      <c r="F68" s="6">
        <f t="shared" ref="F68:O76" ca="1" si="25">IF(cv_obs=0,0,_xlfn.NORM.INV(RAND(),0,sigma_obs))</f>
        <v>2.844400749182446E-2</v>
      </c>
      <c r="G68" s="6">
        <f t="shared" ca="1" si="25"/>
        <v>-5.4720582154065374E-3</v>
      </c>
      <c r="H68" s="6">
        <f t="shared" ca="1" si="25"/>
        <v>-7.3009557727795771E-2</v>
      </c>
      <c r="I68" s="6">
        <f t="shared" ca="1" si="25"/>
        <v>0.11435038431574135</v>
      </c>
      <c r="J68" s="6">
        <f t="shared" ca="1" si="25"/>
        <v>-5.3470101066870952E-2</v>
      </c>
      <c r="K68" s="6">
        <f t="shared" ca="1" si="25"/>
        <v>-0.29108557795676288</v>
      </c>
      <c r="L68" s="6">
        <f t="shared" ca="1" si="25"/>
        <v>-0.18344620061357778</v>
      </c>
      <c r="M68" s="6">
        <f t="shared" ca="1" si="25"/>
        <v>-0.11733995699259801</v>
      </c>
      <c r="N68" s="6">
        <f t="shared" ca="1" si="25"/>
        <v>-0.1032979582973815</v>
      </c>
      <c r="O68" s="6">
        <f t="shared" ca="1" si="25"/>
        <v>-0.33386331084437182</v>
      </c>
    </row>
    <row r="69" spans="5:15">
      <c r="E69">
        <v>1981</v>
      </c>
      <c r="F69" s="6">
        <f t="shared" ca="1" si="25"/>
        <v>-7.8241861977846577E-2</v>
      </c>
      <c r="G69" s="6">
        <f t="shared" ca="1" si="25"/>
        <v>1.4519531359030955E-2</v>
      </c>
      <c r="H69" s="6">
        <f t="shared" ca="1" si="25"/>
        <v>1.8171007375946364E-2</v>
      </c>
      <c r="I69" s="6">
        <f t="shared" ca="1" si="25"/>
        <v>-2.4897269756151912E-2</v>
      </c>
      <c r="J69" s="6">
        <f t="shared" ca="1" si="25"/>
        <v>-5.5907272878362606E-2</v>
      </c>
      <c r="K69" s="6">
        <f t="shared" ca="1" si="25"/>
        <v>-0.10488870594511067</v>
      </c>
      <c r="L69" s="6">
        <f t="shared" ca="1" si="25"/>
        <v>7.548434569227129E-2</v>
      </c>
      <c r="M69" s="6">
        <f t="shared" ca="1" si="25"/>
        <v>-3.1533492320710385E-2</v>
      </c>
      <c r="N69" s="6">
        <f t="shared" ca="1" si="25"/>
        <v>-6.6525654008565582E-2</v>
      </c>
      <c r="O69" s="6">
        <f t="shared" ca="1" si="25"/>
        <v>-3.5931199627671465E-3</v>
      </c>
    </row>
    <row r="70" spans="5:15">
      <c r="E70">
        <v>1982</v>
      </c>
      <c r="F70" s="6">
        <f t="shared" ca="1" si="25"/>
        <v>1.6356659199098744E-2</v>
      </c>
      <c r="G70" s="6">
        <f t="shared" ca="1" si="25"/>
        <v>-7.6745928998894972E-2</v>
      </c>
      <c r="H70" s="6">
        <f t="shared" ca="1" si="25"/>
        <v>-3.2523717678509668E-3</v>
      </c>
      <c r="I70" s="6">
        <f t="shared" ca="1" si="25"/>
        <v>-6.0243816220985388E-2</v>
      </c>
      <c r="J70" s="6">
        <f t="shared" ca="1" si="25"/>
        <v>-0.12028660359480996</v>
      </c>
      <c r="K70" s="6">
        <f t="shared" ca="1" si="25"/>
        <v>-2.2790665501580602E-2</v>
      </c>
      <c r="L70" s="6">
        <f t="shared" ca="1" si="25"/>
        <v>-0.11603676387417171</v>
      </c>
      <c r="M70" s="6">
        <f t="shared" ca="1" si="25"/>
        <v>4.9774182373233611E-2</v>
      </c>
      <c r="N70" s="6">
        <f t="shared" ca="1" si="25"/>
        <v>0.18105872127015885</v>
      </c>
      <c r="O70" s="6">
        <f t="shared" ca="1" si="25"/>
        <v>0.27656164669986533</v>
      </c>
    </row>
    <row r="71" spans="5:15">
      <c r="E71">
        <v>1983</v>
      </c>
      <c r="F71" s="6">
        <f t="shared" ca="1" si="25"/>
        <v>-2.5097954402579222E-2</v>
      </c>
      <c r="G71" s="6">
        <f t="shared" ca="1" si="25"/>
        <v>5.2615734091985181E-2</v>
      </c>
      <c r="H71" s="6">
        <f t="shared" ca="1" si="25"/>
        <v>2.9104453907718122E-2</v>
      </c>
      <c r="I71" s="6">
        <f t="shared" ca="1" si="25"/>
        <v>-4.5996176405642526E-2</v>
      </c>
      <c r="J71" s="6">
        <f t="shared" ca="1" si="25"/>
        <v>-0.11465981947347581</v>
      </c>
      <c r="K71" s="6">
        <f t="shared" ca="1" si="25"/>
        <v>-0.14995444483620624</v>
      </c>
      <c r="L71" s="6">
        <f t="shared" ca="1" si="25"/>
        <v>3.8775024059102853E-2</v>
      </c>
      <c r="M71" s="6">
        <f t="shared" ca="1" si="25"/>
        <v>-8.4566934034934774E-2</v>
      </c>
      <c r="N71" s="6">
        <f t="shared" ca="1" si="25"/>
        <v>-0.22615225986950327</v>
      </c>
      <c r="O71" s="6">
        <f t="shared" ca="1" si="25"/>
        <v>-9.6690680906453885E-2</v>
      </c>
    </row>
    <row r="72" spans="5:15">
      <c r="E72">
        <v>1984</v>
      </c>
      <c r="F72" s="6">
        <f t="shared" ca="1" si="25"/>
        <v>-7.8218507802331472E-4</v>
      </c>
      <c r="G72" s="6">
        <f t="shared" ca="1" si="25"/>
        <v>2.680752179792709E-2</v>
      </c>
      <c r="H72" s="6">
        <f t="shared" ca="1" si="25"/>
        <v>0.10735317777694892</v>
      </c>
      <c r="I72" s="6">
        <f t="shared" ca="1" si="25"/>
        <v>4.2585656681926161E-2</v>
      </c>
      <c r="J72" s="6">
        <f t="shared" ca="1" si="25"/>
        <v>7.0382340812389393E-2</v>
      </c>
      <c r="K72" s="6">
        <f t="shared" ca="1" si="25"/>
        <v>-4.6102956672231341E-2</v>
      </c>
      <c r="L72" s="6">
        <f t="shared" ca="1" si="25"/>
        <v>-8.6989403644749289E-2</v>
      </c>
      <c r="M72" s="6">
        <f t="shared" ca="1" si="25"/>
        <v>-0.10295843381388947</v>
      </c>
      <c r="N72" s="6">
        <f t="shared" ca="1" si="25"/>
        <v>7.886542821054579E-2</v>
      </c>
      <c r="O72" s="6">
        <f t="shared" ca="1" si="25"/>
        <v>-0.25103111863803024</v>
      </c>
    </row>
    <row r="73" spans="5:15">
      <c r="E73">
        <v>1985</v>
      </c>
      <c r="F73" s="6">
        <f t="shared" ca="1" si="25"/>
        <v>-3.3173831255509122E-2</v>
      </c>
      <c r="G73" s="6">
        <f t="shared" ca="1" si="25"/>
        <v>9.3613929410460123E-2</v>
      </c>
      <c r="H73" s="6">
        <f t="shared" ca="1" si="25"/>
        <v>-5.232415128094986E-2</v>
      </c>
      <c r="I73" s="6">
        <f t="shared" ca="1" si="25"/>
        <v>-4.8573593756856076E-2</v>
      </c>
      <c r="J73" s="6">
        <f t="shared" ca="1" si="25"/>
        <v>3.211985212570783E-2</v>
      </c>
      <c r="K73" s="6">
        <f t="shared" ca="1" si="25"/>
        <v>-0.17009700550454204</v>
      </c>
      <c r="L73" s="6">
        <f t="shared" ca="1" si="25"/>
        <v>-1.9957165599535913E-2</v>
      </c>
      <c r="M73" s="6">
        <f t="shared" ca="1" si="25"/>
        <v>-0.19154564610985284</v>
      </c>
      <c r="N73" s="6">
        <f t="shared" ca="1" si="25"/>
        <v>6.8697884656783925E-3</v>
      </c>
      <c r="O73" s="6">
        <f t="shared" ca="1" si="25"/>
        <v>0.19117616935212814</v>
      </c>
    </row>
    <row r="74" spans="5:15">
      <c r="E74">
        <v>1986</v>
      </c>
      <c r="F74" s="6">
        <f t="shared" ca="1" si="25"/>
        <v>1.4063189453224515E-2</v>
      </c>
      <c r="G74" s="6">
        <f t="shared" ca="1" si="25"/>
        <v>-3.5069482113230461E-3</v>
      </c>
      <c r="H74" s="6">
        <f t="shared" ca="1" si="25"/>
        <v>8.5891844904303932E-2</v>
      </c>
      <c r="I74" s="6">
        <f t="shared" ca="1" si="25"/>
        <v>0.11870045820699272</v>
      </c>
      <c r="J74" s="6">
        <f t="shared" ca="1" si="25"/>
        <v>1.9297220125241928E-2</v>
      </c>
      <c r="K74" s="6">
        <f t="shared" ca="1" si="25"/>
        <v>-0.14172534571098294</v>
      </c>
      <c r="L74" s="6">
        <f t="shared" ca="1" si="25"/>
        <v>0.1022534870720636</v>
      </c>
      <c r="M74" s="6">
        <f t="shared" ca="1" si="25"/>
        <v>3.9247210654970874E-2</v>
      </c>
      <c r="N74" s="6">
        <f t="shared" ca="1" si="25"/>
        <v>7.0703705925715121E-2</v>
      </c>
      <c r="O74" s="6">
        <f t="shared" ca="1" si="25"/>
        <v>0.12304206877360192</v>
      </c>
    </row>
    <row r="75" spans="5:15">
      <c r="E75">
        <v>1987</v>
      </c>
      <c r="F75" s="6">
        <f t="shared" ca="1" si="25"/>
        <v>-4.6459841625999816E-2</v>
      </c>
      <c r="G75" s="6">
        <f t="shared" ca="1" si="25"/>
        <v>-6.8587337971372286E-2</v>
      </c>
      <c r="H75" s="6">
        <f t="shared" ca="1" si="25"/>
        <v>-8.5568022959483514E-3</v>
      </c>
      <c r="I75" s="6">
        <f t="shared" ca="1" si="25"/>
        <v>3.1562708906902139E-2</v>
      </c>
      <c r="J75" s="6">
        <f t="shared" ca="1" si="25"/>
        <v>0.21765856482987309</v>
      </c>
      <c r="K75" s="6">
        <f t="shared" ca="1" si="25"/>
        <v>5.7371042367617156E-2</v>
      </c>
      <c r="L75" s="6">
        <f t="shared" ca="1" si="25"/>
        <v>-3.0569650199384513E-2</v>
      </c>
      <c r="M75" s="6">
        <f t="shared" ca="1" si="25"/>
        <v>-6.3972232024702133E-2</v>
      </c>
      <c r="N75" s="6">
        <f t="shared" ca="1" si="25"/>
        <v>0.11052346928406746</v>
      </c>
      <c r="O75" s="6">
        <f t="shared" ca="1" si="25"/>
        <v>-0.15366589628203156</v>
      </c>
    </row>
    <row r="76" spans="5:15">
      <c r="E76">
        <v>1988</v>
      </c>
      <c r="F76" s="6">
        <f t="shared" ca="1" si="25"/>
        <v>6.4542279194296712E-2</v>
      </c>
      <c r="G76" s="6">
        <f t="shared" ca="1" si="25"/>
        <v>-4.041076636480582E-3</v>
      </c>
      <c r="H76" s="6">
        <f t="shared" ca="1" si="25"/>
        <v>-3.794111190447147E-2</v>
      </c>
      <c r="I76" s="6">
        <f t="shared" ca="1" si="25"/>
        <v>8.6539718085684142E-2</v>
      </c>
      <c r="J76" s="6">
        <f t="shared" ca="1" si="25"/>
        <v>-0.13722396158317476</v>
      </c>
      <c r="K76" s="6">
        <f t="shared" ca="1" si="25"/>
        <v>-2.9959946443686266E-2</v>
      </c>
      <c r="L76" s="6">
        <f t="shared" ca="1" si="25"/>
        <v>1.9073206770154675E-2</v>
      </c>
      <c r="M76" s="6">
        <f t="shared" ca="1" si="25"/>
        <v>3.1823300634849713E-3</v>
      </c>
      <c r="N76" s="6">
        <f t="shared" ca="1" si="25"/>
        <v>0.24568802410475477</v>
      </c>
      <c r="O76" s="6">
        <f t="shared" ca="1" si="25"/>
        <v>-0.15073891744525311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Martell</dc:creator>
  <cp:lastModifiedBy>Steve Martell</cp:lastModifiedBy>
  <dcterms:created xsi:type="dcterms:W3CDTF">2016-05-18T16:58:44Z</dcterms:created>
  <dcterms:modified xsi:type="dcterms:W3CDTF">2016-05-19T22:20:30Z</dcterms:modified>
</cp:coreProperties>
</file>