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820" yWindow="200" windowWidth="24480" windowHeight="16340" tabRatio="500"/>
  </bookViews>
  <sheets>
    <sheet name="Sheet1" sheetId="1" r:id="rId1"/>
  </sheets>
  <definedNames>
    <definedName name="a">Sheet1!$B$10</definedName>
    <definedName name="Age">Sheet1!$F$1:$O$1</definedName>
    <definedName name="b">Sheet1!$B$11</definedName>
    <definedName name="cv_obs">Sheet1!$B$7</definedName>
    <definedName name="delta">Sheet1!$B$9</definedName>
    <definedName name="k">Sheet1!$B$3</definedName>
    <definedName name="Length">Sheet1!$F$2:$O$2</definedName>
    <definedName name="Linf">Sheet1!$B$2</definedName>
    <definedName name="sigma_c">Sheet1!$B$6</definedName>
    <definedName name="sigma_obs">Sheet1!$F$56:$O$56</definedName>
    <definedName name="sigma_y">Sheet1!$B$5</definedName>
    <definedName name="t">Sheet1!$F$10:$O$10</definedName>
    <definedName name="to">Sheet1!$B$4</definedName>
    <definedName name="Weight">Sheet1!$F$5:$O$5</definedName>
    <definedName name="winf">Sheet1!$B$12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Q19" i="1" l="1"/>
  <c r="F43" i="1"/>
  <c r="F65" i="1"/>
  <c r="F19" i="1"/>
  <c r="G44" i="1"/>
  <c r="G66" i="1"/>
  <c r="G20" i="1"/>
  <c r="Q20" i="1"/>
  <c r="H45" i="1"/>
  <c r="H67" i="1"/>
  <c r="H21" i="1"/>
  <c r="Q21" i="1"/>
  <c r="I46" i="1"/>
  <c r="I68" i="1"/>
  <c r="I22" i="1"/>
  <c r="Q22" i="1"/>
  <c r="J47" i="1"/>
  <c r="J69" i="1"/>
  <c r="J23" i="1"/>
  <c r="Q23" i="1"/>
  <c r="K48" i="1"/>
  <c r="K70" i="1"/>
  <c r="K24" i="1"/>
  <c r="Q24" i="1"/>
  <c r="L49" i="1"/>
  <c r="L71" i="1"/>
  <c r="L25" i="1"/>
  <c r="Q25" i="1"/>
  <c r="M50" i="1"/>
  <c r="M72" i="1"/>
  <c r="M26" i="1"/>
  <c r="Q26" i="1"/>
  <c r="N51" i="1"/>
  <c r="N73" i="1"/>
  <c r="N27" i="1"/>
  <c r="F56" i="1"/>
  <c r="G56" i="1"/>
  <c r="H56" i="1"/>
  <c r="I56" i="1"/>
  <c r="J56" i="1"/>
  <c r="K56" i="1"/>
  <c r="L56" i="1"/>
  <c r="M56" i="1"/>
  <c r="N56" i="1"/>
  <c r="O56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/>
  <c r="H65" i="1"/>
  <c r="I65" i="1"/>
  <c r="J65" i="1"/>
  <c r="K65" i="1"/>
  <c r="L65" i="1"/>
  <c r="M65" i="1"/>
  <c r="N65" i="1"/>
  <c r="O65" i="1"/>
  <c r="H66" i="1"/>
  <c r="I66" i="1"/>
  <c r="J66" i="1"/>
  <c r="K66" i="1"/>
  <c r="L66" i="1"/>
  <c r="M66" i="1"/>
  <c r="N66" i="1"/>
  <c r="O66" i="1"/>
  <c r="G67" i="1"/>
  <c r="I67" i="1"/>
  <c r="J67" i="1"/>
  <c r="K67" i="1"/>
  <c r="L67" i="1"/>
  <c r="M67" i="1"/>
  <c r="N67" i="1"/>
  <c r="O67" i="1"/>
  <c r="G68" i="1"/>
  <c r="H68" i="1"/>
  <c r="J68" i="1"/>
  <c r="K68" i="1"/>
  <c r="L68" i="1"/>
  <c r="M68" i="1"/>
  <c r="N68" i="1"/>
  <c r="O68" i="1"/>
  <c r="G69" i="1"/>
  <c r="H69" i="1"/>
  <c r="I69" i="1"/>
  <c r="K69" i="1"/>
  <c r="L69" i="1"/>
  <c r="M69" i="1"/>
  <c r="N69" i="1"/>
  <c r="O69" i="1"/>
  <c r="G70" i="1"/>
  <c r="H70" i="1"/>
  <c r="I70" i="1"/>
  <c r="J70" i="1"/>
  <c r="L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L72" i="1"/>
  <c r="N72" i="1"/>
  <c r="O72" i="1"/>
  <c r="G73" i="1"/>
  <c r="H73" i="1"/>
  <c r="I73" i="1"/>
  <c r="J73" i="1"/>
  <c r="K73" i="1"/>
  <c r="L73" i="1"/>
  <c r="M73" i="1"/>
  <c r="O73" i="1"/>
  <c r="G74" i="1"/>
  <c r="H74" i="1"/>
  <c r="I74" i="1"/>
  <c r="J74" i="1"/>
  <c r="K74" i="1"/>
  <c r="L74" i="1"/>
  <c r="M74" i="1"/>
  <c r="N74" i="1"/>
  <c r="O74" i="1"/>
  <c r="G75" i="1"/>
  <c r="H75" i="1"/>
  <c r="I75" i="1"/>
  <c r="J75" i="1"/>
  <c r="K75" i="1"/>
  <c r="L75" i="1"/>
  <c r="M75" i="1"/>
  <c r="N75" i="1"/>
  <c r="O75" i="1"/>
  <c r="G76" i="1"/>
  <c r="H76" i="1"/>
  <c r="I76" i="1"/>
  <c r="J76" i="1"/>
  <c r="K76" i="1"/>
  <c r="L76" i="1"/>
  <c r="M76" i="1"/>
  <c r="N76" i="1"/>
  <c r="O76" i="1"/>
  <c r="F72" i="1"/>
  <c r="F73" i="1"/>
  <c r="F74" i="1"/>
  <c r="F75" i="1"/>
  <c r="F76" i="1"/>
  <c r="F59" i="1"/>
  <c r="F60" i="1"/>
  <c r="F61" i="1"/>
  <c r="F62" i="1"/>
  <c r="F63" i="1"/>
  <c r="F64" i="1"/>
  <c r="F66" i="1"/>
  <c r="F67" i="1"/>
  <c r="F68" i="1"/>
  <c r="F69" i="1"/>
  <c r="F70" i="1"/>
  <c r="F71" i="1"/>
  <c r="F58" i="1"/>
  <c r="Q12" i="1"/>
  <c r="G36" i="1"/>
  <c r="B12" i="1"/>
  <c r="G12" i="1"/>
  <c r="H36" i="1"/>
  <c r="H12" i="1"/>
  <c r="I36" i="1"/>
  <c r="I12" i="1"/>
  <c r="J36" i="1"/>
  <c r="J12" i="1"/>
  <c r="K36" i="1"/>
  <c r="K12" i="1"/>
  <c r="L36" i="1"/>
  <c r="L12" i="1"/>
  <c r="M36" i="1"/>
  <c r="M12" i="1"/>
  <c r="N36" i="1"/>
  <c r="N12" i="1"/>
  <c r="O36" i="1"/>
  <c r="O12" i="1"/>
  <c r="Q13" i="1"/>
  <c r="F37" i="1"/>
  <c r="F13" i="1"/>
  <c r="Q14" i="1"/>
  <c r="F38" i="1"/>
  <c r="F14" i="1"/>
  <c r="Q15" i="1"/>
  <c r="F39" i="1"/>
  <c r="F15" i="1"/>
  <c r="Q16" i="1"/>
  <c r="F40" i="1"/>
  <c r="F16" i="1"/>
  <c r="Q17" i="1"/>
  <c r="F41" i="1"/>
  <c r="F17" i="1"/>
  <c r="Q18" i="1"/>
  <c r="F42" i="1"/>
  <c r="F18" i="1"/>
  <c r="F44" i="1"/>
  <c r="F20" i="1"/>
  <c r="F45" i="1"/>
  <c r="F21" i="1"/>
  <c r="F46" i="1"/>
  <c r="F22" i="1"/>
  <c r="F47" i="1"/>
  <c r="F23" i="1"/>
  <c r="F48" i="1"/>
  <c r="F24" i="1"/>
  <c r="F49" i="1"/>
  <c r="F25" i="1"/>
  <c r="F50" i="1"/>
  <c r="F26" i="1"/>
  <c r="Q27" i="1"/>
  <c r="F51" i="1"/>
  <c r="F27" i="1"/>
  <c r="Q28" i="1"/>
  <c r="F52" i="1"/>
  <c r="F28" i="1"/>
  <c r="Q29" i="1"/>
  <c r="F53" i="1"/>
  <c r="F29" i="1"/>
  <c r="Q30" i="1"/>
  <c r="F54" i="1"/>
  <c r="F30" i="1"/>
  <c r="F36" i="1"/>
  <c r="F12" i="1"/>
  <c r="H37" i="1"/>
  <c r="H13" i="1"/>
  <c r="I37" i="1"/>
  <c r="I13" i="1"/>
  <c r="J37" i="1"/>
  <c r="J13" i="1"/>
  <c r="K37" i="1"/>
  <c r="K13" i="1"/>
  <c r="L37" i="1"/>
  <c r="L13" i="1"/>
  <c r="M37" i="1"/>
  <c r="M13" i="1"/>
  <c r="N37" i="1"/>
  <c r="N13" i="1"/>
  <c r="O37" i="1"/>
  <c r="O13" i="1"/>
  <c r="G37" i="1"/>
  <c r="G13" i="1"/>
  <c r="H38" i="1"/>
  <c r="H14" i="1"/>
  <c r="I38" i="1"/>
  <c r="I14" i="1"/>
  <c r="J38" i="1"/>
  <c r="J14" i="1"/>
  <c r="K38" i="1"/>
  <c r="K14" i="1"/>
  <c r="L38" i="1"/>
  <c r="L14" i="1"/>
  <c r="M38" i="1"/>
  <c r="M14" i="1"/>
  <c r="N38" i="1"/>
  <c r="N14" i="1"/>
  <c r="O38" i="1"/>
  <c r="O14" i="1"/>
  <c r="G38" i="1"/>
  <c r="G14" i="1"/>
  <c r="H39" i="1"/>
  <c r="H15" i="1"/>
  <c r="I39" i="1"/>
  <c r="I15" i="1"/>
  <c r="J39" i="1"/>
  <c r="J15" i="1"/>
  <c r="K39" i="1"/>
  <c r="K15" i="1"/>
  <c r="L39" i="1"/>
  <c r="L15" i="1"/>
  <c r="M39" i="1"/>
  <c r="M15" i="1"/>
  <c r="N39" i="1"/>
  <c r="N15" i="1"/>
  <c r="O39" i="1"/>
  <c r="O15" i="1"/>
  <c r="G39" i="1"/>
  <c r="G15" i="1"/>
  <c r="H40" i="1"/>
  <c r="H16" i="1"/>
  <c r="I40" i="1"/>
  <c r="I16" i="1"/>
  <c r="J40" i="1"/>
  <c r="J16" i="1"/>
  <c r="K40" i="1"/>
  <c r="K16" i="1"/>
  <c r="L40" i="1"/>
  <c r="L16" i="1"/>
  <c r="M40" i="1"/>
  <c r="M16" i="1"/>
  <c r="N40" i="1"/>
  <c r="N16" i="1"/>
  <c r="O40" i="1"/>
  <c r="O16" i="1"/>
  <c r="G40" i="1"/>
  <c r="G16" i="1"/>
  <c r="H41" i="1"/>
  <c r="H17" i="1"/>
  <c r="I41" i="1"/>
  <c r="I17" i="1"/>
  <c r="J41" i="1"/>
  <c r="J17" i="1"/>
  <c r="K41" i="1"/>
  <c r="K17" i="1"/>
  <c r="L41" i="1"/>
  <c r="L17" i="1"/>
  <c r="M41" i="1"/>
  <c r="M17" i="1"/>
  <c r="N41" i="1"/>
  <c r="N17" i="1"/>
  <c r="O41" i="1"/>
  <c r="O17" i="1"/>
  <c r="G41" i="1"/>
  <c r="G17" i="1"/>
  <c r="H42" i="1"/>
  <c r="H18" i="1"/>
  <c r="I42" i="1"/>
  <c r="I18" i="1"/>
  <c r="J42" i="1"/>
  <c r="J18" i="1"/>
  <c r="K42" i="1"/>
  <c r="K18" i="1"/>
  <c r="L42" i="1"/>
  <c r="L18" i="1"/>
  <c r="M42" i="1"/>
  <c r="M18" i="1"/>
  <c r="N42" i="1"/>
  <c r="N18" i="1"/>
  <c r="O42" i="1"/>
  <c r="O18" i="1"/>
  <c r="G42" i="1"/>
  <c r="G18" i="1"/>
  <c r="H43" i="1"/>
  <c r="H19" i="1"/>
  <c r="I43" i="1"/>
  <c r="I19" i="1"/>
  <c r="J43" i="1"/>
  <c r="J19" i="1"/>
  <c r="K43" i="1"/>
  <c r="K19" i="1"/>
  <c r="L43" i="1"/>
  <c r="L19" i="1"/>
  <c r="M43" i="1"/>
  <c r="M19" i="1"/>
  <c r="N43" i="1"/>
  <c r="N19" i="1"/>
  <c r="O43" i="1"/>
  <c r="O19" i="1"/>
  <c r="G43" i="1"/>
  <c r="G19" i="1"/>
  <c r="H44" i="1"/>
  <c r="H20" i="1"/>
  <c r="I44" i="1"/>
  <c r="I20" i="1"/>
  <c r="J44" i="1"/>
  <c r="J20" i="1"/>
  <c r="K44" i="1"/>
  <c r="K20" i="1"/>
  <c r="L44" i="1"/>
  <c r="L20" i="1"/>
  <c r="M44" i="1"/>
  <c r="M20" i="1"/>
  <c r="N44" i="1"/>
  <c r="N20" i="1"/>
  <c r="O44" i="1"/>
  <c r="O20" i="1"/>
  <c r="I45" i="1"/>
  <c r="I21" i="1"/>
  <c r="J45" i="1"/>
  <c r="J21" i="1"/>
  <c r="K45" i="1"/>
  <c r="K21" i="1"/>
  <c r="L45" i="1"/>
  <c r="L21" i="1"/>
  <c r="M45" i="1"/>
  <c r="M21" i="1"/>
  <c r="N45" i="1"/>
  <c r="N21" i="1"/>
  <c r="O45" i="1"/>
  <c r="O21" i="1"/>
  <c r="G45" i="1"/>
  <c r="G21" i="1"/>
  <c r="H46" i="1"/>
  <c r="H22" i="1"/>
  <c r="J46" i="1"/>
  <c r="J22" i="1"/>
  <c r="K46" i="1"/>
  <c r="K22" i="1"/>
  <c r="L46" i="1"/>
  <c r="L22" i="1"/>
  <c r="M46" i="1"/>
  <c r="M22" i="1"/>
  <c r="N46" i="1"/>
  <c r="N22" i="1"/>
  <c r="O46" i="1"/>
  <c r="O22" i="1"/>
  <c r="G46" i="1"/>
  <c r="G22" i="1"/>
  <c r="H47" i="1"/>
  <c r="H23" i="1"/>
  <c r="I47" i="1"/>
  <c r="I23" i="1"/>
  <c r="K47" i="1"/>
  <c r="K23" i="1"/>
  <c r="L47" i="1"/>
  <c r="L23" i="1"/>
  <c r="M47" i="1"/>
  <c r="M23" i="1"/>
  <c r="N47" i="1"/>
  <c r="N23" i="1"/>
  <c r="O47" i="1"/>
  <c r="O23" i="1"/>
  <c r="G47" i="1"/>
  <c r="G23" i="1"/>
  <c r="H48" i="1"/>
  <c r="H24" i="1"/>
  <c r="I48" i="1"/>
  <c r="I24" i="1"/>
  <c r="J48" i="1"/>
  <c r="J24" i="1"/>
  <c r="L48" i="1"/>
  <c r="L24" i="1"/>
  <c r="M48" i="1"/>
  <c r="M24" i="1"/>
  <c r="N48" i="1"/>
  <c r="N24" i="1"/>
  <c r="O48" i="1"/>
  <c r="O24" i="1"/>
  <c r="G48" i="1"/>
  <c r="G24" i="1"/>
  <c r="H49" i="1"/>
  <c r="H25" i="1"/>
  <c r="I49" i="1"/>
  <c r="I25" i="1"/>
  <c r="J49" i="1"/>
  <c r="J25" i="1"/>
  <c r="K49" i="1"/>
  <c r="K25" i="1"/>
  <c r="M49" i="1"/>
  <c r="M25" i="1"/>
  <c r="N49" i="1"/>
  <c r="N25" i="1"/>
  <c r="O49" i="1"/>
  <c r="O25" i="1"/>
  <c r="G49" i="1"/>
  <c r="G25" i="1"/>
  <c r="H50" i="1"/>
  <c r="H26" i="1"/>
  <c r="I50" i="1"/>
  <c r="I26" i="1"/>
  <c r="J50" i="1"/>
  <c r="J26" i="1"/>
  <c r="K50" i="1"/>
  <c r="K26" i="1"/>
  <c r="L50" i="1"/>
  <c r="L26" i="1"/>
  <c r="N50" i="1"/>
  <c r="N26" i="1"/>
  <c r="O50" i="1"/>
  <c r="O26" i="1"/>
  <c r="G50" i="1"/>
  <c r="G26" i="1"/>
  <c r="H51" i="1"/>
  <c r="H27" i="1"/>
  <c r="I51" i="1"/>
  <c r="I27" i="1"/>
  <c r="J51" i="1"/>
  <c r="J27" i="1"/>
  <c r="K51" i="1"/>
  <c r="K27" i="1"/>
  <c r="L51" i="1"/>
  <c r="L27" i="1"/>
  <c r="M51" i="1"/>
  <c r="M27" i="1"/>
  <c r="O51" i="1"/>
  <c r="O27" i="1"/>
  <c r="G51" i="1"/>
  <c r="G27" i="1"/>
  <c r="H52" i="1"/>
  <c r="H28" i="1"/>
  <c r="I52" i="1"/>
  <c r="I28" i="1"/>
  <c r="J52" i="1"/>
  <c r="J28" i="1"/>
  <c r="K52" i="1"/>
  <c r="K28" i="1"/>
  <c r="L52" i="1"/>
  <c r="L28" i="1"/>
  <c r="M52" i="1"/>
  <c r="M28" i="1"/>
  <c r="N52" i="1"/>
  <c r="N28" i="1"/>
  <c r="O52" i="1"/>
  <c r="O28" i="1"/>
  <c r="G52" i="1"/>
  <c r="G28" i="1"/>
  <c r="H53" i="1"/>
  <c r="H29" i="1"/>
  <c r="I53" i="1"/>
  <c r="I29" i="1"/>
  <c r="J53" i="1"/>
  <c r="J29" i="1"/>
  <c r="K53" i="1"/>
  <c r="K29" i="1"/>
  <c r="L53" i="1"/>
  <c r="L29" i="1"/>
  <c r="M53" i="1"/>
  <c r="M29" i="1"/>
  <c r="N53" i="1"/>
  <c r="N29" i="1"/>
  <c r="O53" i="1"/>
  <c r="O29" i="1"/>
  <c r="G53" i="1"/>
  <c r="G29" i="1"/>
  <c r="H54" i="1"/>
  <c r="H30" i="1"/>
  <c r="I54" i="1"/>
  <c r="I30" i="1"/>
  <c r="J54" i="1"/>
  <c r="J30" i="1"/>
  <c r="K54" i="1"/>
  <c r="K30" i="1"/>
  <c r="L54" i="1"/>
  <c r="L30" i="1"/>
  <c r="M54" i="1"/>
  <c r="M30" i="1"/>
  <c r="N54" i="1"/>
  <c r="N30" i="1"/>
  <c r="O54" i="1"/>
  <c r="O30" i="1"/>
  <c r="G54" i="1"/>
  <c r="G30" i="1"/>
  <c r="G5" i="1"/>
  <c r="H5" i="1"/>
  <c r="I5" i="1"/>
  <c r="J5" i="1"/>
  <c r="K5" i="1"/>
  <c r="L5" i="1"/>
  <c r="M5" i="1"/>
  <c r="N5" i="1"/>
  <c r="O5" i="1"/>
  <c r="F5" i="1"/>
  <c r="F2" i="1"/>
  <c r="C12" i="1"/>
  <c r="C4" i="1"/>
  <c r="C3" i="1"/>
  <c r="C2" i="1"/>
  <c r="H9" i="1"/>
  <c r="I9" i="1"/>
  <c r="G9" i="1"/>
  <c r="F9" i="1"/>
  <c r="G8" i="1"/>
  <c r="H8" i="1"/>
  <c r="I8" i="1"/>
  <c r="J8" i="1"/>
  <c r="K8" i="1"/>
  <c r="L8" i="1"/>
  <c r="M8" i="1"/>
  <c r="N8" i="1"/>
  <c r="O8" i="1"/>
  <c r="F8" i="1"/>
  <c r="G7" i="1"/>
  <c r="I7" i="1"/>
  <c r="J7" i="1"/>
  <c r="K7" i="1"/>
  <c r="L7" i="1"/>
  <c r="M7" i="1"/>
  <c r="N7" i="1"/>
  <c r="O7" i="1"/>
  <c r="H7" i="1"/>
  <c r="G4" i="1"/>
  <c r="G2" i="1"/>
  <c r="G3" i="1"/>
  <c r="H2" i="1"/>
  <c r="H6" i="1"/>
  <c r="G6" i="1"/>
  <c r="F6" i="1"/>
  <c r="F7" i="1"/>
  <c r="I2" i="1"/>
  <c r="I6" i="1"/>
  <c r="J2" i="1"/>
  <c r="J6" i="1"/>
  <c r="K2" i="1"/>
  <c r="K6" i="1"/>
  <c r="L2" i="1"/>
  <c r="L6" i="1"/>
  <c r="M2" i="1"/>
  <c r="M6" i="1"/>
  <c r="N2" i="1"/>
  <c r="N6" i="1"/>
  <c r="O2" i="1"/>
  <c r="O6" i="1"/>
  <c r="H4" i="1"/>
  <c r="I4" i="1"/>
  <c r="J4" i="1"/>
  <c r="K4" i="1"/>
  <c r="L4" i="1"/>
  <c r="M4" i="1"/>
  <c r="N4" i="1"/>
  <c r="O4" i="1"/>
  <c r="F4" i="1"/>
  <c r="H3" i="1"/>
  <c r="I3" i="1"/>
  <c r="J3" i="1"/>
  <c r="K3" i="1"/>
  <c r="L3" i="1"/>
  <c r="M3" i="1"/>
  <c r="N3" i="1"/>
  <c r="O3" i="1"/>
  <c r="F3" i="1"/>
</calcChain>
</file>

<file path=xl/sharedStrings.xml><?xml version="1.0" encoding="utf-8"?>
<sst xmlns="http://schemas.openxmlformats.org/spreadsheetml/2006/main" count="27" uniqueCount="27">
  <si>
    <t>Growth Increment Model for Pollock</t>
  </si>
  <si>
    <t>k</t>
  </si>
  <si>
    <t>b</t>
  </si>
  <si>
    <t>Linf</t>
  </si>
  <si>
    <t>Age</t>
  </si>
  <si>
    <t>Length</t>
  </si>
  <si>
    <t>Delta L</t>
  </si>
  <si>
    <t>to</t>
  </si>
  <si>
    <t>Year</t>
  </si>
  <si>
    <t>Year Effect</t>
  </si>
  <si>
    <t>sigma_y</t>
  </si>
  <si>
    <t>sigma_c</t>
  </si>
  <si>
    <t>Cohort effect</t>
  </si>
  <si>
    <t>a</t>
  </si>
  <si>
    <t>Weight</t>
  </si>
  <si>
    <t>winf</t>
  </si>
  <si>
    <t>Delta W</t>
  </si>
  <si>
    <t>Fabens</t>
  </si>
  <si>
    <t>Fabens W</t>
  </si>
  <si>
    <t>delta</t>
  </si>
  <si>
    <t>AltW</t>
  </si>
  <si>
    <t>diffAltW</t>
  </si>
  <si>
    <t>t</t>
  </si>
  <si>
    <t>Observed Mean Weight-at-age</t>
  </si>
  <si>
    <t>Observation Errors</t>
  </si>
  <si>
    <t>sigma_obs</t>
  </si>
  <si>
    <t>cv_obs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</si>
</sst>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Sheet1!$F$12:$O$12</c:f>
              <c:numCache>
                <c:formatCode>0.000</c:formatCode>
                <c:ptCount val="10"/>
                <c:pt idx="0">
                  <c:v>0.0454622439359603</c:v>
                </c:pt>
                <c:pt idx="1">
                  <c:v>0.669415352021826</c:v>
                </c:pt>
                <c:pt idx="2">
                  <c:v>1.894244797335531</c:v>
                </c:pt>
                <c:pt idx="3">
                  <c:v>3.125082690425185</c:v>
                </c:pt>
                <c:pt idx="4">
                  <c:v>5.834539512691924</c:v>
                </c:pt>
                <c:pt idx="5">
                  <c:v>8.13263167495903</c:v>
                </c:pt>
                <c:pt idx="6">
                  <c:v>7.294801303082293</c:v>
                </c:pt>
                <c:pt idx="7">
                  <c:v>6.888379643690801</c:v>
                </c:pt>
                <c:pt idx="8">
                  <c:v>7.894829251984895</c:v>
                </c:pt>
                <c:pt idx="9">
                  <c:v>9.446644170873023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Sheet1!$F$13:$O$13</c:f>
              <c:numCache>
                <c:formatCode>0.000</c:formatCode>
                <c:ptCount val="10"/>
                <c:pt idx="0">
                  <c:v>0.0424610311953934</c:v>
                </c:pt>
                <c:pt idx="1">
                  <c:v>0.69352114021184</c:v>
                </c:pt>
                <c:pt idx="2">
                  <c:v>1.926037651025874</c:v>
                </c:pt>
                <c:pt idx="3">
                  <c:v>3.230720445727253</c:v>
                </c:pt>
                <c:pt idx="4">
                  <c:v>4.636256399217403</c:v>
                </c:pt>
                <c:pt idx="5">
                  <c:v>7.108059311349479</c:v>
                </c:pt>
                <c:pt idx="6">
                  <c:v>9.40140008794256</c:v>
                </c:pt>
                <c:pt idx="7">
                  <c:v>8.104442794197174</c:v>
                </c:pt>
                <c:pt idx="8">
                  <c:v>7.425971611637797</c:v>
                </c:pt>
                <c:pt idx="9">
                  <c:v>8.237918086846111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Sheet1!$F$17:$O$17</c:f>
              <c:numCache>
                <c:formatCode>0.000</c:formatCode>
                <c:ptCount val="10"/>
                <c:pt idx="0">
                  <c:v>0.0359037766021993</c:v>
                </c:pt>
                <c:pt idx="1">
                  <c:v>0.698275807077202</c:v>
                </c:pt>
                <c:pt idx="2">
                  <c:v>1.906711635115407</c:v>
                </c:pt>
                <c:pt idx="3">
                  <c:v>3.621464287255134</c:v>
                </c:pt>
                <c:pt idx="4">
                  <c:v>5.132499264313025</c:v>
                </c:pt>
                <c:pt idx="5">
                  <c:v>6.342121919796035</c:v>
                </c:pt>
                <c:pt idx="6">
                  <c:v>7.417540666357976</c:v>
                </c:pt>
                <c:pt idx="7">
                  <c:v>7.335535559288341</c:v>
                </c:pt>
                <c:pt idx="8">
                  <c:v>8.021872576806444</c:v>
                </c:pt>
                <c:pt idx="9">
                  <c:v>10.45359910045721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Sheet1!$F$18:$O$18</c:f>
              <c:numCache>
                <c:formatCode>0.000</c:formatCode>
                <c:ptCount val="10"/>
                <c:pt idx="0">
                  <c:v>0.0470265017441749</c:v>
                </c:pt>
                <c:pt idx="1">
                  <c:v>0.586472090435572</c:v>
                </c:pt>
                <c:pt idx="2">
                  <c:v>2.10305874847437</c:v>
                </c:pt>
                <c:pt idx="3">
                  <c:v>3.575147032368101</c:v>
                </c:pt>
                <c:pt idx="4">
                  <c:v>5.090743992557325</c:v>
                </c:pt>
                <c:pt idx="5">
                  <c:v>6.542317296325518</c:v>
                </c:pt>
                <c:pt idx="6">
                  <c:v>7.452063277589882</c:v>
                </c:pt>
                <c:pt idx="7">
                  <c:v>8.189597753865854</c:v>
                </c:pt>
                <c:pt idx="8">
                  <c:v>7.834012306824014</c:v>
                </c:pt>
                <c:pt idx="9">
                  <c:v>8.372952325494752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Sheet1!$F$22:$O$22</c:f>
              <c:numCache>
                <c:formatCode>0.000</c:formatCode>
                <c:ptCount val="10"/>
                <c:pt idx="0">
                  <c:v>0.045027260881054</c:v>
                </c:pt>
                <c:pt idx="1">
                  <c:v>0.805727835449099</c:v>
                </c:pt>
                <c:pt idx="2">
                  <c:v>2.3005100527183</c:v>
                </c:pt>
                <c:pt idx="3">
                  <c:v>3.557720150944418</c:v>
                </c:pt>
                <c:pt idx="4">
                  <c:v>5.637833708075231</c:v>
                </c:pt>
                <c:pt idx="5">
                  <c:v>5.338920235063702</c:v>
                </c:pt>
                <c:pt idx="6">
                  <c:v>7.173942509351044</c:v>
                </c:pt>
                <c:pt idx="7">
                  <c:v>7.49070411635641</c:v>
                </c:pt>
                <c:pt idx="8">
                  <c:v>9.098998327795375</c:v>
                </c:pt>
                <c:pt idx="9">
                  <c:v>9.76697208808675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Sheet1!$F$23:$O$23</c:f>
              <c:numCache>
                <c:formatCode>0.000</c:formatCode>
                <c:ptCount val="10"/>
                <c:pt idx="0">
                  <c:v>0.0403390069954073</c:v>
                </c:pt>
                <c:pt idx="1">
                  <c:v>0.740298197602994</c:v>
                </c:pt>
                <c:pt idx="2">
                  <c:v>2.306807393686856</c:v>
                </c:pt>
                <c:pt idx="3">
                  <c:v>4.026872165474523</c:v>
                </c:pt>
                <c:pt idx="4">
                  <c:v>5.173492621537532</c:v>
                </c:pt>
                <c:pt idx="5">
                  <c:v>7.04352564441832</c:v>
                </c:pt>
                <c:pt idx="6">
                  <c:v>6.250601555660286</c:v>
                </c:pt>
                <c:pt idx="7">
                  <c:v>7.879372079568353</c:v>
                </c:pt>
                <c:pt idx="8">
                  <c:v>8.123925691090903</c:v>
                </c:pt>
                <c:pt idx="9">
                  <c:v>9.40691895032627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89960"/>
        <c:axId val="-2133486808"/>
      </c:scatterChart>
      <c:valAx>
        <c:axId val="-213348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86808"/>
        <c:crosses val="autoZero"/>
        <c:crossBetween val="midCat"/>
      </c:valAx>
      <c:valAx>
        <c:axId val="-21334868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3348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190500</xdr:rowOff>
    </xdr:from>
    <xdr:to>
      <xdr:col>5</xdr:col>
      <xdr:colOff>444500</xdr:colOff>
      <xdr:row>29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workbookViewId="0">
      <selection activeCell="G13" sqref="G13"/>
    </sheetView>
  </sheetViews>
  <sheetFormatPr baseColWidth="10" defaultRowHeight="15" x14ac:dyDescent="0"/>
  <cols>
    <col min="6" max="15" width="10.83203125" style="3"/>
  </cols>
  <sheetData>
    <row r="1" spans="1:17">
      <c r="A1" t="s">
        <v>0</v>
      </c>
      <c r="E1" t="s">
        <v>4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</row>
    <row r="2" spans="1:17">
      <c r="A2" t="s">
        <v>3</v>
      </c>
      <c r="B2">
        <v>100</v>
      </c>
      <c r="C2">
        <f>LN(Linf)</f>
        <v>4.6051701859880918</v>
      </c>
      <c r="E2" t="s">
        <v>5</v>
      </c>
      <c r="F2" s="1">
        <f>Linf*(1-EXP(-k*(Age-to)))</f>
        <v>16.054297923079265</v>
      </c>
      <c r="G2" s="1">
        <f t="shared" ref="G2:O2" si="0">Linf*(1-EXP(-k*(Age-to)))</f>
        <v>40.844463563318492</v>
      </c>
      <c r="H2" s="1">
        <f t="shared" si="0"/>
        <v>58.313798032149158</v>
      </c>
      <c r="I2" s="1">
        <f t="shared" si="0"/>
        <v>70.624229967646713</v>
      </c>
      <c r="J2" s="1">
        <f t="shared" si="0"/>
        <v>79.299244731884727</v>
      </c>
      <c r="K2" s="1">
        <f t="shared" si="0"/>
        <v>85.412424314377262</v>
      </c>
      <c r="L2" s="1">
        <f t="shared" si="0"/>
        <v>89.720309156471359</v>
      </c>
      <c r="M2" s="1">
        <f t="shared" si="0"/>
        <v>92.75602429657485</v>
      </c>
      <c r="N2" s="1">
        <f t="shared" si="0"/>
        <v>94.895256599584556</v>
      </c>
      <c r="O2" s="1">
        <f t="shared" si="0"/>
        <v>96.402748124657037</v>
      </c>
    </row>
    <row r="3" spans="1:17">
      <c r="A3" t="s">
        <v>1</v>
      </c>
      <c r="B3">
        <v>0.35</v>
      </c>
      <c r="C3">
        <f>LN(k)</f>
        <v>-1.0498221244986778</v>
      </c>
      <c r="E3" t="s">
        <v>6</v>
      </c>
      <c r="F3" s="1">
        <f>F2</f>
        <v>16.054297923079265</v>
      </c>
      <c r="G3" s="1">
        <f t="shared" ref="G3:O3" si="1">G2-F2</f>
        <v>24.790165640239227</v>
      </c>
      <c r="H3" s="1">
        <f t="shared" si="1"/>
        <v>17.469334468830667</v>
      </c>
      <c r="I3" s="1">
        <f t="shared" si="1"/>
        <v>12.310431935497554</v>
      </c>
      <c r="J3" s="1">
        <f t="shared" si="1"/>
        <v>8.6750147642380142</v>
      </c>
      <c r="K3" s="1">
        <f t="shared" si="1"/>
        <v>6.1131795824925348</v>
      </c>
      <c r="L3" s="1">
        <f t="shared" si="1"/>
        <v>4.3078848420940972</v>
      </c>
      <c r="M3" s="1">
        <f t="shared" si="1"/>
        <v>3.0357151401034912</v>
      </c>
      <c r="N3" s="1">
        <f t="shared" si="1"/>
        <v>2.139232303009706</v>
      </c>
      <c r="O3" s="1">
        <f t="shared" si="1"/>
        <v>1.5074915250724814</v>
      </c>
    </row>
    <row r="4" spans="1:17">
      <c r="A4" t="s">
        <v>7</v>
      </c>
      <c r="B4">
        <v>-0.5</v>
      </c>
      <c r="C4">
        <f>LN(-to)</f>
        <v>-0.69314718055994529</v>
      </c>
      <c r="E4" t="s">
        <v>17</v>
      </c>
      <c r="F4" s="1">
        <f>Linf*(1-EXP(-k*(Age-to)))</f>
        <v>16.054297923079265</v>
      </c>
      <c r="G4" s="1">
        <f t="shared" ref="G4:O4" si="2">(Linf-F2)*(1-EXP(-k))</f>
        <v>24.790165640239227</v>
      </c>
      <c r="H4" s="1">
        <f t="shared" si="2"/>
        <v>17.469334468830667</v>
      </c>
      <c r="I4" s="1">
        <f t="shared" si="2"/>
        <v>12.31043193549756</v>
      </c>
      <c r="J4" s="1">
        <f t="shared" si="2"/>
        <v>8.6750147642380195</v>
      </c>
      <c r="K4" s="1">
        <f t="shared" si="2"/>
        <v>6.1131795824925277</v>
      </c>
      <c r="L4" s="1">
        <f t="shared" si="2"/>
        <v>4.3078848420940989</v>
      </c>
      <c r="M4" s="1">
        <f t="shared" si="2"/>
        <v>3.035715140103493</v>
      </c>
      <c r="N4" s="1">
        <f t="shared" si="2"/>
        <v>2.1392323030097078</v>
      </c>
      <c r="O4" s="1">
        <f t="shared" si="2"/>
        <v>1.5074915250724752</v>
      </c>
    </row>
    <row r="5" spans="1:17">
      <c r="A5" t="s">
        <v>10</v>
      </c>
      <c r="B5">
        <v>0</v>
      </c>
      <c r="E5" t="s">
        <v>14</v>
      </c>
      <c r="F5" s="5">
        <f t="shared" ref="F5:O5" si="3">winf*(1-EXP(-k*(Age-to)))^b</f>
        <v>4.137842481703146E-2</v>
      </c>
      <c r="G5" s="5">
        <f t="shared" si="3"/>
        <v>0.68139601551868179</v>
      </c>
      <c r="H5" s="5">
        <f t="shared" si="3"/>
        <v>1.9829601428155865</v>
      </c>
      <c r="I5" s="5">
        <f t="shared" si="3"/>
        <v>3.5225825300478801</v>
      </c>
      <c r="J5" s="5">
        <f t="shared" si="3"/>
        <v>4.9866300864773434</v>
      </c>
      <c r="K5" s="5">
        <f t="shared" si="3"/>
        <v>6.231077410878</v>
      </c>
      <c r="L5" s="5">
        <f t="shared" si="3"/>
        <v>7.2222461190423477</v>
      </c>
      <c r="M5" s="5">
        <f t="shared" si="3"/>
        <v>7.9804315513692039</v>
      </c>
      <c r="N5" s="5">
        <f t="shared" si="3"/>
        <v>8.545421980708733</v>
      </c>
      <c r="O5" s="5">
        <f t="shared" si="3"/>
        <v>8.9591796082165231</v>
      </c>
    </row>
    <row r="6" spans="1:17">
      <c r="A6" t="s">
        <v>11</v>
      </c>
      <c r="B6">
        <v>0.1</v>
      </c>
      <c r="E6" t="s">
        <v>16</v>
      </c>
      <c r="F6" s="5">
        <f>F5</f>
        <v>4.137842481703146E-2</v>
      </c>
      <c r="G6" s="3">
        <f>G5-F5</f>
        <v>0.64001759070165032</v>
      </c>
      <c r="H6" s="3">
        <f>H5-G5</f>
        <v>1.3015641272969047</v>
      </c>
      <c r="I6" s="3">
        <f t="shared" ref="I6:O6" si="4">I5-H5</f>
        <v>1.5396223872322936</v>
      </c>
      <c r="J6" s="3">
        <f t="shared" si="4"/>
        <v>1.4640475564294633</v>
      </c>
      <c r="K6" s="3">
        <f t="shared" si="4"/>
        <v>1.2444473244006566</v>
      </c>
      <c r="L6" s="3">
        <f t="shared" si="4"/>
        <v>0.99116870816434766</v>
      </c>
      <c r="M6" s="3">
        <f t="shared" si="4"/>
        <v>0.7581854323268562</v>
      </c>
      <c r="N6" s="3">
        <f t="shared" si="4"/>
        <v>0.56499042933952914</v>
      </c>
      <c r="O6" s="3">
        <f t="shared" si="4"/>
        <v>0.4137576275077901</v>
      </c>
    </row>
    <row r="7" spans="1:17">
      <c r="A7" t="s">
        <v>26</v>
      </c>
      <c r="B7">
        <v>0.1</v>
      </c>
      <c r="E7" t="s">
        <v>18</v>
      </c>
      <c r="F7" s="5">
        <f>F6</f>
        <v>4.137842481703146E-2</v>
      </c>
      <c r="G7" s="3">
        <f t="shared" ref="G7:O7" si="5">winf*EXP(-b*delta*k-(Age-1)*b*k)*((EXP(delta*k+(Age-1)*k)-EXP(k*to))^b-EXP(b*delta*k)*(EXP((Age-1)*k)-EXP(k*to))^b)</f>
        <v>0.64001759070165021</v>
      </c>
      <c r="H7" s="3">
        <f t="shared" si="5"/>
        <v>1.3015641272969067</v>
      </c>
      <c r="I7" s="3">
        <f t="shared" si="5"/>
        <v>1.5396223872322938</v>
      </c>
      <c r="J7" s="3">
        <f t="shared" si="5"/>
        <v>1.4640475564294657</v>
      </c>
      <c r="K7" s="3">
        <f t="shared" si="5"/>
        <v>1.2444473244006606</v>
      </c>
      <c r="L7" s="3">
        <f t="shared" si="5"/>
        <v>0.99116870816435254</v>
      </c>
      <c r="M7" s="3">
        <f t="shared" si="5"/>
        <v>0.75818543232685798</v>
      </c>
      <c r="N7" s="3">
        <f t="shared" si="5"/>
        <v>0.56499042933953769</v>
      </c>
      <c r="O7" s="3">
        <f t="shared" si="5"/>
        <v>0.41375762750779305</v>
      </c>
    </row>
    <row r="8" spans="1:17">
      <c r="E8" t="s">
        <v>20</v>
      </c>
      <c r="F8" s="5">
        <f t="shared" ref="F8:O8" si="6">a*(Linf-(Linf-$F2)*EXP(-k*Age))^b</f>
        <v>4.1378424817031439E-2</v>
      </c>
      <c r="G8" s="5">
        <f t="shared" si="6"/>
        <v>0.68139601551868201</v>
      </c>
      <c r="H8" s="5">
        <f t="shared" si="6"/>
        <v>1.982960142815587</v>
      </c>
      <c r="I8" s="5">
        <f t="shared" si="6"/>
        <v>3.522582530047881</v>
      </c>
      <c r="J8" s="5">
        <f t="shared" si="6"/>
        <v>4.9866300864773425</v>
      </c>
      <c r="K8" s="5">
        <f t="shared" si="6"/>
        <v>6.2310774108780009</v>
      </c>
      <c r="L8" s="5">
        <f t="shared" si="6"/>
        <v>7.2222461190423495</v>
      </c>
      <c r="M8" s="5">
        <f t="shared" si="6"/>
        <v>7.9804315513692021</v>
      </c>
      <c r="N8" s="5">
        <f t="shared" si="6"/>
        <v>8.5454219807087348</v>
      </c>
      <c r="O8" s="5">
        <f t="shared" si="6"/>
        <v>8.9591796082165231</v>
      </c>
    </row>
    <row r="9" spans="1:17">
      <c r="A9" t="s">
        <v>19</v>
      </c>
      <c r="B9">
        <v>1</v>
      </c>
      <c r="E9" t="s">
        <v>21</v>
      </c>
      <c r="F9" s="5">
        <f>(EXP(b*k*t)*(a*Linf*EXP(k*t+delta*k)-a*Linf+a*$F2)-a*(Linf*EXP(k*t)-Linf+$F2)^b*EXP(k*t+delta*k))*EXP(-b*k*t-k*t-delta*k)</f>
        <v>-4.0969980181398281E-2</v>
      </c>
      <c r="G9" s="5">
        <f>(EXP(b*k*t)*(a*Linf*EXP(k*t+delta*k)-a*Linf+a*$F2)-a*(Linf*EXP(k*t)-Linf+$F2)^b*EXP(k*t+delta*k))*EXP(-b*k*t-k*t-delta*k)</f>
        <v>-0.68081287753835962</v>
      </c>
      <c r="H9" s="5">
        <f>(EXP(b*k*t)*(a*Linf*EXP(k*t+delta*k)-a*Linf+a*$F2)-a*(Linf*EXP(k*t)-Linf+$F2)^b*EXP(k*t+delta*k))*EXP(-b*k*t-k*t-delta*k)</f>
        <v>-1.982253900515911</v>
      </c>
      <c r="I9" s="5">
        <f>(EXP(b*k*t)*(a*Linf*EXP(k*t+delta*k)-a*Linf+a*$F2)-a*(Linf*EXP(k*t)-Linf+$F2)^b*EXP(k*t+delta*k))*EXP(-b*k*t-k*t-delta*k)</f>
        <v>-3.5217895376005646</v>
      </c>
    </row>
    <row r="10" spans="1:17">
      <c r="A10" t="s">
        <v>13</v>
      </c>
      <c r="B10" s="4">
        <v>1.0000000000000001E-5</v>
      </c>
      <c r="E10" t="s">
        <v>22</v>
      </c>
      <c r="F10" s="2">
        <v>0</v>
      </c>
      <c r="G10" s="2">
        <v>1</v>
      </c>
      <c r="H10" s="2">
        <v>2</v>
      </c>
      <c r="I10" s="2">
        <v>3</v>
      </c>
      <c r="J10" s="2">
        <v>4</v>
      </c>
      <c r="K10" s="2">
        <v>5</v>
      </c>
      <c r="L10" s="2">
        <v>6</v>
      </c>
      <c r="M10" s="2">
        <v>7</v>
      </c>
      <c r="N10" s="2">
        <v>8</v>
      </c>
      <c r="O10" s="2">
        <v>9</v>
      </c>
    </row>
    <row r="11" spans="1:17">
      <c r="A11" t="s">
        <v>2</v>
      </c>
      <c r="B11">
        <v>3</v>
      </c>
      <c r="E11" t="s">
        <v>8</v>
      </c>
      <c r="F11" t="s">
        <v>23</v>
      </c>
      <c r="Q11" t="s">
        <v>9</v>
      </c>
    </row>
    <row r="12" spans="1:17">
      <c r="A12" t="s">
        <v>15</v>
      </c>
      <c r="B12">
        <f>a*Linf^b</f>
        <v>10</v>
      </c>
      <c r="C12">
        <f>LN(winf)</f>
        <v>2.3025850929940459</v>
      </c>
      <c r="E12">
        <v>1970</v>
      </c>
      <c r="F12" s="1">
        <f t="shared" ref="F12:O12" ca="1" si="7">winf*(1-EXP(-k*(Age-to)))^b*EXP(sigma_y*$Q12+sigma_c*F36+F58)</f>
        <v>4.5462243935960295E-2</v>
      </c>
      <c r="G12" s="1">
        <f t="shared" ca="1" si="7"/>
        <v>0.66941535202182589</v>
      </c>
      <c r="H12" s="1">
        <f t="shared" ca="1" si="7"/>
        <v>1.8942447973355308</v>
      </c>
      <c r="I12" s="1">
        <f t="shared" ca="1" si="7"/>
        <v>3.1250826904251849</v>
      </c>
      <c r="J12" s="1">
        <f t="shared" ca="1" si="7"/>
        <v>5.8345395126919239</v>
      </c>
      <c r="K12" s="1">
        <f t="shared" ca="1" si="7"/>
        <v>8.1326316749590308</v>
      </c>
      <c r="L12" s="1">
        <f t="shared" ca="1" si="7"/>
        <v>7.2948013030822931</v>
      </c>
      <c r="M12" s="1">
        <f t="shared" ca="1" si="7"/>
        <v>6.8883796436908016</v>
      </c>
      <c r="N12" s="1">
        <f t="shared" ca="1" si="7"/>
        <v>7.8948292519848948</v>
      </c>
      <c r="O12" s="1">
        <f t="shared" ca="1" si="7"/>
        <v>9.4466441708730233</v>
      </c>
      <c r="Q12" s="3">
        <f ca="1">_xlfn.NORM.INV(RAND(),0,1)</f>
        <v>-0.53991653912587068</v>
      </c>
    </row>
    <row r="13" spans="1:17">
      <c r="E13">
        <v>1971</v>
      </c>
      <c r="F13" s="1">
        <f t="shared" ref="F13:F30" ca="1" si="8">winf*(1-EXP(-k*(Age-to)))^b*EXP(sigma_y*$Q13+sigma_c*F37+F59)</f>
        <v>4.2461031195393392E-2</v>
      </c>
      <c r="G13" s="1">
        <f t="shared" ref="G13:G30" ca="1" si="9">F12+winf*EXP(-b*delta*k-(Age-1)*b*k)*((EXP(delta*k+(Age-1)*k)-EXP(k*to))^b-EXP(b*delta*k)*(EXP((Age-1)*k)-EXP(k*to))^b)*EXP(sigma_y*$Q12+sigma_c*G37+G59)</f>
        <v>0.69352114021184019</v>
      </c>
      <c r="H13" s="1">
        <f t="shared" ref="H13:H30" ca="1" si="10">G12+winf*EXP(-b*delta*k-(Age-1)*b*k)*((EXP(delta*k+(Age-1)*k)-EXP(k*to))^b-EXP(b*delta*k)*(EXP((Age-1)*k)-EXP(k*to))^b)*EXP(sigma_y*$Q12+sigma_c*H37+H59)</f>
        <v>1.9260376510258741</v>
      </c>
      <c r="I13" s="1">
        <f t="shared" ref="I13:I30" ca="1" si="11">H12+winf*EXP(-b*delta*k-(Age-1)*b*k)*((EXP(delta*k+(Age-1)*k)-EXP(k*to))^b-EXP(b*delta*k)*(EXP((Age-1)*k)-EXP(k*to))^b)*EXP(sigma_y*$Q12+sigma_c*I37+I59)</f>
        <v>3.2307204457272536</v>
      </c>
      <c r="J13" s="1">
        <f t="shared" ref="J13:J30" ca="1" si="12">I12+winf*EXP(-b*delta*k-(Age-1)*b*k)*((EXP(delta*k+(Age-1)*k)-EXP(k*to))^b-EXP(b*delta*k)*(EXP((Age-1)*k)-EXP(k*to))^b)*EXP(sigma_y*$Q12+sigma_c*J37+J59)</f>
        <v>4.6362563992174035</v>
      </c>
      <c r="K13" s="1">
        <f t="shared" ref="K13:K30" ca="1" si="13">J12+winf*EXP(-b*delta*k-(Age-1)*b*k)*((EXP(delta*k+(Age-1)*k)-EXP(k*to))^b-EXP(b*delta*k)*(EXP((Age-1)*k)-EXP(k*to))^b)*EXP(sigma_y*$Q12+sigma_c*K37+K59)</f>
        <v>7.1080593113494785</v>
      </c>
      <c r="L13" s="1">
        <f t="shared" ref="L13:L30" ca="1" si="14">K12+winf*EXP(-b*delta*k-(Age-1)*b*k)*((EXP(delta*k+(Age-1)*k)-EXP(k*to))^b-EXP(b*delta*k)*(EXP((Age-1)*k)-EXP(k*to))^b)*EXP(sigma_y*$Q12+sigma_c*L37+L59)</f>
        <v>9.4014000879425605</v>
      </c>
      <c r="M13" s="1">
        <f t="shared" ref="M13:M30" ca="1" si="15">L12+winf*EXP(-b*delta*k-(Age-1)*b*k)*((EXP(delta*k+(Age-1)*k)-EXP(k*to))^b-EXP(b*delta*k)*(EXP((Age-1)*k)-EXP(k*to))^b)*EXP(sigma_y*$Q12+sigma_c*M37+M59)</f>
        <v>8.1044427941971744</v>
      </c>
      <c r="N13" s="1">
        <f t="shared" ref="N13:N30" ca="1" si="16">M12+winf*EXP(-b*delta*k-(Age-1)*b*k)*((EXP(delta*k+(Age-1)*k)-EXP(k*to))^b-EXP(b*delta*k)*(EXP((Age-1)*k)-EXP(k*to))^b)*EXP(sigma_y*$Q12+sigma_c*N37+N59)</f>
        <v>7.425971611637797</v>
      </c>
      <c r="O13" s="1">
        <f t="shared" ref="O13:O30" ca="1" si="17">N12+winf*EXP(-b*delta*k-(Age-1)*b*k)*((EXP(delta*k+(Age-1)*k)-EXP(k*to))^b-EXP(b*delta*k)*(EXP((Age-1)*k)-EXP(k*to))^b)*EXP(sigma_y*$Q12+sigma_c*O37+O59)</f>
        <v>8.2379180868461113</v>
      </c>
      <c r="Q13" s="3">
        <f t="shared" ref="Q13:Q30" ca="1" si="18">_xlfn.NORM.INV(RAND(),0,1)</f>
        <v>-0.27026944423785842</v>
      </c>
    </row>
    <row r="14" spans="1:17">
      <c r="E14">
        <v>1972</v>
      </c>
      <c r="F14" s="1">
        <f t="shared" ca="1" si="8"/>
        <v>4.2248370453548893E-2</v>
      </c>
      <c r="G14" s="1">
        <f t="shared" ca="1" si="9"/>
        <v>0.68219388131405723</v>
      </c>
      <c r="H14" s="1">
        <f t="shared" ca="1" si="10"/>
        <v>2.0994781484370044</v>
      </c>
      <c r="I14" s="1">
        <f t="shared" ca="1" si="11"/>
        <v>3.5603025276467379</v>
      </c>
      <c r="J14" s="1">
        <f t="shared" ca="1" si="12"/>
        <v>4.5851811965472828</v>
      </c>
      <c r="K14" s="1">
        <f t="shared" ca="1" si="13"/>
        <v>5.8681566535064391</v>
      </c>
      <c r="L14" s="1">
        <f t="shared" ca="1" si="14"/>
        <v>8.3816224041622487</v>
      </c>
      <c r="M14" s="1">
        <f t="shared" ca="1" si="15"/>
        <v>10.401621317563807</v>
      </c>
      <c r="N14" s="1">
        <f t="shared" ca="1" si="16"/>
        <v>8.5984020468205973</v>
      </c>
      <c r="O14" s="1">
        <f t="shared" ca="1" si="17"/>
        <v>7.8042540187191083</v>
      </c>
      <c r="Q14" s="3">
        <f t="shared" ca="1" si="18"/>
        <v>-0.60200142001017087</v>
      </c>
    </row>
    <row r="15" spans="1:17">
      <c r="E15">
        <v>1973</v>
      </c>
      <c r="F15" s="1">
        <f t="shared" ca="1" si="8"/>
        <v>4.0085513621324356E-2</v>
      </c>
      <c r="G15" s="1">
        <f t="shared" ca="1" si="9"/>
        <v>0.60129703975553894</v>
      </c>
      <c r="H15" s="1">
        <f t="shared" ca="1" si="10"/>
        <v>2.0501130130265341</v>
      </c>
      <c r="I15" s="1">
        <f t="shared" ca="1" si="11"/>
        <v>3.9340214512507226</v>
      </c>
      <c r="J15" s="1">
        <f t="shared" ca="1" si="12"/>
        <v>5.3332520763293463</v>
      </c>
      <c r="K15" s="1">
        <f t="shared" ca="1" si="13"/>
        <v>5.7974971858588615</v>
      </c>
      <c r="L15" s="1">
        <f t="shared" ca="1" si="14"/>
        <v>6.8614600779483874</v>
      </c>
      <c r="M15" s="1">
        <f t="shared" ca="1" si="15"/>
        <v>9.3092529187887081</v>
      </c>
      <c r="N15" s="1">
        <f t="shared" ca="1" si="16"/>
        <v>11.180274261511844</v>
      </c>
      <c r="O15" s="1">
        <f t="shared" ca="1" si="17"/>
        <v>9.0746826036886379</v>
      </c>
      <c r="Q15" s="3">
        <f t="shared" ca="1" si="18"/>
        <v>-1.998038519916699</v>
      </c>
    </row>
    <row r="16" spans="1:17">
      <c r="E16">
        <v>1974</v>
      </c>
      <c r="F16" s="1">
        <f t="shared" ca="1" si="8"/>
        <v>4.0895700892695605E-2</v>
      </c>
      <c r="G16" s="1">
        <f t="shared" ca="1" si="9"/>
        <v>0.66270321986945857</v>
      </c>
      <c r="H16" s="1">
        <f t="shared" ca="1" si="10"/>
        <v>1.986584538999657</v>
      </c>
      <c r="I16" s="1">
        <f t="shared" ca="1" si="11"/>
        <v>3.6484177908127249</v>
      </c>
      <c r="J16" s="1">
        <f t="shared" ca="1" si="12"/>
        <v>5.2156944919958281</v>
      </c>
      <c r="K16" s="1">
        <f t="shared" ca="1" si="13"/>
        <v>6.5209778531936351</v>
      </c>
      <c r="L16" s="1">
        <f t="shared" ca="1" si="14"/>
        <v>6.65611096080913</v>
      </c>
      <c r="M16" s="1">
        <f t="shared" ca="1" si="15"/>
        <v>7.5939167799668512</v>
      </c>
      <c r="N16" s="1">
        <f t="shared" ca="1" si="16"/>
        <v>9.9468253252225427</v>
      </c>
      <c r="O16" s="1">
        <f t="shared" ca="1" si="17"/>
        <v>11.708900794823331</v>
      </c>
      <c r="Q16" s="3">
        <f t="shared" ca="1" si="18"/>
        <v>-0.81083759739832462</v>
      </c>
    </row>
    <row r="17" spans="5:17">
      <c r="E17">
        <v>1975</v>
      </c>
      <c r="F17" s="1">
        <f t="shared" ca="1" si="8"/>
        <v>3.5903776602199317E-2</v>
      </c>
      <c r="G17" s="1">
        <f t="shared" ca="1" si="9"/>
        <v>0.69827580707720227</v>
      </c>
      <c r="H17" s="1">
        <f t="shared" ca="1" si="10"/>
        <v>1.9067116351154074</v>
      </c>
      <c r="I17" s="1">
        <f t="shared" ca="1" si="11"/>
        <v>3.6214642872551339</v>
      </c>
      <c r="J17" s="1">
        <f t="shared" ca="1" si="12"/>
        <v>5.1324992643130258</v>
      </c>
      <c r="K17" s="1">
        <f t="shared" ca="1" si="13"/>
        <v>6.3421219197960346</v>
      </c>
      <c r="L17" s="1">
        <f t="shared" ca="1" si="14"/>
        <v>7.4175406663579757</v>
      </c>
      <c r="M17" s="1">
        <f t="shared" ca="1" si="15"/>
        <v>7.3355355592883411</v>
      </c>
      <c r="N17" s="1">
        <f t="shared" ca="1" si="16"/>
        <v>8.0218725768064445</v>
      </c>
      <c r="O17" s="1">
        <f t="shared" ca="1" si="17"/>
        <v>10.453599100457209</v>
      </c>
      <c r="Q17" s="3">
        <f t="shared" ca="1" si="18"/>
        <v>-0.89257288258082701</v>
      </c>
    </row>
    <row r="18" spans="5:17">
      <c r="E18">
        <v>1976</v>
      </c>
      <c r="F18" s="1">
        <f t="shared" ca="1" si="8"/>
        <v>4.7026501744174928E-2</v>
      </c>
      <c r="G18" s="1">
        <f t="shared" ca="1" si="9"/>
        <v>0.58647209043557247</v>
      </c>
      <c r="H18" s="1">
        <f t="shared" ca="1" si="10"/>
        <v>2.103058748474369</v>
      </c>
      <c r="I18" s="1">
        <f t="shared" ca="1" si="11"/>
        <v>3.5751470323681014</v>
      </c>
      <c r="J18" s="1">
        <f t="shared" ca="1" si="12"/>
        <v>5.0907439925573259</v>
      </c>
      <c r="K18" s="1">
        <f t="shared" ca="1" si="13"/>
        <v>6.5423172963255176</v>
      </c>
      <c r="L18" s="1">
        <f t="shared" ca="1" si="14"/>
        <v>7.4520632775898825</v>
      </c>
      <c r="M18" s="1">
        <f t="shared" ca="1" si="15"/>
        <v>8.1895977538658542</v>
      </c>
      <c r="N18" s="1">
        <f t="shared" ca="1" si="16"/>
        <v>7.8340123068240137</v>
      </c>
      <c r="O18" s="1">
        <f t="shared" ca="1" si="17"/>
        <v>8.3729523254947527</v>
      </c>
      <c r="Q18" s="3">
        <f t="shared" ca="1" si="18"/>
        <v>0.43499293747852208</v>
      </c>
    </row>
    <row r="19" spans="5:17">
      <c r="E19">
        <v>1977</v>
      </c>
      <c r="F19" s="1">
        <f t="shared" ca="1" si="8"/>
        <v>4.5290988143570965E-2</v>
      </c>
      <c r="G19" s="1">
        <f t="shared" ca="1" si="9"/>
        <v>0.74313228991245928</v>
      </c>
      <c r="H19" s="1">
        <f t="shared" ca="1" si="10"/>
        <v>1.6708760291035405</v>
      </c>
      <c r="I19" s="1">
        <f t="shared" ca="1" si="11"/>
        <v>3.6326461223291262</v>
      </c>
      <c r="J19" s="1">
        <f t="shared" ca="1" si="12"/>
        <v>4.8980279408517413</v>
      </c>
      <c r="K19" s="1">
        <f t="shared" ca="1" si="13"/>
        <v>6.5106182401456625</v>
      </c>
      <c r="L19" s="1">
        <f t="shared" ca="1" si="14"/>
        <v>7.7760576650508746</v>
      </c>
      <c r="M19" s="1">
        <f t="shared" ca="1" si="15"/>
        <v>8.0867317616151464</v>
      </c>
      <c r="N19" s="1">
        <f t="shared" ca="1" si="16"/>
        <v>8.6309647452318856</v>
      </c>
      <c r="O19" s="1">
        <f t="shared" ca="1" si="17"/>
        <v>8.1998338731694247</v>
      </c>
      <c r="Q19" s="3">
        <f t="shared" ca="1" si="18"/>
        <v>0.84137233243473908</v>
      </c>
    </row>
    <row r="20" spans="5:17">
      <c r="E20">
        <v>1978</v>
      </c>
      <c r="F20" s="1">
        <f t="shared" ca="1" si="8"/>
        <v>4.6650158242258419E-2</v>
      </c>
      <c r="G20" s="1">
        <f t="shared" ca="1" si="9"/>
        <v>0.68369465402078</v>
      </c>
      <c r="H20" s="1">
        <f t="shared" ca="1" si="10"/>
        <v>2.2388749391600902</v>
      </c>
      <c r="I20" s="1">
        <f t="shared" ca="1" si="11"/>
        <v>2.9661111691881077</v>
      </c>
      <c r="J20" s="1">
        <f t="shared" ca="1" si="12"/>
        <v>5.1524256369625663</v>
      </c>
      <c r="K20" s="1">
        <f t="shared" ca="1" si="13"/>
        <v>5.9341631663263392</v>
      </c>
      <c r="L20" s="1">
        <f t="shared" ca="1" si="14"/>
        <v>7.6511553334673286</v>
      </c>
      <c r="M20" s="1">
        <f t="shared" ca="1" si="15"/>
        <v>8.7655587648863573</v>
      </c>
      <c r="N20" s="1">
        <f t="shared" ca="1" si="16"/>
        <v>8.6412558066474023</v>
      </c>
      <c r="O20" s="1">
        <f t="shared" ca="1" si="17"/>
        <v>9.1248644126063443</v>
      </c>
      <c r="Q20" s="3">
        <f t="shared" ca="1" si="18"/>
        <v>1.6574032309558664</v>
      </c>
    </row>
    <row r="21" spans="5:17">
      <c r="E21">
        <v>1979</v>
      </c>
      <c r="F21" s="1">
        <f t="shared" ca="1" si="8"/>
        <v>4.5227176878925447E-2</v>
      </c>
      <c r="G21" s="1">
        <f t="shared" ca="1" si="9"/>
        <v>0.78350598506932789</v>
      </c>
      <c r="H21" s="1">
        <f t="shared" ca="1" si="10"/>
        <v>2.0549082150449225</v>
      </c>
      <c r="I21" s="1">
        <f t="shared" ca="1" si="11"/>
        <v>3.8753426321843207</v>
      </c>
      <c r="J21" s="1">
        <f t="shared" ca="1" si="12"/>
        <v>4.2918626194806864</v>
      </c>
      <c r="K21" s="1">
        <f t="shared" ca="1" si="13"/>
        <v>6.3894743717285092</v>
      </c>
      <c r="L21" s="1">
        <f t="shared" ca="1" si="14"/>
        <v>6.7233080093681137</v>
      </c>
      <c r="M21" s="1">
        <f t="shared" ca="1" si="15"/>
        <v>8.3201001323052175</v>
      </c>
      <c r="N21" s="1">
        <f t="shared" ca="1" si="16"/>
        <v>9.388749689990842</v>
      </c>
      <c r="O21" s="1">
        <f t="shared" ca="1" si="17"/>
        <v>9.1400938022446319</v>
      </c>
      <c r="Q21" s="3">
        <f t="shared" ca="1" si="18"/>
        <v>-0.49400040073600093</v>
      </c>
    </row>
    <row r="22" spans="5:17">
      <c r="E22">
        <v>1980</v>
      </c>
      <c r="F22" s="1">
        <f t="shared" ca="1" si="8"/>
        <v>4.5027260881054028E-2</v>
      </c>
      <c r="G22" s="1">
        <f t="shared" ca="1" si="9"/>
        <v>0.80572783544909954</v>
      </c>
      <c r="H22" s="1">
        <f t="shared" ca="1" si="10"/>
        <v>2.3005100527182991</v>
      </c>
      <c r="I22" s="1">
        <f t="shared" ca="1" si="11"/>
        <v>3.5577201509444185</v>
      </c>
      <c r="J22" s="1">
        <f t="shared" ca="1" si="12"/>
        <v>5.637833708075231</v>
      </c>
      <c r="K22" s="1">
        <f t="shared" ca="1" si="13"/>
        <v>5.3389202350637017</v>
      </c>
      <c r="L22" s="1">
        <f t="shared" ca="1" si="14"/>
        <v>7.1739425093510443</v>
      </c>
      <c r="M22" s="1">
        <f t="shared" ca="1" si="15"/>
        <v>7.4907041163564099</v>
      </c>
      <c r="N22" s="1">
        <f t="shared" ca="1" si="16"/>
        <v>9.0989983277953748</v>
      </c>
      <c r="O22" s="1">
        <f t="shared" ca="1" si="17"/>
        <v>9.7669720880867494</v>
      </c>
      <c r="Q22" s="3">
        <f t="shared" ca="1" si="18"/>
        <v>1.9654029175184937</v>
      </c>
    </row>
    <row r="23" spans="5:17">
      <c r="E23">
        <v>1981</v>
      </c>
      <c r="F23" s="1">
        <f t="shared" ca="1" si="8"/>
        <v>4.033900699540735E-2</v>
      </c>
      <c r="G23" s="1">
        <f t="shared" ca="1" si="9"/>
        <v>0.74029819760299409</v>
      </c>
      <c r="H23" s="1">
        <f t="shared" ca="1" si="10"/>
        <v>2.3068073936868565</v>
      </c>
      <c r="I23" s="1">
        <f t="shared" ca="1" si="11"/>
        <v>4.0268721654745239</v>
      </c>
      <c r="J23" s="1">
        <f t="shared" ca="1" si="12"/>
        <v>5.1734926215375321</v>
      </c>
      <c r="K23" s="1">
        <f t="shared" ca="1" si="13"/>
        <v>7.0435256444183203</v>
      </c>
      <c r="L23" s="1">
        <f t="shared" ca="1" si="14"/>
        <v>6.2506015556602863</v>
      </c>
      <c r="M23" s="1">
        <f t="shared" ca="1" si="15"/>
        <v>7.8793720795683528</v>
      </c>
      <c r="N23" s="1">
        <f t="shared" ca="1" si="16"/>
        <v>8.1239256910909035</v>
      </c>
      <c r="O23" s="1">
        <f t="shared" ca="1" si="17"/>
        <v>9.4069189503262702</v>
      </c>
      <c r="Q23" s="3">
        <f t="shared" ca="1" si="18"/>
        <v>-9.1746306184397497E-2</v>
      </c>
    </row>
    <row r="24" spans="5:17">
      <c r="E24">
        <v>1982</v>
      </c>
      <c r="F24" s="1">
        <f t="shared" ca="1" si="8"/>
        <v>4.766590405821889E-2</v>
      </c>
      <c r="G24" s="1">
        <f t="shared" ca="1" si="9"/>
        <v>0.67437089356970914</v>
      </c>
      <c r="H24" s="1">
        <f t="shared" ca="1" si="10"/>
        <v>2.0211385879388315</v>
      </c>
      <c r="I24" s="1">
        <f t="shared" ca="1" si="11"/>
        <v>3.9454481708281612</v>
      </c>
      <c r="J24" s="1">
        <f t="shared" ca="1" si="12"/>
        <v>5.6601678293593238</v>
      </c>
      <c r="K24" s="1">
        <f t="shared" ca="1" si="13"/>
        <v>6.3967241967509612</v>
      </c>
      <c r="L24" s="1">
        <f t="shared" ca="1" si="14"/>
        <v>8.1419865297082072</v>
      </c>
      <c r="M24" s="1">
        <f t="shared" ca="1" si="15"/>
        <v>6.9538378809361472</v>
      </c>
      <c r="N24" s="1">
        <f t="shared" ca="1" si="16"/>
        <v>8.4755360002484181</v>
      </c>
      <c r="O24" s="1">
        <f t="shared" ca="1" si="17"/>
        <v>8.6094038461004168</v>
      </c>
      <c r="Q24" s="3">
        <f t="shared" ca="1" si="18"/>
        <v>0.21344972429045383</v>
      </c>
    </row>
    <row r="25" spans="5:17">
      <c r="E25">
        <v>1983</v>
      </c>
      <c r="F25" s="1">
        <f t="shared" ca="1" si="8"/>
        <v>3.9275586329591952E-2</v>
      </c>
      <c r="G25" s="1">
        <f t="shared" ca="1" si="9"/>
        <v>0.70962632553361182</v>
      </c>
      <c r="H25" s="1">
        <f t="shared" ca="1" si="10"/>
        <v>2.1653642781361788</v>
      </c>
      <c r="I25" s="1">
        <f t="shared" ca="1" si="11"/>
        <v>3.5696761829731067</v>
      </c>
      <c r="J25" s="1">
        <f t="shared" ca="1" si="12"/>
        <v>5.4259659012474817</v>
      </c>
      <c r="K25" s="1">
        <f t="shared" ca="1" si="13"/>
        <v>7.0812377034644785</v>
      </c>
      <c r="L25" s="1">
        <f t="shared" ca="1" si="14"/>
        <v>7.4532417375340394</v>
      </c>
      <c r="M25" s="1">
        <f t="shared" ca="1" si="15"/>
        <v>9.1345918195744815</v>
      </c>
      <c r="N25" s="1">
        <f t="shared" ca="1" si="16"/>
        <v>7.4075040417306734</v>
      </c>
      <c r="O25" s="1">
        <f t="shared" ca="1" si="17"/>
        <v>8.8800500685680017</v>
      </c>
      <c r="Q25" s="3">
        <f t="shared" ca="1" si="18"/>
        <v>-0.42374105375929605</v>
      </c>
    </row>
    <row r="26" spans="5:17">
      <c r="E26">
        <v>1984</v>
      </c>
      <c r="F26" s="1">
        <f t="shared" ca="1" si="8"/>
        <v>5.0386588974221477E-2</v>
      </c>
      <c r="G26" s="1">
        <f t="shared" ca="1" si="9"/>
        <v>0.67183099568821414</v>
      </c>
      <c r="H26" s="1">
        <f t="shared" ca="1" si="10"/>
        <v>2.0582427961741456</v>
      </c>
      <c r="I26" s="1">
        <f t="shared" ca="1" si="11"/>
        <v>3.8481948471498564</v>
      </c>
      <c r="J26" s="1">
        <f t="shared" ca="1" si="12"/>
        <v>5.1994662652609254</v>
      </c>
      <c r="K26" s="1">
        <f t="shared" ca="1" si="13"/>
        <v>7.131650584518292</v>
      </c>
      <c r="L26" s="1">
        <f t="shared" ca="1" si="14"/>
        <v>8.1249920171693137</v>
      </c>
      <c r="M26" s="1">
        <f t="shared" ca="1" si="15"/>
        <v>8.2029266782944283</v>
      </c>
      <c r="N26" s="1">
        <f t="shared" ca="1" si="16"/>
        <v>9.8531262509688045</v>
      </c>
      <c r="O26" s="1">
        <f t="shared" ca="1" si="17"/>
        <v>7.7674618036039762</v>
      </c>
      <c r="Q26" s="3">
        <f t="shared" ca="1" si="18"/>
        <v>-1.5212789037653103</v>
      </c>
    </row>
    <row r="27" spans="5:17">
      <c r="E27">
        <v>1985</v>
      </c>
      <c r="F27" s="1">
        <f t="shared" ca="1" si="8"/>
        <v>4.6095047663951838E-2</v>
      </c>
      <c r="G27" s="1">
        <f t="shared" ca="1" si="9"/>
        <v>0.82446573834024905</v>
      </c>
      <c r="H27" s="1">
        <f t="shared" ca="1" si="10"/>
        <v>1.896240750605354</v>
      </c>
      <c r="I27" s="1">
        <f t="shared" ca="1" si="11"/>
        <v>3.5707686812938215</v>
      </c>
      <c r="J27" s="1">
        <f t="shared" ca="1" si="12"/>
        <v>5.2611938308181712</v>
      </c>
      <c r="K27" s="1">
        <f t="shared" ca="1" si="13"/>
        <v>6.5642300334399772</v>
      </c>
      <c r="L27" s="1">
        <f t="shared" ca="1" si="14"/>
        <v>8.1337054333873304</v>
      </c>
      <c r="M27" s="1">
        <f t="shared" ca="1" si="15"/>
        <v>8.9408379583063233</v>
      </c>
      <c r="N27" s="1">
        <f ca="1">M26+winf*EXP(-b*delta*k-(Age-1)*b*k)*((EXP(delta*k+(Age-1)*k)-EXP(k*to))^b-EXP(b*delta*k)*(EXP((Age-1)*k)-EXP(k*to))^b)*EXP(sigma_y*$Q26+sigma_c*N51+N73)</f>
        <v>8.7448808905806832</v>
      </c>
      <c r="O27" s="1">
        <f t="shared" ca="1" si="17"/>
        <v>10.446716704345082</v>
      </c>
      <c r="Q27" s="3">
        <f t="shared" ca="1" si="18"/>
        <v>6.1047004149862125E-2</v>
      </c>
    </row>
    <row r="28" spans="5:17">
      <c r="E28">
        <v>1986</v>
      </c>
      <c r="F28" s="1">
        <f t="shared" ca="1" si="8"/>
        <v>4.1723951957346933E-2</v>
      </c>
      <c r="G28" s="1">
        <f t="shared" ca="1" si="9"/>
        <v>0.78149689315865833</v>
      </c>
      <c r="H28" s="1">
        <f t="shared" ca="1" si="10"/>
        <v>2.4821442862533165</v>
      </c>
      <c r="I28" s="1">
        <f t="shared" ca="1" si="11"/>
        <v>3.4483226543283152</v>
      </c>
      <c r="J28" s="1">
        <f t="shared" ca="1" si="12"/>
        <v>5.2341944643521812</v>
      </c>
      <c r="K28" s="1">
        <f t="shared" ca="1" si="13"/>
        <v>6.4420980045590852</v>
      </c>
      <c r="L28" s="1">
        <f t="shared" ca="1" si="14"/>
        <v>7.5588480213877025</v>
      </c>
      <c r="M28" s="1">
        <f t="shared" ca="1" si="15"/>
        <v>8.8395099025237549</v>
      </c>
      <c r="N28" s="1">
        <f t="shared" ca="1" si="16"/>
        <v>9.606267216058832</v>
      </c>
      <c r="O28" s="1">
        <f t="shared" ca="1" si="17"/>
        <v>9.1368355277178654</v>
      </c>
      <c r="Q28" s="3">
        <f t="shared" ca="1" si="18"/>
        <v>0.33961311120301746</v>
      </c>
    </row>
    <row r="29" spans="5:17">
      <c r="E29">
        <v>1987</v>
      </c>
      <c r="F29" s="1">
        <f t="shared" ca="1" si="8"/>
        <v>4.1760823750165064E-2</v>
      </c>
      <c r="G29" s="1">
        <f t="shared" ca="1" si="9"/>
        <v>0.73182084208570752</v>
      </c>
      <c r="H29" s="1">
        <f t="shared" ca="1" si="10"/>
        <v>2.1567053785823038</v>
      </c>
      <c r="I29" s="1">
        <f t="shared" ca="1" si="11"/>
        <v>4.0042102980362779</v>
      </c>
      <c r="J29" s="1">
        <f t="shared" ca="1" si="12"/>
        <v>4.6919501177670702</v>
      </c>
      <c r="K29" s="1">
        <f t="shared" ca="1" si="13"/>
        <v>6.665254901354225</v>
      </c>
      <c r="L29" s="1">
        <f t="shared" ca="1" si="14"/>
        <v>7.44826188894198</v>
      </c>
      <c r="M29" s="1">
        <f t="shared" ca="1" si="15"/>
        <v>8.4652921014168108</v>
      </c>
      <c r="N29" s="1">
        <f t="shared" ca="1" si="16"/>
        <v>9.3923720880071393</v>
      </c>
      <c r="O29" s="1">
        <f t="shared" ca="1" si="17"/>
        <v>10.10735867584569</v>
      </c>
      <c r="Q29" s="3">
        <f t="shared" ca="1" si="18"/>
        <v>1.1494252713786075</v>
      </c>
    </row>
    <row r="30" spans="5:17">
      <c r="E30">
        <v>1988</v>
      </c>
      <c r="F30" s="1">
        <f t="shared" ca="1" si="8"/>
        <v>4.9599212598795822E-2</v>
      </c>
      <c r="G30" s="1">
        <f t="shared" ca="1" si="9"/>
        <v>0.67345561513460817</v>
      </c>
      <c r="H30" s="1">
        <f t="shared" ca="1" si="10"/>
        <v>1.9999806476967159</v>
      </c>
      <c r="I30" s="1">
        <f t="shared" ca="1" si="11"/>
        <v>3.9969763867575256</v>
      </c>
      <c r="J30" s="1">
        <f t="shared" ca="1" si="12"/>
        <v>6.041517073603881</v>
      </c>
      <c r="K30" s="1">
        <f t="shared" ca="1" si="13"/>
        <v>6.1027599698291413</v>
      </c>
      <c r="L30" s="1">
        <f t="shared" ca="1" si="14"/>
        <v>7.9310671831542123</v>
      </c>
      <c r="M30" s="1">
        <f t="shared" ca="1" si="15"/>
        <v>8.4370286769950997</v>
      </c>
      <c r="N30" s="1">
        <f t="shared" ca="1" si="16"/>
        <v>9.0168852117525606</v>
      </c>
      <c r="O30" s="1">
        <f t="shared" ca="1" si="17"/>
        <v>9.8324689288003313</v>
      </c>
      <c r="Q30" s="3">
        <f t="shared" ca="1" si="18"/>
        <v>1.2731589590642622</v>
      </c>
    </row>
    <row r="35" spans="5:15">
      <c r="F35" t="s">
        <v>12</v>
      </c>
    </row>
    <row r="36" spans="5:15">
      <c r="E36">
        <v>1970</v>
      </c>
      <c r="F36" s="3">
        <f t="shared" ref="F36:F54" ca="1" si="19">_xlfn.NORM.INV(RAND(),0,1)</f>
        <v>0.83249681992498181</v>
      </c>
      <c r="G36" s="3">
        <f t="shared" ref="G36:O36" ca="1" si="20">_xlfn.NORM.INV(RAND(),0,1)</f>
        <v>0.16374810079559957</v>
      </c>
      <c r="H36" s="3">
        <f t="shared" ca="1" si="20"/>
        <v>-1.0595694724853126</v>
      </c>
      <c r="I36" s="3">
        <f t="shared" ca="1" si="20"/>
        <v>-1.2220047451636322</v>
      </c>
      <c r="J36" s="3">
        <f t="shared" ca="1" si="20"/>
        <v>0.27361802512215561</v>
      </c>
      <c r="K36" s="3">
        <f t="shared" ca="1" si="20"/>
        <v>1.4969276633414299</v>
      </c>
      <c r="L36" s="3">
        <f t="shared" ca="1" si="20"/>
        <v>-0.70495302876395749</v>
      </c>
      <c r="M36" s="3">
        <f t="shared" ca="1" si="20"/>
        <v>-0.91695682596392114</v>
      </c>
      <c r="N36" s="3">
        <f t="shared" ca="1" si="20"/>
        <v>-0.95915361858617809</v>
      </c>
      <c r="O36" s="3">
        <f t="shared" ca="1" si="20"/>
        <v>0.96325204611296655</v>
      </c>
    </row>
    <row r="37" spans="5:15">
      <c r="E37">
        <v>1971</v>
      </c>
      <c r="F37" s="3">
        <f t="shared" ca="1" si="19"/>
        <v>0.59945234320569041</v>
      </c>
      <c r="G37" s="3">
        <f ca="1">F36</f>
        <v>0.83249681992498181</v>
      </c>
      <c r="H37" s="3">
        <f t="shared" ref="H37:O37" ca="1" si="21">G36</f>
        <v>0.16374810079559957</v>
      </c>
      <c r="I37" s="3">
        <f t="shared" ca="1" si="21"/>
        <v>-1.0595694724853126</v>
      </c>
      <c r="J37" s="3">
        <f t="shared" ca="1" si="21"/>
        <v>-1.2220047451636322</v>
      </c>
      <c r="K37" s="3">
        <f t="shared" ca="1" si="21"/>
        <v>0.27361802512215561</v>
      </c>
      <c r="L37" s="3">
        <f t="shared" ca="1" si="21"/>
        <v>1.4969276633414299</v>
      </c>
      <c r="M37" s="3">
        <f t="shared" ca="1" si="21"/>
        <v>-0.70495302876395749</v>
      </c>
      <c r="N37" s="3">
        <f t="shared" ca="1" si="21"/>
        <v>-0.91695682596392114</v>
      </c>
      <c r="O37" s="3">
        <f t="shared" ca="1" si="21"/>
        <v>-0.95915361858617809</v>
      </c>
    </row>
    <row r="38" spans="5:15">
      <c r="E38">
        <v>1972</v>
      </c>
      <c r="F38" s="3">
        <f t="shared" ca="1" si="19"/>
        <v>-1.2945030372851225E-2</v>
      </c>
      <c r="G38" s="3">
        <f t="shared" ref="G38:O54" ca="1" si="22">F37</f>
        <v>0.59945234320569041</v>
      </c>
      <c r="H38" s="3">
        <f t="shared" ca="1" si="22"/>
        <v>0.83249681992498181</v>
      </c>
      <c r="I38" s="3">
        <f t="shared" ca="1" si="22"/>
        <v>0.16374810079559957</v>
      </c>
      <c r="J38" s="3">
        <f t="shared" ca="1" si="22"/>
        <v>-1.0595694724853126</v>
      </c>
      <c r="K38" s="3">
        <f t="shared" ca="1" si="22"/>
        <v>-1.2220047451636322</v>
      </c>
      <c r="L38" s="3">
        <f t="shared" ca="1" si="22"/>
        <v>0.27361802512215561</v>
      </c>
      <c r="M38" s="3">
        <f t="shared" ca="1" si="22"/>
        <v>1.4969276633414299</v>
      </c>
      <c r="N38" s="3">
        <f t="shared" ca="1" si="22"/>
        <v>-0.70495302876395749</v>
      </c>
      <c r="O38" s="3">
        <f t="shared" ca="1" si="22"/>
        <v>-0.91695682596392114</v>
      </c>
    </row>
    <row r="39" spans="5:15">
      <c r="E39">
        <v>1973</v>
      </c>
      <c r="F39" s="3">
        <f t="shared" ca="1" si="19"/>
        <v>-0.55332310270897545</v>
      </c>
      <c r="G39" s="3">
        <f t="shared" ca="1" si="22"/>
        <v>-1.2945030372851225E-2</v>
      </c>
      <c r="H39" s="3">
        <f t="shared" ca="1" si="22"/>
        <v>0.59945234320569041</v>
      </c>
      <c r="I39" s="3">
        <f t="shared" ca="1" si="22"/>
        <v>0.83249681992498181</v>
      </c>
      <c r="J39" s="3">
        <f t="shared" ca="1" si="22"/>
        <v>0.16374810079559957</v>
      </c>
      <c r="K39" s="3">
        <f t="shared" ca="1" si="22"/>
        <v>-1.0595694724853126</v>
      </c>
      <c r="L39" s="3">
        <f t="shared" ca="1" si="22"/>
        <v>-1.2220047451636322</v>
      </c>
      <c r="M39" s="3">
        <f t="shared" ca="1" si="22"/>
        <v>0.27361802512215561</v>
      </c>
      <c r="N39" s="3">
        <f t="shared" ca="1" si="22"/>
        <v>1.4969276633414299</v>
      </c>
      <c r="O39" s="3">
        <f t="shared" ca="1" si="22"/>
        <v>-0.70495302876395749</v>
      </c>
    </row>
    <row r="40" spans="5:15">
      <c r="E40">
        <v>1974</v>
      </c>
      <c r="F40" s="3">
        <f t="shared" ca="1" si="19"/>
        <v>0.23327471963978308</v>
      </c>
      <c r="G40" s="3">
        <f t="shared" ca="1" si="22"/>
        <v>-0.55332310270897545</v>
      </c>
      <c r="H40" s="3">
        <f t="shared" ca="1" si="22"/>
        <v>-1.2945030372851225E-2</v>
      </c>
      <c r="I40" s="3">
        <f t="shared" ca="1" si="22"/>
        <v>0.59945234320569041</v>
      </c>
      <c r="J40" s="3">
        <f t="shared" ca="1" si="22"/>
        <v>0.83249681992498181</v>
      </c>
      <c r="K40" s="3">
        <f t="shared" ca="1" si="22"/>
        <v>0.16374810079559957</v>
      </c>
      <c r="L40" s="3">
        <f t="shared" ca="1" si="22"/>
        <v>-1.0595694724853126</v>
      </c>
      <c r="M40" s="3">
        <f t="shared" ca="1" si="22"/>
        <v>-1.2220047451636322</v>
      </c>
      <c r="N40" s="3">
        <f t="shared" ca="1" si="22"/>
        <v>0.27361802512215561</v>
      </c>
      <c r="O40" s="3">
        <f t="shared" ca="1" si="22"/>
        <v>1.4969276633414299</v>
      </c>
    </row>
    <row r="41" spans="5:15">
      <c r="E41">
        <v>1975</v>
      </c>
      <c r="F41" s="3">
        <f t="shared" ca="1" si="19"/>
        <v>-1.3966963605228822</v>
      </c>
      <c r="G41" s="3">
        <f t="shared" ca="1" si="22"/>
        <v>0.23327471963978308</v>
      </c>
      <c r="H41" s="3">
        <f t="shared" ca="1" si="22"/>
        <v>-0.55332310270897545</v>
      </c>
      <c r="I41" s="3">
        <f t="shared" ca="1" si="22"/>
        <v>-1.2945030372851225E-2</v>
      </c>
      <c r="J41" s="3">
        <f t="shared" ca="1" si="22"/>
        <v>0.59945234320569041</v>
      </c>
      <c r="K41" s="3">
        <f t="shared" ca="1" si="22"/>
        <v>0.83249681992498181</v>
      </c>
      <c r="L41" s="3">
        <f t="shared" ca="1" si="22"/>
        <v>0.16374810079559957</v>
      </c>
      <c r="M41" s="3">
        <f t="shared" ca="1" si="22"/>
        <v>-1.0595694724853126</v>
      </c>
      <c r="N41" s="3">
        <f t="shared" ca="1" si="22"/>
        <v>-1.2220047451636322</v>
      </c>
      <c r="O41" s="3">
        <f t="shared" ca="1" si="22"/>
        <v>0.27361802512215561</v>
      </c>
    </row>
    <row r="42" spans="5:15">
      <c r="E42">
        <v>1976</v>
      </c>
      <c r="F42" s="3">
        <f t="shared" ca="1" si="19"/>
        <v>0.75190588128755209</v>
      </c>
      <c r="G42" s="3">
        <f t="shared" ca="1" si="22"/>
        <v>-1.3966963605228822</v>
      </c>
      <c r="H42" s="3">
        <f t="shared" ca="1" si="22"/>
        <v>0.23327471963978308</v>
      </c>
      <c r="I42" s="3">
        <f t="shared" ca="1" si="22"/>
        <v>-0.55332310270897545</v>
      </c>
      <c r="J42" s="3">
        <f t="shared" ca="1" si="22"/>
        <v>-1.2945030372851225E-2</v>
      </c>
      <c r="K42" s="3">
        <f t="shared" ca="1" si="22"/>
        <v>0.59945234320569041</v>
      </c>
      <c r="L42" s="3">
        <f t="shared" ca="1" si="22"/>
        <v>0.83249681992498181</v>
      </c>
      <c r="M42" s="3">
        <f t="shared" ca="1" si="22"/>
        <v>0.16374810079559957</v>
      </c>
      <c r="N42" s="3">
        <f t="shared" ca="1" si="22"/>
        <v>-1.0595694724853126</v>
      </c>
      <c r="O42" s="3">
        <f t="shared" ca="1" si="22"/>
        <v>-1.2220047451636322</v>
      </c>
    </row>
    <row r="43" spans="5:15">
      <c r="E43">
        <v>1977</v>
      </c>
      <c r="F43" s="3">
        <f t="shared" ca="1" si="19"/>
        <v>0.10775680586326783</v>
      </c>
      <c r="G43" s="3">
        <f t="shared" ca="1" si="22"/>
        <v>0.75190588128755209</v>
      </c>
      <c r="H43" s="3">
        <f t="shared" ca="1" si="22"/>
        <v>-1.3966963605228822</v>
      </c>
      <c r="I43" s="3">
        <f t="shared" ca="1" si="22"/>
        <v>0.23327471963978308</v>
      </c>
      <c r="J43" s="3">
        <f t="shared" ca="1" si="22"/>
        <v>-0.55332310270897545</v>
      </c>
      <c r="K43" s="3">
        <f t="shared" ca="1" si="22"/>
        <v>-1.2945030372851225E-2</v>
      </c>
      <c r="L43" s="3">
        <f t="shared" ca="1" si="22"/>
        <v>0.59945234320569041</v>
      </c>
      <c r="M43" s="3">
        <f t="shared" ca="1" si="22"/>
        <v>0.83249681992498181</v>
      </c>
      <c r="N43" s="3">
        <f t="shared" ca="1" si="22"/>
        <v>0.16374810079559957</v>
      </c>
      <c r="O43" s="3">
        <f t="shared" ca="1" si="22"/>
        <v>-1.0595694724853126</v>
      </c>
    </row>
    <row r="44" spans="5:15">
      <c r="E44">
        <v>1978</v>
      </c>
      <c r="F44" s="3">
        <f t="shared" ca="1" si="19"/>
        <v>1.2116753730095784</v>
      </c>
      <c r="G44" s="3">
        <f t="shared" ca="1" si="22"/>
        <v>0.10775680586326783</v>
      </c>
      <c r="H44" s="3">
        <f t="shared" ca="1" si="22"/>
        <v>0.75190588128755209</v>
      </c>
      <c r="I44" s="3">
        <f t="shared" ca="1" si="22"/>
        <v>-1.3966963605228822</v>
      </c>
      <c r="J44" s="3">
        <f t="shared" ca="1" si="22"/>
        <v>0.23327471963978308</v>
      </c>
      <c r="K44" s="3">
        <f t="shared" ca="1" si="22"/>
        <v>-0.55332310270897545</v>
      </c>
      <c r="L44" s="3">
        <f t="shared" ca="1" si="22"/>
        <v>-1.2945030372851225E-2</v>
      </c>
      <c r="M44" s="3">
        <f t="shared" ca="1" si="22"/>
        <v>0.59945234320569041</v>
      </c>
      <c r="N44" s="3">
        <f t="shared" ca="1" si="22"/>
        <v>0.83249681992498181</v>
      </c>
      <c r="O44" s="3">
        <f t="shared" ca="1" si="22"/>
        <v>0.16374810079559957</v>
      </c>
    </row>
    <row r="45" spans="5:15">
      <c r="E45">
        <v>1979</v>
      </c>
      <c r="F45" s="3">
        <f t="shared" ca="1" si="19"/>
        <v>0.93851745912549334</v>
      </c>
      <c r="G45" s="3">
        <f t="shared" ca="1" si="22"/>
        <v>1.2116753730095784</v>
      </c>
      <c r="H45" s="3">
        <f t="shared" ca="1" si="22"/>
        <v>0.10775680586326783</v>
      </c>
      <c r="I45" s="3">
        <f t="shared" ca="1" si="22"/>
        <v>0.75190588128755209</v>
      </c>
      <c r="J45" s="3">
        <f t="shared" ca="1" si="22"/>
        <v>-1.3966963605228822</v>
      </c>
      <c r="K45" s="3">
        <f t="shared" ca="1" si="22"/>
        <v>0.23327471963978308</v>
      </c>
      <c r="L45" s="3">
        <f t="shared" ca="1" si="22"/>
        <v>-0.55332310270897545</v>
      </c>
      <c r="M45" s="3">
        <f t="shared" ca="1" si="22"/>
        <v>-1.2945030372851225E-2</v>
      </c>
      <c r="N45" s="3">
        <f t="shared" ca="1" si="22"/>
        <v>0.59945234320569041</v>
      </c>
      <c r="O45" s="3">
        <f t="shared" ca="1" si="22"/>
        <v>0.83249681992498181</v>
      </c>
    </row>
    <row r="46" spans="5:15">
      <c r="E46">
        <v>1980</v>
      </c>
      <c r="F46" s="3">
        <f t="shared" ca="1" si="19"/>
        <v>0.67636639573342994</v>
      </c>
      <c r="G46" s="3">
        <f t="shared" ca="1" si="22"/>
        <v>0.93851745912549334</v>
      </c>
      <c r="H46" s="3">
        <f t="shared" ca="1" si="22"/>
        <v>1.2116753730095784</v>
      </c>
      <c r="I46" s="3">
        <f t="shared" ca="1" si="22"/>
        <v>0.10775680586326783</v>
      </c>
      <c r="J46" s="3">
        <f t="shared" ca="1" si="22"/>
        <v>0.75190588128755209</v>
      </c>
      <c r="K46" s="3">
        <f t="shared" ca="1" si="22"/>
        <v>-1.3966963605228822</v>
      </c>
      <c r="L46" s="3">
        <f t="shared" ca="1" si="22"/>
        <v>0.23327471963978308</v>
      </c>
      <c r="M46" s="3">
        <f t="shared" ca="1" si="22"/>
        <v>-0.55332310270897545</v>
      </c>
      <c r="N46" s="3">
        <f t="shared" ca="1" si="22"/>
        <v>-1.2945030372851225E-2</v>
      </c>
      <c r="O46" s="3">
        <f t="shared" ca="1" si="22"/>
        <v>0.59945234320569041</v>
      </c>
    </row>
    <row r="47" spans="5:15">
      <c r="E47">
        <v>1981</v>
      </c>
      <c r="F47" s="3">
        <f t="shared" ca="1" si="19"/>
        <v>0.31219264047583883</v>
      </c>
      <c r="G47" s="3">
        <f t="shared" ca="1" si="22"/>
        <v>0.67636639573342994</v>
      </c>
      <c r="H47" s="3">
        <f t="shared" ca="1" si="22"/>
        <v>0.93851745912549334</v>
      </c>
      <c r="I47" s="3">
        <f t="shared" ca="1" si="22"/>
        <v>1.2116753730095784</v>
      </c>
      <c r="J47" s="3">
        <f t="shared" ca="1" si="22"/>
        <v>0.10775680586326783</v>
      </c>
      <c r="K47" s="3">
        <f t="shared" ca="1" si="22"/>
        <v>0.75190588128755209</v>
      </c>
      <c r="L47" s="3">
        <f t="shared" ca="1" si="22"/>
        <v>-1.3966963605228822</v>
      </c>
      <c r="M47" s="3">
        <f t="shared" ca="1" si="22"/>
        <v>0.23327471963978308</v>
      </c>
      <c r="N47" s="3">
        <f t="shared" ca="1" si="22"/>
        <v>-0.55332310270897545</v>
      </c>
      <c r="O47" s="3">
        <f t="shared" ca="1" si="22"/>
        <v>-1.2945030372851225E-2</v>
      </c>
    </row>
    <row r="48" spans="5:15">
      <c r="E48">
        <v>1982</v>
      </c>
      <c r="F48" s="3">
        <f t="shared" ca="1" si="19"/>
        <v>0.61207800976445692</v>
      </c>
      <c r="G48" s="3">
        <f t="shared" ca="1" si="22"/>
        <v>0.31219264047583883</v>
      </c>
      <c r="H48" s="3">
        <f t="shared" ca="1" si="22"/>
        <v>0.67636639573342994</v>
      </c>
      <c r="I48" s="3">
        <f t="shared" ca="1" si="22"/>
        <v>0.93851745912549334</v>
      </c>
      <c r="J48" s="3">
        <f t="shared" ca="1" si="22"/>
        <v>1.2116753730095784</v>
      </c>
      <c r="K48" s="3">
        <f t="shared" ca="1" si="22"/>
        <v>0.10775680586326783</v>
      </c>
      <c r="L48" s="3">
        <f t="shared" ca="1" si="22"/>
        <v>0.75190588128755209</v>
      </c>
      <c r="M48" s="3">
        <f t="shared" ca="1" si="22"/>
        <v>-1.3966963605228822</v>
      </c>
      <c r="N48" s="3">
        <f t="shared" ca="1" si="22"/>
        <v>0.23327471963978308</v>
      </c>
      <c r="O48" s="3">
        <f t="shared" ca="1" si="22"/>
        <v>-0.55332310270897545</v>
      </c>
    </row>
    <row r="49" spans="5:15">
      <c r="E49">
        <v>1983</v>
      </c>
      <c r="F49" s="3">
        <f t="shared" ca="1" si="19"/>
        <v>-0.32583082371486932</v>
      </c>
      <c r="G49" s="3">
        <f t="shared" ca="1" si="22"/>
        <v>0.61207800976445692</v>
      </c>
      <c r="H49" s="3">
        <f t="shared" ca="1" si="22"/>
        <v>0.31219264047583883</v>
      </c>
      <c r="I49" s="3">
        <f t="shared" ca="1" si="22"/>
        <v>0.67636639573342994</v>
      </c>
      <c r="J49" s="3">
        <f t="shared" ca="1" si="22"/>
        <v>0.93851745912549334</v>
      </c>
      <c r="K49" s="3">
        <f t="shared" ca="1" si="22"/>
        <v>1.2116753730095784</v>
      </c>
      <c r="L49" s="3">
        <f t="shared" ca="1" si="22"/>
        <v>0.10775680586326783</v>
      </c>
      <c r="M49" s="3">
        <f t="shared" ca="1" si="22"/>
        <v>0.75190588128755209</v>
      </c>
      <c r="N49" s="3">
        <f t="shared" ca="1" si="22"/>
        <v>-1.3966963605228822</v>
      </c>
      <c r="O49" s="3">
        <f t="shared" ca="1" si="22"/>
        <v>0.23327471963978308</v>
      </c>
    </row>
    <row r="50" spans="5:15">
      <c r="E50">
        <v>1984</v>
      </c>
      <c r="F50" s="3">
        <f t="shared" ca="1" si="19"/>
        <v>1.7970821548110039</v>
      </c>
      <c r="G50" s="3">
        <f t="shared" ca="1" si="22"/>
        <v>-0.32583082371486932</v>
      </c>
      <c r="H50" s="3">
        <f t="shared" ca="1" si="22"/>
        <v>0.61207800976445692</v>
      </c>
      <c r="I50" s="3">
        <f t="shared" ca="1" si="22"/>
        <v>0.31219264047583883</v>
      </c>
      <c r="J50" s="3">
        <f t="shared" ca="1" si="22"/>
        <v>0.67636639573342994</v>
      </c>
      <c r="K50" s="3">
        <f t="shared" ca="1" si="22"/>
        <v>0.93851745912549334</v>
      </c>
      <c r="L50" s="3">
        <f t="shared" ca="1" si="22"/>
        <v>1.2116753730095784</v>
      </c>
      <c r="M50" s="3">
        <f t="shared" ca="1" si="22"/>
        <v>0.10775680586326783</v>
      </c>
      <c r="N50" s="3">
        <f t="shared" ca="1" si="22"/>
        <v>0.75190588128755209</v>
      </c>
      <c r="O50" s="3">
        <f t="shared" ca="1" si="22"/>
        <v>-1.3966963605228822</v>
      </c>
    </row>
    <row r="51" spans="5:15">
      <c r="E51">
        <v>1985</v>
      </c>
      <c r="F51" s="3">
        <f t="shared" ca="1" si="19"/>
        <v>0.97212014769359845</v>
      </c>
      <c r="G51" s="3">
        <f t="shared" ca="1" si="22"/>
        <v>1.7970821548110039</v>
      </c>
      <c r="H51" s="3">
        <f t="shared" ca="1" si="22"/>
        <v>-0.32583082371486932</v>
      </c>
      <c r="I51" s="3">
        <f t="shared" ca="1" si="22"/>
        <v>0.61207800976445692</v>
      </c>
      <c r="J51" s="3">
        <f t="shared" ca="1" si="22"/>
        <v>0.31219264047583883</v>
      </c>
      <c r="K51" s="3">
        <f t="shared" ca="1" si="22"/>
        <v>0.67636639573342994</v>
      </c>
      <c r="L51" s="3">
        <f t="shared" ca="1" si="22"/>
        <v>0.93851745912549334</v>
      </c>
      <c r="M51" s="3">
        <f t="shared" ca="1" si="22"/>
        <v>1.2116753730095784</v>
      </c>
      <c r="N51" s="3">
        <f t="shared" ca="1" si="22"/>
        <v>0.10775680586326783</v>
      </c>
      <c r="O51" s="3">
        <f t="shared" ca="1" si="22"/>
        <v>0.75190588128755209</v>
      </c>
    </row>
    <row r="52" spans="5:15">
      <c r="E52">
        <v>1986</v>
      </c>
      <c r="F52" s="3">
        <f t="shared" ca="1" si="19"/>
        <v>0.7842622655814</v>
      </c>
      <c r="G52" s="3">
        <f t="shared" ca="1" si="22"/>
        <v>0.97212014769359845</v>
      </c>
      <c r="H52" s="3">
        <f t="shared" ca="1" si="22"/>
        <v>1.7970821548110039</v>
      </c>
      <c r="I52" s="3">
        <f t="shared" ca="1" si="22"/>
        <v>-0.32583082371486932</v>
      </c>
      <c r="J52" s="3">
        <f t="shared" ca="1" si="22"/>
        <v>0.61207800976445692</v>
      </c>
      <c r="K52" s="3">
        <f t="shared" ca="1" si="22"/>
        <v>0.31219264047583883</v>
      </c>
      <c r="L52" s="3">
        <f t="shared" ca="1" si="22"/>
        <v>0.67636639573342994</v>
      </c>
      <c r="M52" s="3">
        <f t="shared" ca="1" si="22"/>
        <v>0.93851745912549334</v>
      </c>
      <c r="N52" s="3">
        <f t="shared" ca="1" si="22"/>
        <v>1.2116753730095784</v>
      </c>
      <c r="O52" s="3">
        <f t="shared" ca="1" si="22"/>
        <v>0.10775680586326783</v>
      </c>
    </row>
    <row r="53" spans="5:15">
      <c r="E53">
        <v>1987</v>
      </c>
      <c r="F53" s="3">
        <f t="shared" ca="1" si="19"/>
        <v>-2.1458814235989377E-2</v>
      </c>
      <c r="G53" s="3">
        <f t="shared" ca="1" si="22"/>
        <v>0.7842622655814</v>
      </c>
      <c r="H53" s="3">
        <f t="shared" ca="1" si="22"/>
        <v>0.97212014769359845</v>
      </c>
      <c r="I53" s="3">
        <f t="shared" ca="1" si="22"/>
        <v>1.7970821548110039</v>
      </c>
      <c r="J53" s="3">
        <f t="shared" ca="1" si="22"/>
        <v>-0.32583082371486932</v>
      </c>
      <c r="K53" s="3">
        <f t="shared" ca="1" si="22"/>
        <v>0.61207800976445692</v>
      </c>
      <c r="L53" s="3">
        <f t="shared" ca="1" si="22"/>
        <v>0.31219264047583883</v>
      </c>
      <c r="M53" s="3">
        <f t="shared" ca="1" si="22"/>
        <v>0.67636639573342994</v>
      </c>
      <c r="N53" s="3">
        <f t="shared" ca="1" si="22"/>
        <v>0.93851745912549334</v>
      </c>
      <c r="O53" s="3">
        <f t="shared" ca="1" si="22"/>
        <v>1.2116753730095784</v>
      </c>
    </row>
    <row r="54" spans="5:15">
      <c r="E54">
        <v>1988</v>
      </c>
      <c r="F54" s="3">
        <f t="shared" ca="1" si="19"/>
        <v>1.6508280965889881</v>
      </c>
      <c r="G54" s="3">
        <f t="shared" ca="1" si="22"/>
        <v>-2.1458814235989377E-2</v>
      </c>
      <c r="H54" s="3">
        <f t="shared" ca="1" si="22"/>
        <v>0.7842622655814</v>
      </c>
      <c r="I54" s="3">
        <f t="shared" ca="1" si="22"/>
        <v>0.97212014769359845</v>
      </c>
      <c r="J54" s="3">
        <f t="shared" ca="1" si="22"/>
        <v>1.7970821548110039</v>
      </c>
      <c r="K54" s="3">
        <f t="shared" ca="1" si="22"/>
        <v>-0.32583082371486932</v>
      </c>
      <c r="L54" s="3">
        <f t="shared" ca="1" si="22"/>
        <v>0.61207800976445692</v>
      </c>
      <c r="M54" s="3">
        <f t="shared" ca="1" si="22"/>
        <v>0.31219264047583883</v>
      </c>
      <c r="N54" s="3">
        <f t="shared" ca="1" si="22"/>
        <v>0.67636639573342994</v>
      </c>
      <c r="O54" s="3">
        <f t="shared" ca="1" si="22"/>
        <v>0.93851745912549334</v>
      </c>
    </row>
    <row r="56" spans="5:15">
      <c r="E56" t="s">
        <v>25</v>
      </c>
      <c r="F56" s="3">
        <f t="shared" ref="F56:O56" si="23">0.05 + cv_obs*0.1*Age</f>
        <v>0.05</v>
      </c>
      <c r="G56" s="3">
        <f t="shared" si="23"/>
        <v>6.0000000000000005E-2</v>
      </c>
      <c r="H56" s="3">
        <f t="shared" si="23"/>
        <v>7.0000000000000007E-2</v>
      </c>
      <c r="I56" s="3">
        <f t="shared" si="23"/>
        <v>8.0000000000000016E-2</v>
      </c>
      <c r="J56" s="3">
        <f t="shared" si="23"/>
        <v>9.0000000000000011E-2</v>
      </c>
      <c r="K56" s="3">
        <f t="shared" si="23"/>
        <v>0.1</v>
      </c>
      <c r="L56" s="3">
        <f t="shared" si="23"/>
        <v>0.11000000000000001</v>
      </c>
      <c r="M56" s="3">
        <f t="shared" si="23"/>
        <v>0.12000000000000001</v>
      </c>
      <c r="N56" s="3">
        <f t="shared" si="23"/>
        <v>0.13</v>
      </c>
      <c r="O56" s="3">
        <f t="shared" si="23"/>
        <v>0.14000000000000001</v>
      </c>
    </row>
    <row r="57" spans="5:15">
      <c r="F57" s="3" t="s">
        <v>24</v>
      </c>
    </row>
    <row r="58" spans="5:15">
      <c r="E58">
        <v>1970</v>
      </c>
      <c r="F58" s="6">
        <f t="shared" ref="F58:O67" ca="1" si="24">IF(cv_obs=0,0,_xlfn.NORM.INV(RAND(),0,sigma_obs))</f>
        <v>1.0872890575991771E-2</v>
      </c>
      <c r="G58" s="6">
        <f t="shared" ca="1" si="24"/>
        <v>-3.4113745279362916E-2</v>
      </c>
      <c r="H58" s="6">
        <f t="shared" ca="1" si="24"/>
        <v>6.0186432619463069E-2</v>
      </c>
      <c r="I58" s="6">
        <f t="shared" ca="1" si="24"/>
        <v>2.4668243783352549E-3</v>
      </c>
      <c r="J58" s="6">
        <f t="shared" ca="1" si="24"/>
        <v>0.12967319372690514</v>
      </c>
      <c r="K58" s="6">
        <f t="shared" ca="1" si="24"/>
        <v>0.11664254711037035</v>
      </c>
      <c r="L58" s="6">
        <f t="shared" ca="1" si="24"/>
        <v>8.0491245724165439E-2</v>
      </c>
      <c r="M58" s="6">
        <f t="shared" ca="1" si="24"/>
        <v>-5.5460924235639718E-2</v>
      </c>
      <c r="N58" s="6">
        <f t="shared" ca="1" si="24"/>
        <v>1.6727683275101778E-2</v>
      </c>
      <c r="O58" s="6">
        <f t="shared" ca="1" si="24"/>
        <v>-4.3344301578796873E-2</v>
      </c>
    </row>
    <row r="59" spans="5:15">
      <c r="E59">
        <v>1971</v>
      </c>
      <c r="F59" s="6">
        <f t="shared" ca="1" si="24"/>
        <v>-3.4118097367226631E-2</v>
      </c>
      <c r="G59" s="6">
        <f t="shared" ca="1" si="24"/>
        <v>-7.0763761903104946E-2</v>
      </c>
      <c r="H59" s="6">
        <f t="shared" ca="1" si="24"/>
        <v>-5.1514119819811778E-2</v>
      </c>
      <c r="I59" s="6">
        <f t="shared" ca="1" si="24"/>
        <v>-3.5544200015736785E-2</v>
      </c>
      <c r="J59" s="6">
        <f t="shared" ca="1" si="24"/>
        <v>0.15388221508875022</v>
      </c>
      <c r="K59" s="6">
        <f t="shared" ca="1" si="24"/>
        <v>-4.2687557593291429E-3</v>
      </c>
      <c r="L59" s="6">
        <f t="shared" ca="1" si="24"/>
        <v>9.7224428878978503E-2</v>
      </c>
      <c r="M59" s="6">
        <f t="shared" ca="1" si="24"/>
        <v>0.13615885960211122</v>
      </c>
      <c r="N59" s="6">
        <f t="shared" ca="1" si="24"/>
        <v>4.1986739338021606E-2</v>
      </c>
      <c r="O59" s="6">
        <f t="shared" ca="1" si="24"/>
        <v>-9.1375592329560953E-2</v>
      </c>
    </row>
    <row r="60" spans="5:15">
      <c r="E60">
        <v>1972</v>
      </c>
      <c r="F60" s="6">
        <f t="shared" ca="1" si="24"/>
        <v>2.2100681644331509E-2</v>
      </c>
      <c r="G60" s="6">
        <f t="shared" ca="1" si="24"/>
        <v>-6.0390228248451611E-2</v>
      </c>
      <c r="H60" s="6">
        <f t="shared" ca="1" si="24"/>
        <v>-6.0981825127437474E-3</v>
      </c>
      <c r="I60" s="6">
        <f t="shared" ca="1" si="24"/>
        <v>4.3281093153660591E-2</v>
      </c>
      <c r="J60" s="6">
        <f t="shared" ca="1" si="24"/>
        <v>2.8155453583213818E-2</v>
      </c>
      <c r="K60" s="6">
        <f t="shared" ca="1" si="24"/>
        <v>0.11206685870964393</v>
      </c>
      <c r="L60" s="6">
        <f t="shared" ca="1" si="24"/>
        <v>0.22332727335677832</v>
      </c>
      <c r="M60" s="6">
        <f t="shared" ca="1" si="24"/>
        <v>0.12735572840054948</v>
      </c>
      <c r="N60" s="6">
        <f t="shared" ca="1" si="24"/>
        <v>-6.3860459686603255E-2</v>
      </c>
      <c r="O60" s="6">
        <f t="shared" ca="1" si="24"/>
        <v>2.0563463644334172E-3</v>
      </c>
    </row>
    <row r="61" spans="5:15">
      <c r="E61">
        <v>1973</v>
      </c>
      <c r="F61" s="6">
        <f t="shared" ca="1" si="24"/>
        <v>2.3587717683003041E-2</v>
      </c>
      <c r="G61" s="6">
        <f t="shared" ca="1" si="24"/>
        <v>-0.13396462410392673</v>
      </c>
      <c r="H61" s="6">
        <f t="shared" ca="1" si="24"/>
        <v>-1.0221247189265117E-2</v>
      </c>
      <c r="I61" s="6">
        <f t="shared" ca="1" si="24"/>
        <v>9.2008703975088493E-2</v>
      </c>
      <c r="J61" s="6">
        <f t="shared" ca="1" si="24"/>
        <v>0.1750648623564541</v>
      </c>
      <c r="K61" s="6">
        <f t="shared" ca="1" si="24"/>
        <v>7.9798002955912467E-2</v>
      </c>
      <c r="L61" s="6">
        <f t="shared" ca="1" si="24"/>
        <v>0.12435189510415423</v>
      </c>
      <c r="M61" s="6">
        <f t="shared" ca="1" si="24"/>
        <v>0.17434370924709278</v>
      </c>
      <c r="N61" s="6">
        <f t="shared" ca="1" si="24"/>
        <v>0.17106387365525488</v>
      </c>
      <c r="O61" s="6">
        <f t="shared" ca="1" si="24"/>
        <v>0.21122202707626153</v>
      </c>
    </row>
    <row r="62" spans="5:15">
      <c r="E62">
        <v>1974</v>
      </c>
      <c r="F62" s="6">
        <f t="shared" ca="1" si="24"/>
        <v>-3.5062132393528865E-2</v>
      </c>
      <c r="G62" s="6">
        <f t="shared" ca="1" si="24"/>
        <v>2.7769345630247893E-2</v>
      </c>
      <c r="H62" s="6">
        <f t="shared" ca="1" si="24"/>
        <v>6.3635485739898384E-2</v>
      </c>
      <c r="I62" s="6">
        <f t="shared" ca="1" si="24"/>
        <v>-2.253886390250413E-2</v>
      </c>
      <c r="J62" s="6">
        <f t="shared" ca="1" si="24"/>
        <v>-0.21628829335364078</v>
      </c>
      <c r="K62" s="6">
        <f t="shared" ca="1" si="24"/>
        <v>-6.3025958551882102E-2</v>
      </c>
      <c r="L62" s="6">
        <f t="shared" ca="1" si="24"/>
        <v>-3.7608613756389131E-2</v>
      </c>
      <c r="M62" s="6">
        <f t="shared" ca="1" si="24"/>
        <v>8.7676714387096927E-2</v>
      </c>
      <c r="N62" s="6">
        <f t="shared" ca="1" si="24"/>
        <v>9.3497255009617697E-2</v>
      </c>
      <c r="O62" s="6">
        <f t="shared" ca="1" si="24"/>
        <v>9.530906843439492E-2</v>
      </c>
    </row>
    <row r="63" spans="5:15">
      <c r="E63">
        <v>1975</v>
      </c>
      <c r="F63" s="6">
        <f t="shared" ca="1" si="24"/>
        <v>-2.2474814590883962E-3</v>
      </c>
      <c r="G63" s="6">
        <f t="shared" ca="1" si="24"/>
        <v>3.4392660048396073E-3</v>
      </c>
      <c r="H63" s="6">
        <f t="shared" ca="1" si="24"/>
        <v>1.0104353155692764E-2</v>
      </c>
      <c r="I63" s="6">
        <f t="shared" ca="1" si="24"/>
        <v>6.1326572951651816E-2</v>
      </c>
      <c r="J63" s="6">
        <f t="shared" ca="1" si="24"/>
        <v>-4.6354088713312008E-2</v>
      </c>
      <c r="K63" s="6">
        <f t="shared" ca="1" si="24"/>
        <v>-0.18289014111532348</v>
      </c>
      <c r="L63" s="6">
        <f t="shared" ca="1" si="24"/>
        <v>-0.11669121477749418</v>
      </c>
      <c r="M63" s="6">
        <f t="shared" ca="1" si="24"/>
        <v>-3.7247809006756664E-3</v>
      </c>
      <c r="N63" s="6">
        <f t="shared" ca="1" si="24"/>
        <v>-0.15558840542849961</v>
      </c>
      <c r="O63" s="6">
        <f t="shared" ca="1" si="24"/>
        <v>0.17542253722245787</v>
      </c>
    </row>
    <row r="64" spans="5:15">
      <c r="E64">
        <v>1976</v>
      </c>
      <c r="F64" s="6">
        <f t="shared" ca="1" si="24"/>
        <v>5.2761116259881946E-2</v>
      </c>
      <c r="G64" s="6">
        <f t="shared" ca="1" si="24"/>
        <v>-1.087498277444795E-2</v>
      </c>
      <c r="H64" s="6">
        <f t="shared" ca="1" si="24"/>
        <v>5.298861270165315E-2</v>
      </c>
      <c r="I64" s="6">
        <f t="shared" ca="1" si="24"/>
        <v>0.1356814264107363</v>
      </c>
      <c r="J64" s="6">
        <f t="shared" ca="1" si="24"/>
        <v>4.8618884359631978E-3</v>
      </c>
      <c r="K64" s="6">
        <f t="shared" ca="1" si="24"/>
        <v>6.4823891218182883E-2</v>
      </c>
      <c r="L64" s="6">
        <f t="shared" ca="1" si="24"/>
        <v>2.9928019933886142E-2</v>
      </c>
      <c r="M64" s="6">
        <f t="shared" ca="1" si="24"/>
        <v>1.7556953592688382E-3</v>
      </c>
      <c r="N64" s="6">
        <f t="shared" ca="1" si="24"/>
        <v>-1.9294901081639747E-2</v>
      </c>
      <c r="O64" s="6">
        <f t="shared" ca="1" si="24"/>
        <v>-4.2066485170051973E-2</v>
      </c>
    </row>
    <row r="65" spans="5:15">
      <c r="E65">
        <v>1977</v>
      </c>
      <c r="F65" s="6">
        <f t="shared" ca="1" si="24"/>
        <v>7.9572789578456468E-2</v>
      </c>
      <c r="G65" s="6">
        <f t="shared" ca="1" si="24"/>
        <v>8.8153937030057538E-3</v>
      </c>
      <c r="H65" s="6">
        <f t="shared" ca="1" si="24"/>
        <v>-4.286660927113764E-2</v>
      </c>
      <c r="I65" s="6">
        <f t="shared" ca="1" si="24"/>
        <v>-2.9866646486039358E-2</v>
      </c>
      <c r="J65" s="6">
        <f t="shared" ca="1" si="24"/>
        <v>-4.6060723822739402E-2</v>
      </c>
      <c r="K65" s="6">
        <f t="shared" ca="1" si="24"/>
        <v>0.13317129747989462</v>
      </c>
      <c r="L65" s="6">
        <f t="shared" ca="1" si="24"/>
        <v>0.15897578972433565</v>
      </c>
      <c r="M65" s="6">
        <f t="shared" ca="1" si="24"/>
        <v>-0.26107488122923994</v>
      </c>
      <c r="N65" s="6">
        <f t="shared" ca="1" si="24"/>
        <v>-0.26330689251506906</v>
      </c>
      <c r="O65" s="6">
        <f t="shared" ca="1" si="24"/>
        <v>-1.7177723460314844E-2</v>
      </c>
    </row>
    <row r="66" spans="5:15">
      <c r="E66">
        <v>1978</v>
      </c>
      <c r="F66" s="6">
        <f t="shared" ca="1" si="24"/>
        <v>-1.2508232019060881E-3</v>
      </c>
      <c r="G66" s="6">
        <f t="shared" ca="1" si="24"/>
        <v>-1.3300553625680646E-2</v>
      </c>
      <c r="H66" s="6">
        <f t="shared" ca="1" si="24"/>
        <v>6.3865534644913569E-2</v>
      </c>
      <c r="I66" s="6">
        <f t="shared" ca="1" si="24"/>
        <v>-3.3175293186572377E-2</v>
      </c>
      <c r="J66" s="6">
        <f t="shared" ca="1" si="24"/>
        <v>1.4032897298896225E-2</v>
      </c>
      <c r="K66" s="6">
        <f t="shared" ca="1" si="24"/>
        <v>-0.12786154310245632</v>
      </c>
      <c r="L66" s="6">
        <f t="shared" ca="1" si="24"/>
        <v>0.141664307801461</v>
      </c>
      <c r="M66" s="6">
        <f t="shared" ca="1" si="24"/>
        <v>0.2063276528267059</v>
      </c>
      <c r="N66" s="6">
        <f t="shared" ca="1" si="24"/>
        <v>-0.10194830447454499</v>
      </c>
      <c r="O66" s="6">
        <f t="shared" ca="1" si="24"/>
        <v>0.16067722241390545</v>
      </c>
    </row>
    <row r="67" spans="5:15">
      <c r="E67">
        <v>1979</v>
      </c>
      <c r="F67" s="6">
        <f t="shared" ca="1" si="24"/>
        <v>-4.9131866800139366E-3</v>
      </c>
      <c r="G67" s="6">
        <f t="shared" ca="1" si="24"/>
        <v>1.9729052631731823E-2</v>
      </c>
      <c r="H67" s="6">
        <f t="shared" ca="1" si="24"/>
        <v>4.1353762044759566E-2</v>
      </c>
      <c r="I67" s="6">
        <f t="shared" ca="1" si="24"/>
        <v>-1.4187698133687313E-2</v>
      </c>
      <c r="J67" s="6">
        <f t="shared" ca="1" si="24"/>
        <v>4.0444168116579193E-2</v>
      </c>
      <c r="K67" s="6">
        <f t="shared" ca="1" si="24"/>
        <v>-2.9290496995127452E-2</v>
      </c>
      <c r="L67" s="6">
        <f t="shared" ca="1" si="24"/>
        <v>-0.17260256789993952</v>
      </c>
      <c r="M67" s="6">
        <f t="shared" ca="1" si="24"/>
        <v>-0.1239319425877423</v>
      </c>
      <c r="N67" s="6">
        <f t="shared" ca="1" si="24"/>
        <v>3.8098906578306675E-2</v>
      </c>
      <c r="O67" s="6">
        <f t="shared" ca="1" si="24"/>
        <v>0.10375134133887634</v>
      </c>
    </row>
    <row r="68" spans="5:15">
      <c r="E68">
        <v>1980</v>
      </c>
      <c r="F68" s="6">
        <f t="shared" ref="F68:O76" ca="1" si="25">IF(cv_obs=0,0,_xlfn.NORM.INV(RAND(),0,sigma_obs))</f>
        <v>1.6871858827031926E-2</v>
      </c>
      <c r="G68" s="6">
        <f t="shared" ca="1" si="25"/>
        <v>7.8629570309081659E-2</v>
      </c>
      <c r="H68" s="6">
        <f t="shared" ca="1" si="25"/>
        <v>3.2003128362409809E-2</v>
      </c>
      <c r="I68" s="6">
        <f t="shared" ca="1" si="25"/>
        <v>-3.4974886722179445E-2</v>
      </c>
      <c r="J68" s="6">
        <f t="shared" ca="1" si="25"/>
        <v>0.11033270532696884</v>
      </c>
      <c r="K68" s="6">
        <f t="shared" ca="1" si="25"/>
        <v>-3.303791957590705E-2</v>
      </c>
      <c r="L68" s="6">
        <f t="shared" ca="1" si="25"/>
        <v>-0.25720627566897636</v>
      </c>
      <c r="M68" s="6">
        <f t="shared" ca="1" si="25"/>
        <v>6.7407425680927141E-2</v>
      </c>
      <c r="N68" s="6">
        <f t="shared" ca="1" si="25"/>
        <v>0.32236606243823435</v>
      </c>
      <c r="O68" s="6">
        <f t="shared" ca="1" si="25"/>
        <v>-0.1497432185482038</v>
      </c>
    </row>
    <row r="69" spans="5:15">
      <c r="E69">
        <v>1981</v>
      </c>
      <c r="F69" s="6">
        <f t="shared" ca="1" si="25"/>
        <v>-5.6659953009887437E-2</v>
      </c>
      <c r="G69" s="6">
        <f t="shared" ca="1" si="25"/>
        <v>1.5169305587402768E-2</v>
      </c>
      <c r="H69" s="6">
        <f t="shared" ca="1" si="25"/>
        <v>4.8766092747178469E-2</v>
      </c>
      <c r="I69" s="6">
        <f t="shared" ca="1" si="25"/>
        <v>-6.688351090956811E-3</v>
      </c>
      <c r="J69" s="6">
        <f t="shared" ca="1" si="25"/>
        <v>8.7832572787883645E-2</v>
      </c>
      <c r="K69" s="6">
        <f t="shared" ca="1" si="25"/>
        <v>4.6647559598096855E-2</v>
      </c>
      <c r="L69" s="6">
        <f t="shared" ca="1" si="25"/>
        <v>5.6075375723563463E-2</v>
      </c>
      <c r="M69" s="6">
        <f t="shared" ca="1" si="25"/>
        <v>-9.5448524655288206E-2</v>
      </c>
      <c r="N69" s="6">
        <f t="shared" ca="1" si="25"/>
        <v>0.16934391845980462</v>
      </c>
      <c r="O69" s="6">
        <f t="shared" ca="1" si="25"/>
        <v>-0.29414382784544024</v>
      </c>
    </row>
    <row r="70" spans="5:15">
      <c r="E70">
        <v>1982</v>
      </c>
      <c r="F70" s="6">
        <f t="shared" ca="1" si="25"/>
        <v>8.0248936403189544E-2</v>
      </c>
      <c r="G70" s="6">
        <f t="shared" ca="1" si="25"/>
        <v>-4.0615678041167183E-2</v>
      </c>
      <c r="H70" s="6">
        <f t="shared" ca="1" si="25"/>
        <v>-8.3686938206326278E-2</v>
      </c>
      <c r="I70" s="6">
        <f t="shared" ca="1" si="25"/>
        <v>-3.1521825404891055E-2</v>
      </c>
      <c r="J70" s="6">
        <f t="shared" ca="1" si="25"/>
        <v>-1.1772582957550948E-2</v>
      </c>
      <c r="K70" s="6">
        <f t="shared" ca="1" si="25"/>
        <v>-2.7971006884818003E-2</v>
      </c>
      <c r="L70" s="6">
        <f t="shared" ca="1" si="25"/>
        <v>2.7589935511008402E-2</v>
      </c>
      <c r="M70" s="6">
        <f t="shared" ca="1" si="25"/>
        <v>6.4434648792513136E-2</v>
      </c>
      <c r="N70" s="6">
        <f t="shared" ca="1" si="25"/>
        <v>3.0379400203446406E-2</v>
      </c>
      <c r="O70" s="6">
        <f t="shared" ca="1" si="25"/>
        <v>0.21518624057340505</v>
      </c>
    </row>
    <row r="71" spans="5:15">
      <c r="E71">
        <v>1983</v>
      </c>
      <c r="F71" s="6">
        <f t="shared" ca="1" si="25"/>
        <v>-1.957341007907051E-2</v>
      </c>
      <c r="G71" s="6">
        <f t="shared" ca="1" si="25"/>
        <v>-2.7497694564983632E-2</v>
      </c>
      <c r="H71" s="6">
        <f t="shared" ca="1" si="25"/>
        <v>0.10465661873821766</v>
      </c>
      <c r="I71" s="6">
        <f t="shared" ca="1" si="25"/>
        <v>-6.1862824343361447E-2</v>
      </c>
      <c r="J71" s="6">
        <f t="shared" ca="1" si="25"/>
        <v>-8.2664800369069882E-2</v>
      </c>
      <c r="K71" s="6">
        <f t="shared" ca="1" si="25"/>
        <v>1.155096788018975E-2</v>
      </c>
      <c r="L71" s="6">
        <f t="shared" ca="1" si="25"/>
        <v>5.3072998892810641E-2</v>
      </c>
      <c r="M71" s="6">
        <f t="shared" ca="1" si="25"/>
        <v>0.19421451491247524</v>
      </c>
      <c r="N71" s="6">
        <f t="shared" ca="1" si="25"/>
        <v>-7.977755682041085E-2</v>
      </c>
      <c r="O71" s="6">
        <f t="shared" ca="1" si="25"/>
        <v>-4.5921318126472425E-2</v>
      </c>
    </row>
    <row r="72" spans="5:15">
      <c r="E72">
        <v>1984</v>
      </c>
      <c r="F72" s="6">
        <f t="shared" ca="1" si="25"/>
        <v>1.7257227100647376E-2</v>
      </c>
      <c r="G72" s="6">
        <f t="shared" ca="1" si="25"/>
        <v>2.0855241417899257E-2</v>
      </c>
      <c r="H72" s="6">
        <f t="shared" ca="1" si="25"/>
        <v>-2.5695286669206761E-2</v>
      </c>
      <c r="I72" s="6">
        <f t="shared" ca="1" si="25"/>
        <v>5.7720790824754557E-2</v>
      </c>
      <c r="J72" s="6">
        <f t="shared" ca="1" si="25"/>
        <v>3.9609684168031296E-2</v>
      </c>
      <c r="K72" s="6">
        <f t="shared" ca="1" si="25"/>
        <v>0.22142334276695444</v>
      </c>
      <c r="L72" s="6">
        <f t="shared" ca="1" si="25"/>
        <v>-6.947288842161907E-2</v>
      </c>
      <c r="M72" s="6">
        <f t="shared" ca="1" si="25"/>
        <v>-2.2050630701039776E-2</v>
      </c>
      <c r="N72" s="6">
        <f t="shared" ca="1" si="25"/>
        <v>0.16521424567809875</v>
      </c>
      <c r="O72" s="6">
        <f t="shared" ca="1" si="25"/>
        <v>3.7597090374420604E-4</v>
      </c>
    </row>
    <row r="73" spans="5:15">
      <c r="E73">
        <v>1985</v>
      </c>
      <c r="F73" s="6">
        <f t="shared" ca="1" si="25"/>
        <v>1.0733898212461419E-2</v>
      </c>
      <c r="G73" s="6">
        <f t="shared" ca="1" si="25"/>
        <v>1.0470251595911702E-2</v>
      </c>
      <c r="H73" s="6">
        <f t="shared" ca="1" si="25"/>
        <v>-2.852473854768528E-2</v>
      </c>
      <c r="I73" s="6">
        <f t="shared" ca="1" si="25"/>
        <v>-7.8963959333750347E-2</v>
      </c>
      <c r="J73" s="6">
        <f t="shared" ca="1" si="25"/>
        <v>-6.6709778529136801E-2</v>
      </c>
      <c r="K73" s="6">
        <f t="shared" ca="1" si="25"/>
        <v>2.4653195268573371E-2</v>
      </c>
      <c r="L73" s="6">
        <f t="shared" ca="1" si="25"/>
        <v>-8.2928486543673838E-2</v>
      </c>
      <c r="M73" s="6">
        <f t="shared" ca="1" si="25"/>
        <v>-4.7869987188605842E-2</v>
      </c>
      <c r="N73" s="6">
        <f t="shared" ca="1" si="25"/>
        <v>-5.2402953672813272E-2</v>
      </c>
      <c r="O73" s="6">
        <f t="shared" ca="1" si="25"/>
        <v>0.28571865942245617</v>
      </c>
    </row>
    <row r="74" spans="5:15">
      <c r="E74">
        <v>1986</v>
      </c>
      <c r="F74" s="6">
        <f t="shared" ca="1" si="25"/>
        <v>-7.0110480489927282E-2</v>
      </c>
      <c r="G74" s="6">
        <f t="shared" ca="1" si="25"/>
        <v>4.1709402158766777E-2</v>
      </c>
      <c r="H74" s="6">
        <f t="shared" ca="1" si="25"/>
        <v>6.2143226933313513E-2</v>
      </c>
      <c r="I74" s="6">
        <f t="shared" ca="1" si="25"/>
        <v>4.0643092495008873E-2</v>
      </c>
      <c r="J74" s="6">
        <f t="shared" ca="1" si="25"/>
        <v>6.6466500659877539E-2</v>
      </c>
      <c r="K74" s="6">
        <f t="shared" ca="1" si="25"/>
        <v>-8.3630385268550378E-2</v>
      </c>
      <c r="L74" s="6">
        <f t="shared" ca="1" si="25"/>
        <v>-6.4162668014273866E-2</v>
      </c>
      <c r="M74" s="6">
        <f t="shared" ca="1" si="25"/>
        <v>-0.16544149207711578</v>
      </c>
      <c r="N74" s="6">
        <f t="shared" ca="1" si="25"/>
        <v>4.2456003707935092E-2</v>
      </c>
      <c r="O74" s="6">
        <f t="shared" ca="1" si="25"/>
        <v>-6.4909930666444043E-2</v>
      </c>
    </row>
    <row r="75" spans="5:15">
      <c r="E75">
        <v>1987</v>
      </c>
      <c r="F75" s="6">
        <f t="shared" ca="1" si="25"/>
        <v>1.1344945316003843E-2</v>
      </c>
      <c r="G75" s="6">
        <f t="shared" ca="1" si="25"/>
        <v>-3.0898797963095515E-3</v>
      </c>
      <c r="H75" s="6">
        <f t="shared" ca="1" si="25"/>
        <v>-4.2173385458671525E-2</v>
      </c>
      <c r="I75" s="6">
        <f t="shared" ca="1" si="25"/>
        <v>-0.19117676850805779</v>
      </c>
      <c r="J75" s="6">
        <f t="shared" ca="1" si="25"/>
        <v>-0.13058933376117002</v>
      </c>
      <c r="K75" s="6">
        <f t="shared" ca="1" si="25"/>
        <v>7.8516417596806054E-2</v>
      </c>
      <c r="L75" s="6">
        <f t="shared" ca="1" si="25"/>
        <v>-1.6203779882592698E-2</v>
      </c>
      <c r="M75" s="6">
        <f t="shared" ca="1" si="25"/>
        <v>0.11096471153961895</v>
      </c>
      <c r="N75" s="6">
        <f t="shared" ca="1" si="25"/>
        <v>-0.1155517797371674</v>
      </c>
      <c r="O75" s="6">
        <f t="shared" ca="1" si="25"/>
        <v>7.0340740002153693E-2</v>
      </c>
    </row>
    <row r="76" spans="5:15">
      <c r="E76">
        <v>1988</v>
      </c>
      <c r="F76" s="6">
        <f t="shared" ca="1" si="25"/>
        <v>1.6132543616139899E-2</v>
      </c>
      <c r="G76" s="6">
        <f t="shared" ca="1" si="25"/>
        <v>-1.0943427547331748E-2</v>
      </c>
      <c r="H76" s="6">
        <f t="shared" ca="1" si="25"/>
        <v>-0.1044260648989714</v>
      </c>
      <c r="I76" s="6">
        <f t="shared" ca="1" si="25"/>
        <v>8.1163649795182216E-2</v>
      </c>
      <c r="J76" s="6">
        <f t="shared" ca="1" si="25"/>
        <v>0.1507156131660575</v>
      </c>
      <c r="K76" s="6">
        <f t="shared" ca="1" si="25"/>
        <v>0.15805546983008059</v>
      </c>
      <c r="L76" s="6">
        <f t="shared" ca="1" si="25"/>
        <v>0.18337675394628189</v>
      </c>
      <c r="M76" s="6">
        <f t="shared" ca="1" si="25"/>
        <v>0.23431124455674107</v>
      </c>
      <c r="N76" s="6">
        <f t="shared" ca="1" si="25"/>
        <v>-9.1634775839891894E-2</v>
      </c>
      <c r="O76" s="6">
        <f t="shared" ca="1" si="25"/>
        <v>-3.213731209078946E-2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Martell</dc:creator>
  <cp:lastModifiedBy>Steve Martell</cp:lastModifiedBy>
  <dcterms:created xsi:type="dcterms:W3CDTF">2016-05-18T16:58:44Z</dcterms:created>
  <dcterms:modified xsi:type="dcterms:W3CDTF">2016-05-23T17:37:50Z</dcterms:modified>
</cp:coreProperties>
</file>