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Beckley Encrypted Volume/dbeckley/Dropbox/_KCS/Marketing/Ticket Sales Reports/FY25/"/>
    </mc:Choice>
  </mc:AlternateContent>
  <xr:revisionPtr revIDLastSave="0" documentId="8_{9FFDFFA2-0132-3747-AFFD-4E82263BAC8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24 25" sheetId="1" r:id="rId1"/>
  </sheets>
  <definedNames>
    <definedName name="_xlnm.Print_Area" localSheetId="0">'24 25'!$A$1:$T$75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4" i="1" l="1"/>
  <c r="V75" i="1"/>
  <c r="W69" i="1"/>
  <c r="W70" i="1"/>
  <c r="W71" i="1"/>
  <c r="W72" i="1"/>
  <c r="W73" i="1"/>
  <c r="W68" i="1"/>
  <c r="V74" i="1"/>
  <c r="V69" i="1"/>
  <c r="V70" i="1"/>
  <c r="V71" i="1"/>
  <c r="V72" i="1"/>
  <c r="V73" i="1"/>
  <c r="V68" i="1"/>
  <c r="U74" i="1"/>
  <c r="W62" i="1"/>
  <c r="W63" i="1"/>
  <c r="W64" i="1"/>
  <c r="W61" i="1"/>
  <c r="V65" i="1"/>
  <c r="V62" i="1"/>
  <c r="V63" i="1"/>
  <c r="V64" i="1"/>
  <c r="V61" i="1"/>
  <c r="U65" i="1"/>
  <c r="W49" i="1"/>
  <c r="W50" i="1"/>
  <c r="W51" i="1"/>
  <c r="W52" i="1"/>
  <c r="W53" i="1"/>
  <c r="W55" i="1"/>
  <c r="W56" i="1"/>
  <c r="W57" i="1"/>
  <c r="W48" i="1"/>
  <c r="V58" i="1"/>
  <c r="V49" i="1"/>
  <c r="V50" i="1"/>
  <c r="V51" i="1"/>
  <c r="V52" i="1"/>
  <c r="V53" i="1"/>
  <c r="V54" i="1"/>
  <c r="V55" i="1"/>
  <c r="V56" i="1"/>
  <c r="V57" i="1"/>
  <c r="V48" i="1"/>
  <c r="U58" i="1"/>
  <c r="W42" i="1"/>
  <c r="W43" i="1"/>
  <c r="W44" i="1"/>
  <c r="W41" i="1"/>
  <c r="V45" i="1"/>
  <c r="V42" i="1"/>
  <c r="V43" i="1"/>
  <c r="V44" i="1"/>
  <c r="V41" i="1"/>
  <c r="U45" i="1"/>
  <c r="W34" i="1"/>
  <c r="W35" i="1"/>
  <c r="W36" i="1"/>
  <c r="W37" i="1"/>
  <c r="W33" i="1"/>
  <c r="V38" i="1"/>
  <c r="V34" i="1"/>
  <c r="V35" i="1"/>
  <c r="V36" i="1"/>
  <c r="V37" i="1"/>
  <c r="V33" i="1"/>
  <c r="U38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6" i="1"/>
  <c r="W24" i="1"/>
  <c r="W25" i="1"/>
  <c r="W26" i="1"/>
  <c r="W27" i="1"/>
  <c r="W28" i="1"/>
  <c r="W29" i="1"/>
  <c r="W23" i="1"/>
  <c r="V30" i="1"/>
  <c r="V24" i="1"/>
  <c r="V25" i="1"/>
  <c r="V26" i="1"/>
  <c r="V27" i="1"/>
  <c r="V28" i="1"/>
  <c r="V29" i="1"/>
  <c r="V23" i="1"/>
  <c r="U30" i="1"/>
  <c r="U20" i="1"/>
  <c r="L34" i="1" l="1"/>
  <c r="I74" i="1" l="1"/>
  <c r="K58" i="1"/>
  <c r="J58" i="1"/>
  <c r="I58" i="1"/>
  <c r="J65" i="1"/>
  <c r="K65" i="1"/>
  <c r="G45" i="1"/>
  <c r="O20" i="1"/>
  <c r="F20" i="1"/>
  <c r="O30" i="1"/>
  <c r="L23" i="1"/>
  <c r="K20" i="1"/>
  <c r="J20" i="1"/>
  <c r="H20" i="1"/>
  <c r="E30" i="1"/>
  <c r="G41" i="1"/>
  <c r="N55" i="1"/>
  <c r="P55" i="1"/>
  <c r="T24" i="1" l="1"/>
  <c r="G23" i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V6" i="1" s="1"/>
  <c r="J45" i="1"/>
  <c r="J30" i="1"/>
  <c r="I19" i="1"/>
  <c r="I15" i="1"/>
  <c r="I14" i="1"/>
  <c r="I13" i="1"/>
  <c r="I11" i="1"/>
  <c r="I9" i="1"/>
  <c r="I8" i="1"/>
  <c r="I30" i="1"/>
  <c r="F74" i="1"/>
  <c r="F65" i="1"/>
  <c r="F45" i="1"/>
  <c r="F38" i="1"/>
  <c r="E74" i="1"/>
  <c r="E65" i="1"/>
  <c r="E58" i="1"/>
  <c r="I20" i="1" l="1"/>
  <c r="Q72" i="1"/>
  <c r="L65" i="1"/>
  <c r="E19" i="1" l="1"/>
  <c r="E15" i="1"/>
  <c r="E14" i="1"/>
  <c r="E13" i="1"/>
  <c r="E11" i="1"/>
  <c r="E9" i="1"/>
  <c r="E8" i="1"/>
  <c r="G8" i="1" s="1"/>
  <c r="E6" i="1"/>
  <c r="G68" i="1"/>
  <c r="G74" i="1" s="1"/>
  <c r="G61" i="1"/>
  <c r="G65" i="1" s="1"/>
  <c r="G49" i="1"/>
  <c r="G48" i="1"/>
  <c r="G33" i="1"/>
  <c r="G38" i="1" s="1"/>
  <c r="G7" i="1"/>
  <c r="G58" i="1" l="1"/>
  <c r="E20" i="1"/>
  <c r="L6" i="1"/>
  <c r="G6" i="1"/>
  <c r="G20" i="1" s="1"/>
  <c r="F30" i="1"/>
  <c r="F75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M26" i="1"/>
  <c r="N25" i="1"/>
  <c r="P25" i="1" s="1"/>
  <c r="M25" i="1"/>
  <c r="L25" i="1"/>
  <c r="N24" i="1"/>
  <c r="P24" i="1" s="1"/>
  <c r="M24" i="1"/>
  <c r="L24" i="1"/>
  <c r="N23" i="1"/>
  <c r="P23" i="1" s="1"/>
  <c r="M23" i="1"/>
  <c r="H58" i="1"/>
  <c r="N63" i="1"/>
  <c r="P63" i="1" s="1"/>
  <c r="N61" i="1"/>
  <c r="H65" i="1"/>
  <c r="T44" i="1"/>
  <c r="M71" i="1"/>
  <c r="G75" i="1" l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N52" i="1"/>
  <c r="P52" i="1" s="1"/>
  <c r="N51" i="1"/>
  <c r="P51" i="1" s="1"/>
  <c r="N50" i="1"/>
  <c r="P50" i="1" s="1"/>
  <c r="N49" i="1"/>
  <c r="P49" i="1" s="1"/>
  <c r="N48" i="1"/>
  <c r="P48" i="1" s="1"/>
  <c r="M73" i="1"/>
  <c r="M70" i="1"/>
  <c r="M69" i="1"/>
  <c r="H74" i="1"/>
  <c r="O74" i="1"/>
  <c r="M64" i="1"/>
  <c r="M63" i="1"/>
  <c r="Q63" i="1" s="1"/>
  <c r="M62" i="1"/>
  <c r="M61" i="1"/>
  <c r="N12" i="1"/>
  <c r="P12" i="1" s="1"/>
  <c r="M57" i="1"/>
  <c r="M56" i="1"/>
  <c r="M55" i="1"/>
  <c r="M54" i="1"/>
  <c r="M53" i="1"/>
  <c r="M52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V7" i="1" s="1"/>
  <c r="L57" i="1"/>
  <c r="L56" i="1"/>
  <c r="L54" i="1"/>
  <c r="L53" i="1"/>
  <c r="L50" i="1"/>
  <c r="L49" i="1"/>
  <c r="L48" i="1"/>
  <c r="O45" i="1"/>
  <c r="O38" i="1"/>
  <c r="K74" i="1"/>
  <c r="J74" i="1"/>
  <c r="J75" i="1" s="1"/>
  <c r="K45" i="1"/>
  <c r="I45" i="1"/>
  <c r="I75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Q35" i="1" s="1"/>
  <c r="L35" i="1"/>
  <c r="N34" i="1"/>
  <c r="P34" i="1" s="1"/>
  <c r="M34" i="1"/>
  <c r="N33" i="1"/>
  <c r="P33" i="1" s="1"/>
  <c r="M33" i="1"/>
  <c r="L33" i="1"/>
  <c r="M19" i="1"/>
  <c r="V19" i="1" s="1"/>
  <c r="L19" i="1"/>
  <c r="M18" i="1"/>
  <c r="V18" i="1" s="1"/>
  <c r="L18" i="1"/>
  <c r="M17" i="1"/>
  <c r="V17" i="1" s="1"/>
  <c r="L17" i="1"/>
  <c r="M16" i="1"/>
  <c r="V16" i="1" s="1"/>
  <c r="L16" i="1"/>
  <c r="M15" i="1"/>
  <c r="V15" i="1" s="1"/>
  <c r="L15" i="1"/>
  <c r="M14" i="1"/>
  <c r="V14" i="1" s="1"/>
  <c r="L14" i="1"/>
  <c r="M13" i="1"/>
  <c r="V13" i="1" s="1"/>
  <c r="L13" i="1"/>
  <c r="M12" i="1"/>
  <c r="V12" i="1" s="1"/>
  <c r="L12" i="1"/>
  <c r="M11" i="1"/>
  <c r="V11" i="1" s="1"/>
  <c r="L11" i="1"/>
  <c r="M10" i="1"/>
  <c r="V10" i="1" s="1"/>
  <c r="L10" i="1"/>
  <c r="M9" i="1"/>
  <c r="V9" i="1" s="1"/>
  <c r="L9" i="1"/>
  <c r="M8" i="1"/>
  <c r="V8" i="1" s="1"/>
  <c r="L8" i="1"/>
  <c r="L7" i="1"/>
  <c r="E38" i="1"/>
  <c r="E75" i="1" s="1"/>
  <c r="V20" i="1" l="1"/>
  <c r="K75" i="1"/>
  <c r="H75" i="1"/>
  <c r="O75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4" i="1"/>
  <c r="M74" i="1"/>
  <c r="N45" i="1"/>
  <c r="P45" i="1" s="1"/>
  <c r="L38" i="1"/>
  <c r="N74" i="1"/>
  <c r="P20" i="1" l="1"/>
  <c r="N75" i="1"/>
  <c r="P75" i="1" s="1"/>
  <c r="M75" i="1"/>
  <c r="L75" i="1"/>
  <c r="Q38" i="1"/>
  <c r="Q20" i="1"/>
  <c r="P38" i="1"/>
  <c r="P58" i="1"/>
  <c r="Q58" i="1"/>
  <c r="Q65" i="1"/>
  <c r="P74" i="1"/>
  <c r="Q45" i="1"/>
  <c r="Q74" i="1"/>
  <c r="Q75" i="1" l="1"/>
</calcChain>
</file>

<file path=xl/sharedStrings.xml><?xml version="1.0" encoding="utf-8"?>
<sst xmlns="http://schemas.openxmlformats.org/spreadsheetml/2006/main" count="158" uniqueCount="152">
  <si>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</si>
  <si>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</si>
  <si>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</si>
  <si>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</si>
  <si>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</si>
  <si>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</si>
  <si>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</si>
  <si>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</si>
  <si>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</si>
  <si>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</si>
  <si>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</si>
  <si>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</si>
  <si>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</si>
  <si>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</si>
  <si>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</si>
  <si>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</si>
  <si>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</si>
  <si>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</si>
  <si>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</si>
  <si>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</si>
  <si>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</si>
  <si>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</si>
  <si>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</si>
  <si>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</si>
  <si>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</si>
  <si>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</si>
  <si>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</si>
  <si>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</si>
  <si>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</si>
  <si>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</si>
  <si>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</si>
  <si>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</si>
  <si>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</si>
  <si>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</si>
  <si>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</si>
  <si>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</si>
  <si>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</si>
  <si>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</si>
  <si>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</si>
  <si>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</si>
  <si>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</si>
  <si>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</si>
  <si>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</si>
  <si>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</si>
  <si>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</si>
  <si>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</si>
  <si>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</si>
  <si>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</si>
  <si>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</si>
  <si>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</si>
  <si>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</si>
  <si>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</si>
  <si>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</si>
  <si>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</si>
  <si>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</si>
  <si>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</si>
  <si>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</si>
  <si>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</si>
  <si>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</si>
  <si>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</si>
  <si>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</si>
  <si>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</si>
  <si>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</si>
  <si>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</si>
  <si>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</si>
  <si>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</si>
  <si>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</si>
  <si>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</si>
  <si>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</si>
  <si>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</si>
  <si>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</si>
  <si>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</si>
  <si>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</si>
  <si>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</si>
  <si>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</si>
  <si>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</si>
  <si>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</si>
  <si>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</si>
  <si>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</si>
  <si>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</si>
  <si>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</si>
  <si>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</si>
  <si>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</si>
  <si>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</si>
  <si>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</si>
  <si>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</si>
  <si>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</si>
  <si>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</si>
  <si>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</si>
  <si>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</si>
  <si>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</si>
  <si>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</si>
  <si>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</si>
  <si>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</si>
  <si>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</si>
  <si>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</si>
  <si>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</si>
  <si>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</si>
  <si>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</si>
  <si>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</si>
  <si>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</si>
  <si>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</si>
  <si>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</si>
  <si>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</si>
  <si>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</si>
  <si>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</si>
  <si>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</si>
  <si>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</si>
  <si>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</si>
  <si>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</si>
  <si>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</si>
  <si>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</si>
  <si>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CS4 Alipine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</si>
  <si>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</si>
  <si>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</si>
  <si>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</si>
  <si>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</si>
  <si>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</si>
  <si>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</si>
  <si>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</si>
  <si>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</si>
  <si>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</si>
  <si>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</si>
  <si>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</si>
  <si>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</si>
  <si>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</si>
  <si>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</si>
  <si>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</si>
  <si>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</si>
  <si>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</si>
  <si>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</si>
  <si>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</si>
  <si>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</si>
  <si>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</si>
  <si>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</si>
  <si>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</si>
  <si>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</si>
  <si>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</si>
  <si>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</si>
  <si>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</si>
  <si>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</si>
  <si>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</si>
  <si>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</si>
  <si>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</si>
  <si>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</si>
  <si>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</si>
  <si>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</si>
  <si>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Revised 11.19.24</t>
  </si>
  <si>
    <t>TICKET SALES REPORT as of 11/19/24</t>
  </si>
  <si>
    <t>Revenue Increase over week prior</t>
  </si>
  <si>
    <t>Last Week Actual</t>
  </si>
  <si>
    <t>Percentage to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</si>
</sst>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6" fillId="0" borderId="3" xfId="1" applyNumberFormat="1" applyFont="1" applyBorder="1" applyAlignment="1">
      <alignment horizontal="right"/>
    </xf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165" fontId="6" fillId="0" borderId="0" xfId="1" applyNumberFormat="1" applyFont="1" applyFill="1"/>
    <xf numFmtId="49" fontId="6" fillId="0" borderId="0" xfId="0" applyNumberFormat="1" applyFont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164" fontId="6" fillId="0" borderId="3" xfId="2" applyNumberFormat="1" applyFont="1" applyBorder="1"/>
    <xf numFmtId="165" fontId="6" fillId="0" borderId="5" xfId="1" applyNumberFormat="1" applyFont="1" applyBorder="1"/>
    <xf numFmtId="165" fontId="6" fillId="0" borderId="3" xfId="1" applyNumberFormat="1" applyFont="1" applyBorder="1"/>
    <xf numFmtId="3" fontId="6" fillId="0" borderId="5" xfId="2" applyNumberFormat="1" applyFont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Border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6" fillId="0" borderId="5" xfId="2" applyNumberFormat="1" applyFont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6" fillId="0" borderId="3" xfId="2" applyNumberFormat="1" applyFont="1" applyBorder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1" fontId="6" fillId="0" borderId="8" xfId="2" applyNumberFormat="1" applyFont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224058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showGridLines="0" tabSelected="1" zoomScale="110" zoomScaleNormal="110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" sqref="F2"/>
    </sheetView>
  </sheetViews>
  <sheetFormatPr baseColWidth="10" defaultColWidth="8.6640625" defaultRowHeight="13" x14ac:dyDescent="0.15"/>
  <cols>
    <col min="1" max="1" width="5.5" style="3" customWidth="1"/>
    <col min="2" max="2" width="8.6640625" style="3"/>
    <col min="3" max="3" width="14.33203125" style="3" customWidth="1"/>
    <col min="4" max="4" width="13.5" style="3" customWidth="1"/>
    <col min="5" max="5" width="13.1640625" style="3" customWidth="1"/>
    <col min="6" max="6" width="11.8320312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5" style="5" customWidth="1"/>
    <col min="11" max="11" width="9.1640625" style="3" customWidth="1"/>
    <col min="12" max="12" width="11.83203125" style="5" customWidth="1"/>
    <col min="13" max="13" width="11.5" style="5" customWidth="1"/>
    <col min="14" max="14" width="6.6640625" style="3" customWidth="1"/>
    <col min="15" max="15" width="7.6640625" style="3" customWidth="1"/>
    <col min="16" max="16" width="5" style="3" customWidth="1"/>
    <col min="17" max="17" width="5.33203125" style="3" customWidth="1"/>
    <col min="18" max="18" width="4.1640625" style="3" customWidth="1"/>
    <col min="19" max="19" width="5" style="3" customWidth="1"/>
    <col min="20" max="20" width="4.5" style="3" customWidth="1"/>
    <col min="21" max="21" width="12.5" style="3" customWidth="1"/>
    <col min="22" max="22" width="14.5" style="167" customWidth="1"/>
    <col min="23" max="23" width="10.1640625" style="3" customWidth="1"/>
    <col min="24" max="24" width="1.5" style="3" customWidth="1"/>
    <col min="25" max="25" width="14.1640625" style="3" customWidth="1"/>
    <col min="26" max="31" width="8.6640625" style="3"/>
    <col min="32" max="32" width="11.1640625" style="3" bestFit="1" customWidth="1"/>
    <col min="33" max="34" width="8.6640625" style="3"/>
    <col min="35" max="35" width="9" style="3" bestFit="1" customWidth="1"/>
    <col min="36" max="40" width="8.6640625" style="3"/>
    <col min="41" max="41" width="11.164062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640625" style="3" bestFit="1" customWidth="1"/>
    <col min="49" max="50" width="8.6640625" style="3"/>
    <col min="51" max="51" width="9" style="3" bestFit="1" customWidth="1"/>
    <col min="52" max="56" width="8.6640625" style="3"/>
    <col min="57" max="57" width="11.164062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640625" style="3" bestFit="1" customWidth="1"/>
    <col min="65" max="66" width="8.6640625" style="3"/>
    <col min="67" max="67" width="9" style="3" bestFit="1" customWidth="1"/>
    <col min="68" max="72" width="8.6640625" style="3"/>
    <col min="73" max="73" width="11.164062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640625" style="3" bestFit="1" customWidth="1"/>
    <col min="81" max="82" width="8.6640625" style="3"/>
    <col min="83" max="83" width="9" style="3" bestFit="1" customWidth="1"/>
    <col min="84" max="88" width="8.6640625" style="3"/>
    <col min="89" max="89" width="11.164062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640625" style="3" bestFit="1" customWidth="1"/>
    <col min="97" max="98" width="8.6640625" style="3"/>
    <col min="99" max="99" width="9" style="3" bestFit="1" customWidth="1"/>
    <col min="100" max="104" width="8.6640625" style="3"/>
    <col min="105" max="105" width="11.164062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64062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64062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64062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64062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64062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64062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64062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64062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64062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64062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64062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64062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64062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64062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64062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64062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64062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64062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64062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64062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64062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64062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64062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64062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64062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64062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64062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64062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64062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64062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64062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64062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64062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64062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64062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64062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64062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64062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64062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64062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64062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64062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64062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64062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64062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64062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64062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64062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64062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64062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64062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64062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64062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64062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64062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64062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64062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64062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64062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64062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64062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64062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64062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64062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64062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64062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64062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64062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64062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64062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64062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64062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64062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64062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64062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64062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64062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64062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64062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64062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64062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64062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64062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64062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64062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64062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64062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64062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64062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64062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64062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64062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64062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64062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64062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64062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64062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64062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64062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64062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64062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64062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64062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64062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64062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64062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64062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64062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64062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64062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64062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64062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64062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64062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64062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64062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64062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64062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64062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64062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64062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64062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64062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64062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64062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64062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64062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64062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64062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64062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64062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64062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64062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64062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64062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64062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64062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64062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64062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64062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64062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64062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64062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64062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64062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64062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64062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64062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64062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64062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64062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64062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64062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64062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64062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64062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64062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64062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64062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64062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64062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64062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64062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64062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64062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64062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64062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64062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64062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64062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64062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64062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64062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64062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64062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64062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64062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64062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64062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64062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64062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64062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64062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64062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64062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64062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64062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64062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64062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64062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64062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64062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64062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64062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64062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64062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64062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64062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64062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64062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64062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64062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64062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64062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64062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64062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64062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64062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64062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64062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64062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64062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64062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64062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64062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64062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64062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64062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64062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64062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64062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64062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64062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64062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64062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64062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64062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64062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64062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64062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64062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64062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64062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64062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64062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64062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64062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64062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64062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64062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64062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64062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64062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64062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64062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64062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64062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64062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64062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64062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64062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64062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64062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64062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64062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64062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64062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64062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64062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64062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64062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64062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64062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64062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64062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64062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64062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64062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64062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64062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64062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64062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64062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64062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64062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64062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64062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64062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64062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64062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64062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64062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64062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64062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64062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64062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64062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64062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64062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64062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64062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64062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64062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64062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64062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64062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64062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64062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64062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64062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64062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64062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64062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64062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64062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64062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64062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64062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64062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64062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64062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64062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64062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64062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64062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64062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64062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64062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64062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64062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64062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64062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64062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64062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64062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64062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64062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64062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64062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64062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64062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64062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64062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64062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64062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64062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64062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64062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64062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64062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64062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64062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64062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64062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64062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64062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64062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64062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64062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64062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64062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64062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64062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64062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64062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64062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64062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64062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64062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64062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64062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64062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64062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64062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64062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64062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64062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64062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64062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64062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64062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64062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64062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64062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64062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64062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64062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64062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64062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64062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64062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64062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64062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64062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64062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64062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64062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64062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64062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64062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64062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64062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64062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64062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64062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64062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64062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64062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64062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64062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64062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64062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64062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64062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64062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64062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64062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64062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64062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64062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64062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64062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64062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64062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64062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64062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64062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64062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64062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64062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64062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64062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64062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64062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64062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64062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64062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64062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64062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64062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64062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64062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64062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64062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64062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64062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64062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64062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64062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64062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64062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64062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64062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64062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64062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64062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64062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64062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64062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64062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64062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64062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64062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64062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64062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64062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64062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64062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64062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64062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64062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64062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64062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64062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64062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64062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64062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64062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64062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64062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64062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64062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64062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64062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64062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64062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64062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64062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64062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64062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64062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64062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64062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64062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64062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64062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64062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64062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64062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64062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64062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64062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64062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64062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64062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64062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64062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64062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64062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64062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64062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64062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64062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64062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64062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64062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64062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64062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64062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64062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64062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64062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64062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64062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64062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64062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64062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64062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64062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64062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64062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64062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64062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64062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64062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64062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64062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64062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64062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64062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64062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64062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64062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64062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64062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64062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64062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64062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64062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64062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64062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64062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64062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64062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64062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64062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64062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64062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64062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64062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64062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64062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64062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64062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64062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64062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64062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64062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64062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64062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64062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64062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64062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64062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64062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64062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64062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64062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64062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64062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64062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64062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64062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64062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64062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64062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64062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64062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64062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64062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64062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64062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64062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64062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64062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64062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64062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64062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64062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64062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64062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64062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64062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64062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64062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64062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64062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64062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64062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64062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64062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64062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64062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64062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64062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64062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64062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64062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64062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64062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64062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64062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64062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64062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64062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64062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64062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64062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64062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64062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64062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64062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64062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64062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64062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64062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64062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64062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64062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64062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64062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64062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64062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64062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64062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64062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64062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64062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64062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64062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64062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64062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64062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64062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64062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64062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64062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64062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64062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64062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64062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64062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64062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64062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64062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64062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64062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64062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64062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64062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64062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64062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64062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64062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64062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64062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64062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64062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64062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64062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64062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64062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64062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64062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64062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64062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64062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64062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64062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64062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64062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64062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64062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64062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64062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64062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64062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64062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64062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64062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64062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64062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64062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64062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64062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64062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64062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64062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64062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64062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64062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64062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64062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64062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64062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64062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64062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64062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64062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64062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64062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64062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64062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64062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64062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64062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64062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64062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64062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64062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64062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64062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64062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64062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64062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64062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64062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64062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64062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64062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64062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64062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64062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64062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64062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64062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64062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64062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64062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64062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64062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64062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64062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64062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64062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64062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64062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64062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64062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64062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64062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64062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64062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64062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64062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64062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64062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64062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64062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64062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64062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64062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64062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64062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64062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64062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64062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64062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64062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64062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64062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64062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64062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64062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64062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64062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64062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64062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64062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64062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64062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64062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64062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64062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64062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64062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64062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64062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64062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64062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64062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64062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64062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64062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64062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64062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64062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64062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64062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64062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64062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64062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64062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64062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64062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64062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64062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64062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64062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64062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64062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64062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64062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64062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64062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64062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64062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64062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64062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64062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64062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64062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64062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64062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64062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64062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64062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64062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64062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64062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64062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64062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64062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64062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64062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64062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64062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64062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64062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64062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64062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64062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64062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64062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64062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64062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64062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64062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64062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64062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64062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64062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64062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64062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64062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64062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64062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64062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64062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64062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64062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64062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64062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64062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64062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64062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64062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64062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64062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64062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64062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64062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64062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64062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64062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64062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64062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64062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64062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64062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64062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64062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64062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64062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64062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64062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64062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64062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64062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64062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64062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64062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64062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64062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64062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64062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64062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64062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64062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64062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64062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64062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64062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64062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64062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64062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64062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64062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64062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64062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64062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64062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64062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64062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64062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64062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64062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64062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64062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64062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64062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64062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64062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64062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64062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64062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64062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64062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64062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64062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64062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64062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64062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64062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64062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64062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64062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64062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64062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64062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64062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64062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64062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64062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64062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64062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64062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64062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64062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64062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64062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64062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64062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64062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64062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64062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64062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64062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64062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64062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64062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64062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64062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64062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64062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64062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64062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64062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64062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64062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64062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64062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64062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64062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64062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64062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64062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64062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64062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64062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64062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64062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64062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64062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64062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64062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64062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64062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64062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64062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64062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64062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64062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64062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64062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64062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64062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64062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64062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64062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64062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64062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64062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64062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64062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64062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64062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64062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64062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64062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64062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64062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64062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64062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64062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64062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64062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64062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64062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64062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64062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64062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64062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64062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64062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64062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64062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64062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64062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64062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64062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64062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64062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64062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64062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64062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64062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64062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64062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64062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64062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64062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64062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64062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64062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64062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64062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64062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64062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64062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64062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64062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64062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64062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64062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64062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64062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64062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64062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64062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64062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64062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64062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64062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64062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64062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64062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64062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64062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64062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64062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64062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64062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64062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64062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64062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64062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64062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64062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64062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64062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64062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64062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64062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64062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64062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64062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64062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64062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64062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64062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64062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64062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64062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64062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64062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64062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64062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64062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64062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64062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64062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64062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64062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64062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64062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64062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64062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64062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64062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64062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64062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64062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64062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64062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64062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64062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64062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64062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64062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64062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64062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64062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64062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64062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64062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64062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64062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64062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64062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64062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64062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64062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64062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64062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64062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64062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64062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64062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64062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64062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64062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64062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64062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64062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64062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64062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64062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64062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64062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64062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64062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64062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64062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64062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64062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64062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64062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64062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64062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64062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64062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64062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64062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64062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64062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64062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64062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64062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64062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64062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64062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64062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64062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64062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64062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64062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64062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64062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64062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64062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64062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64062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64062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64062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64062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64062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64062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64062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64062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64062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64062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64062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64062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64062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64062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64062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64062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64062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64062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64062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64062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64062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64062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64062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64062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64062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64062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64062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64062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64062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64062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64062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64062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64062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64062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64062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64062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64062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64062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64062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64062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64062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64062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64062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64062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64062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64062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64062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64062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64062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64062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64062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64062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64062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64062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64062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64062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64062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64062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64062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64062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64062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64062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64062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64062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64062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64062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64062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64062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64062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64062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64062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64062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64062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64062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64062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64062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64062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64062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64062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64062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64062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64062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64062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64062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64062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64062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64062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64062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64062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64062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64062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64062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64062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64062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64062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64062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64062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64062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64062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64062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64062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64062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64062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64062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64062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64062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64062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64062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64062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64062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64062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64062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64062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64062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64062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64062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64062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64062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64062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64062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64062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64062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64062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64062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64062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64062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64062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64062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64062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64062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64062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64062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64062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64062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64062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64062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64062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64062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64062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64062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64062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64062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64062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64062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64062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64062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64062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64062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64062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64062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64062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64062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64062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64062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64062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64062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64062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64062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64062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64062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64062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64062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64062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64062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64062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64062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64062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64062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64062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64062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64062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64062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64062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64062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64062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64062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64062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64062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64062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64062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64062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64062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64062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64062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64062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64062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64062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64062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64062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64062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64062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64062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64062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64062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64062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64062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64062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64062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64062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64062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64062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64062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64062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64062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64062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64062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64062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64062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64062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64062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64062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64062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64062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64062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64062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64062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64062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64062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64062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64062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64062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64062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64062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64062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64062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64062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64062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64062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64062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64062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64062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64062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64062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64062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64062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64062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64062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64062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64062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64062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64062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64062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64062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64062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64062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64062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64062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64062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64062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64062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64062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64062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64062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64062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64062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64062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64062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64062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64062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64062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64062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64062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64062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64062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64062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64062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64062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64062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64062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64062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64062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64062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64062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64062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64062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64062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64062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64062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64062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64062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64062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64062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64062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64062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64062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64062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64062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64062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64062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64062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64062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64062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64062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64062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64062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64062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64062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64062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64062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64062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64062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64062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64062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64062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64062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64062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64062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64062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64062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64062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64062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64062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64062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64062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64062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64062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64062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64062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64062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64062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64062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64062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64062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64062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64062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64062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64062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64062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64062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64062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64062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64062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64062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64062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64062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64062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64062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64062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64062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64062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64062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64062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64062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64062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64062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64062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64062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64062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64062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64062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64062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64062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64062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64062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64062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64062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64062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64062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64062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64062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64062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64062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64062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64062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64062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64062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64062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64062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64062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64062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64062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64062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64062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64062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64062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64062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64062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64062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64062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64062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64062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64062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64062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64062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64062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64062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64062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64062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64062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64062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64062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64062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64062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64062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64062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64062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64062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64062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64062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64062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64062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64062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64062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64062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64062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64062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64062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64062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64062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64062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64062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64062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64062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64062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64062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64062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64062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64062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64062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64062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64062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64062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64062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64062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64062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64062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64062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64062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64062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64062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64062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64062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64062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64062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64062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64062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64062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64062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64062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64062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64062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64062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64062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64062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64062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64062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64062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64062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64062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64062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64062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64062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64062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64062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64062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64062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64062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64062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64062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64062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64062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64062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64062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64062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64062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64062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64062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64062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64062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64062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64062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64062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64062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64062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64062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64062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64062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64062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64062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64062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64062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64062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64062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64062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64062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64062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64062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64062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64062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64062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64062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64062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64062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64062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64062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64062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64062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64062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64062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64062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64062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64062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64062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64062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64062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64062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64062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64062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64062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64062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64062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64062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64062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64062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64062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64062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64062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64062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64062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64062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64062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64062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64062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64062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64062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64062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64062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64062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64062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64062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64062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64062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64062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64062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64062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64062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64062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64062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64062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64062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64062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64062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64062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64062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64062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64062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64062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64062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64062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64062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64062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64062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64062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64062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64062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64062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64062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64062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64062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64062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64062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64062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64062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64062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64062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64062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64062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64062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64062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64062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64062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64062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64062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64062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64062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64062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64062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64062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64062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64062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64062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64062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64062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64062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64062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64062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64062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64062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64062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64062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64062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64062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64062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64062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64062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64062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64062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64062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64062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64062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64062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64062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64062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64062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64062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64062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64062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64062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64062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64062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64062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64062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64062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64062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64062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64062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64062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64062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64062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64062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64062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64062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64062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64062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64062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64062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64062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64062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64062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64062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64062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64062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64062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64062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64062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64062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64062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64062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64062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64062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64062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64062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64062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64062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64062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64062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64062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64062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64062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64062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64062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64062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64062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64062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64062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64062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64062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64062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64062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64062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64062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64062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64062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64062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64062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64062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64062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64062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64062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64062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64062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64062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64062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64062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64062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64062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64062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64062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64062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64062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64062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64062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64062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64062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64062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64062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64062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64062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64062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64062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64062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64062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64062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64062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64062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64062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64062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64062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64062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64062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64062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64062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64062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64062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64062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64062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64062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64062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64062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64062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64062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64062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64062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64062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64062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64062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64062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64062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64062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64062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64062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64062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64062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64062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64062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64062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64062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64062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64062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64062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64062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64062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64062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64062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64062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64062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64062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64062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64062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64062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64062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64062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64062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64062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64062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64062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64062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64062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64062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64062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64062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64062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64062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64062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64062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64062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64062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64062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64062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64062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64062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64062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64062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64062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64062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64062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64062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64062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64062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64062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64062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64062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64062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64062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64062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64062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64062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64062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64062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64062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64062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64062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64062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64062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64062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64062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64062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64062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64062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64062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64062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64062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64062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64062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64062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64062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64062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64062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64062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64062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64062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64062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64062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64062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64062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64062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64062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64062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64062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64062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64062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64062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64062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64062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64062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64062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64062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64062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64062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64062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64062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64062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64062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64062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64062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64062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64062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64062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64062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64062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64062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64062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64062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64062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64062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64062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64062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64062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64062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64062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64062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64062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64062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64062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64062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64062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64062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64062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64062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64062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64062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64062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640625" style="3" bestFit="1" customWidth="1"/>
  </cols>
  <sheetData>
    <row r="1" spans="1:27" ht="31.25" customHeight="1" x14ac:dyDescent="0.2">
      <c r="A1" s="1"/>
      <c r="B1" s="2"/>
      <c r="C1" s="2"/>
      <c r="F1" s="4"/>
      <c r="G1" s="4"/>
      <c r="O1" s="175" t="s">
        <v>147</v>
      </c>
      <c r="P1" s="175"/>
      <c r="Q1" s="175"/>
      <c r="R1" s="175"/>
      <c r="S1" s="175"/>
      <c r="T1" s="175"/>
      <c r="U1" s="158"/>
      <c r="V1" s="166"/>
      <c r="W1" s="158"/>
      <c r="X1" s="158"/>
      <c r="AA1" s="157"/>
    </row>
    <row r="2" spans="1:27" ht="44" customHeight="1" x14ac:dyDescent="0.15">
      <c r="A2" s="2"/>
      <c r="G2" s="6"/>
      <c r="M2" s="172"/>
    </row>
    <row r="3" spans="1:27" ht="29" customHeight="1" x14ac:dyDescent="0.15">
      <c r="A3" s="156" t="s">
        <v>148</v>
      </c>
      <c r="E3" s="176" t="s">
        <v>20</v>
      </c>
      <c r="F3" s="176"/>
      <c r="G3" s="176"/>
      <c r="H3" s="176"/>
      <c r="I3" s="177" t="s">
        <v>21</v>
      </c>
      <c r="J3" s="177"/>
      <c r="K3" s="177"/>
      <c r="L3" s="178" t="s">
        <v>97</v>
      </c>
      <c r="M3" s="178"/>
      <c r="N3" s="178"/>
      <c r="O3" s="176" t="s">
        <v>146</v>
      </c>
      <c r="P3" s="176"/>
      <c r="Q3" s="176"/>
      <c r="R3" s="179" t="s">
        <v>145</v>
      </c>
      <c r="S3" s="179"/>
      <c r="T3" s="179"/>
      <c r="U3" s="171" t="s">
        <v>150</v>
      </c>
      <c r="V3" s="168" t="s">
        <v>149</v>
      </c>
      <c r="W3" s="164" t="s">
        <v>151</v>
      </c>
      <c r="X3" s="173"/>
      <c r="Y3" s="172"/>
    </row>
    <row r="4" spans="1:27" ht="48" x14ac:dyDescent="0.3">
      <c r="A4" s="174" t="s">
        <v>109</v>
      </c>
      <c r="B4" s="174"/>
      <c r="C4" s="174"/>
      <c r="D4" s="92" t="s">
        <v>122</v>
      </c>
      <c r="E4" s="93" t="s">
        <v>19</v>
      </c>
      <c r="F4" s="94" t="s">
        <v>1</v>
      </c>
      <c r="G4" s="104" t="s">
        <v>140</v>
      </c>
      <c r="H4" s="95" t="s">
        <v>18</v>
      </c>
      <c r="I4" s="96" t="s">
        <v>19</v>
      </c>
      <c r="J4" s="97" t="s">
        <v>1</v>
      </c>
      <c r="K4" s="95" t="s">
        <v>18</v>
      </c>
      <c r="L4" s="96" t="s">
        <v>19</v>
      </c>
      <c r="M4" s="97" t="s">
        <v>1</v>
      </c>
      <c r="N4" s="95" t="s">
        <v>18</v>
      </c>
      <c r="O4" s="98" t="s">
        <v>142</v>
      </c>
      <c r="P4" s="117" t="s">
        <v>141</v>
      </c>
      <c r="Q4" s="99" t="s">
        <v>144</v>
      </c>
      <c r="R4" s="154" t="s">
        <v>118</v>
      </c>
      <c r="S4" s="117" t="s">
        <v>143</v>
      </c>
      <c r="T4" s="155" t="s">
        <v>119</v>
      </c>
      <c r="U4" s="117"/>
      <c r="V4" s="169"/>
      <c r="W4" s="117"/>
      <c r="X4" s="117"/>
    </row>
    <row r="5" spans="1:27" ht="12.75" customHeight="1" x14ac:dyDescent="0.15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5"/>
      <c r="V5" s="170"/>
      <c r="W5" s="15"/>
      <c r="X5" s="15"/>
    </row>
    <row r="6" spans="1:27" x14ac:dyDescent="0.15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86">
        <f t="shared" ref="Q6:Q29" si="2">M6/N6</f>
        <v>52.110104726861024</v>
      </c>
      <c r="R6" s="131">
        <v>231</v>
      </c>
      <c r="S6" s="139">
        <v>1610</v>
      </c>
      <c r="T6" s="147">
        <v>1841</v>
      </c>
      <c r="U6" s="160">
        <v>184105</v>
      </c>
      <c r="V6" s="163">
        <f>M6-U6</f>
        <v>0</v>
      </c>
      <c r="W6" s="162">
        <f>M6/L6</f>
        <v>0.97559230781459483</v>
      </c>
      <c r="X6" s="162"/>
    </row>
    <row r="7" spans="1:27" x14ac:dyDescent="0.15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86">
        <f t="shared" si="2"/>
        <v>49.335372069317025</v>
      </c>
      <c r="R7" s="131">
        <v>130</v>
      </c>
      <c r="S7" s="139">
        <v>1389</v>
      </c>
      <c r="T7" s="147">
        <v>1519</v>
      </c>
      <c r="U7" s="160">
        <v>145194</v>
      </c>
      <c r="V7" s="163">
        <f t="shared" ref="V7:V19" si="4">M7-U7</f>
        <v>0</v>
      </c>
      <c r="W7" s="162">
        <f t="shared" ref="W7:W19" si="5">M7/L7</f>
        <v>0.79575361310088188</v>
      </c>
      <c r="X7" s="162"/>
    </row>
    <row r="8" spans="1:27" x14ac:dyDescent="0.15">
      <c r="A8" s="3" t="s">
        <v>6</v>
      </c>
      <c r="B8" s="3" t="s">
        <v>90</v>
      </c>
      <c r="D8" s="3" t="s">
        <v>100</v>
      </c>
      <c r="E8" s="18">
        <f>81250-E23</f>
        <v>54167</v>
      </c>
      <c r="F8" s="19">
        <v>90465</v>
      </c>
      <c r="G8" s="19">
        <f>F8-E8</f>
        <v>36298</v>
      </c>
      <c r="H8" s="20">
        <v>1880</v>
      </c>
      <c r="I8" s="18">
        <f>126211-I23</f>
        <v>84141</v>
      </c>
      <c r="J8" s="19">
        <v>62591</v>
      </c>
      <c r="K8" s="21">
        <v>1003</v>
      </c>
      <c r="L8" s="22">
        <f t="shared" si="3"/>
        <v>138308</v>
      </c>
      <c r="M8" s="19">
        <f t="shared" ref="M8:M29" si="6">F8+J8</f>
        <v>153056</v>
      </c>
      <c r="N8" s="21">
        <f t="shared" si="0"/>
        <v>2883</v>
      </c>
      <c r="O8" s="23">
        <v>2836</v>
      </c>
      <c r="P8" s="24">
        <f t="shared" si="1"/>
        <v>1.0165726375176305</v>
      </c>
      <c r="Q8" s="86">
        <f t="shared" si="2"/>
        <v>53.089143253555328</v>
      </c>
      <c r="R8" s="131">
        <v>199</v>
      </c>
      <c r="S8" s="139">
        <v>1096</v>
      </c>
      <c r="T8" s="147">
        <v>1295</v>
      </c>
      <c r="U8" s="160">
        <v>153056</v>
      </c>
      <c r="V8" s="163">
        <f t="shared" si="4"/>
        <v>0</v>
      </c>
      <c r="W8" s="162">
        <f t="shared" si="5"/>
        <v>1.1066315759030569</v>
      </c>
      <c r="X8" s="162"/>
    </row>
    <row r="9" spans="1:27" x14ac:dyDescent="0.15">
      <c r="A9" s="3" t="s">
        <v>88</v>
      </c>
      <c r="B9" s="3" t="s">
        <v>92</v>
      </c>
      <c r="D9" s="3" t="s">
        <v>101</v>
      </c>
      <c r="E9" s="18">
        <f>68750-E24</f>
        <v>45833</v>
      </c>
      <c r="F9" s="19">
        <v>58789.599999999999</v>
      </c>
      <c r="G9" s="19"/>
      <c r="H9" s="20">
        <v>1120</v>
      </c>
      <c r="I9" s="18">
        <f>126211-I24</f>
        <v>84141</v>
      </c>
      <c r="J9" s="19">
        <v>65320</v>
      </c>
      <c r="K9" s="21">
        <v>1054</v>
      </c>
      <c r="L9" s="22">
        <f t="shared" si="3"/>
        <v>129974</v>
      </c>
      <c r="M9" s="19">
        <f t="shared" si="6"/>
        <v>124109.6</v>
      </c>
      <c r="N9" s="21">
        <f t="shared" si="0"/>
        <v>2174</v>
      </c>
      <c r="O9" s="23">
        <v>3150</v>
      </c>
      <c r="P9" s="24">
        <f t="shared" si="1"/>
        <v>0.69015873015873019</v>
      </c>
      <c r="Q9" s="86">
        <f t="shared" si="2"/>
        <v>57.088132474701013</v>
      </c>
      <c r="R9" s="131">
        <v>98</v>
      </c>
      <c r="S9" s="139">
        <v>829</v>
      </c>
      <c r="T9" s="147">
        <v>927</v>
      </c>
      <c r="U9" s="160">
        <v>118819</v>
      </c>
      <c r="V9" s="163">
        <f t="shared" si="4"/>
        <v>5290.6000000000058</v>
      </c>
      <c r="W9" s="162">
        <f t="shared" si="5"/>
        <v>0.95488020681059294</v>
      </c>
      <c r="X9" s="162"/>
    </row>
    <row r="10" spans="1:27" x14ac:dyDescent="0.15">
      <c r="A10" s="3" t="s">
        <v>7</v>
      </c>
      <c r="B10" s="3" t="s">
        <v>26</v>
      </c>
      <c r="D10" s="3" t="s">
        <v>27</v>
      </c>
      <c r="E10" s="18">
        <v>68750</v>
      </c>
      <c r="F10" s="25">
        <v>22077</v>
      </c>
      <c r="G10" s="25"/>
      <c r="H10" s="26">
        <v>384</v>
      </c>
      <c r="I10" s="18">
        <v>126211</v>
      </c>
      <c r="J10" s="25">
        <v>110325</v>
      </c>
      <c r="K10" s="27">
        <v>1815</v>
      </c>
      <c r="L10" s="22">
        <f t="shared" si="3"/>
        <v>194961</v>
      </c>
      <c r="M10" s="25">
        <f t="shared" si="6"/>
        <v>132402</v>
      </c>
      <c r="N10" s="27">
        <f t="shared" si="0"/>
        <v>2199</v>
      </c>
      <c r="O10" s="23">
        <v>4725</v>
      </c>
      <c r="P10" s="24">
        <f t="shared" si="1"/>
        <v>0.46539682539682542</v>
      </c>
      <c r="Q10" s="118">
        <f t="shared" si="2"/>
        <v>60.210095497953617</v>
      </c>
      <c r="R10" s="131">
        <v>16</v>
      </c>
      <c r="S10" s="140">
        <v>1119</v>
      </c>
      <c r="T10" s="147">
        <v>1135</v>
      </c>
      <c r="U10" s="160">
        <v>131426</v>
      </c>
      <c r="V10" s="163">
        <f t="shared" si="4"/>
        <v>976</v>
      </c>
      <c r="W10" s="162">
        <f t="shared" si="5"/>
        <v>0.67912043947250988</v>
      </c>
      <c r="X10" s="162"/>
    </row>
    <row r="11" spans="1:27" x14ac:dyDescent="0.15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25">
        <v>15115</v>
      </c>
      <c r="G11" s="25"/>
      <c r="H11" s="26">
        <v>274</v>
      </c>
      <c r="I11" s="18">
        <f>126211-I25</f>
        <v>84141</v>
      </c>
      <c r="J11" s="25">
        <v>68811</v>
      </c>
      <c r="K11" s="27">
        <v>1115</v>
      </c>
      <c r="L11" s="22">
        <f t="shared" si="3"/>
        <v>134141</v>
      </c>
      <c r="M11" s="25">
        <f t="shared" si="6"/>
        <v>83926</v>
      </c>
      <c r="N11" s="27">
        <f t="shared" si="0"/>
        <v>1389</v>
      </c>
      <c r="O11" s="23">
        <v>3150</v>
      </c>
      <c r="P11" s="24">
        <f t="shared" si="1"/>
        <v>0.44095238095238093</v>
      </c>
      <c r="Q11" s="118">
        <f t="shared" si="2"/>
        <v>60.421886249100069</v>
      </c>
      <c r="R11" s="131">
        <v>4</v>
      </c>
      <c r="S11" s="140">
        <v>696</v>
      </c>
      <c r="T11" s="147">
        <v>700</v>
      </c>
      <c r="U11" s="160">
        <v>82948</v>
      </c>
      <c r="V11" s="163">
        <f t="shared" si="4"/>
        <v>978</v>
      </c>
      <c r="W11" s="162">
        <f t="shared" si="5"/>
        <v>0.6256550942664808</v>
      </c>
      <c r="X11" s="162"/>
    </row>
    <row r="12" spans="1:27" x14ac:dyDescent="0.15">
      <c r="A12" s="3" t="s">
        <v>9</v>
      </c>
      <c r="B12" s="3" t="s">
        <v>28</v>
      </c>
      <c r="D12" s="3" t="s">
        <v>29</v>
      </c>
      <c r="E12" s="18">
        <v>56250</v>
      </c>
      <c r="F12" s="19">
        <v>6757</v>
      </c>
      <c r="G12" s="19"/>
      <c r="H12" s="20">
        <v>152</v>
      </c>
      <c r="I12" s="18">
        <v>126211</v>
      </c>
      <c r="J12" s="19">
        <v>109119</v>
      </c>
      <c r="K12" s="21">
        <v>1791</v>
      </c>
      <c r="L12" s="22">
        <f t="shared" si="3"/>
        <v>182461</v>
      </c>
      <c r="M12" s="19">
        <f t="shared" si="6"/>
        <v>115876</v>
      </c>
      <c r="N12" s="21">
        <f t="shared" si="0"/>
        <v>1943</v>
      </c>
      <c r="O12" s="23">
        <v>4725</v>
      </c>
      <c r="P12" s="24">
        <f t="shared" si="1"/>
        <v>0.4112169312169312</v>
      </c>
      <c r="Q12" s="86">
        <f t="shared" si="2"/>
        <v>59.637673700463203</v>
      </c>
      <c r="R12" s="131">
        <v>2</v>
      </c>
      <c r="S12" s="139">
        <v>1034</v>
      </c>
      <c r="T12" s="147">
        <v>1036</v>
      </c>
      <c r="U12" s="160">
        <v>115702</v>
      </c>
      <c r="V12" s="163">
        <f t="shared" si="4"/>
        <v>174</v>
      </c>
      <c r="W12" s="162">
        <f t="shared" si="5"/>
        <v>0.6350727004674972</v>
      </c>
      <c r="X12" s="162"/>
    </row>
    <row r="13" spans="1:27" x14ac:dyDescent="0.15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8">
        <v>8283</v>
      </c>
      <c r="G13" s="28"/>
      <c r="H13" s="29">
        <v>161</v>
      </c>
      <c r="I13" s="18">
        <f>126211-I26</f>
        <v>84141</v>
      </c>
      <c r="J13" s="28">
        <v>67562</v>
      </c>
      <c r="K13" s="30">
        <v>1106</v>
      </c>
      <c r="L13" s="31">
        <f t="shared" si="3"/>
        <v>121641</v>
      </c>
      <c r="M13" s="28">
        <f t="shared" si="6"/>
        <v>75845</v>
      </c>
      <c r="N13" s="30">
        <f t="shared" si="0"/>
        <v>1267</v>
      </c>
      <c r="O13" s="32">
        <v>3150</v>
      </c>
      <c r="P13" s="24">
        <f t="shared" si="1"/>
        <v>0.4022222222222222</v>
      </c>
      <c r="Q13" s="106">
        <f t="shared" si="2"/>
        <v>59.861878453038671</v>
      </c>
      <c r="R13" s="129">
        <v>1</v>
      </c>
      <c r="S13" s="137">
        <v>649</v>
      </c>
      <c r="T13" s="146">
        <v>650</v>
      </c>
      <c r="U13" s="160">
        <v>75746</v>
      </c>
      <c r="V13" s="163">
        <f t="shared" si="4"/>
        <v>99</v>
      </c>
      <c r="W13" s="162">
        <f t="shared" si="5"/>
        <v>0.62351509770554336</v>
      </c>
      <c r="X13" s="162"/>
    </row>
    <row r="14" spans="1:27" x14ac:dyDescent="0.15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19">
        <v>6347</v>
      </c>
      <c r="G14" s="19"/>
      <c r="H14" s="20">
        <v>104</v>
      </c>
      <c r="I14" s="18">
        <f>126211-I27</f>
        <v>84141</v>
      </c>
      <c r="J14" s="19">
        <v>67118</v>
      </c>
      <c r="K14" s="21">
        <v>1094</v>
      </c>
      <c r="L14" s="22">
        <f t="shared" si="3"/>
        <v>121641</v>
      </c>
      <c r="M14" s="19">
        <f t="shared" si="6"/>
        <v>73465</v>
      </c>
      <c r="N14" s="21">
        <f t="shared" si="0"/>
        <v>1198</v>
      </c>
      <c r="O14" s="23">
        <v>3150</v>
      </c>
      <c r="P14" s="24">
        <f t="shared" si="1"/>
        <v>0.38031746031746033</v>
      </c>
      <c r="Q14" s="86">
        <f t="shared" si="2"/>
        <v>61.32303839732888</v>
      </c>
      <c r="R14" s="131">
        <v>1</v>
      </c>
      <c r="S14" s="139">
        <v>633</v>
      </c>
      <c r="T14" s="147">
        <v>634</v>
      </c>
      <c r="U14" s="160">
        <v>73465</v>
      </c>
      <c r="V14" s="163">
        <f t="shared" si="4"/>
        <v>0</v>
      </c>
      <c r="W14" s="162">
        <f t="shared" si="5"/>
        <v>0.60394932629623233</v>
      </c>
      <c r="X14" s="162"/>
    </row>
    <row r="15" spans="1:27" x14ac:dyDescent="0.15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19">
        <v>11922</v>
      </c>
      <c r="G15" s="19"/>
      <c r="H15" s="20">
        <v>259</v>
      </c>
      <c r="I15" s="18">
        <f>126211-I28</f>
        <v>84141</v>
      </c>
      <c r="J15" s="19">
        <v>75754</v>
      </c>
      <c r="K15" s="21">
        <v>1234</v>
      </c>
      <c r="L15" s="22">
        <f t="shared" si="3"/>
        <v>121641</v>
      </c>
      <c r="M15" s="19">
        <f t="shared" si="6"/>
        <v>87676</v>
      </c>
      <c r="N15" s="21">
        <f t="shared" si="0"/>
        <v>1493</v>
      </c>
      <c r="O15" s="23">
        <v>3150</v>
      </c>
      <c r="P15" s="24">
        <f t="shared" si="1"/>
        <v>0.47396825396825398</v>
      </c>
      <c r="Q15" s="86">
        <f t="shared" si="2"/>
        <v>58.724715338245147</v>
      </c>
      <c r="R15" s="131">
        <v>1</v>
      </c>
      <c r="S15" s="139">
        <v>765</v>
      </c>
      <c r="T15" s="147">
        <v>766</v>
      </c>
      <c r="U15" s="160">
        <v>86829</v>
      </c>
      <c r="V15" s="163">
        <f t="shared" si="4"/>
        <v>847</v>
      </c>
      <c r="W15" s="162">
        <f t="shared" si="5"/>
        <v>0.72077671179947556</v>
      </c>
      <c r="X15" s="162"/>
    </row>
    <row r="16" spans="1:27" x14ac:dyDescent="0.15">
      <c r="A16" s="3" t="s">
        <v>12</v>
      </c>
      <c r="B16" s="3" t="s">
        <v>30</v>
      </c>
      <c r="D16" s="3" t="s">
        <v>31</v>
      </c>
      <c r="E16" s="18">
        <v>56250</v>
      </c>
      <c r="F16" s="19">
        <v>8159</v>
      </c>
      <c r="G16" s="19"/>
      <c r="H16" s="20">
        <v>176</v>
      </c>
      <c r="I16" s="18">
        <v>126211</v>
      </c>
      <c r="J16" s="19">
        <v>111495</v>
      </c>
      <c r="K16" s="21">
        <v>1829</v>
      </c>
      <c r="L16" s="22">
        <f t="shared" si="3"/>
        <v>182461</v>
      </c>
      <c r="M16" s="19">
        <f t="shared" si="6"/>
        <v>119654</v>
      </c>
      <c r="N16" s="21">
        <f t="shared" si="0"/>
        <v>2005</v>
      </c>
      <c r="O16" s="23">
        <v>4725</v>
      </c>
      <c r="P16" s="24">
        <f t="shared" si="1"/>
        <v>0.42433862433862435</v>
      </c>
      <c r="Q16" s="86">
        <f t="shared" si="2"/>
        <v>59.677805486284292</v>
      </c>
      <c r="R16" s="131">
        <v>2</v>
      </c>
      <c r="S16" s="139">
        <v>1057</v>
      </c>
      <c r="T16" s="147">
        <v>1059</v>
      </c>
      <c r="U16" s="160">
        <v>118955</v>
      </c>
      <c r="V16" s="163">
        <f t="shared" si="4"/>
        <v>699</v>
      </c>
      <c r="W16" s="162">
        <f t="shared" si="5"/>
        <v>0.65577849513046627</v>
      </c>
      <c r="X16" s="162"/>
    </row>
    <row r="17" spans="1:24" x14ac:dyDescent="0.15">
      <c r="A17" s="3" t="s">
        <v>13</v>
      </c>
      <c r="B17" s="3" t="s">
        <v>32</v>
      </c>
      <c r="D17" s="3" t="s">
        <v>33</v>
      </c>
      <c r="E17" s="18">
        <v>56250</v>
      </c>
      <c r="F17" s="19">
        <v>9465</v>
      </c>
      <c r="G17" s="19"/>
      <c r="H17" s="20">
        <v>208</v>
      </c>
      <c r="I17" s="18">
        <v>126211</v>
      </c>
      <c r="J17" s="19">
        <v>102233</v>
      </c>
      <c r="K17" s="21">
        <v>1657</v>
      </c>
      <c r="L17" s="22">
        <f t="shared" si="3"/>
        <v>182461</v>
      </c>
      <c r="M17" s="19">
        <f t="shared" si="6"/>
        <v>111698</v>
      </c>
      <c r="N17" s="21">
        <f t="shared" si="0"/>
        <v>1865</v>
      </c>
      <c r="O17" s="23">
        <v>4725</v>
      </c>
      <c r="P17" s="24">
        <f t="shared" si="1"/>
        <v>0.39470899470899473</v>
      </c>
      <c r="Q17" s="86">
        <f t="shared" si="2"/>
        <v>59.891689008042896</v>
      </c>
      <c r="R17" s="131">
        <v>0</v>
      </c>
      <c r="S17" s="139">
        <v>971</v>
      </c>
      <c r="T17" s="147">
        <v>971</v>
      </c>
      <c r="U17" s="160">
        <v>111699</v>
      </c>
      <c r="V17" s="163">
        <f t="shared" si="4"/>
        <v>-1</v>
      </c>
      <c r="W17" s="162">
        <f t="shared" si="5"/>
        <v>0.61217465650193736</v>
      </c>
      <c r="X17" s="162"/>
    </row>
    <row r="18" spans="1:24" x14ac:dyDescent="0.15">
      <c r="A18" s="3" t="s">
        <v>14</v>
      </c>
      <c r="B18" s="3" t="s">
        <v>34</v>
      </c>
      <c r="D18" s="3" t="s">
        <v>35</v>
      </c>
      <c r="E18" s="18">
        <v>56250</v>
      </c>
      <c r="F18" s="25">
        <v>11400</v>
      </c>
      <c r="G18" s="25"/>
      <c r="H18" s="26">
        <v>236</v>
      </c>
      <c r="I18" s="18">
        <v>126211</v>
      </c>
      <c r="J18" s="25">
        <v>110229</v>
      </c>
      <c r="K18" s="27">
        <v>1771</v>
      </c>
      <c r="L18" s="22">
        <f t="shared" si="3"/>
        <v>182461</v>
      </c>
      <c r="M18" s="25">
        <f t="shared" si="6"/>
        <v>121629</v>
      </c>
      <c r="N18" s="27">
        <f t="shared" si="0"/>
        <v>2007</v>
      </c>
      <c r="O18" s="23">
        <v>4254</v>
      </c>
      <c r="P18" s="24">
        <f t="shared" si="1"/>
        <v>0.47179125528913962</v>
      </c>
      <c r="Q18" s="118">
        <f t="shared" si="2"/>
        <v>60.602391629297458</v>
      </c>
      <c r="R18" s="131">
        <v>4</v>
      </c>
      <c r="S18" s="140">
        <v>1061</v>
      </c>
      <c r="T18" s="147">
        <v>1065</v>
      </c>
      <c r="U18" s="160">
        <v>121130</v>
      </c>
      <c r="V18" s="163">
        <f t="shared" si="4"/>
        <v>499</v>
      </c>
      <c r="W18" s="162">
        <f t="shared" si="5"/>
        <v>0.66660272606200777</v>
      </c>
      <c r="X18" s="162"/>
    </row>
    <row r="19" spans="1:24" ht="14" thickBot="1" x14ac:dyDescent="0.2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19">
        <v>7746</v>
      </c>
      <c r="G19" s="19"/>
      <c r="H19" s="20">
        <v>143</v>
      </c>
      <c r="I19" s="18">
        <f>126211-I29</f>
        <v>84141</v>
      </c>
      <c r="J19" s="19">
        <v>69149</v>
      </c>
      <c r="K19" s="21">
        <v>1123</v>
      </c>
      <c r="L19" s="22">
        <f t="shared" si="3"/>
        <v>129974</v>
      </c>
      <c r="M19" s="19">
        <f t="shared" si="6"/>
        <v>76895</v>
      </c>
      <c r="N19" s="21">
        <f t="shared" si="0"/>
        <v>1266</v>
      </c>
      <c r="O19" s="23">
        <v>3150</v>
      </c>
      <c r="P19" s="24">
        <f>N19/O19</f>
        <v>0.40190476190476193</v>
      </c>
      <c r="Q19" s="86">
        <f t="shared" si="2"/>
        <v>60.738546603475513</v>
      </c>
      <c r="R19" s="131">
        <v>3</v>
      </c>
      <c r="S19" s="140">
        <v>652</v>
      </c>
      <c r="T19" s="147">
        <v>655</v>
      </c>
      <c r="U19" s="160">
        <v>75436</v>
      </c>
      <c r="V19" s="163">
        <f t="shared" si="4"/>
        <v>1459</v>
      </c>
      <c r="W19" s="162">
        <f t="shared" si="5"/>
        <v>0.59161832366473299</v>
      </c>
      <c r="X19" s="162"/>
    </row>
    <row r="20" spans="1:24" ht="14" thickBot="1" x14ac:dyDescent="0.2">
      <c r="A20" s="33" t="s">
        <v>108</v>
      </c>
      <c r="B20" s="34"/>
      <c r="C20" s="34"/>
      <c r="D20" s="34"/>
      <c r="E20" s="35">
        <f t="shared" ref="E20:O20" si="7">SUM(E6:E19)</f>
        <v>720833</v>
      </c>
      <c r="F20" s="36">
        <f t="shared" si="7"/>
        <v>373623.6</v>
      </c>
      <c r="G20" s="36">
        <f t="shared" si="7"/>
        <v>34646</v>
      </c>
      <c r="H20" s="37">
        <f t="shared" si="7"/>
        <v>8380</v>
      </c>
      <c r="I20" s="35">
        <f t="shared" si="7"/>
        <v>1472464</v>
      </c>
      <c r="J20" s="36">
        <f t="shared" si="7"/>
        <v>1231907</v>
      </c>
      <c r="K20" s="37">
        <f t="shared" si="7"/>
        <v>19785</v>
      </c>
      <c r="L20" s="35">
        <f t="shared" si="7"/>
        <v>2193297</v>
      </c>
      <c r="M20" s="36">
        <f t="shared" si="7"/>
        <v>1605530.6</v>
      </c>
      <c r="N20" s="37">
        <f t="shared" si="7"/>
        <v>28165</v>
      </c>
      <c r="O20" s="38">
        <f t="shared" si="7"/>
        <v>54340</v>
      </c>
      <c r="P20" s="39">
        <f>N20/O20</f>
        <v>0.51831063673168931</v>
      </c>
      <c r="Q20" s="119">
        <f>M20/N20</f>
        <v>57.004459435469556</v>
      </c>
      <c r="R20" s="126"/>
      <c r="S20" s="134"/>
      <c r="T20" s="145"/>
      <c r="U20" s="161">
        <f>SUM(U6:U19)</f>
        <v>1594510</v>
      </c>
      <c r="V20" s="161">
        <f>SUM(V6:V19)</f>
        <v>11020.600000000006</v>
      </c>
      <c r="W20" s="135"/>
      <c r="X20" s="135"/>
    </row>
    <row r="21" spans="1:24" x14ac:dyDescent="0.15">
      <c r="E21" s="18"/>
      <c r="F21" s="19"/>
      <c r="G21" s="115"/>
      <c r="H21" s="20"/>
      <c r="I21" s="18"/>
      <c r="J21" s="19"/>
      <c r="K21" s="21"/>
      <c r="L21" s="22"/>
      <c r="M21" s="19"/>
      <c r="N21" s="21"/>
      <c r="O21" s="23"/>
      <c r="P21" s="24"/>
      <c r="Q21" s="86"/>
      <c r="R21" s="131"/>
      <c r="S21" s="140"/>
      <c r="T21" s="147"/>
      <c r="U21" s="137"/>
      <c r="V21" s="163"/>
      <c r="W21" s="137"/>
      <c r="X21" s="137"/>
    </row>
    <row r="22" spans="1:24" x14ac:dyDescent="0.15">
      <c r="A22" s="2" t="s">
        <v>110</v>
      </c>
      <c r="E22" s="18"/>
      <c r="F22" s="19"/>
      <c r="G22" s="115"/>
      <c r="H22" s="20"/>
      <c r="I22" s="18"/>
      <c r="J22" s="19"/>
      <c r="K22" s="21"/>
      <c r="L22" s="22"/>
      <c r="M22" s="19"/>
      <c r="N22" s="21"/>
      <c r="O22" s="23"/>
      <c r="P22" s="24"/>
      <c r="Q22" s="86"/>
      <c r="R22" s="131"/>
      <c r="S22" s="140"/>
      <c r="T22" s="147"/>
      <c r="U22" s="137"/>
      <c r="V22" s="163"/>
      <c r="W22" s="137"/>
      <c r="X22" s="137"/>
    </row>
    <row r="23" spans="1:24" x14ac:dyDescent="0.15">
      <c r="A23" s="3" t="s">
        <v>111</v>
      </c>
      <c r="D23" s="3" t="s">
        <v>75</v>
      </c>
      <c r="E23" s="18">
        <v>27083</v>
      </c>
      <c r="F23" s="28">
        <v>34145</v>
      </c>
      <c r="G23" s="28">
        <f>F23-E23</f>
        <v>7062</v>
      </c>
      <c r="H23" s="29">
        <v>772</v>
      </c>
      <c r="I23" s="18">
        <v>42070</v>
      </c>
      <c r="J23" s="28">
        <v>23563</v>
      </c>
      <c r="K23" s="30">
        <v>374</v>
      </c>
      <c r="L23" s="31">
        <f>E23+I23</f>
        <v>69153</v>
      </c>
      <c r="M23" s="28">
        <f t="shared" si="6"/>
        <v>57708</v>
      </c>
      <c r="N23" s="30">
        <f t="shared" si="0"/>
        <v>1146</v>
      </c>
      <c r="O23" s="32">
        <v>1418</v>
      </c>
      <c r="P23" s="24">
        <f t="shared" si="1"/>
        <v>0.80818053596614947</v>
      </c>
      <c r="Q23" s="106">
        <f t="shared" si="2"/>
        <v>50.356020942408378</v>
      </c>
      <c r="R23" s="129">
        <v>88</v>
      </c>
      <c r="S23" s="142">
        <v>516</v>
      </c>
      <c r="T23" s="146">
        <v>604</v>
      </c>
      <c r="U23" s="163">
        <v>57708</v>
      </c>
      <c r="V23" s="163">
        <f>M23-U23</f>
        <v>0</v>
      </c>
      <c r="W23" s="162">
        <f>M23/L23</f>
        <v>0.83449741876708172</v>
      </c>
      <c r="X23" s="137"/>
    </row>
    <row r="24" spans="1:24" x14ac:dyDescent="0.15">
      <c r="A24" s="3" t="s">
        <v>112</v>
      </c>
      <c r="D24" s="3" t="s">
        <v>76</v>
      </c>
      <c r="E24" s="18">
        <v>22917</v>
      </c>
      <c r="F24" s="28">
        <v>29356</v>
      </c>
      <c r="G24" s="28"/>
      <c r="H24" s="29">
        <v>636</v>
      </c>
      <c r="I24" s="18">
        <v>42070</v>
      </c>
      <c r="J24" s="28">
        <v>25918</v>
      </c>
      <c r="K24" s="30">
        <v>429</v>
      </c>
      <c r="L24" s="31">
        <f t="shared" si="3"/>
        <v>64987</v>
      </c>
      <c r="M24" s="28">
        <f t="shared" si="6"/>
        <v>55274</v>
      </c>
      <c r="N24" s="30">
        <f t="shared" si="0"/>
        <v>1065</v>
      </c>
      <c r="O24" s="32">
        <v>1575</v>
      </c>
      <c r="P24" s="24">
        <f t="shared" si="1"/>
        <v>0.67619047619047623</v>
      </c>
      <c r="Q24" s="106">
        <f t="shared" si="2"/>
        <v>51.900469483568074</v>
      </c>
      <c r="R24" s="129">
        <v>41</v>
      </c>
      <c r="S24" s="142">
        <v>325</v>
      </c>
      <c r="T24" s="146">
        <f t="shared" ref="T24" si="8">R24+S24</f>
        <v>366</v>
      </c>
      <c r="U24" s="163">
        <v>50772</v>
      </c>
      <c r="V24" s="163">
        <f t="shared" ref="V24:V29" si="9">M24-U24</f>
        <v>4502</v>
      </c>
      <c r="W24" s="162">
        <f t="shared" ref="W24:W29" si="10">M24/L24</f>
        <v>0.85053933863695819</v>
      </c>
      <c r="X24" s="137"/>
    </row>
    <row r="25" spans="1:24" ht="14" customHeight="1" x14ac:dyDescent="0.15">
      <c r="A25" s="3" t="s">
        <v>113</v>
      </c>
      <c r="D25" s="3" t="s">
        <v>77</v>
      </c>
      <c r="E25" s="18">
        <v>25000</v>
      </c>
      <c r="F25" s="28">
        <v>6556</v>
      </c>
      <c r="G25" s="28"/>
      <c r="H25" s="29">
        <v>111</v>
      </c>
      <c r="I25" s="18">
        <v>42070</v>
      </c>
      <c r="J25" s="28">
        <v>27240</v>
      </c>
      <c r="K25" s="30">
        <v>454</v>
      </c>
      <c r="L25" s="31">
        <f t="shared" si="3"/>
        <v>67070</v>
      </c>
      <c r="M25" s="28">
        <f t="shared" si="6"/>
        <v>33796</v>
      </c>
      <c r="N25" s="30">
        <f t="shared" si="0"/>
        <v>565</v>
      </c>
      <c r="O25" s="32">
        <v>1575</v>
      </c>
      <c r="P25" s="24">
        <f t="shared" si="1"/>
        <v>0.35873015873015873</v>
      </c>
      <c r="Q25" s="106">
        <f t="shared" si="2"/>
        <v>59.815929203539824</v>
      </c>
      <c r="R25" s="129">
        <v>2</v>
      </c>
      <c r="S25" s="142">
        <v>298</v>
      </c>
      <c r="T25" s="146">
        <v>300</v>
      </c>
      <c r="U25" s="163">
        <v>33472</v>
      </c>
      <c r="V25" s="163">
        <f t="shared" si="9"/>
        <v>324</v>
      </c>
      <c r="W25" s="162">
        <f t="shared" si="10"/>
        <v>0.50389145668704338</v>
      </c>
      <c r="X25" s="137"/>
    </row>
    <row r="26" spans="1:24" x14ac:dyDescent="0.15">
      <c r="A26" s="3" t="s">
        <v>114</v>
      </c>
      <c r="D26" s="3" t="s">
        <v>78</v>
      </c>
      <c r="E26" s="18">
        <v>18750</v>
      </c>
      <c r="F26" s="28">
        <v>3093</v>
      </c>
      <c r="G26" s="28"/>
      <c r="H26" s="29">
        <v>55</v>
      </c>
      <c r="I26" s="18">
        <v>42070</v>
      </c>
      <c r="J26" s="28">
        <v>26765</v>
      </c>
      <c r="K26" s="30">
        <v>444</v>
      </c>
      <c r="L26" s="31">
        <f t="shared" si="3"/>
        <v>60820</v>
      </c>
      <c r="M26" s="28">
        <f t="shared" si="6"/>
        <v>29858</v>
      </c>
      <c r="N26" s="30">
        <f t="shared" si="0"/>
        <v>499</v>
      </c>
      <c r="O26" s="32">
        <v>1575</v>
      </c>
      <c r="P26" s="24">
        <f t="shared" si="1"/>
        <v>0.31682539682539684</v>
      </c>
      <c r="Q26" s="106">
        <f t="shared" si="2"/>
        <v>59.835671342685373</v>
      </c>
      <c r="R26" s="129">
        <v>1</v>
      </c>
      <c r="S26" s="142">
        <v>277</v>
      </c>
      <c r="T26" s="146">
        <v>278</v>
      </c>
      <c r="U26" s="163">
        <v>29632</v>
      </c>
      <c r="V26" s="163">
        <f t="shared" si="9"/>
        <v>226</v>
      </c>
      <c r="W26" s="162">
        <f t="shared" si="10"/>
        <v>0.49092403814534691</v>
      </c>
      <c r="X26" s="137"/>
    </row>
    <row r="27" spans="1:24" x14ac:dyDescent="0.15">
      <c r="A27" s="3" t="s">
        <v>115</v>
      </c>
      <c r="D27" s="3" t="s">
        <v>79</v>
      </c>
      <c r="E27" s="18">
        <v>18750</v>
      </c>
      <c r="F27" s="28">
        <v>3512</v>
      </c>
      <c r="G27" s="28"/>
      <c r="H27" s="29">
        <v>67</v>
      </c>
      <c r="I27" s="18">
        <v>42070</v>
      </c>
      <c r="J27" s="28">
        <v>27201</v>
      </c>
      <c r="K27" s="30">
        <v>455</v>
      </c>
      <c r="L27" s="31">
        <f t="shared" si="3"/>
        <v>60820</v>
      </c>
      <c r="M27" s="28">
        <f t="shared" si="6"/>
        <v>30713</v>
      </c>
      <c r="N27" s="30">
        <f t="shared" si="0"/>
        <v>522</v>
      </c>
      <c r="O27" s="32">
        <v>1575</v>
      </c>
      <c r="P27" s="24">
        <f t="shared" si="1"/>
        <v>0.33142857142857141</v>
      </c>
      <c r="Q27" s="106">
        <f t="shared" si="2"/>
        <v>58.837164750957854</v>
      </c>
      <c r="R27" s="129">
        <v>0</v>
      </c>
      <c r="S27" s="142">
        <v>279</v>
      </c>
      <c r="T27" s="146">
        <v>279</v>
      </c>
      <c r="U27" s="163">
        <v>30713</v>
      </c>
      <c r="V27" s="163">
        <f t="shared" si="9"/>
        <v>0</v>
      </c>
      <c r="W27" s="162">
        <f t="shared" si="10"/>
        <v>0.50498191384413027</v>
      </c>
      <c r="X27" s="137"/>
    </row>
    <row r="28" spans="1:24" x14ac:dyDescent="0.15">
      <c r="A28" s="3" t="s">
        <v>116</v>
      </c>
      <c r="D28" s="3" t="s">
        <v>80</v>
      </c>
      <c r="E28" s="18">
        <v>18750</v>
      </c>
      <c r="F28" s="28">
        <v>4724</v>
      </c>
      <c r="G28" s="28"/>
      <c r="H28" s="29">
        <v>86</v>
      </c>
      <c r="I28" s="18">
        <v>42070</v>
      </c>
      <c r="J28" s="28">
        <v>28418</v>
      </c>
      <c r="K28" s="30">
        <v>471</v>
      </c>
      <c r="L28" s="31">
        <f t="shared" si="3"/>
        <v>60820</v>
      </c>
      <c r="M28" s="28">
        <f t="shared" si="6"/>
        <v>33142</v>
      </c>
      <c r="N28" s="30">
        <f t="shared" si="0"/>
        <v>557</v>
      </c>
      <c r="O28" s="32">
        <v>1575</v>
      </c>
      <c r="P28" s="24">
        <f t="shared" si="1"/>
        <v>0.35365079365079366</v>
      </c>
      <c r="Q28" s="106">
        <f t="shared" si="2"/>
        <v>59.500897666068219</v>
      </c>
      <c r="R28" s="129">
        <v>1</v>
      </c>
      <c r="S28" s="142">
        <v>299</v>
      </c>
      <c r="T28" s="146">
        <v>300</v>
      </c>
      <c r="U28" s="163">
        <v>33142</v>
      </c>
      <c r="V28" s="163">
        <f t="shared" si="9"/>
        <v>0</v>
      </c>
      <c r="W28" s="162">
        <f t="shared" si="10"/>
        <v>0.54491943439658008</v>
      </c>
      <c r="X28" s="137"/>
    </row>
    <row r="29" spans="1:24" ht="14" thickBot="1" x14ac:dyDescent="0.2">
      <c r="A29" s="40" t="s">
        <v>117</v>
      </c>
      <c r="B29" s="40"/>
      <c r="C29" s="40"/>
      <c r="D29" s="41" t="s">
        <v>81</v>
      </c>
      <c r="E29" s="42">
        <v>22917</v>
      </c>
      <c r="F29" s="43">
        <v>2974</v>
      </c>
      <c r="G29" s="28"/>
      <c r="H29" s="44">
        <v>58</v>
      </c>
      <c r="I29" s="42">
        <v>42070</v>
      </c>
      <c r="J29" s="43">
        <v>28257</v>
      </c>
      <c r="K29" s="45">
        <v>468</v>
      </c>
      <c r="L29" s="46">
        <f t="shared" si="3"/>
        <v>64987</v>
      </c>
      <c r="M29" s="43">
        <f t="shared" si="6"/>
        <v>31231</v>
      </c>
      <c r="N29" s="45">
        <f t="shared" si="0"/>
        <v>526</v>
      </c>
      <c r="O29" s="47">
        <v>1575</v>
      </c>
      <c r="P29" s="48">
        <f t="shared" si="1"/>
        <v>0.33396825396825397</v>
      </c>
      <c r="Q29" s="120">
        <f t="shared" si="2"/>
        <v>59.374524714828894</v>
      </c>
      <c r="R29" s="130">
        <v>0</v>
      </c>
      <c r="S29" s="138">
        <v>282</v>
      </c>
      <c r="T29" s="148">
        <v>282</v>
      </c>
      <c r="U29" s="163">
        <v>31143</v>
      </c>
      <c r="V29" s="163">
        <f t="shared" si="9"/>
        <v>88</v>
      </c>
      <c r="W29" s="162">
        <f t="shared" si="10"/>
        <v>0.48057303768445997</v>
      </c>
      <c r="X29" s="137"/>
    </row>
    <row r="30" spans="1:24" ht="14" thickBot="1" x14ac:dyDescent="0.2">
      <c r="A30" s="33" t="s">
        <v>86</v>
      </c>
      <c r="B30" s="34"/>
      <c r="C30" s="34"/>
      <c r="D30" s="34"/>
      <c r="E30" s="35">
        <f t="shared" ref="E30:O30" si="11">SUM(E23:E29)</f>
        <v>154167</v>
      </c>
      <c r="F30" s="36">
        <f t="shared" si="11"/>
        <v>84360</v>
      </c>
      <c r="G30" s="36">
        <f t="shared" si="11"/>
        <v>7062</v>
      </c>
      <c r="H30" s="37">
        <f t="shared" si="11"/>
        <v>1785</v>
      </c>
      <c r="I30" s="35">
        <f t="shared" si="11"/>
        <v>294490</v>
      </c>
      <c r="J30" s="36">
        <f t="shared" si="11"/>
        <v>187362</v>
      </c>
      <c r="K30" s="37">
        <f t="shared" si="11"/>
        <v>3095</v>
      </c>
      <c r="L30" s="35">
        <f t="shared" si="11"/>
        <v>448657</v>
      </c>
      <c r="M30" s="36">
        <f t="shared" si="11"/>
        <v>271722</v>
      </c>
      <c r="N30" s="37">
        <f t="shared" si="11"/>
        <v>4880</v>
      </c>
      <c r="O30" s="38">
        <f t="shared" si="11"/>
        <v>10868</v>
      </c>
      <c r="P30" s="39">
        <f>N30/O30</f>
        <v>0.44902465955097531</v>
      </c>
      <c r="Q30" s="121">
        <f>M30/N30</f>
        <v>55.68073770491803</v>
      </c>
      <c r="R30" s="126"/>
      <c r="S30" s="134"/>
      <c r="T30" s="145"/>
      <c r="U30" s="161">
        <f>SUM(U23:U29)</f>
        <v>266582</v>
      </c>
      <c r="V30" s="161">
        <f>SUM(V23:V29)</f>
        <v>5140</v>
      </c>
      <c r="W30" s="135"/>
      <c r="X30" s="135"/>
    </row>
    <row r="31" spans="1:24" x14ac:dyDescent="0.15">
      <c r="A31" s="2"/>
      <c r="E31" s="66"/>
      <c r="F31" s="100"/>
      <c r="G31" s="101"/>
      <c r="H31" s="102"/>
      <c r="I31" s="66"/>
      <c r="J31" s="100"/>
      <c r="K31" s="102"/>
      <c r="L31" s="66"/>
      <c r="M31" s="100"/>
      <c r="N31" s="102"/>
      <c r="O31" s="69"/>
      <c r="P31" s="70"/>
      <c r="Q31" s="116"/>
      <c r="R31" s="127"/>
      <c r="S31" s="135"/>
      <c r="T31" s="150"/>
      <c r="U31" s="135"/>
      <c r="V31" s="161"/>
      <c r="W31" s="135"/>
      <c r="X31" s="135"/>
    </row>
    <row r="32" spans="1:24" x14ac:dyDescent="0.15">
      <c r="A32" s="2" t="s">
        <v>120</v>
      </c>
      <c r="E32" s="50"/>
      <c r="F32" s="51"/>
      <c r="G32" s="116"/>
      <c r="H32" s="27"/>
      <c r="I32" s="50"/>
      <c r="J32" s="51"/>
      <c r="K32" s="27"/>
      <c r="L32" s="50"/>
      <c r="M32" s="52"/>
      <c r="N32" s="27"/>
      <c r="O32" s="23"/>
      <c r="P32" s="53"/>
      <c r="Q32" s="52"/>
      <c r="R32" s="131"/>
      <c r="S32" s="140"/>
      <c r="T32" s="147"/>
      <c r="U32" s="137"/>
      <c r="V32" s="163"/>
      <c r="W32" s="137"/>
      <c r="X32" s="137"/>
    </row>
    <row r="33" spans="1:24" x14ac:dyDescent="0.15">
      <c r="A33" s="3" t="s">
        <v>36</v>
      </c>
      <c r="D33" s="54" t="s">
        <v>37</v>
      </c>
      <c r="E33" s="18">
        <v>168620</v>
      </c>
      <c r="F33" s="25">
        <v>188713</v>
      </c>
      <c r="G33" s="25">
        <f>F33-E33</f>
        <v>20093</v>
      </c>
      <c r="H33" s="27">
        <v>2248</v>
      </c>
      <c r="I33" s="22">
        <v>126210</v>
      </c>
      <c r="J33" s="55">
        <v>105046</v>
      </c>
      <c r="K33" s="27">
        <v>1481</v>
      </c>
      <c r="L33" s="50">
        <f t="shared" ref="L33:M37" si="12">E33+I33</f>
        <v>294830</v>
      </c>
      <c r="M33" s="52">
        <f t="shared" si="12"/>
        <v>293759</v>
      </c>
      <c r="N33" s="27">
        <f>H33+K33</f>
        <v>3729</v>
      </c>
      <c r="O33" s="23">
        <v>4707</v>
      </c>
      <c r="P33" s="24">
        <f t="shared" ref="P33:P38" si="13">N33/O33</f>
        <v>0.79222434671765452</v>
      </c>
      <c r="Q33" s="118">
        <f t="shared" ref="Q33:Q38" si="14">M33/N33</f>
        <v>78.776883883078568</v>
      </c>
      <c r="R33" s="131">
        <v>299</v>
      </c>
      <c r="S33" s="140">
        <v>1406</v>
      </c>
      <c r="T33" s="147">
        <v>1705</v>
      </c>
      <c r="U33" s="160">
        <v>293759</v>
      </c>
      <c r="V33" s="163">
        <f>M33-U33</f>
        <v>0</v>
      </c>
      <c r="W33" s="162">
        <f>M33/L33</f>
        <v>0.99636739816165243</v>
      </c>
      <c r="X33" s="137"/>
    </row>
    <row r="34" spans="1:24" x14ac:dyDescent="0.15">
      <c r="A34" s="3" t="s">
        <v>38</v>
      </c>
      <c r="D34" s="3" t="s">
        <v>39</v>
      </c>
      <c r="E34" s="18">
        <v>168620</v>
      </c>
      <c r="F34" s="19">
        <v>36349.800000000003</v>
      </c>
      <c r="G34" s="25"/>
      <c r="H34" s="21">
        <v>641</v>
      </c>
      <c r="I34" s="22">
        <v>126210</v>
      </c>
      <c r="J34" s="28">
        <v>112495.4</v>
      </c>
      <c r="K34" s="21">
        <v>1625</v>
      </c>
      <c r="L34" s="50">
        <f t="shared" si="12"/>
        <v>294830</v>
      </c>
      <c r="M34" s="56">
        <f t="shared" si="12"/>
        <v>148845.20000000001</v>
      </c>
      <c r="N34" s="21">
        <f>H34+K34</f>
        <v>2266</v>
      </c>
      <c r="O34" s="23">
        <v>4254</v>
      </c>
      <c r="P34" s="24">
        <f t="shared" si="13"/>
        <v>0.53267512929007987</v>
      </c>
      <c r="Q34" s="86">
        <f t="shared" si="14"/>
        <v>65.686319505736989</v>
      </c>
      <c r="R34" s="131">
        <v>47</v>
      </c>
      <c r="S34" s="139">
        <v>908</v>
      </c>
      <c r="T34" s="147">
        <v>955</v>
      </c>
      <c r="U34" s="160">
        <v>144851</v>
      </c>
      <c r="V34" s="163">
        <f t="shared" ref="V34:V37" si="15">M34-U34</f>
        <v>3994.2000000000116</v>
      </c>
      <c r="W34" s="162">
        <f t="shared" ref="W34:W37" si="16">M34/L34</f>
        <v>0.504850931045009</v>
      </c>
      <c r="X34" s="137"/>
    </row>
    <row r="35" spans="1:24" x14ac:dyDescent="0.15">
      <c r="A35" s="3" t="s">
        <v>40</v>
      </c>
      <c r="D35" s="3" t="s">
        <v>41</v>
      </c>
      <c r="E35" s="18">
        <v>168620</v>
      </c>
      <c r="F35" s="19">
        <v>12144</v>
      </c>
      <c r="G35" s="25"/>
      <c r="H35" s="21">
        <v>212</v>
      </c>
      <c r="I35" s="22">
        <v>126210</v>
      </c>
      <c r="J35" s="28">
        <v>113324</v>
      </c>
      <c r="K35" s="21">
        <v>1638</v>
      </c>
      <c r="L35" s="50">
        <f t="shared" si="12"/>
        <v>294830</v>
      </c>
      <c r="M35" s="56">
        <f t="shared" si="12"/>
        <v>125468</v>
      </c>
      <c r="N35" s="21">
        <f>H35+K35</f>
        <v>1850</v>
      </c>
      <c r="O35" s="23">
        <v>4707</v>
      </c>
      <c r="P35" s="24">
        <f t="shared" si="13"/>
        <v>0.39303165498194181</v>
      </c>
      <c r="Q35" s="86">
        <f t="shared" si="14"/>
        <v>67.820540540540534</v>
      </c>
      <c r="R35" s="131">
        <v>11</v>
      </c>
      <c r="S35" s="139">
        <v>827</v>
      </c>
      <c r="T35" s="147">
        <v>838</v>
      </c>
      <c r="U35" s="160">
        <v>125148</v>
      </c>
      <c r="V35" s="163">
        <f t="shared" si="15"/>
        <v>320</v>
      </c>
      <c r="W35" s="162">
        <f t="shared" si="16"/>
        <v>0.42556049248719602</v>
      </c>
      <c r="X35" s="137"/>
    </row>
    <row r="36" spans="1:24" x14ac:dyDescent="0.15">
      <c r="A36" s="3" t="s">
        <v>42</v>
      </c>
      <c r="D36" s="54" t="s">
        <v>43</v>
      </c>
      <c r="E36" s="18">
        <v>168620</v>
      </c>
      <c r="F36" s="19">
        <v>41253</v>
      </c>
      <c r="G36" s="25"/>
      <c r="H36" s="21">
        <v>694</v>
      </c>
      <c r="I36" s="22">
        <v>126210</v>
      </c>
      <c r="J36" s="28">
        <v>114274</v>
      </c>
      <c r="K36" s="21">
        <v>1634</v>
      </c>
      <c r="L36" s="50">
        <f t="shared" si="12"/>
        <v>294830</v>
      </c>
      <c r="M36" s="56">
        <f t="shared" si="12"/>
        <v>155527</v>
      </c>
      <c r="N36" s="21">
        <f>H36+K36</f>
        <v>2328</v>
      </c>
      <c r="O36" s="23">
        <v>4707</v>
      </c>
      <c r="P36" s="24">
        <f t="shared" si="13"/>
        <v>0.4945825366475462</v>
      </c>
      <c r="Q36" s="86">
        <f t="shared" si="14"/>
        <v>66.807130584192436</v>
      </c>
      <c r="R36" s="131">
        <v>40</v>
      </c>
      <c r="S36" s="139">
        <v>960</v>
      </c>
      <c r="T36" s="147">
        <v>1000</v>
      </c>
      <c r="U36" s="160">
        <v>150899</v>
      </c>
      <c r="V36" s="163">
        <f t="shared" si="15"/>
        <v>4628</v>
      </c>
      <c r="W36" s="162">
        <f t="shared" si="16"/>
        <v>0.5275141607027779</v>
      </c>
      <c r="X36" s="137"/>
    </row>
    <row r="37" spans="1:24" ht="14" thickBot="1" x14ac:dyDescent="0.2">
      <c r="A37" s="3" t="s">
        <v>44</v>
      </c>
      <c r="D37" s="54" t="s">
        <v>45</v>
      </c>
      <c r="E37" s="18">
        <v>168620</v>
      </c>
      <c r="F37" s="57">
        <v>9915</v>
      </c>
      <c r="G37" s="25"/>
      <c r="H37" s="27">
        <v>181</v>
      </c>
      <c r="I37" s="22">
        <v>126210</v>
      </c>
      <c r="J37" s="43">
        <v>114902</v>
      </c>
      <c r="K37" s="27">
        <v>1659</v>
      </c>
      <c r="L37" s="50">
        <f t="shared" si="12"/>
        <v>294830</v>
      </c>
      <c r="M37" s="52">
        <f t="shared" si="12"/>
        <v>124817</v>
      </c>
      <c r="N37" s="27">
        <f>H37+K37</f>
        <v>1840</v>
      </c>
      <c r="O37" s="23">
        <v>4707</v>
      </c>
      <c r="P37" s="48">
        <f t="shared" si="13"/>
        <v>0.39090715954960698</v>
      </c>
      <c r="Q37" s="52">
        <f t="shared" si="14"/>
        <v>67.835326086956528</v>
      </c>
      <c r="R37" s="131">
        <v>4</v>
      </c>
      <c r="S37" s="140">
        <v>820</v>
      </c>
      <c r="T37" s="147">
        <v>824</v>
      </c>
      <c r="U37" s="160">
        <v>124759</v>
      </c>
      <c r="V37" s="163">
        <f t="shared" si="15"/>
        <v>58</v>
      </c>
      <c r="W37" s="162">
        <f t="shared" si="16"/>
        <v>0.42335244038937692</v>
      </c>
      <c r="X37" s="137"/>
    </row>
    <row r="38" spans="1:24" ht="14" thickBot="1" x14ac:dyDescent="0.2">
      <c r="A38" s="33" t="s">
        <v>121</v>
      </c>
      <c r="B38" s="34"/>
      <c r="C38" s="34"/>
      <c r="D38" s="34"/>
      <c r="E38" s="35">
        <f t="shared" ref="E38:O38" si="17">SUM(E33:E37)</f>
        <v>843100</v>
      </c>
      <c r="F38" s="58">
        <f>SUM(F33:F37)</f>
        <v>288374.8</v>
      </c>
      <c r="G38" s="58">
        <f>SUM(G33:G37)</f>
        <v>20093</v>
      </c>
      <c r="H38" s="59">
        <f t="shared" si="17"/>
        <v>3976</v>
      </c>
      <c r="I38" s="35">
        <f>SUM(I33:I37)</f>
        <v>631050</v>
      </c>
      <c r="J38" s="58">
        <f>SUM(J33:J37)</f>
        <v>560041.4</v>
      </c>
      <c r="K38" s="59">
        <f>SUM(K33:K37)</f>
        <v>8037</v>
      </c>
      <c r="L38" s="35">
        <f t="shared" si="17"/>
        <v>1474150</v>
      </c>
      <c r="M38" s="58">
        <f>SUM(M33:M37)</f>
        <v>848416.2</v>
      </c>
      <c r="N38" s="59">
        <f>SUM(N33:N37)</f>
        <v>12013</v>
      </c>
      <c r="O38" s="38">
        <f t="shared" si="17"/>
        <v>23082</v>
      </c>
      <c r="P38" s="49">
        <f t="shared" si="13"/>
        <v>0.52044883458972357</v>
      </c>
      <c r="Q38" s="119">
        <f t="shared" si="14"/>
        <v>70.624839756929987</v>
      </c>
      <c r="R38" s="126"/>
      <c r="S38" s="134"/>
      <c r="T38" s="145"/>
      <c r="U38" s="161">
        <f>SUM(U33:U37)</f>
        <v>839416</v>
      </c>
      <c r="V38" s="161">
        <f>SUM(V33:V37)</f>
        <v>9000.2000000000116</v>
      </c>
      <c r="W38" s="135"/>
      <c r="X38" s="135"/>
    </row>
    <row r="39" spans="1:24" x14ac:dyDescent="0.15">
      <c r="E39" s="50"/>
      <c r="F39" s="51"/>
      <c r="G39" s="116"/>
      <c r="H39" s="27"/>
      <c r="I39" s="50"/>
      <c r="J39" s="51"/>
      <c r="K39" s="27"/>
      <c r="L39" s="50"/>
      <c r="M39" s="52"/>
      <c r="N39" s="27"/>
      <c r="O39" s="23"/>
      <c r="P39" s="53"/>
      <c r="Q39" s="52"/>
      <c r="R39" s="131"/>
      <c r="S39" s="140"/>
      <c r="T39" s="147"/>
      <c r="U39" s="137"/>
      <c r="V39" s="163"/>
      <c r="W39" s="137"/>
      <c r="X39" s="137"/>
    </row>
    <row r="40" spans="1:24" x14ac:dyDescent="0.15">
      <c r="A40" s="2" t="s">
        <v>123</v>
      </c>
      <c r="E40" s="50"/>
      <c r="F40" s="51"/>
      <c r="G40" s="116"/>
      <c r="H40" s="27"/>
      <c r="I40" s="50"/>
      <c r="J40" s="51"/>
      <c r="K40" s="27"/>
      <c r="L40" s="50"/>
      <c r="M40" s="52"/>
      <c r="N40" s="27"/>
      <c r="O40" s="23"/>
      <c r="P40" s="53"/>
      <c r="Q40" s="52"/>
      <c r="R40" s="131"/>
      <c r="S40" s="140"/>
      <c r="T40" s="147"/>
      <c r="U40" s="137"/>
      <c r="V40" s="163"/>
      <c r="W40" s="137"/>
      <c r="X40" s="137"/>
    </row>
    <row r="41" spans="1:24" x14ac:dyDescent="0.15">
      <c r="A41" s="3" t="s">
        <v>46</v>
      </c>
      <c r="D41" s="3" t="s">
        <v>47</v>
      </c>
      <c r="E41" s="22">
        <v>12000</v>
      </c>
      <c r="F41" s="28">
        <v>4683</v>
      </c>
      <c r="G41" s="28">
        <f>F41-E41</f>
        <v>-7317</v>
      </c>
      <c r="H41" s="21">
        <v>205</v>
      </c>
      <c r="I41" s="22">
        <v>11500</v>
      </c>
      <c r="J41" s="28">
        <v>6831</v>
      </c>
      <c r="K41" s="21">
        <v>331</v>
      </c>
      <c r="L41" s="50">
        <f t="shared" ref="L41:M44" si="18">E41+I41</f>
        <v>23500</v>
      </c>
      <c r="M41" s="56">
        <f t="shared" si="18"/>
        <v>11514</v>
      </c>
      <c r="N41" s="21">
        <f>H41+K41</f>
        <v>536</v>
      </c>
      <c r="O41" s="23">
        <v>1575</v>
      </c>
      <c r="P41" s="60">
        <f>N41/O41</f>
        <v>0.3403174603174603</v>
      </c>
      <c r="Q41" s="86">
        <f>M41/N41</f>
        <v>21.481343283582088</v>
      </c>
      <c r="R41" s="131">
        <v>18</v>
      </c>
      <c r="S41" s="139">
        <v>125</v>
      </c>
      <c r="T41" s="147">
        <v>143</v>
      </c>
      <c r="U41" s="160">
        <v>11514</v>
      </c>
      <c r="V41" s="163">
        <f>M41-U41</f>
        <v>0</v>
      </c>
      <c r="W41" s="162">
        <f>M41/L41</f>
        <v>0.48995744680851067</v>
      </c>
      <c r="X41" s="137"/>
    </row>
    <row r="42" spans="1:24" x14ac:dyDescent="0.15">
      <c r="A42" s="3" t="s">
        <v>17</v>
      </c>
      <c r="D42" s="54" t="s">
        <v>48</v>
      </c>
      <c r="E42" s="31">
        <v>455000</v>
      </c>
      <c r="F42" s="55">
        <v>216711.5</v>
      </c>
      <c r="G42" s="28"/>
      <c r="H42" s="61">
        <v>3698</v>
      </c>
      <c r="I42" s="31">
        <v>11500</v>
      </c>
      <c r="J42" s="55">
        <v>7072</v>
      </c>
      <c r="K42" s="61">
        <v>350</v>
      </c>
      <c r="L42" s="62">
        <f t="shared" si="18"/>
        <v>466500</v>
      </c>
      <c r="M42" s="63">
        <v>223784</v>
      </c>
      <c r="N42" s="61">
        <f>H42+K42</f>
        <v>4048</v>
      </c>
      <c r="O42" s="32">
        <v>8508</v>
      </c>
      <c r="P42" s="24">
        <f>N42/O42</f>
        <v>0.47578749412317817</v>
      </c>
      <c r="Q42" s="122">
        <f>M42/N42</f>
        <v>55.282608695652172</v>
      </c>
      <c r="R42" s="129">
        <v>204</v>
      </c>
      <c r="S42" s="142">
        <v>815</v>
      </c>
      <c r="T42" s="146">
        <v>1019</v>
      </c>
      <c r="U42" s="160">
        <v>162150</v>
      </c>
      <c r="V42" s="163">
        <f t="shared" ref="V42:V44" si="19">M42-U42</f>
        <v>61634</v>
      </c>
      <c r="W42" s="162">
        <f t="shared" ref="W42:W44" si="20">M42/L42</f>
        <v>0.47970846730975347</v>
      </c>
      <c r="X42" s="137"/>
    </row>
    <row r="43" spans="1:24" x14ac:dyDescent="0.15">
      <c r="A43" s="3" t="s">
        <v>49</v>
      </c>
      <c r="D43" s="64" t="s">
        <v>50</v>
      </c>
      <c r="E43" s="31">
        <v>12000</v>
      </c>
      <c r="F43" s="28">
        <v>3697</v>
      </c>
      <c r="G43" s="28"/>
      <c r="H43" s="30">
        <v>103</v>
      </c>
      <c r="I43" s="31">
        <v>11500</v>
      </c>
      <c r="J43" s="28">
        <v>7527</v>
      </c>
      <c r="K43" s="30">
        <v>367</v>
      </c>
      <c r="L43" s="62">
        <f t="shared" si="18"/>
        <v>23500</v>
      </c>
      <c r="M43" s="51">
        <f t="shared" si="18"/>
        <v>11224</v>
      </c>
      <c r="N43" s="30">
        <f>H43+K43</f>
        <v>470</v>
      </c>
      <c r="O43" s="32">
        <v>1575</v>
      </c>
      <c r="P43" s="24">
        <f>N43/O43</f>
        <v>0.29841269841269841</v>
      </c>
      <c r="Q43" s="106">
        <f>M43/N43</f>
        <v>23.880851063829788</v>
      </c>
      <c r="R43" s="129">
        <v>3</v>
      </c>
      <c r="S43" s="137">
        <v>111</v>
      </c>
      <c r="T43" s="146">
        <v>114</v>
      </c>
      <c r="U43" s="160">
        <v>10888</v>
      </c>
      <c r="V43" s="163">
        <f t="shared" si="19"/>
        <v>336</v>
      </c>
      <c r="W43" s="162">
        <f t="shared" si="20"/>
        <v>0.47761702127659572</v>
      </c>
      <c r="X43" s="137"/>
    </row>
    <row r="44" spans="1:24" ht="14" thickBot="1" x14ac:dyDescent="0.2">
      <c r="A44" s="3" t="s">
        <v>51</v>
      </c>
      <c r="D44" s="64" t="s">
        <v>52</v>
      </c>
      <c r="E44" s="22">
        <v>12000</v>
      </c>
      <c r="F44" s="25">
        <v>512</v>
      </c>
      <c r="G44" s="28"/>
      <c r="H44" s="27">
        <v>22</v>
      </c>
      <c r="I44" s="22">
        <v>11500</v>
      </c>
      <c r="J44" s="25">
        <v>7527</v>
      </c>
      <c r="K44" s="27">
        <v>367</v>
      </c>
      <c r="L44" s="50">
        <f t="shared" si="18"/>
        <v>23500</v>
      </c>
      <c r="M44" s="52">
        <f t="shared" si="18"/>
        <v>8039</v>
      </c>
      <c r="N44" s="27">
        <f>H44+K44</f>
        <v>389</v>
      </c>
      <c r="O44" s="23">
        <v>1575</v>
      </c>
      <c r="P44" s="48">
        <f>N44/O44</f>
        <v>0.24698412698412697</v>
      </c>
      <c r="Q44" s="52">
        <f>M44/N44</f>
        <v>20.665809768637533</v>
      </c>
      <c r="R44" s="131">
        <v>0</v>
      </c>
      <c r="S44" s="140">
        <v>0</v>
      </c>
      <c r="T44" s="147">
        <f>R44+S44</f>
        <v>0</v>
      </c>
      <c r="U44" s="160">
        <v>8059</v>
      </c>
      <c r="V44" s="163">
        <f t="shared" si="19"/>
        <v>-20</v>
      </c>
      <c r="W44" s="162">
        <f t="shared" si="20"/>
        <v>0.34208510638297873</v>
      </c>
      <c r="X44" s="137"/>
    </row>
    <row r="45" spans="1:24" ht="14" thickBot="1" x14ac:dyDescent="0.2">
      <c r="A45" s="33" t="s">
        <v>2</v>
      </c>
      <c r="B45" s="34"/>
      <c r="C45" s="34"/>
      <c r="D45" s="34"/>
      <c r="E45" s="35">
        <f t="shared" ref="E45:O45" si="21">SUM(E41:E44)</f>
        <v>491000</v>
      </c>
      <c r="F45" s="58">
        <f>SUM(F41:F44)</f>
        <v>225603.5</v>
      </c>
      <c r="G45" s="58">
        <f>SUM(G41:G44)</f>
        <v>-7317</v>
      </c>
      <c r="H45" s="59">
        <f t="shared" si="21"/>
        <v>4028</v>
      </c>
      <c r="I45" s="35">
        <f t="shared" si="21"/>
        <v>46000</v>
      </c>
      <c r="J45" s="58">
        <f>SUM(J41:J44)</f>
        <v>28957</v>
      </c>
      <c r="K45" s="59">
        <f t="shared" si="21"/>
        <v>1415</v>
      </c>
      <c r="L45" s="35">
        <f t="shared" si="21"/>
        <v>537000</v>
      </c>
      <c r="M45" s="58">
        <f>SUM(M41:M44)</f>
        <v>254561</v>
      </c>
      <c r="N45" s="59">
        <f t="shared" si="21"/>
        <v>5443</v>
      </c>
      <c r="O45" s="38">
        <f t="shared" si="21"/>
        <v>13233</v>
      </c>
      <c r="P45" s="49">
        <f>N45/O45</f>
        <v>0.41132018438751605</v>
      </c>
      <c r="Q45" s="119">
        <f>M45/N45</f>
        <v>46.768510012860553</v>
      </c>
      <c r="R45" s="126"/>
      <c r="S45" s="134"/>
      <c r="T45" s="145"/>
      <c r="U45" s="161">
        <f>SUM(U41:U44)</f>
        <v>192611</v>
      </c>
      <c r="V45" s="161">
        <f>SUM(V41:V44)</f>
        <v>61950</v>
      </c>
      <c r="W45" s="135"/>
      <c r="X45" s="135"/>
    </row>
    <row r="46" spans="1:24" x14ac:dyDescent="0.15">
      <c r="A46" s="2"/>
      <c r="E46" s="66"/>
      <c r="F46" s="67"/>
      <c r="G46" s="103"/>
      <c r="H46" s="68"/>
      <c r="I46" s="66"/>
      <c r="J46" s="67"/>
      <c r="K46" s="68"/>
      <c r="L46" s="66"/>
      <c r="M46" s="67"/>
      <c r="N46" s="68"/>
      <c r="O46" s="69"/>
      <c r="P46" s="70"/>
      <c r="Q46" s="116"/>
      <c r="R46" s="127"/>
      <c r="S46" s="135"/>
      <c r="T46" s="150"/>
      <c r="U46" s="135"/>
      <c r="V46" s="161"/>
      <c r="W46" s="135"/>
      <c r="X46" s="135"/>
    </row>
    <row r="47" spans="1:24" x14ac:dyDescent="0.15">
      <c r="A47" s="2" t="s">
        <v>124</v>
      </c>
      <c r="B47" s="65"/>
      <c r="C47" s="65"/>
      <c r="E47" s="66"/>
      <c r="F47" s="67"/>
      <c r="G47" s="67"/>
      <c r="H47" s="68"/>
      <c r="I47" s="66"/>
      <c r="J47" s="67"/>
      <c r="K47" s="68"/>
      <c r="L47" s="66"/>
      <c r="M47" s="67"/>
      <c r="N47" s="68"/>
      <c r="O47" s="69"/>
      <c r="P47" s="70"/>
      <c r="Q47" s="116"/>
      <c r="R47" s="127"/>
      <c r="S47" s="135"/>
      <c r="T47" s="150"/>
      <c r="U47" s="135"/>
      <c r="V47" s="161"/>
      <c r="W47" s="135"/>
      <c r="X47" s="135"/>
    </row>
    <row r="48" spans="1:24" x14ac:dyDescent="0.15">
      <c r="A48" s="3" t="s">
        <v>126</v>
      </c>
      <c r="D48" s="3" t="s">
        <v>53</v>
      </c>
      <c r="E48" s="7">
        <v>250000</v>
      </c>
      <c r="F48" s="19">
        <v>242198</v>
      </c>
      <c r="G48" s="28">
        <f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50">
        <f t="shared" ref="L48" si="22">E48+I48</f>
        <v>250000</v>
      </c>
      <c r="M48" s="56">
        <f t="shared" ref="M48:M57" si="23">F48+J48</f>
        <v>242198</v>
      </c>
      <c r="N48" s="21">
        <f t="shared" ref="N48:N57" si="24">H48+K48</f>
        <v>3495</v>
      </c>
      <c r="O48" s="23">
        <v>3924</v>
      </c>
      <c r="P48" s="72">
        <f t="shared" ref="P48:P58" si="25">N48/O48</f>
        <v>0.89067278287461771</v>
      </c>
      <c r="Q48" s="51">
        <f t="shared" ref="Q48:Q58" si="26">M48/N48</f>
        <v>69.298426323319021</v>
      </c>
      <c r="R48" s="129">
        <v>566</v>
      </c>
      <c r="S48" s="137">
        <v>745</v>
      </c>
      <c r="T48" s="146">
        <v>1311</v>
      </c>
      <c r="U48" s="160">
        <v>242198</v>
      </c>
      <c r="V48" s="163">
        <f>M48-U48</f>
        <v>0</v>
      </c>
      <c r="W48" s="162">
        <f>M48/L48</f>
        <v>0.96879199999999999</v>
      </c>
      <c r="X48" s="137"/>
    </row>
    <row r="49" spans="1:24" x14ac:dyDescent="0.15">
      <c r="A49" s="3" t="s">
        <v>127</v>
      </c>
      <c r="D49" s="71" t="s">
        <v>87</v>
      </c>
      <c r="E49" s="22">
        <v>158000</v>
      </c>
      <c r="F49" s="19">
        <v>50550</v>
      </c>
      <c r="G49" s="28">
        <f>F49-E49</f>
        <v>-107450</v>
      </c>
      <c r="H49" s="21">
        <v>944</v>
      </c>
      <c r="I49" s="22">
        <v>0</v>
      </c>
      <c r="J49" s="19">
        <v>0</v>
      </c>
      <c r="K49" s="21">
        <v>0</v>
      </c>
      <c r="L49" s="50">
        <f t="shared" ref="L49:L50" si="27">E49+I49</f>
        <v>158000</v>
      </c>
      <c r="M49" s="56">
        <f t="shared" si="23"/>
        <v>50550</v>
      </c>
      <c r="N49" s="21">
        <f t="shared" si="24"/>
        <v>944</v>
      </c>
      <c r="O49" s="23">
        <v>2616</v>
      </c>
      <c r="P49" s="72">
        <f t="shared" si="25"/>
        <v>0.36085626911314983</v>
      </c>
      <c r="Q49" s="51">
        <f t="shared" si="26"/>
        <v>53.548728813559322</v>
      </c>
      <c r="R49" s="129">
        <v>107</v>
      </c>
      <c r="S49" s="143">
        <v>315</v>
      </c>
      <c r="T49" s="146">
        <v>422</v>
      </c>
      <c r="U49" s="160">
        <v>50550</v>
      </c>
      <c r="V49" s="163">
        <f t="shared" ref="V49:V57" si="28">M49-U49</f>
        <v>0</v>
      </c>
      <c r="W49" s="162">
        <f t="shared" ref="W49:W57" si="29">M49/L49</f>
        <v>0.31993670886075948</v>
      </c>
      <c r="X49" s="137"/>
    </row>
    <row r="50" spans="1:24" x14ac:dyDescent="0.15">
      <c r="A50" s="3" t="s">
        <v>73</v>
      </c>
      <c r="D50" s="71" t="s">
        <v>56</v>
      </c>
      <c r="E50" s="22">
        <v>50000</v>
      </c>
      <c r="F50" s="19">
        <v>46148</v>
      </c>
      <c r="G50" s="28">
        <f>F50-E50</f>
        <v>-3852</v>
      </c>
      <c r="H50" s="21">
        <v>944</v>
      </c>
      <c r="I50" s="22">
        <v>0</v>
      </c>
      <c r="J50" s="19">
        <v>0</v>
      </c>
      <c r="K50" s="21">
        <v>0</v>
      </c>
      <c r="L50" s="50">
        <f t="shared" si="27"/>
        <v>50000</v>
      </c>
      <c r="M50" s="56">
        <f t="shared" si="23"/>
        <v>46148</v>
      </c>
      <c r="N50" s="21">
        <f t="shared" si="24"/>
        <v>944</v>
      </c>
      <c r="O50" s="23">
        <v>1308</v>
      </c>
      <c r="P50" s="72">
        <f t="shared" si="25"/>
        <v>0.72171253822629966</v>
      </c>
      <c r="Q50" s="51">
        <f t="shared" si="26"/>
        <v>48.885593220338983</v>
      </c>
      <c r="R50" s="129">
        <v>166</v>
      </c>
      <c r="S50" s="137">
        <v>247</v>
      </c>
      <c r="T50" s="146">
        <v>413</v>
      </c>
      <c r="U50" s="160">
        <v>46148</v>
      </c>
      <c r="V50" s="163">
        <f t="shared" si="28"/>
        <v>0</v>
      </c>
      <c r="W50" s="162">
        <f t="shared" si="29"/>
        <v>0.92296</v>
      </c>
      <c r="X50" s="137"/>
    </row>
    <row r="51" spans="1:24" x14ac:dyDescent="0.15">
      <c r="A51" s="3" t="s">
        <v>128</v>
      </c>
      <c r="D51" s="71" t="s">
        <v>57</v>
      </c>
      <c r="E51" s="22">
        <v>250000</v>
      </c>
      <c r="F51" s="19">
        <v>154123</v>
      </c>
      <c r="G51" s="28">
        <f>F51-E51</f>
        <v>-95877</v>
      </c>
      <c r="H51" s="21">
        <v>2382</v>
      </c>
      <c r="I51" s="22">
        <v>0</v>
      </c>
      <c r="J51" s="19">
        <v>0</v>
      </c>
      <c r="K51" s="21">
        <v>0</v>
      </c>
      <c r="L51" s="50">
        <v>250000</v>
      </c>
      <c r="M51" s="56">
        <f t="shared" si="23"/>
        <v>154123</v>
      </c>
      <c r="N51" s="21">
        <f t="shared" si="24"/>
        <v>2382</v>
      </c>
      <c r="O51" s="23">
        <v>3924</v>
      </c>
      <c r="P51" s="72">
        <f t="shared" si="25"/>
        <v>0.60703363914373087</v>
      </c>
      <c r="Q51" s="51">
        <f t="shared" si="26"/>
        <v>64.703190596137702</v>
      </c>
      <c r="R51" s="129">
        <v>405</v>
      </c>
      <c r="S51" s="137">
        <v>483</v>
      </c>
      <c r="T51" s="146">
        <v>888</v>
      </c>
      <c r="U51" s="160">
        <v>154123</v>
      </c>
      <c r="V51" s="163">
        <f t="shared" si="28"/>
        <v>0</v>
      </c>
      <c r="W51" s="162">
        <f t="shared" si="29"/>
        <v>0.61649200000000004</v>
      </c>
      <c r="X51" s="137"/>
    </row>
    <row r="52" spans="1:24" x14ac:dyDescent="0.15">
      <c r="A52" s="3" t="s">
        <v>99</v>
      </c>
      <c r="D52" s="71" t="s">
        <v>58</v>
      </c>
      <c r="E52" s="22">
        <v>268000</v>
      </c>
      <c r="F52" s="19">
        <v>350821.5</v>
      </c>
      <c r="G52" s="28"/>
      <c r="H52" s="21">
        <v>4957</v>
      </c>
      <c r="I52" s="22">
        <v>0</v>
      </c>
      <c r="J52" s="19">
        <v>0</v>
      </c>
      <c r="K52" s="21">
        <v>0</v>
      </c>
      <c r="L52" s="50">
        <v>268000</v>
      </c>
      <c r="M52" s="56">
        <f t="shared" si="23"/>
        <v>350821.5</v>
      </c>
      <c r="N52" s="21">
        <f t="shared" si="24"/>
        <v>4957</v>
      </c>
      <c r="O52" s="23">
        <v>5232</v>
      </c>
      <c r="P52" s="72">
        <f t="shared" si="25"/>
        <v>0.94743883792048933</v>
      </c>
      <c r="Q52" s="51">
        <f t="shared" si="26"/>
        <v>70.772947347185792</v>
      </c>
      <c r="R52" s="129">
        <v>566</v>
      </c>
      <c r="S52" s="137">
        <v>737</v>
      </c>
      <c r="T52" s="146">
        <v>1303</v>
      </c>
      <c r="U52" s="160">
        <v>313342</v>
      </c>
      <c r="V52" s="163">
        <f t="shared" si="28"/>
        <v>37479.5</v>
      </c>
      <c r="W52" s="162">
        <f t="shared" si="29"/>
        <v>1.3090354477611941</v>
      </c>
      <c r="X52" s="137"/>
    </row>
    <row r="53" spans="1:24" x14ac:dyDescent="0.15">
      <c r="A53" s="3" t="s">
        <v>129</v>
      </c>
      <c r="D53" s="71" t="s">
        <v>62</v>
      </c>
      <c r="E53" s="22">
        <v>200000</v>
      </c>
      <c r="F53" s="19">
        <v>122003.6</v>
      </c>
      <c r="G53" s="28"/>
      <c r="H53" s="21">
        <v>1788</v>
      </c>
      <c r="I53" s="22">
        <v>0</v>
      </c>
      <c r="J53" s="19">
        <v>0</v>
      </c>
      <c r="K53" s="21">
        <v>0</v>
      </c>
      <c r="L53" s="50">
        <f>E53+I53</f>
        <v>200000</v>
      </c>
      <c r="M53" s="56">
        <f t="shared" si="23"/>
        <v>122003.6</v>
      </c>
      <c r="N53" s="21">
        <f t="shared" si="24"/>
        <v>1788</v>
      </c>
      <c r="O53" s="23">
        <v>2616</v>
      </c>
      <c r="P53" s="24">
        <f t="shared" si="25"/>
        <v>0.6834862385321101</v>
      </c>
      <c r="Q53" s="86">
        <f t="shared" si="26"/>
        <v>68.234675615212538</v>
      </c>
      <c r="R53" s="131">
        <v>126</v>
      </c>
      <c r="S53" s="139">
        <v>316</v>
      </c>
      <c r="T53" s="147">
        <v>442</v>
      </c>
      <c r="U53" s="160">
        <v>99135</v>
      </c>
      <c r="V53" s="163">
        <f t="shared" si="28"/>
        <v>22868.600000000006</v>
      </c>
      <c r="W53" s="162">
        <f t="shared" si="29"/>
        <v>0.61001800000000006</v>
      </c>
      <c r="X53" s="137"/>
    </row>
    <row r="54" spans="1:24" x14ac:dyDescent="0.15">
      <c r="A54" s="3" t="s">
        <v>130</v>
      </c>
      <c r="D54" s="3" t="s">
        <v>63</v>
      </c>
      <c r="E54" s="22">
        <v>420000</v>
      </c>
      <c r="F54" s="25">
        <v>116971</v>
      </c>
      <c r="G54" s="28"/>
      <c r="H54" s="27">
        <v>1684</v>
      </c>
      <c r="I54" s="22">
        <v>0</v>
      </c>
      <c r="J54" s="25">
        <v>0</v>
      </c>
      <c r="K54" s="27">
        <v>0</v>
      </c>
      <c r="L54" s="50">
        <f>E54+I54</f>
        <v>420000</v>
      </c>
      <c r="M54" s="52">
        <f t="shared" si="23"/>
        <v>116971</v>
      </c>
      <c r="N54" s="27">
        <f t="shared" si="24"/>
        <v>1684</v>
      </c>
      <c r="O54" s="23">
        <v>5232</v>
      </c>
      <c r="P54" s="24">
        <f t="shared" si="25"/>
        <v>0.32186544342507645</v>
      </c>
      <c r="Q54" s="86">
        <f t="shared" si="26"/>
        <v>69.460213776722085</v>
      </c>
      <c r="R54" s="131">
        <v>216</v>
      </c>
      <c r="S54" s="139">
        <v>367</v>
      </c>
      <c r="T54" s="147">
        <v>583</v>
      </c>
      <c r="U54" s="160">
        <v>105881</v>
      </c>
      <c r="V54" s="163">
        <f t="shared" si="28"/>
        <v>11090</v>
      </c>
      <c r="W54" s="162">
        <f>M54/L54</f>
        <v>0.27850238095238095</v>
      </c>
      <c r="X54" s="137"/>
    </row>
    <row r="55" spans="1:24" x14ac:dyDescent="0.15">
      <c r="A55" s="3" t="s">
        <v>131</v>
      </c>
      <c r="D55" s="3" t="s">
        <v>64</v>
      </c>
      <c r="E55" s="31">
        <v>158000</v>
      </c>
      <c r="F55" s="28">
        <v>29880.5</v>
      </c>
      <c r="G55" s="28"/>
      <c r="H55" s="30">
        <v>486</v>
      </c>
      <c r="I55" s="31">
        <v>0</v>
      </c>
      <c r="J55" s="28">
        <v>0</v>
      </c>
      <c r="K55" s="30">
        <v>0</v>
      </c>
      <c r="L55" s="62">
        <f>E55+I55</f>
        <v>158000</v>
      </c>
      <c r="M55" s="51">
        <f t="shared" si="23"/>
        <v>29880.5</v>
      </c>
      <c r="N55" s="27">
        <f>H55+K55</f>
        <v>486</v>
      </c>
      <c r="O55" s="32">
        <v>2616</v>
      </c>
      <c r="P55" s="24">
        <f t="shared" si="25"/>
        <v>0.18577981651376146</v>
      </c>
      <c r="Q55" s="106">
        <f t="shared" si="26"/>
        <v>61.482510288065846</v>
      </c>
      <c r="R55" s="129">
        <v>26</v>
      </c>
      <c r="S55" s="137">
        <v>167</v>
      </c>
      <c r="T55" s="146">
        <v>193</v>
      </c>
      <c r="U55" s="160">
        <v>28411</v>
      </c>
      <c r="V55" s="163">
        <f t="shared" si="28"/>
        <v>1469.5</v>
      </c>
      <c r="W55" s="162">
        <f t="shared" si="29"/>
        <v>0.18911708860759494</v>
      </c>
      <c r="X55" s="137"/>
    </row>
    <row r="56" spans="1:24" x14ac:dyDescent="0.15">
      <c r="A56" s="3" t="s">
        <v>132</v>
      </c>
      <c r="D56" s="71" t="s">
        <v>67</v>
      </c>
      <c r="E56" s="22">
        <v>358000</v>
      </c>
      <c r="F56" s="19">
        <v>71993.5</v>
      </c>
      <c r="G56" s="28"/>
      <c r="H56" s="21">
        <v>1118</v>
      </c>
      <c r="I56" s="22">
        <v>0</v>
      </c>
      <c r="J56" s="19">
        <v>0</v>
      </c>
      <c r="K56" s="21">
        <v>0</v>
      </c>
      <c r="L56" s="50">
        <f>E56+I56</f>
        <v>358000</v>
      </c>
      <c r="M56" s="56">
        <f t="shared" si="23"/>
        <v>71993.5</v>
      </c>
      <c r="N56" s="21">
        <f t="shared" si="24"/>
        <v>1118</v>
      </c>
      <c r="O56" s="23">
        <v>3924</v>
      </c>
      <c r="P56" s="24">
        <f t="shared" si="25"/>
        <v>0.28491335372069315</v>
      </c>
      <c r="Q56" s="86">
        <f t="shared" si="26"/>
        <v>64.394901610017882</v>
      </c>
      <c r="R56" s="131">
        <v>199</v>
      </c>
      <c r="S56" s="139">
        <v>166</v>
      </c>
      <c r="T56" s="147">
        <v>365</v>
      </c>
      <c r="U56" s="160">
        <v>66769</v>
      </c>
      <c r="V56" s="163">
        <f t="shared" si="28"/>
        <v>5224.5</v>
      </c>
      <c r="W56" s="162">
        <f t="shared" si="29"/>
        <v>0.20109916201117317</v>
      </c>
      <c r="X56" s="137"/>
    </row>
    <row r="57" spans="1:24" ht="14" thickBot="1" x14ac:dyDescent="0.2">
      <c r="A57" s="40" t="s">
        <v>133</v>
      </c>
      <c r="B57" s="40"/>
      <c r="C57" s="40"/>
      <c r="D57" s="40" t="s">
        <v>70</v>
      </c>
      <c r="E57" s="73">
        <v>175000</v>
      </c>
      <c r="F57" s="57">
        <v>23527</v>
      </c>
      <c r="G57" s="43"/>
      <c r="H57" s="74">
        <v>369</v>
      </c>
      <c r="I57" s="73">
        <v>0</v>
      </c>
      <c r="J57" s="57">
        <v>0</v>
      </c>
      <c r="K57" s="74">
        <v>0</v>
      </c>
      <c r="L57" s="75">
        <f>E57+I57</f>
        <v>175000</v>
      </c>
      <c r="M57" s="76">
        <f t="shared" si="23"/>
        <v>23527</v>
      </c>
      <c r="N57" s="74">
        <f t="shared" si="24"/>
        <v>369</v>
      </c>
      <c r="O57" s="77">
        <v>2616</v>
      </c>
      <c r="P57" s="48">
        <f t="shared" si="25"/>
        <v>0.14105504587155962</v>
      </c>
      <c r="Q57" s="123">
        <f t="shared" si="26"/>
        <v>63.758807588075882</v>
      </c>
      <c r="R57" s="133">
        <v>4</v>
      </c>
      <c r="S57" s="144">
        <v>132</v>
      </c>
      <c r="T57" s="153">
        <v>136</v>
      </c>
      <c r="U57" s="160">
        <v>23047</v>
      </c>
      <c r="V57" s="163">
        <f t="shared" si="28"/>
        <v>480</v>
      </c>
      <c r="W57" s="162">
        <f t="shared" si="29"/>
        <v>0.13444</v>
      </c>
      <c r="X57" s="137"/>
    </row>
    <row r="58" spans="1:24" ht="14" thickBot="1" x14ac:dyDescent="0.2">
      <c r="A58" s="78" t="s">
        <v>125</v>
      </c>
      <c r="B58" s="79"/>
      <c r="C58" s="79"/>
      <c r="D58" s="79"/>
      <c r="E58" s="80">
        <f t="shared" ref="E58:N58" si="30">SUM(E48:E57)</f>
        <v>2287000</v>
      </c>
      <c r="F58" s="81">
        <f t="shared" si="30"/>
        <v>1208216.1000000001</v>
      </c>
      <c r="G58" s="81">
        <f t="shared" si="30"/>
        <v>-214981</v>
      </c>
      <c r="H58" s="82">
        <f t="shared" si="30"/>
        <v>18167</v>
      </c>
      <c r="I58" s="80">
        <f t="shared" si="30"/>
        <v>0</v>
      </c>
      <c r="J58" s="83">
        <f t="shared" si="30"/>
        <v>0</v>
      </c>
      <c r="K58" s="82">
        <f t="shared" si="30"/>
        <v>0</v>
      </c>
      <c r="L58" s="84">
        <f t="shared" si="30"/>
        <v>2287000</v>
      </c>
      <c r="M58" s="81">
        <f t="shared" si="30"/>
        <v>1208216.1000000001</v>
      </c>
      <c r="N58" s="82">
        <f t="shared" si="30"/>
        <v>18167</v>
      </c>
      <c r="O58" s="85">
        <v>34008</v>
      </c>
      <c r="P58" s="49">
        <f t="shared" si="25"/>
        <v>0.53419783580334035</v>
      </c>
      <c r="Q58" s="121">
        <f t="shared" si="26"/>
        <v>66.506087961688777</v>
      </c>
      <c r="R58" s="128"/>
      <c r="S58" s="136"/>
      <c r="T58" s="149"/>
      <c r="U58" s="161">
        <f>SUM(U48:U57)</f>
        <v>1129604</v>
      </c>
      <c r="V58" s="161">
        <f>SUM(V48:V57)</f>
        <v>78612.100000000006</v>
      </c>
      <c r="W58" s="135"/>
      <c r="X58" s="135"/>
    </row>
    <row r="59" spans="1:24" x14ac:dyDescent="0.15">
      <c r="A59" s="2"/>
      <c r="E59" s="66"/>
      <c r="F59" s="67"/>
      <c r="G59" s="103"/>
      <c r="H59" s="68"/>
      <c r="I59" s="66"/>
      <c r="J59" s="100"/>
      <c r="K59" s="68"/>
      <c r="L59" s="105"/>
      <c r="M59" s="67"/>
      <c r="N59" s="68"/>
      <c r="O59" s="69"/>
      <c r="P59" s="70"/>
      <c r="Q59" s="116"/>
      <c r="R59" s="127"/>
      <c r="S59" s="135"/>
      <c r="T59" s="150"/>
      <c r="U59" s="135"/>
      <c r="V59" s="161"/>
      <c r="W59" s="135"/>
      <c r="X59" s="135"/>
    </row>
    <row r="60" spans="1:24" x14ac:dyDescent="0.15">
      <c r="A60" s="2" t="s">
        <v>139</v>
      </c>
      <c r="B60" s="65"/>
      <c r="C60" s="65"/>
      <c r="E60" s="66"/>
      <c r="F60" s="67"/>
      <c r="G60" s="67"/>
      <c r="H60" s="68"/>
      <c r="I60" s="66"/>
      <c r="J60" s="67"/>
      <c r="K60" s="68"/>
      <c r="L60" s="66"/>
      <c r="M60" s="67"/>
      <c r="N60" s="68"/>
      <c r="O60" s="69"/>
      <c r="P60" s="70"/>
      <c r="Q60" s="116"/>
      <c r="R60" s="127"/>
      <c r="S60" s="135"/>
      <c r="T60" s="150"/>
      <c r="U60" s="135"/>
      <c r="V60" s="161"/>
      <c r="W60" s="135"/>
      <c r="X60" s="135"/>
    </row>
    <row r="61" spans="1:24" x14ac:dyDescent="0.15">
      <c r="A61" s="3" t="s">
        <v>134</v>
      </c>
      <c r="D61" s="3" t="s">
        <v>82</v>
      </c>
      <c r="E61" s="31">
        <v>11500</v>
      </c>
      <c r="F61" s="28">
        <v>7142</v>
      </c>
      <c r="G61" s="28">
        <f>F61-E61</f>
        <v>-4358</v>
      </c>
      <c r="H61" s="30">
        <v>91</v>
      </c>
      <c r="I61" s="31">
        <v>0</v>
      </c>
      <c r="J61" s="28">
        <v>0</v>
      </c>
      <c r="K61" s="68">
        <v>0</v>
      </c>
      <c r="L61" s="62">
        <f t="shared" ref="L61:L64" si="31">E61+I61</f>
        <v>11500</v>
      </c>
      <c r="M61" s="28">
        <f>F61+J61</f>
        <v>7142</v>
      </c>
      <c r="N61" s="30">
        <f>H61+K61</f>
        <v>91</v>
      </c>
      <c r="O61" s="32">
        <v>100</v>
      </c>
      <c r="P61" s="72">
        <f>N61/O61</f>
        <v>0.91</v>
      </c>
      <c r="Q61" s="51">
        <f>M61/N61</f>
        <v>78.483516483516482</v>
      </c>
      <c r="R61" s="129">
        <v>9</v>
      </c>
      <c r="S61" s="137">
        <v>28</v>
      </c>
      <c r="T61" s="146">
        <v>37</v>
      </c>
      <c r="U61" s="160">
        <v>7142</v>
      </c>
      <c r="V61" s="163">
        <f>M61-U61</f>
        <v>0</v>
      </c>
      <c r="W61" s="162">
        <f>M61/L61</f>
        <v>0.62104347826086959</v>
      </c>
      <c r="X61" s="137"/>
    </row>
    <row r="62" spans="1:24" x14ac:dyDescent="0.15">
      <c r="A62" s="3" t="s">
        <v>135</v>
      </c>
      <c r="D62" s="3" t="s">
        <v>83</v>
      </c>
      <c r="E62" s="31">
        <v>11500</v>
      </c>
      <c r="F62" s="28">
        <v>5705</v>
      </c>
      <c r="G62" s="28"/>
      <c r="H62" s="30">
        <v>59</v>
      </c>
      <c r="I62" s="31">
        <v>0</v>
      </c>
      <c r="J62" s="28">
        <v>0</v>
      </c>
      <c r="K62" s="68">
        <v>0</v>
      </c>
      <c r="L62" s="62">
        <f t="shared" si="31"/>
        <v>11500</v>
      </c>
      <c r="M62" s="28">
        <f>F62+J62</f>
        <v>5705</v>
      </c>
      <c r="N62" s="30">
        <f>H62+K62</f>
        <v>59</v>
      </c>
      <c r="O62" s="32">
        <v>100</v>
      </c>
      <c r="P62" s="72">
        <f>N62/O62</f>
        <v>0.59</v>
      </c>
      <c r="Q62" s="51">
        <f>M62/N62</f>
        <v>96.694915254237287</v>
      </c>
      <c r="R62" s="129">
        <v>3</v>
      </c>
      <c r="S62" s="137">
        <v>21</v>
      </c>
      <c r="T62" s="146">
        <v>24</v>
      </c>
      <c r="U62" s="160">
        <v>5425</v>
      </c>
      <c r="V62" s="163">
        <f t="shared" ref="V62:V64" si="32">M62-U62</f>
        <v>280</v>
      </c>
      <c r="W62" s="162">
        <f t="shared" ref="W62:W64" si="33">M62/L62</f>
        <v>0.49608695652173912</v>
      </c>
      <c r="X62" s="137"/>
    </row>
    <row r="63" spans="1:24" x14ac:dyDescent="0.15">
      <c r="A63" s="3" t="s">
        <v>136</v>
      </c>
      <c r="D63" s="3" t="s">
        <v>84</v>
      </c>
      <c r="E63" s="31">
        <v>11500</v>
      </c>
      <c r="F63" s="28">
        <v>3350</v>
      </c>
      <c r="G63" s="28"/>
      <c r="H63" s="30">
        <v>42</v>
      </c>
      <c r="I63" s="31">
        <v>0</v>
      </c>
      <c r="J63" s="28">
        <v>0</v>
      </c>
      <c r="K63" s="68">
        <v>0</v>
      </c>
      <c r="L63" s="62">
        <f t="shared" si="31"/>
        <v>11500</v>
      </c>
      <c r="M63" s="28">
        <f>F63+J63</f>
        <v>3350</v>
      </c>
      <c r="N63" s="30">
        <f>H63+K63</f>
        <v>42</v>
      </c>
      <c r="O63" s="32">
        <v>100</v>
      </c>
      <c r="P63" s="72">
        <f>N63/O63</f>
        <v>0.42</v>
      </c>
      <c r="Q63" s="51">
        <f>M63/N63</f>
        <v>79.761904761904759</v>
      </c>
      <c r="R63" s="129">
        <v>0</v>
      </c>
      <c r="S63" s="137">
        <v>16</v>
      </c>
      <c r="T63" s="146">
        <v>16</v>
      </c>
      <c r="U63" s="160">
        <v>2510</v>
      </c>
      <c r="V63" s="163">
        <f t="shared" si="32"/>
        <v>840</v>
      </c>
      <c r="W63" s="162">
        <f t="shared" si="33"/>
        <v>0.29130434782608694</v>
      </c>
      <c r="X63" s="137"/>
    </row>
    <row r="64" spans="1:24" ht="14" thickBot="1" x14ac:dyDescent="0.2">
      <c r="A64" s="40" t="s">
        <v>137</v>
      </c>
      <c r="B64" s="40"/>
      <c r="C64" s="40"/>
      <c r="D64" s="40" t="s">
        <v>85</v>
      </c>
      <c r="E64" s="46">
        <v>11500</v>
      </c>
      <c r="F64" s="43">
        <v>2579</v>
      </c>
      <c r="G64" s="43"/>
      <c r="H64" s="45">
        <v>37</v>
      </c>
      <c r="I64" s="46">
        <v>0</v>
      </c>
      <c r="J64" s="43">
        <v>0</v>
      </c>
      <c r="K64" s="87">
        <v>0</v>
      </c>
      <c r="L64" s="88">
        <f t="shared" si="31"/>
        <v>11500</v>
      </c>
      <c r="M64" s="43">
        <f>F64+J64</f>
        <v>2579</v>
      </c>
      <c r="N64" s="45">
        <f>H64+K64</f>
        <v>37</v>
      </c>
      <c r="O64" s="47">
        <v>100</v>
      </c>
      <c r="P64" s="89">
        <f>N64/O64</f>
        <v>0.37</v>
      </c>
      <c r="Q64" s="124">
        <f>M64/N64</f>
        <v>69.702702702702709</v>
      </c>
      <c r="R64" s="130">
        <v>0</v>
      </c>
      <c r="S64" s="138">
        <v>16</v>
      </c>
      <c r="T64" s="148">
        <v>16</v>
      </c>
      <c r="U64" s="160">
        <v>2444</v>
      </c>
      <c r="V64" s="163">
        <f t="shared" si="32"/>
        <v>135</v>
      </c>
      <c r="W64" s="162">
        <f t="shared" si="33"/>
        <v>0.2242608695652174</v>
      </c>
      <c r="X64" s="137"/>
    </row>
    <row r="65" spans="1:24" ht="14" thickBot="1" x14ac:dyDescent="0.2">
      <c r="A65" s="78" t="s">
        <v>74</v>
      </c>
      <c r="B65" s="79"/>
      <c r="C65" s="79"/>
      <c r="D65" s="79"/>
      <c r="E65" s="80">
        <f>SUM(E61:E64)</f>
        <v>46000</v>
      </c>
      <c r="F65" s="81">
        <f>SUM(F61:F64)</f>
        <v>18776</v>
      </c>
      <c r="G65" s="81">
        <f>SUM(G61:G64)</f>
        <v>-4358</v>
      </c>
      <c r="H65" s="82">
        <f>SUM(H61:H64)</f>
        <v>229</v>
      </c>
      <c r="I65" s="80">
        <v>0</v>
      </c>
      <c r="J65" s="81">
        <f t="shared" ref="J65:O65" si="34">SUM(J61:J64)</f>
        <v>0</v>
      </c>
      <c r="K65" s="82">
        <f t="shared" si="34"/>
        <v>0</v>
      </c>
      <c r="L65" s="80">
        <f t="shared" si="34"/>
        <v>46000</v>
      </c>
      <c r="M65" s="83">
        <f t="shared" si="34"/>
        <v>18776</v>
      </c>
      <c r="N65" s="82">
        <f t="shared" si="34"/>
        <v>229</v>
      </c>
      <c r="O65" s="85">
        <f t="shared" si="34"/>
        <v>400</v>
      </c>
      <c r="P65" s="49">
        <f>N65/O65</f>
        <v>0.57250000000000001</v>
      </c>
      <c r="Q65" s="121">
        <f>M65/N65</f>
        <v>81.991266375545848</v>
      </c>
      <c r="R65" s="128"/>
      <c r="S65" s="136"/>
      <c r="T65" s="149"/>
      <c r="U65" s="161">
        <f>SUM(U61:U64)</f>
        <v>17521</v>
      </c>
      <c r="V65" s="161">
        <f>SUM(V61:V64)</f>
        <v>1255</v>
      </c>
      <c r="W65" s="135"/>
      <c r="X65" s="135"/>
    </row>
    <row r="66" spans="1:24" x14ac:dyDescent="0.15">
      <c r="A66" s="2"/>
      <c r="E66" s="66"/>
      <c r="F66" s="67"/>
      <c r="G66" s="103"/>
      <c r="H66" s="68"/>
      <c r="I66" s="66"/>
      <c r="J66" s="67"/>
      <c r="K66" s="68"/>
      <c r="L66" s="66"/>
      <c r="M66" s="100"/>
      <c r="N66" s="68"/>
      <c r="O66" s="69"/>
      <c r="P66" s="70"/>
      <c r="Q66" s="116"/>
      <c r="R66" s="127"/>
      <c r="S66" s="135"/>
      <c r="T66" s="150"/>
      <c r="U66" s="135"/>
      <c r="V66" s="161"/>
      <c r="W66" s="135"/>
      <c r="X66" s="135"/>
    </row>
    <row r="67" spans="1:24" x14ac:dyDescent="0.15">
      <c r="A67" s="2" t="s">
        <v>0</v>
      </c>
      <c r="E67" s="50"/>
      <c r="F67" s="51"/>
      <c r="G67" s="116"/>
      <c r="H67" s="27"/>
      <c r="I67" s="50"/>
      <c r="J67" s="19"/>
      <c r="K67" s="21"/>
      <c r="L67" s="50"/>
      <c r="M67" s="56"/>
      <c r="N67" s="21"/>
      <c r="O67" s="23"/>
      <c r="P67" s="53"/>
      <c r="Q67" s="52"/>
      <c r="R67" s="131"/>
      <c r="S67" s="140"/>
      <c r="T67" s="147"/>
      <c r="U67" s="137"/>
      <c r="V67" s="163"/>
      <c r="W67" s="137"/>
      <c r="X67" s="137"/>
    </row>
    <row r="68" spans="1:24" x14ac:dyDescent="0.15">
      <c r="A68" s="3" t="s">
        <v>71</v>
      </c>
      <c r="D68" s="3" t="s">
        <v>72</v>
      </c>
      <c r="E68" s="50">
        <v>50000</v>
      </c>
      <c r="F68" s="51">
        <v>55643</v>
      </c>
      <c r="G68" s="51">
        <f>F68-E68</f>
        <v>5643</v>
      </c>
      <c r="H68" s="21">
        <v>1436</v>
      </c>
      <c r="I68" s="50">
        <v>0</v>
      </c>
      <c r="J68" s="28">
        <v>0</v>
      </c>
      <c r="K68" s="21">
        <v>13</v>
      </c>
      <c r="L68" s="50">
        <v>50000</v>
      </c>
      <c r="M68" s="56">
        <f>F68+J68</f>
        <v>55643</v>
      </c>
      <c r="N68" s="21">
        <f t="shared" ref="N68:N73" si="35">H68+K68</f>
        <v>1449</v>
      </c>
      <c r="O68" s="23">
        <v>1575</v>
      </c>
      <c r="P68" s="90">
        <f t="shared" ref="P68:P74" si="36">N68/O68</f>
        <v>0.92</v>
      </c>
      <c r="Q68" s="56">
        <f t="shared" ref="Q68:Q74" si="37">M68/N68</f>
        <v>38.40096618357488</v>
      </c>
      <c r="R68" s="131">
        <v>88</v>
      </c>
      <c r="S68" s="139">
        <v>574</v>
      </c>
      <c r="T68" s="147">
        <v>662</v>
      </c>
      <c r="U68" s="160">
        <v>55643</v>
      </c>
      <c r="V68" s="163">
        <f>M68-U68</f>
        <v>0</v>
      </c>
      <c r="W68" s="162">
        <f>M68/L68</f>
        <v>1.11286</v>
      </c>
      <c r="X68" s="137"/>
    </row>
    <row r="69" spans="1:24" x14ac:dyDescent="0.15">
      <c r="A69" s="3" t="s">
        <v>54</v>
      </c>
      <c r="D69" s="3" t="s">
        <v>55</v>
      </c>
      <c r="E69" s="22">
        <v>157000</v>
      </c>
      <c r="F69" s="19">
        <v>154043</v>
      </c>
      <c r="G69" s="51">
        <v>264</v>
      </c>
      <c r="H69" s="21">
        <v>1385</v>
      </c>
      <c r="I69" s="22">
        <v>0</v>
      </c>
      <c r="J69" s="28">
        <v>0</v>
      </c>
      <c r="K69" s="21">
        <v>22</v>
      </c>
      <c r="L69" s="50">
        <v>157000</v>
      </c>
      <c r="M69" s="56">
        <f t="shared" ref="M69:M73" si="38">F69+J69</f>
        <v>154043</v>
      </c>
      <c r="N69" s="21">
        <f t="shared" si="35"/>
        <v>1407</v>
      </c>
      <c r="O69" s="23">
        <v>1575</v>
      </c>
      <c r="P69" s="24">
        <f t="shared" si="36"/>
        <v>0.89333333333333331</v>
      </c>
      <c r="Q69" s="86">
        <f t="shared" si="37"/>
        <v>109.48329779673064</v>
      </c>
      <c r="R69" s="131">
        <v>153</v>
      </c>
      <c r="S69" s="139">
        <v>463</v>
      </c>
      <c r="T69" s="147">
        <v>616</v>
      </c>
      <c r="U69" s="160">
        <v>154043</v>
      </c>
      <c r="V69" s="163">
        <f t="shared" ref="V69:V73" si="39">M69-U69</f>
        <v>0</v>
      </c>
      <c r="W69" s="162">
        <f t="shared" ref="W69:W73" si="40">M69/L69</f>
        <v>0.9811656050955414</v>
      </c>
      <c r="X69" s="137"/>
    </row>
    <row r="70" spans="1:24" x14ac:dyDescent="0.15">
      <c r="A70" s="3" t="s">
        <v>16</v>
      </c>
      <c r="D70" s="71" t="s">
        <v>59</v>
      </c>
      <c r="E70" s="22">
        <v>230000</v>
      </c>
      <c r="F70" s="19">
        <v>132648.5</v>
      </c>
      <c r="G70" s="51"/>
      <c r="H70" s="21">
        <v>2433</v>
      </c>
      <c r="I70" s="22">
        <v>0</v>
      </c>
      <c r="J70" s="28">
        <v>0</v>
      </c>
      <c r="K70" s="21">
        <v>0</v>
      </c>
      <c r="L70" s="50">
        <f>E70+I70</f>
        <v>230000</v>
      </c>
      <c r="M70" s="56">
        <f t="shared" si="38"/>
        <v>132648.5</v>
      </c>
      <c r="N70" s="21">
        <f t="shared" si="35"/>
        <v>2433</v>
      </c>
      <c r="O70" s="23">
        <v>4254</v>
      </c>
      <c r="P70" s="24">
        <f t="shared" si="36"/>
        <v>0.57193229901269393</v>
      </c>
      <c r="Q70" s="86">
        <f t="shared" si="37"/>
        <v>54.520550760378136</v>
      </c>
      <c r="R70" s="131">
        <v>246</v>
      </c>
      <c r="S70" s="139">
        <v>551</v>
      </c>
      <c r="T70" s="147">
        <v>797</v>
      </c>
      <c r="U70" s="160">
        <v>96776</v>
      </c>
      <c r="V70" s="163">
        <f t="shared" si="39"/>
        <v>35872.5</v>
      </c>
      <c r="W70" s="162">
        <f t="shared" si="40"/>
        <v>0.57673260869565213</v>
      </c>
      <c r="X70" s="137"/>
    </row>
    <row r="71" spans="1:24" x14ac:dyDescent="0.15">
      <c r="A71" s="3" t="s">
        <v>60</v>
      </c>
      <c r="D71" s="71" t="s">
        <v>61</v>
      </c>
      <c r="E71" s="22">
        <v>129000</v>
      </c>
      <c r="F71" s="19">
        <v>53797.5</v>
      </c>
      <c r="G71" s="51"/>
      <c r="H71" s="21">
        <v>558</v>
      </c>
      <c r="I71" s="22">
        <v>0</v>
      </c>
      <c r="J71" s="28">
        <v>0</v>
      </c>
      <c r="K71" s="21">
        <v>0</v>
      </c>
      <c r="L71" s="50">
        <v>129000</v>
      </c>
      <c r="M71" s="56">
        <f>F71+J71</f>
        <v>53797.5</v>
      </c>
      <c r="N71" s="21">
        <f>H71+K71</f>
        <v>558</v>
      </c>
      <c r="O71" s="23">
        <v>1575</v>
      </c>
      <c r="P71" s="24">
        <f>N71/O71</f>
        <v>0.35428571428571426</v>
      </c>
      <c r="Q71" s="86">
        <f>M71/N71</f>
        <v>96.411290322580641</v>
      </c>
      <c r="R71" s="131">
        <v>33</v>
      </c>
      <c r="S71" s="139">
        <v>163</v>
      </c>
      <c r="T71" s="147">
        <v>196</v>
      </c>
      <c r="U71" s="160">
        <v>49873</v>
      </c>
      <c r="V71" s="163">
        <f t="shared" si="39"/>
        <v>3924.5</v>
      </c>
      <c r="W71" s="162">
        <f t="shared" si="40"/>
        <v>0.41703488372093023</v>
      </c>
      <c r="X71" s="137"/>
    </row>
    <row r="72" spans="1:24" ht="13.5" customHeight="1" x14ac:dyDescent="0.15">
      <c r="A72" s="3" t="s">
        <v>65</v>
      </c>
      <c r="D72" s="71" t="s">
        <v>66</v>
      </c>
      <c r="E72" s="31">
        <v>110000</v>
      </c>
      <c r="F72" s="28">
        <v>33806.400000000001</v>
      </c>
      <c r="G72" s="51" t="s">
        <v>89</v>
      </c>
      <c r="H72" s="30">
        <v>389</v>
      </c>
      <c r="I72" s="31">
        <v>0</v>
      </c>
      <c r="J72" s="28">
        <v>0</v>
      </c>
      <c r="K72" s="30">
        <v>0</v>
      </c>
      <c r="L72" s="62">
        <f>E72+I72</f>
        <v>110000</v>
      </c>
      <c r="M72" s="51">
        <f t="shared" si="38"/>
        <v>33806.400000000001</v>
      </c>
      <c r="N72" s="30">
        <f t="shared" si="35"/>
        <v>389</v>
      </c>
      <c r="O72" s="32">
        <v>1575</v>
      </c>
      <c r="P72" s="24">
        <f t="shared" si="36"/>
        <v>0.24698412698412697</v>
      </c>
      <c r="Q72" s="106">
        <f t="shared" si="37"/>
        <v>86.905912596401038</v>
      </c>
      <c r="R72" s="129">
        <v>79</v>
      </c>
      <c r="S72" s="137">
        <v>69</v>
      </c>
      <c r="T72" s="146">
        <v>148</v>
      </c>
      <c r="U72" s="160">
        <v>30831</v>
      </c>
      <c r="V72" s="163">
        <f t="shared" si="39"/>
        <v>2975.4000000000015</v>
      </c>
      <c r="W72" s="162">
        <f t="shared" si="40"/>
        <v>0.3073309090909091</v>
      </c>
      <c r="X72" s="137"/>
    </row>
    <row r="73" spans="1:24" ht="13.5" customHeight="1" thickBot="1" x14ac:dyDescent="0.2">
      <c r="A73" s="3" t="s">
        <v>68</v>
      </c>
      <c r="D73" s="71" t="s">
        <v>69</v>
      </c>
      <c r="E73" s="22">
        <v>256000</v>
      </c>
      <c r="F73" s="19">
        <v>81739</v>
      </c>
      <c r="G73" s="51"/>
      <c r="H73" s="21">
        <v>920</v>
      </c>
      <c r="I73" s="22">
        <v>0</v>
      </c>
      <c r="J73" s="28">
        <v>0</v>
      </c>
      <c r="K73" s="21">
        <v>0</v>
      </c>
      <c r="L73" s="50">
        <f>E73+I73</f>
        <v>256000</v>
      </c>
      <c r="M73" s="56">
        <f t="shared" si="38"/>
        <v>81739</v>
      </c>
      <c r="N73" s="21">
        <f t="shared" si="35"/>
        <v>920</v>
      </c>
      <c r="O73" s="23">
        <v>3150</v>
      </c>
      <c r="P73" s="24">
        <f t="shared" si="36"/>
        <v>0.29206349206349208</v>
      </c>
      <c r="Q73" s="118">
        <f t="shared" si="37"/>
        <v>88.846739130434784</v>
      </c>
      <c r="R73" s="131">
        <v>113</v>
      </c>
      <c r="S73" s="140">
        <v>246</v>
      </c>
      <c r="T73" s="147">
        <v>359</v>
      </c>
      <c r="U73" s="160">
        <v>77865</v>
      </c>
      <c r="V73" s="163">
        <f t="shared" si="39"/>
        <v>3874</v>
      </c>
      <c r="W73" s="162">
        <f t="shared" si="40"/>
        <v>0.31929296875000002</v>
      </c>
      <c r="X73" s="137"/>
    </row>
    <row r="74" spans="1:24" ht="13.5" customHeight="1" thickBot="1" x14ac:dyDescent="0.2">
      <c r="A74" s="33" t="s">
        <v>3</v>
      </c>
      <c r="B74" s="91"/>
      <c r="C74" s="91"/>
      <c r="D74" s="91"/>
      <c r="E74" s="35">
        <f>SUM(E68:E73)</f>
        <v>932000</v>
      </c>
      <c r="F74" s="58">
        <f>SUM(F68:F73)</f>
        <v>511677.4</v>
      </c>
      <c r="G74" s="58">
        <f>SUM(G68:G73)</f>
        <v>5907</v>
      </c>
      <c r="H74" s="59">
        <f>SUM(H68:H73)</f>
        <v>7121</v>
      </c>
      <c r="I74" s="35">
        <f>SUM(I68:I73)</f>
        <v>0</v>
      </c>
      <c r="J74" s="58">
        <f t="shared" ref="J74:O74" si="41">SUM(J67:J73)</f>
        <v>0</v>
      </c>
      <c r="K74" s="59">
        <f t="shared" si="41"/>
        <v>35</v>
      </c>
      <c r="L74" s="35">
        <f t="shared" si="41"/>
        <v>932000</v>
      </c>
      <c r="M74" s="58">
        <f t="shared" si="41"/>
        <v>511677.4</v>
      </c>
      <c r="N74" s="59">
        <f t="shared" si="41"/>
        <v>7156</v>
      </c>
      <c r="O74" s="38">
        <f t="shared" si="41"/>
        <v>13704</v>
      </c>
      <c r="P74" s="39">
        <f t="shared" si="36"/>
        <v>0.52218330414477521</v>
      </c>
      <c r="Q74" s="119">
        <f t="shared" si="37"/>
        <v>71.503269983230865</v>
      </c>
      <c r="R74" s="126"/>
      <c r="S74" s="134"/>
      <c r="T74" s="151"/>
      <c r="U74" s="161">
        <f>SUM(U68:U73)</f>
        <v>465031</v>
      </c>
      <c r="V74" s="161">
        <f>SUM(V68:V73)</f>
        <v>46646.400000000001</v>
      </c>
      <c r="W74" s="135"/>
      <c r="X74" s="135"/>
    </row>
    <row r="75" spans="1:24" s="114" customFormat="1" ht="13.5" customHeight="1" thickBot="1" x14ac:dyDescent="0.2">
      <c r="A75" s="107" t="s">
        <v>138</v>
      </c>
      <c r="B75" s="108"/>
      <c r="C75" s="108"/>
      <c r="D75" s="108"/>
      <c r="E75" s="109">
        <f t="shared" ref="E75:O75" si="42">SUM(E20,E30,E38,E45,E58,E65,E74)</f>
        <v>5474100</v>
      </c>
      <c r="F75" s="110">
        <f t="shared" si="42"/>
        <v>2710631.4</v>
      </c>
      <c r="G75" s="110">
        <f t="shared" si="42"/>
        <v>-158948</v>
      </c>
      <c r="H75" s="111">
        <f t="shared" si="42"/>
        <v>43686</v>
      </c>
      <c r="I75" s="109">
        <f t="shared" si="42"/>
        <v>2444004</v>
      </c>
      <c r="J75" s="110">
        <f t="shared" si="42"/>
        <v>2008267.4</v>
      </c>
      <c r="K75" s="111">
        <f t="shared" si="42"/>
        <v>32367</v>
      </c>
      <c r="L75" s="109">
        <f t="shared" si="42"/>
        <v>7918104</v>
      </c>
      <c r="M75" s="110">
        <f t="shared" si="42"/>
        <v>4718899.3000000007</v>
      </c>
      <c r="N75" s="111">
        <f t="shared" si="42"/>
        <v>76053</v>
      </c>
      <c r="O75" s="112">
        <f t="shared" si="42"/>
        <v>149635</v>
      </c>
      <c r="P75" s="113">
        <f t="shared" ref="P75" si="43">N75/O75</f>
        <v>0.50825675811140447</v>
      </c>
      <c r="Q75" s="125">
        <f>M75/N75</f>
        <v>62.047510288877504</v>
      </c>
      <c r="R75" s="132"/>
      <c r="S75" s="141"/>
      <c r="T75" s="152"/>
      <c r="U75" s="159"/>
      <c r="V75" s="165">
        <f>SUM(V20+V30+V38+V45+V58+V65+V74)</f>
        <v>213624.30000000002</v>
      </c>
      <c r="W75" s="159"/>
      <c r="X75" s="159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2024-11-15T15:29:29Z</cp:lastPrinted>
  <dcterms:created xsi:type="dcterms:W3CDTF">2005-10-20T22:05:14Z</dcterms:created>
  <dcterms:modified xsi:type="dcterms:W3CDTF">2024-11-20T22:38:43Z</dcterms:modified>
</cp:coreProperties>
</file>