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1.20.25\"/>
    </mc:Choice>
  </mc:AlternateContent>
  <xr:revisionPtr revIDLastSave="0" documentId="13_ncr:1_{4DDE2A6D-D9AA-4512-B320-6EDC2E912216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24 25" sheetId="1" r:id="rId1"/>
  </sheets>
  <definedNames>
    <definedName name="_xlnm.Print_Area" localSheetId="0">'24 25'!$A$1:$W$76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<sst xmlns="http://schemas.openxmlformats.org/spreadsheetml/2006/main" count="160" uniqueCount="154">
  <si>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</si>
  <si>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</si>
  <si>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</si>
  <si>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</si>
  <si>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</si>
  <si>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</si>
  <si>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</si>
  <si>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</si>
  <si>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</si>
  <si>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</si>
  <si>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</si>
  <si>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</si>
  <si>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</si>
  <si>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</si>
  <si>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</si>
  <si>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</si>
  <si>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</si>
  <si>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</si>
  <si>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</si>
  <si>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</si>
  <si>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</si>
  <si>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</si>
  <si>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</si>
  <si>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</si>
  <si>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</si>
  <si>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</si>
  <si>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</si>
  <si>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</si>
  <si>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</si>
  <si>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</si>
  <si>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</si>
  <si>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</si>
  <si>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</si>
  <si>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</si>
  <si>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</si>
  <si>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</si>
  <si>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</si>
  <si>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</si>
  <si>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</si>
  <si>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</si>
  <si>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</si>
  <si>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</si>
  <si>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</si>
  <si>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</si>
  <si>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</si>
  <si>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</si>
  <si>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</si>
  <si>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</si>
  <si>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</si>
  <si>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</si>
  <si>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</si>
  <si>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</si>
  <si>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</si>
  <si>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</si>
  <si>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</si>
  <si>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</si>
  <si>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</si>
  <si>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</si>
  <si>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</si>
  <si>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</si>
  <si>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</si>
  <si>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</si>
  <si>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</si>
  <si>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</si>
  <si>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</si>
  <si>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</si>
  <si>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</si>
  <si>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</si>
  <si>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</si>
  <si>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</si>
  <si>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</si>
  <si>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</si>
  <si>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</si>
  <si>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</si>
  <si>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</si>
  <si>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</si>
  <si>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</si>
  <si>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</si>
  <si>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</si>
  <si>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</si>
  <si>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</si>
  <si>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</si>
  <si>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</si>
  <si>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</si>
  <si>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</si>
  <si>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</si>
  <si>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</si>
  <si>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</si>
  <si>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</si>
  <si>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</si>
  <si>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</si>
  <si>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</si>
  <si>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</si>
  <si>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</si>
  <si>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</si>
  <si>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</si>
  <si>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</si>
  <si>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</si>
  <si>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</si>
  <si>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</si>
  <si>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</si>
  <si>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</si>
  <si>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</si>
  <si>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</si>
  <si>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</si>
  <si>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</si>
  <si>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</si>
  <si>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</si>
  <si>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</si>
  <si>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</si>
  <si>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</si>
  <si>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</si>
  <si>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</si>
  <si>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</si>
  <si>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</si>
  <si>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</si>
  <si>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</si>
  <si>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</si>
  <si>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</si>
  <si>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</si>
  <si>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</si>
  <si>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</si>
  <si>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</si>
  <si>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</si>
  <si>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</si>
  <si>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</si>
  <si>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</si>
  <si>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</si>
  <si>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</si>
  <si>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</si>
  <si>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</si>
  <si>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</si>
  <si>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</si>
  <si>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</si>
  <si>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</si>
  <si>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</si>
  <si>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</si>
  <si>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</si>
  <si>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</si>
  <si>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</si>
  <si>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</si>
  <si>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</si>
  <si>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</si>
  <si>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</si>
  <si>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</si>
  <si>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</si>
  <si>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</si>
  <si>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</si>
  <si>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</si>
  <si>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</si>
  <si>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</si>
  <si>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</si>
  <si>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1.20.25</t>
  </si>
  <si>
    <t>TICKET SALES REPORT as of 1/20/2025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</si>
</sst>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164" fontId="6" fillId="0" borderId="0" xfId="2" applyNumberFormat="1" applyFont="1" applyFill="1" applyAlignment="1">
      <alignment horizontal="center"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6" fillId="0" borderId="3" xfId="0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" fontId="6" fillId="0" borderId="0" xfId="0" applyNumberFormat="1" applyFont="1" applyFill="1"/>
    <xf numFmtId="165" fontId="6" fillId="0" borderId="0" xfId="1" applyNumberFormat="1" applyFont="1" applyFill="1"/>
    <xf numFmtId="49" fontId="6" fillId="0" borderId="0" xfId="0" applyNumberFormat="1" applyFont="1" applyFill="1"/>
    <xf numFmtId="15" fontId="6" fillId="0" borderId="0" xfId="0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208818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Normal="100" zoomScaleSheetLayoutView="100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U6" sqref="U6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6.710937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49" t="s">
        <v>152</v>
      </c>
      <c r="P1" s="149"/>
      <c r="Q1" s="149"/>
      <c r="R1" s="149"/>
      <c r="S1" s="149"/>
      <c r="T1" s="149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153</v>
      </c>
      <c r="E3" s="150" t="s">
        <v>20</v>
      </c>
      <c r="F3" s="150"/>
      <c r="G3" s="150"/>
      <c r="H3" s="150"/>
      <c r="I3" s="151" t="s">
        <v>21</v>
      </c>
      <c r="J3" s="151"/>
      <c r="K3" s="151"/>
      <c r="L3" s="152" t="s">
        <v>97</v>
      </c>
      <c r="M3" s="152"/>
      <c r="N3" s="152"/>
      <c r="O3" s="150" t="s">
        <v>145</v>
      </c>
      <c r="P3" s="150"/>
      <c r="Q3" s="150"/>
      <c r="R3" s="153" t="s">
        <v>144</v>
      </c>
      <c r="S3" s="153"/>
      <c r="T3" s="153"/>
      <c r="U3" s="139" t="s">
        <v>147</v>
      </c>
      <c r="V3" s="136" t="s">
        <v>146</v>
      </c>
      <c r="W3" s="132" t="s">
        <v>148</v>
      </c>
      <c r="X3" s="141"/>
      <c r="Y3" s="140"/>
    </row>
    <row r="4" spans="1:27" ht="47.25" x14ac:dyDescent="0.4">
      <c r="A4" s="148" t="s">
        <v>109</v>
      </c>
      <c r="B4" s="148"/>
      <c r="C4" s="148"/>
      <c r="D4" s="71" t="s">
        <v>121</v>
      </c>
      <c r="E4" s="72" t="s">
        <v>19</v>
      </c>
      <c r="F4" s="73" t="s">
        <v>1</v>
      </c>
      <c r="G4" s="83" t="s">
        <v>139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141</v>
      </c>
      <c r="P4" s="96" t="s">
        <v>140</v>
      </c>
      <c r="Q4" s="78" t="s">
        <v>143</v>
      </c>
      <c r="R4" s="146" t="s">
        <v>117</v>
      </c>
      <c r="S4" s="96" t="s">
        <v>142</v>
      </c>
      <c r="T4" s="147" t="s">
        <v>118</v>
      </c>
      <c r="U4" s="142"/>
      <c r="V4" s="137"/>
      <c r="W4" s="96"/>
      <c r="X4" s="96"/>
    </row>
    <row r="5" spans="1:27" ht="12.75" customHeight="1" x14ac:dyDescent="0.2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68">
        <f t="shared" ref="Q6:Q29" si="2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68">
        <f t="shared" si="2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4">M7-U7</f>
        <v>0</v>
      </c>
      <c r="W7" s="130">
        <f t="shared" ref="W7:W19" si="5">M7/L7</f>
        <v>0.79575361310088188</v>
      </c>
      <c r="X7" s="130"/>
    </row>
    <row r="8" spans="1:27" x14ac:dyDescent="0.2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>F8-E8</f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3"/>
        <v>138308</v>
      </c>
      <c r="M8" s="27">
        <f t="shared" ref="M8:M29" si="6">F8+J8</f>
        <v>153056</v>
      </c>
      <c r="N8" s="29">
        <f t="shared" si="0"/>
        <v>2883</v>
      </c>
      <c r="O8" s="31">
        <v>2836</v>
      </c>
      <c r="P8" s="24">
        <f t="shared" si="1"/>
        <v>1.0165726375176305</v>
      </c>
      <c r="Q8" s="85">
        <f t="shared" si="2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4"/>
        <v>0</v>
      </c>
      <c r="W8" s="130">
        <f t="shared" si="5"/>
        <v>1.1066315759030569</v>
      </c>
      <c r="X8" s="130"/>
    </row>
    <row r="9" spans="1:27" x14ac:dyDescent="0.2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>F9-E9</f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3"/>
        <v>129974</v>
      </c>
      <c r="M9" s="27">
        <f t="shared" si="6"/>
        <v>136282</v>
      </c>
      <c r="N9" s="29">
        <f t="shared" si="0"/>
        <v>2610</v>
      </c>
      <c r="O9" s="31">
        <v>3150</v>
      </c>
      <c r="P9" s="24">
        <f t="shared" si="1"/>
        <v>0.82857142857142863</v>
      </c>
      <c r="Q9" s="85">
        <f t="shared" si="2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4"/>
        <v>0</v>
      </c>
      <c r="W9" s="130">
        <f t="shared" si="5"/>
        <v>1.0485327834797729</v>
      </c>
      <c r="X9" s="130"/>
    </row>
    <row r="10" spans="1:27" s="154" customFormat="1" x14ac:dyDescent="0.2">
      <c r="A10" s="154" t="s">
        <v>7</v>
      </c>
      <c r="B10" s="154" t="s">
        <v>26</v>
      </c>
      <c r="D10" s="154" t="s">
        <v>27</v>
      </c>
      <c r="E10" s="155">
        <v>68750</v>
      </c>
      <c r="F10" s="45">
        <v>91858</v>
      </c>
      <c r="G10" s="45">
        <f>F10-E10</f>
        <v>23108</v>
      </c>
      <c r="H10" s="156">
        <v>2046</v>
      </c>
      <c r="I10" s="155">
        <v>126211</v>
      </c>
      <c r="J10" s="45">
        <v>97577</v>
      </c>
      <c r="K10" s="50">
        <v>1619</v>
      </c>
      <c r="L10" s="30">
        <f t="shared" si="3"/>
        <v>194961</v>
      </c>
      <c r="M10" s="45">
        <f t="shared" si="6"/>
        <v>189435</v>
      </c>
      <c r="N10" s="50">
        <f t="shared" si="0"/>
        <v>3665</v>
      </c>
      <c r="O10" s="31">
        <v>4725</v>
      </c>
      <c r="P10" s="157">
        <f t="shared" si="1"/>
        <v>0.77566137566137561</v>
      </c>
      <c r="Q10" s="100">
        <f t="shared" si="2"/>
        <v>51.687585266030013</v>
      </c>
      <c r="R10" s="105">
        <v>243</v>
      </c>
      <c r="S10" s="115">
        <v>1584</v>
      </c>
      <c r="T10" s="118">
        <v>1827</v>
      </c>
      <c r="U10" s="128">
        <v>170019</v>
      </c>
      <c r="V10" s="131">
        <f t="shared" si="4"/>
        <v>19416</v>
      </c>
      <c r="W10" s="130">
        <f t="shared" si="5"/>
        <v>0.97165586963546557</v>
      </c>
      <c r="X10" s="130"/>
    </row>
    <row r="11" spans="1:27" s="154" customFormat="1" x14ac:dyDescent="0.2">
      <c r="A11" s="154" t="s">
        <v>8</v>
      </c>
      <c r="B11" s="154" t="s">
        <v>96</v>
      </c>
      <c r="D11" s="154" t="s">
        <v>102</v>
      </c>
      <c r="E11" s="155">
        <f>75000-E25</f>
        <v>50000</v>
      </c>
      <c r="F11" s="45">
        <v>35531</v>
      </c>
      <c r="G11" s="45"/>
      <c r="H11" s="156">
        <v>708</v>
      </c>
      <c r="I11" s="155">
        <f>126211-I25</f>
        <v>84141</v>
      </c>
      <c r="J11" s="45">
        <v>65938</v>
      </c>
      <c r="K11" s="50">
        <v>1070</v>
      </c>
      <c r="L11" s="30">
        <f t="shared" si="3"/>
        <v>134141</v>
      </c>
      <c r="M11" s="45">
        <f t="shared" si="6"/>
        <v>101469</v>
      </c>
      <c r="N11" s="50">
        <f t="shared" si="0"/>
        <v>1778</v>
      </c>
      <c r="O11" s="31">
        <v>3150</v>
      </c>
      <c r="P11" s="157">
        <f t="shared" si="1"/>
        <v>0.56444444444444442</v>
      </c>
      <c r="Q11" s="100">
        <f t="shared" si="2"/>
        <v>57.069178852643418</v>
      </c>
      <c r="R11" s="105">
        <v>53</v>
      </c>
      <c r="S11" s="115">
        <v>849</v>
      </c>
      <c r="T11" s="118">
        <v>902</v>
      </c>
      <c r="U11" s="128">
        <v>97285</v>
      </c>
      <c r="V11" s="131">
        <f t="shared" si="4"/>
        <v>4184</v>
      </c>
      <c r="W11" s="130">
        <f t="shared" si="5"/>
        <v>0.7564353926092694</v>
      </c>
      <c r="X11" s="130"/>
    </row>
    <row r="12" spans="1:27" s="154" customFormat="1" x14ac:dyDescent="0.2">
      <c r="A12" s="154" t="s">
        <v>9</v>
      </c>
      <c r="B12" s="154" t="s">
        <v>28</v>
      </c>
      <c r="D12" s="154" t="s">
        <v>29</v>
      </c>
      <c r="E12" s="155">
        <v>56250</v>
      </c>
      <c r="F12" s="27">
        <v>19322</v>
      </c>
      <c r="G12" s="27"/>
      <c r="H12" s="28">
        <v>393</v>
      </c>
      <c r="I12" s="155">
        <v>126211</v>
      </c>
      <c r="J12" s="27">
        <v>106612</v>
      </c>
      <c r="K12" s="29">
        <v>1758</v>
      </c>
      <c r="L12" s="30">
        <f t="shared" si="3"/>
        <v>182461</v>
      </c>
      <c r="M12" s="27">
        <f t="shared" si="6"/>
        <v>125934</v>
      </c>
      <c r="N12" s="29">
        <f t="shared" si="0"/>
        <v>2151</v>
      </c>
      <c r="O12" s="31">
        <v>4725</v>
      </c>
      <c r="P12" s="157">
        <f t="shared" si="1"/>
        <v>0.45523809523809522</v>
      </c>
      <c r="Q12" s="85">
        <f t="shared" si="2"/>
        <v>58.546722454672242</v>
      </c>
      <c r="R12" s="105">
        <v>36</v>
      </c>
      <c r="S12" s="111">
        <v>1123</v>
      </c>
      <c r="T12" s="118">
        <v>1159</v>
      </c>
      <c r="U12" s="128">
        <v>123761</v>
      </c>
      <c r="V12" s="131">
        <f t="shared" si="4"/>
        <v>2173</v>
      </c>
      <c r="W12" s="130">
        <f t="shared" si="5"/>
        <v>0.69019680918114013</v>
      </c>
      <c r="X12" s="130"/>
    </row>
    <row r="13" spans="1:27" s="154" customFormat="1" x14ac:dyDescent="0.2">
      <c r="A13" s="154" t="s">
        <v>10</v>
      </c>
      <c r="B13" s="154" t="s">
        <v>91</v>
      </c>
      <c r="D13" s="154" t="s">
        <v>103</v>
      </c>
      <c r="E13" s="155">
        <f>56250-E26</f>
        <v>37500</v>
      </c>
      <c r="F13" s="27">
        <v>15832</v>
      </c>
      <c r="G13" s="27"/>
      <c r="H13" s="28">
        <v>301</v>
      </c>
      <c r="I13" s="155">
        <f>126211-I26</f>
        <v>84141</v>
      </c>
      <c r="J13" s="27">
        <v>66533</v>
      </c>
      <c r="K13" s="29">
        <v>1094</v>
      </c>
      <c r="L13" s="30">
        <f t="shared" si="3"/>
        <v>121641</v>
      </c>
      <c r="M13" s="27">
        <f t="shared" si="6"/>
        <v>82365</v>
      </c>
      <c r="N13" s="29">
        <f t="shared" si="0"/>
        <v>1395</v>
      </c>
      <c r="O13" s="31">
        <v>3150</v>
      </c>
      <c r="P13" s="157">
        <f t="shared" si="1"/>
        <v>0.44285714285714284</v>
      </c>
      <c r="Q13" s="85">
        <f t="shared" si="2"/>
        <v>59.043010752688176</v>
      </c>
      <c r="R13" s="105">
        <v>19</v>
      </c>
      <c r="S13" s="111">
        <v>704</v>
      </c>
      <c r="T13" s="118">
        <v>723</v>
      </c>
      <c r="U13" s="128">
        <v>81302</v>
      </c>
      <c r="V13" s="131">
        <f t="shared" si="4"/>
        <v>1063</v>
      </c>
      <c r="W13" s="130">
        <f t="shared" si="5"/>
        <v>0.67711544627222731</v>
      </c>
      <c r="X13" s="130"/>
    </row>
    <row r="14" spans="1:27" s="154" customFormat="1" x14ac:dyDescent="0.2">
      <c r="A14" s="154" t="s">
        <v>98</v>
      </c>
      <c r="B14" s="154" t="s">
        <v>93</v>
      </c>
      <c r="D14" s="154" t="s">
        <v>104</v>
      </c>
      <c r="E14" s="155">
        <f>56250-E27</f>
        <v>37500</v>
      </c>
      <c r="F14" s="27">
        <v>10827</v>
      </c>
      <c r="G14" s="27"/>
      <c r="H14" s="28">
        <v>204</v>
      </c>
      <c r="I14" s="155">
        <f>126211-I27</f>
        <v>84141</v>
      </c>
      <c r="J14" s="27">
        <v>66213</v>
      </c>
      <c r="K14" s="29">
        <v>1084</v>
      </c>
      <c r="L14" s="30">
        <f t="shared" si="3"/>
        <v>121641</v>
      </c>
      <c r="M14" s="27">
        <f t="shared" si="6"/>
        <v>77040</v>
      </c>
      <c r="N14" s="29">
        <f t="shared" si="0"/>
        <v>1288</v>
      </c>
      <c r="O14" s="31">
        <v>3150</v>
      </c>
      <c r="P14" s="157">
        <f t="shared" si="1"/>
        <v>0.40888888888888891</v>
      </c>
      <c r="Q14" s="85">
        <f t="shared" si="2"/>
        <v>59.813664596273291</v>
      </c>
      <c r="R14" s="105">
        <v>2</v>
      </c>
      <c r="S14" s="111">
        <v>675</v>
      </c>
      <c r="T14" s="118">
        <v>677</v>
      </c>
      <c r="U14" s="128">
        <v>76328</v>
      </c>
      <c r="V14" s="131">
        <f t="shared" si="4"/>
        <v>712</v>
      </c>
      <c r="W14" s="130">
        <f t="shared" si="5"/>
        <v>0.63333908797198313</v>
      </c>
      <c r="X14" s="130"/>
    </row>
    <row r="15" spans="1:27" s="154" customFormat="1" x14ac:dyDescent="0.2">
      <c r="A15" s="154" t="s">
        <v>11</v>
      </c>
      <c r="B15" s="154" t="s">
        <v>94</v>
      </c>
      <c r="D15" s="154" t="s">
        <v>105</v>
      </c>
      <c r="E15" s="155">
        <f>56250-E28</f>
        <v>37500</v>
      </c>
      <c r="F15" s="27">
        <v>19309</v>
      </c>
      <c r="G15" s="27"/>
      <c r="H15" s="28">
        <v>403</v>
      </c>
      <c r="I15" s="155">
        <f>126211-I28</f>
        <v>84141</v>
      </c>
      <c r="J15" s="27">
        <v>74599</v>
      </c>
      <c r="K15" s="29">
        <v>1226</v>
      </c>
      <c r="L15" s="30">
        <f t="shared" si="3"/>
        <v>121641</v>
      </c>
      <c r="M15" s="27">
        <f t="shared" si="6"/>
        <v>93908</v>
      </c>
      <c r="N15" s="29">
        <f t="shared" si="0"/>
        <v>1629</v>
      </c>
      <c r="O15" s="31">
        <v>3150</v>
      </c>
      <c r="P15" s="157">
        <f t="shared" si="1"/>
        <v>0.51714285714285713</v>
      </c>
      <c r="Q15" s="85">
        <f t="shared" si="2"/>
        <v>57.647636586863108</v>
      </c>
      <c r="R15" s="105">
        <v>7</v>
      </c>
      <c r="S15" s="111">
        <v>824</v>
      </c>
      <c r="T15" s="118">
        <v>831</v>
      </c>
      <c r="U15" s="128">
        <v>93532</v>
      </c>
      <c r="V15" s="131">
        <f t="shared" si="4"/>
        <v>376</v>
      </c>
      <c r="W15" s="130">
        <f t="shared" si="5"/>
        <v>0.77200943760738572</v>
      </c>
      <c r="X15" s="130"/>
    </row>
    <row r="16" spans="1:27" s="154" customFormat="1" x14ac:dyDescent="0.2">
      <c r="A16" s="154" t="s">
        <v>12</v>
      </c>
      <c r="B16" s="154" t="s">
        <v>30</v>
      </c>
      <c r="D16" s="154" t="s">
        <v>31</v>
      </c>
      <c r="E16" s="155">
        <v>56250</v>
      </c>
      <c r="F16" s="27">
        <v>14232</v>
      </c>
      <c r="G16" s="27"/>
      <c r="H16" s="28">
        <v>305</v>
      </c>
      <c r="I16" s="155">
        <v>126211</v>
      </c>
      <c r="J16" s="27">
        <v>111171</v>
      </c>
      <c r="K16" s="29">
        <v>1832</v>
      </c>
      <c r="L16" s="30">
        <f t="shared" si="3"/>
        <v>182461</v>
      </c>
      <c r="M16" s="27">
        <f t="shared" si="6"/>
        <v>125403</v>
      </c>
      <c r="N16" s="29">
        <f t="shared" si="0"/>
        <v>2137</v>
      </c>
      <c r="O16" s="31">
        <v>4725</v>
      </c>
      <c r="P16" s="157">
        <f t="shared" si="1"/>
        <v>0.45227513227513227</v>
      </c>
      <c r="Q16" s="85">
        <f t="shared" si="2"/>
        <v>58.681796911558259</v>
      </c>
      <c r="R16" s="105">
        <v>17</v>
      </c>
      <c r="S16" s="111">
        <v>1110</v>
      </c>
      <c r="T16" s="118">
        <v>1127</v>
      </c>
      <c r="U16" s="128">
        <v>124486</v>
      </c>
      <c r="V16" s="131">
        <f t="shared" si="4"/>
        <v>917</v>
      </c>
      <c r="W16" s="130">
        <f t="shared" si="5"/>
        <v>0.68728659823195093</v>
      </c>
      <c r="X16" s="130"/>
    </row>
    <row r="17" spans="1:24" s="154" customFormat="1" x14ac:dyDescent="0.2">
      <c r="A17" s="154" t="s">
        <v>13</v>
      </c>
      <c r="B17" s="154" t="s">
        <v>32</v>
      </c>
      <c r="D17" s="154" t="s">
        <v>33</v>
      </c>
      <c r="E17" s="155">
        <v>56250</v>
      </c>
      <c r="F17" s="27">
        <v>11001</v>
      </c>
      <c r="G17" s="27"/>
      <c r="H17" s="28">
        <v>252</v>
      </c>
      <c r="I17" s="155">
        <v>126211</v>
      </c>
      <c r="J17" s="27">
        <v>102032</v>
      </c>
      <c r="K17" s="29">
        <v>1660</v>
      </c>
      <c r="L17" s="30">
        <f t="shared" si="3"/>
        <v>182461</v>
      </c>
      <c r="M17" s="27">
        <f t="shared" si="6"/>
        <v>113033</v>
      </c>
      <c r="N17" s="29">
        <f t="shared" si="0"/>
        <v>1912</v>
      </c>
      <c r="O17" s="31">
        <v>4725</v>
      </c>
      <c r="P17" s="157">
        <f t="shared" si="1"/>
        <v>0.40465608465608466</v>
      </c>
      <c r="Q17" s="85">
        <f t="shared" si="2"/>
        <v>59.11767782426778</v>
      </c>
      <c r="R17" s="105">
        <v>0</v>
      </c>
      <c r="S17" s="111">
        <v>996</v>
      </c>
      <c r="T17" s="118">
        <v>996</v>
      </c>
      <c r="U17" s="128">
        <v>112792</v>
      </c>
      <c r="V17" s="131">
        <f t="shared" si="4"/>
        <v>241</v>
      </c>
      <c r="W17" s="130">
        <f t="shared" si="5"/>
        <v>0.61949128854933388</v>
      </c>
      <c r="X17" s="130"/>
    </row>
    <row r="18" spans="1:24" s="154" customFormat="1" x14ac:dyDescent="0.2">
      <c r="A18" s="154" t="s">
        <v>14</v>
      </c>
      <c r="B18" s="154" t="s">
        <v>34</v>
      </c>
      <c r="D18" s="154" t="s">
        <v>35</v>
      </c>
      <c r="E18" s="155">
        <v>56250</v>
      </c>
      <c r="F18" s="45">
        <v>14515</v>
      </c>
      <c r="G18" s="45"/>
      <c r="H18" s="156">
        <v>304</v>
      </c>
      <c r="I18" s="155">
        <v>126211</v>
      </c>
      <c r="J18" s="45">
        <v>109650</v>
      </c>
      <c r="K18" s="50">
        <v>1772</v>
      </c>
      <c r="L18" s="30">
        <f t="shared" si="3"/>
        <v>182461</v>
      </c>
      <c r="M18" s="45">
        <f t="shared" si="6"/>
        <v>124165</v>
      </c>
      <c r="N18" s="50">
        <f t="shared" si="0"/>
        <v>2076</v>
      </c>
      <c r="O18" s="31">
        <v>4254</v>
      </c>
      <c r="P18" s="157">
        <f t="shared" si="1"/>
        <v>0.48801128349788436</v>
      </c>
      <c r="Q18" s="100">
        <f t="shared" si="2"/>
        <v>59.809730250481692</v>
      </c>
      <c r="R18" s="105">
        <v>7</v>
      </c>
      <c r="S18" s="115">
        <v>1098</v>
      </c>
      <c r="T18" s="118">
        <v>1105</v>
      </c>
      <c r="U18" s="128">
        <v>124401</v>
      </c>
      <c r="V18" s="131">
        <f t="shared" si="4"/>
        <v>-236</v>
      </c>
      <c r="W18" s="130">
        <f t="shared" si="5"/>
        <v>0.6805015866404327</v>
      </c>
      <c r="X18" s="130"/>
    </row>
    <row r="19" spans="1:24" s="154" customFormat="1" ht="13.5" thickBot="1" x14ac:dyDescent="0.25">
      <c r="A19" s="154" t="s">
        <v>15</v>
      </c>
      <c r="B19" s="154" t="s">
        <v>95</v>
      </c>
      <c r="D19" s="154" t="s">
        <v>106</v>
      </c>
      <c r="E19" s="155">
        <f>68750-E29</f>
        <v>45833</v>
      </c>
      <c r="F19" s="27">
        <v>10940</v>
      </c>
      <c r="G19" s="27"/>
      <c r="H19" s="28">
        <v>201</v>
      </c>
      <c r="I19" s="155">
        <f>126211-I29</f>
        <v>84141</v>
      </c>
      <c r="J19" s="27">
        <v>68842</v>
      </c>
      <c r="K19" s="29">
        <v>1119</v>
      </c>
      <c r="L19" s="30">
        <f t="shared" si="3"/>
        <v>129974</v>
      </c>
      <c r="M19" s="27">
        <f t="shared" si="6"/>
        <v>79782</v>
      </c>
      <c r="N19" s="29">
        <f t="shared" si="0"/>
        <v>1320</v>
      </c>
      <c r="O19" s="31">
        <v>3150</v>
      </c>
      <c r="P19" s="157">
        <f>N19/O19</f>
        <v>0.41904761904761906</v>
      </c>
      <c r="Q19" s="85">
        <f t="shared" si="2"/>
        <v>60.440909090909088</v>
      </c>
      <c r="R19" s="105">
        <v>5</v>
      </c>
      <c r="S19" s="115">
        <v>677</v>
      </c>
      <c r="T19" s="118">
        <v>682</v>
      </c>
      <c r="U19" s="128">
        <v>79587</v>
      </c>
      <c r="V19" s="131">
        <f t="shared" si="4"/>
        <v>195</v>
      </c>
      <c r="W19" s="130">
        <f t="shared" si="5"/>
        <v>0.61383045839937223</v>
      </c>
      <c r="X19" s="130"/>
    </row>
    <row r="20" spans="1:24" ht="13.5" thickBot="1" x14ac:dyDescent="0.25">
      <c r="A20" s="32" t="s">
        <v>108</v>
      </c>
      <c r="B20" s="33"/>
      <c r="C20" s="33"/>
      <c r="D20" s="33"/>
      <c r="E20" s="34">
        <f t="shared" ref="E20:O20" si="7">SUM(E6:E19)</f>
        <v>720833</v>
      </c>
      <c r="F20" s="35">
        <f t="shared" si="7"/>
        <v>525704</v>
      </c>
      <c r="G20" s="35">
        <f t="shared" si="7"/>
        <v>86695</v>
      </c>
      <c r="H20" s="36">
        <f t="shared" si="7"/>
        <v>11909</v>
      </c>
      <c r="I20" s="34">
        <f t="shared" si="7"/>
        <v>1472464</v>
      </c>
      <c r="J20" s="35">
        <f t="shared" si="7"/>
        <v>1205467</v>
      </c>
      <c r="K20" s="36">
        <f t="shared" si="7"/>
        <v>19411</v>
      </c>
      <c r="L20" s="34">
        <f t="shared" si="7"/>
        <v>2193297</v>
      </c>
      <c r="M20" s="35">
        <f t="shared" si="7"/>
        <v>1731171</v>
      </c>
      <c r="N20" s="36">
        <f t="shared" si="7"/>
        <v>31320</v>
      </c>
      <c r="O20" s="37">
        <f t="shared" si="7"/>
        <v>54340</v>
      </c>
      <c r="P20" s="38">
        <f>N20/O20</f>
        <v>0.57637099742362896</v>
      </c>
      <c r="Q20" s="98">
        <f>M20/N20</f>
        <v>55.273659003831419</v>
      </c>
      <c r="R20" s="102"/>
      <c r="S20" s="108"/>
      <c r="T20" s="117"/>
      <c r="U20" s="129">
        <f>SUM(U6:U19)</f>
        <v>1702130</v>
      </c>
      <c r="V20" s="129">
        <f>SUM(V6:V19)</f>
        <v>29041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110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6"/>
        <v>57708</v>
      </c>
      <c r="N23" s="29">
        <f t="shared" si="0"/>
        <v>1146</v>
      </c>
      <c r="O23" s="31">
        <v>1418</v>
      </c>
      <c r="P23" s="24">
        <f t="shared" si="1"/>
        <v>0.80818053596614947</v>
      </c>
      <c r="Q23" s="85">
        <f t="shared" si="2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3"/>
        <v>64987</v>
      </c>
      <c r="M24" s="27">
        <f t="shared" si="6"/>
        <v>60430</v>
      </c>
      <c r="N24" s="29">
        <f t="shared" si="0"/>
        <v>1279</v>
      </c>
      <c r="O24" s="31">
        <v>1575</v>
      </c>
      <c r="P24" s="24">
        <f t="shared" si="1"/>
        <v>0.81206349206349204</v>
      </c>
      <c r="Q24" s="85">
        <f t="shared" si="2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8">M24-U24</f>
        <v>0</v>
      </c>
      <c r="W24" s="130">
        <f t="shared" ref="W24:W29" si="9">M24/L24</f>
        <v>0.92987828334897749</v>
      </c>
      <c r="X24" s="111"/>
    </row>
    <row r="25" spans="1:24" s="154" customFormat="1" ht="13.9" customHeight="1" x14ac:dyDescent="0.2">
      <c r="A25" s="154" t="s">
        <v>112</v>
      </c>
      <c r="D25" s="154" t="s">
        <v>77</v>
      </c>
      <c r="E25" s="155">
        <v>25000</v>
      </c>
      <c r="F25" s="27">
        <v>16922</v>
      </c>
      <c r="G25" s="27"/>
      <c r="H25" s="28">
        <v>330</v>
      </c>
      <c r="I25" s="155">
        <v>42070</v>
      </c>
      <c r="J25" s="27">
        <v>24909</v>
      </c>
      <c r="K25" s="29">
        <v>412</v>
      </c>
      <c r="L25" s="30">
        <f t="shared" si="3"/>
        <v>67070</v>
      </c>
      <c r="M25" s="27">
        <f t="shared" si="6"/>
        <v>41831</v>
      </c>
      <c r="N25" s="29">
        <f t="shared" si="0"/>
        <v>742</v>
      </c>
      <c r="O25" s="31">
        <v>1575</v>
      </c>
      <c r="P25" s="157">
        <f t="shared" si="1"/>
        <v>0.47111111111111109</v>
      </c>
      <c r="Q25" s="85">
        <f t="shared" si="2"/>
        <v>56.376010781671162</v>
      </c>
      <c r="R25" s="105">
        <v>30</v>
      </c>
      <c r="S25" s="115">
        <v>366</v>
      </c>
      <c r="T25" s="118">
        <v>396</v>
      </c>
      <c r="U25" s="131">
        <v>40744</v>
      </c>
      <c r="V25" s="131">
        <f t="shared" si="8"/>
        <v>1087</v>
      </c>
      <c r="W25" s="130">
        <f t="shared" si="9"/>
        <v>0.62369166542418364</v>
      </c>
      <c r="X25" s="111"/>
    </row>
    <row r="26" spans="1:24" s="154" customFormat="1" x14ac:dyDescent="0.2">
      <c r="A26" s="154" t="s">
        <v>113</v>
      </c>
      <c r="D26" s="154" t="s">
        <v>78</v>
      </c>
      <c r="E26" s="155">
        <v>18750</v>
      </c>
      <c r="F26" s="27">
        <v>7826</v>
      </c>
      <c r="G26" s="27"/>
      <c r="H26" s="28">
        <v>145</v>
      </c>
      <c r="I26" s="155">
        <v>42070</v>
      </c>
      <c r="J26" s="27">
        <v>25856</v>
      </c>
      <c r="K26" s="29">
        <v>429</v>
      </c>
      <c r="L26" s="30">
        <f t="shared" si="3"/>
        <v>60820</v>
      </c>
      <c r="M26" s="27">
        <f t="shared" si="6"/>
        <v>33682</v>
      </c>
      <c r="N26" s="29">
        <f t="shared" si="0"/>
        <v>574</v>
      </c>
      <c r="O26" s="31">
        <v>1575</v>
      </c>
      <c r="P26" s="157">
        <f t="shared" si="1"/>
        <v>0.36444444444444446</v>
      </c>
      <c r="Q26" s="85">
        <f t="shared" si="2"/>
        <v>58.6794425087108</v>
      </c>
      <c r="R26" s="105">
        <v>4</v>
      </c>
      <c r="S26" s="115">
        <v>308</v>
      </c>
      <c r="T26" s="118">
        <v>312</v>
      </c>
      <c r="U26" s="131">
        <v>33240</v>
      </c>
      <c r="V26" s="131">
        <f t="shared" si="8"/>
        <v>442</v>
      </c>
      <c r="W26" s="130">
        <f t="shared" si="9"/>
        <v>0.55379809273265368</v>
      </c>
      <c r="X26" s="111"/>
    </row>
    <row r="27" spans="1:24" s="154" customFormat="1" x14ac:dyDescent="0.2">
      <c r="A27" s="154" t="s">
        <v>114</v>
      </c>
      <c r="D27" s="154" t="s">
        <v>79</v>
      </c>
      <c r="E27" s="155">
        <v>18750</v>
      </c>
      <c r="F27" s="27">
        <v>4912</v>
      </c>
      <c r="G27" s="27"/>
      <c r="H27" s="28">
        <v>90</v>
      </c>
      <c r="I27" s="155">
        <v>42070</v>
      </c>
      <c r="J27" s="27">
        <v>26553</v>
      </c>
      <c r="K27" s="29">
        <v>443</v>
      </c>
      <c r="L27" s="30">
        <f t="shared" si="3"/>
        <v>60820</v>
      </c>
      <c r="M27" s="27">
        <f t="shared" si="6"/>
        <v>31465</v>
      </c>
      <c r="N27" s="29">
        <f t="shared" si="0"/>
        <v>533</v>
      </c>
      <c r="O27" s="31">
        <v>1575</v>
      </c>
      <c r="P27" s="157">
        <f t="shared" si="1"/>
        <v>0.33841269841269839</v>
      </c>
      <c r="Q27" s="85">
        <f t="shared" si="2"/>
        <v>59.033771106941842</v>
      </c>
      <c r="R27" s="105">
        <v>0</v>
      </c>
      <c r="S27" s="115">
        <v>291</v>
      </c>
      <c r="T27" s="118">
        <v>291</v>
      </c>
      <c r="U27" s="131">
        <v>31395</v>
      </c>
      <c r="V27" s="131">
        <f t="shared" si="8"/>
        <v>70</v>
      </c>
      <c r="W27" s="130">
        <f t="shared" si="9"/>
        <v>0.51734626767510683</v>
      </c>
      <c r="X27" s="111"/>
    </row>
    <row r="28" spans="1:24" s="154" customFormat="1" x14ac:dyDescent="0.2">
      <c r="A28" s="154" t="s">
        <v>115</v>
      </c>
      <c r="D28" s="154" t="s">
        <v>80</v>
      </c>
      <c r="E28" s="155">
        <v>18750</v>
      </c>
      <c r="F28" s="27">
        <v>6675</v>
      </c>
      <c r="G28" s="27"/>
      <c r="H28" s="28">
        <v>121</v>
      </c>
      <c r="I28" s="155">
        <v>42070</v>
      </c>
      <c r="J28" s="27">
        <v>27500</v>
      </c>
      <c r="K28" s="29">
        <v>457</v>
      </c>
      <c r="L28" s="30">
        <f t="shared" si="3"/>
        <v>60820</v>
      </c>
      <c r="M28" s="27">
        <f t="shared" si="6"/>
        <v>34175</v>
      </c>
      <c r="N28" s="29">
        <f t="shared" si="0"/>
        <v>578</v>
      </c>
      <c r="O28" s="31">
        <v>1575</v>
      </c>
      <c r="P28" s="157">
        <f t="shared" si="1"/>
        <v>0.36698412698412697</v>
      </c>
      <c r="Q28" s="85">
        <f t="shared" si="2"/>
        <v>59.126297577854672</v>
      </c>
      <c r="R28" s="105">
        <v>1</v>
      </c>
      <c r="S28" s="115">
        <v>315</v>
      </c>
      <c r="T28" s="118">
        <v>316</v>
      </c>
      <c r="U28" s="131">
        <v>33854</v>
      </c>
      <c r="V28" s="131">
        <f t="shared" si="8"/>
        <v>321</v>
      </c>
      <c r="W28" s="130">
        <f t="shared" si="9"/>
        <v>0.56190397895429134</v>
      </c>
      <c r="X28" s="111"/>
    </row>
    <row r="29" spans="1:24" s="154" customFormat="1" ht="13.5" thickBot="1" x14ac:dyDescent="0.25">
      <c r="A29" s="158" t="s">
        <v>116</v>
      </c>
      <c r="B29" s="158"/>
      <c r="C29" s="158"/>
      <c r="D29" s="159" t="s">
        <v>81</v>
      </c>
      <c r="E29" s="160">
        <v>22917</v>
      </c>
      <c r="F29" s="161">
        <v>4755</v>
      </c>
      <c r="G29" s="27"/>
      <c r="H29" s="162">
        <v>92</v>
      </c>
      <c r="I29" s="160">
        <v>42070</v>
      </c>
      <c r="J29" s="161">
        <v>27418</v>
      </c>
      <c r="K29" s="163">
        <v>457</v>
      </c>
      <c r="L29" s="164">
        <f t="shared" si="3"/>
        <v>64987</v>
      </c>
      <c r="M29" s="161">
        <f t="shared" si="6"/>
        <v>32173</v>
      </c>
      <c r="N29" s="163">
        <f t="shared" si="0"/>
        <v>549</v>
      </c>
      <c r="O29" s="165">
        <v>1575</v>
      </c>
      <c r="P29" s="166">
        <f t="shared" si="1"/>
        <v>0.34857142857142859</v>
      </c>
      <c r="Q29" s="167">
        <f t="shared" si="2"/>
        <v>58.602914389799636</v>
      </c>
      <c r="R29" s="168">
        <v>2</v>
      </c>
      <c r="S29" s="169">
        <v>298</v>
      </c>
      <c r="T29" s="170">
        <v>300</v>
      </c>
      <c r="U29" s="131">
        <v>32320</v>
      </c>
      <c r="V29" s="131">
        <f t="shared" si="8"/>
        <v>-147</v>
      </c>
      <c r="W29" s="130">
        <f t="shared" si="9"/>
        <v>0.49506824441811437</v>
      </c>
      <c r="X29" s="111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0">SUM(E23:E29)</f>
        <v>154167</v>
      </c>
      <c r="F30" s="35">
        <f t="shared" si="10"/>
        <v>112706</v>
      </c>
      <c r="G30" s="35">
        <f t="shared" si="10"/>
        <v>21616</v>
      </c>
      <c r="H30" s="36">
        <f t="shared" si="10"/>
        <v>2450</v>
      </c>
      <c r="I30" s="34">
        <f t="shared" si="10"/>
        <v>294490</v>
      </c>
      <c r="J30" s="35">
        <f t="shared" si="10"/>
        <v>178758</v>
      </c>
      <c r="K30" s="36">
        <f t="shared" si="10"/>
        <v>2951</v>
      </c>
      <c r="L30" s="34">
        <f t="shared" si="10"/>
        <v>448657</v>
      </c>
      <c r="M30" s="35">
        <f t="shared" si="10"/>
        <v>291464</v>
      </c>
      <c r="N30" s="36">
        <f t="shared" si="10"/>
        <v>5401</v>
      </c>
      <c r="O30" s="37">
        <f t="shared" si="10"/>
        <v>10868</v>
      </c>
      <c r="P30" s="38">
        <f>N30/O30</f>
        <v>0.49696356275303644</v>
      </c>
      <c r="Q30" s="99">
        <f>M30/N30</f>
        <v>53.964821329383447</v>
      </c>
      <c r="R30" s="102"/>
      <c r="S30" s="108"/>
      <c r="T30" s="117"/>
      <c r="U30" s="129">
        <f>SUM(U23:U29)</f>
        <v>289691</v>
      </c>
      <c r="V30" s="129">
        <f>SUM(V23:V29)</f>
        <v>1773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119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1">E33+I33</f>
        <v>294830</v>
      </c>
      <c r="M33" s="42">
        <f t="shared" si="11"/>
        <v>293759</v>
      </c>
      <c r="N33" s="26">
        <f>H33+K33</f>
        <v>3729</v>
      </c>
      <c r="O33" s="23">
        <v>4707</v>
      </c>
      <c r="P33" s="24">
        <f t="shared" ref="P33:P38" si="12">N33/O33</f>
        <v>0.79222434671765452</v>
      </c>
      <c r="Q33" s="97">
        <f t="shared" ref="Q33:Q38" si="13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1"/>
        <v>294830</v>
      </c>
      <c r="M34" s="41">
        <f t="shared" si="11"/>
        <v>247811</v>
      </c>
      <c r="N34" s="29">
        <f>H34+K34</f>
        <v>3701</v>
      </c>
      <c r="O34" s="31">
        <v>4254</v>
      </c>
      <c r="P34" s="24">
        <f t="shared" si="12"/>
        <v>0.87000470145745179</v>
      </c>
      <c r="Q34" s="85">
        <f t="shared" si="13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4">M34-U34</f>
        <v>0</v>
      </c>
      <c r="W34" s="130">
        <f t="shared" ref="W34:W37" si="15">M34/L34</f>
        <v>0.84052165654784117</v>
      </c>
      <c r="X34" s="111"/>
    </row>
    <row r="35" spans="1:24" s="154" customFormat="1" x14ac:dyDescent="0.2">
      <c r="A35" s="154" t="s">
        <v>40</v>
      </c>
      <c r="D35" s="154" t="s">
        <v>41</v>
      </c>
      <c r="E35" s="155">
        <v>168620</v>
      </c>
      <c r="F35" s="27">
        <v>42004</v>
      </c>
      <c r="G35" s="45"/>
      <c r="H35" s="29">
        <v>668</v>
      </c>
      <c r="I35" s="30">
        <v>126210</v>
      </c>
      <c r="J35" s="27">
        <v>111488</v>
      </c>
      <c r="K35" s="29">
        <v>1615</v>
      </c>
      <c r="L35" s="51">
        <f t="shared" si="11"/>
        <v>294830</v>
      </c>
      <c r="M35" s="41">
        <f t="shared" si="11"/>
        <v>153492</v>
      </c>
      <c r="N35" s="29">
        <f>H35+K35</f>
        <v>2283</v>
      </c>
      <c r="O35" s="31">
        <v>4707</v>
      </c>
      <c r="P35" s="157">
        <f t="shared" si="12"/>
        <v>0.48502230720203954</v>
      </c>
      <c r="Q35" s="85">
        <f t="shared" si="13"/>
        <v>67.232588699080154</v>
      </c>
      <c r="R35" s="105">
        <v>95</v>
      </c>
      <c r="S35" s="111">
        <v>945</v>
      </c>
      <c r="T35" s="118">
        <v>1040</v>
      </c>
      <c r="U35" s="128">
        <v>144474</v>
      </c>
      <c r="V35" s="131">
        <f t="shared" si="14"/>
        <v>9018</v>
      </c>
      <c r="W35" s="130">
        <f t="shared" si="15"/>
        <v>0.52061187803140796</v>
      </c>
      <c r="X35" s="111"/>
    </row>
    <row r="36" spans="1:24" s="154" customFormat="1" x14ac:dyDescent="0.2">
      <c r="A36" s="154" t="s">
        <v>42</v>
      </c>
      <c r="D36" s="171" t="s">
        <v>43</v>
      </c>
      <c r="E36" s="155">
        <v>168620</v>
      </c>
      <c r="F36" s="27">
        <v>97572</v>
      </c>
      <c r="G36" s="45"/>
      <c r="H36" s="29">
        <v>1615</v>
      </c>
      <c r="I36" s="30">
        <v>126210</v>
      </c>
      <c r="J36" s="27">
        <v>114257</v>
      </c>
      <c r="K36" s="29">
        <v>1635</v>
      </c>
      <c r="L36" s="51">
        <f t="shared" si="11"/>
        <v>294830</v>
      </c>
      <c r="M36" s="41">
        <f t="shared" si="11"/>
        <v>211829</v>
      </c>
      <c r="N36" s="29">
        <f>H36+K36</f>
        <v>3250</v>
      </c>
      <c r="O36" s="31">
        <v>4707</v>
      </c>
      <c r="P36" s="157">
        <f t="shared" si="12"/>
        <v>0.69046101550881667</v>
      </c>
      <c r="Q36" s="85">
        <f t="shared" si="13"/>
        <v>65.178153846153847</v>
      </c>
      <c r="R36" s="105">
        <v>181</v>
      </c>
      <c r="S36" s="111">
        <v>1177</v>
      </c>
      <c r="T36" s="118">
        <v>1358</v>
      </c>
      <c r="U36" s="128">
        <v>203633</v>
      </c>
      <c r="V36" s="131">
        <f t="shared" si="14"/>
        <v>8196</v>
      </c>
      <c r="W36" s="130">
        <f t="shared" si="15"/>
        <v>0.7184784452057118</v>
      </c>
      <c r="X36" s="111"/>
    </row>
    <row r="37" spans="1:24" s="154" customFormat="1" ht="13.5" thickBot="1" x14ac:dyDescent="0.25">
      <c r="A37" s="154" t="s">
        <v>44</v>
      </c>
      <c r="D37" s="171" t="s">
        <v>45</v>
      </c>
      <c r="E37" s="155">
        <v>168620</v>
      </c>
      <c r="F37" s="161">
        <v>23944</v>
      </c>
      <c r="G37" s="45"/>
      <c r="H37" s="50">
        <v>407</v>
      </c>
      <c r="I37" s="30">
        <v>126210</v>
      </c>
      <c r="J37" s="161">
        <v>114115</v>
      </c>
      <c r="K37" s="50">
        <v>1646</v>
      </c>
      <c r="L37" s="51">
        <f t="shared" si="11"/>
        <v>294830</v>
      </c>
      <c r="M37" s="172">
        <f t="shared" si="11"/>
        <v>138059</v>
      </c>
      <c r="N37" s="50">
        <f>H37+K37</f>
        <v>2053</v>
      </c>
      <c r="O37" s="31">
        <v>4707</v>
      </c>
      <c r="P37" s="166">
        <f t="shared" si="12"/>
        <v>0.43615891225833864</v>
      </c>
      <c r="Q37" s="172">
        <f t="shared" si="13"/>
        <v>67.247442766682909</v>
      </c>
      <c r="R37" s="105">
        <v>35</v>
      </c>
      <c r="S37" s="115">
        <v>879</v>
      </c>
      <c r="T37" s="118">
        <v>914</v>
      </c>
      <c r="U37" s="128">
        <v>136372</v>
      </c>
      <c r="V37" s="131">
        <f t="shared" si="14"/>
        <v>1687</v>
      </c>
      <c r="W37" s="130">
        <f t="shared" si="15"/>
        <v>0.46826645863718075</v>
      </c>
      <c r="X37" s="111"/>
    </row>
    <row r="38" spans="1:24" ht="13.5" thickBot="1" x14ac:dyDescent="0.25">
      <c r="A38" s="32" t="s">
        <v>120</v>
      </c>
      <c r="B38" s="33"/>
      <c r="C38" s="33"/>
      <c r="D38" s="33"/>
      <c r="E38" s="34">
        <f t="shared" ref="E38:O38" si="16">SUM(E33:E37)</f>
        <v>843100</v>
      </c>
      <c r="F38" s="47">
        <f>SUM(F33:F37)</f>
        <v>497832</v>
      </c>
      <c r="G38" s="47">
        <f>SUM(G33:G37)</f>
        <v>20093</v>
      </c>
      <c r="H38" s="48">
        <f t="shared" si="16"/>
        <v>7173</v>
      </c>
      <c r="I38" s="34">
        <f>SUM(I33:I37)</f>
        <v>631050</v>
      </c>
      <c r="J38" s="47">
        <f>SUM(J33:J37)</f>
        <v>547118</v>
      </c>
      <c r="K38" s="48">
        <f>SUM(K33:K37)</f>
        <v>7843</v>
      </c>
      <c r="L38" s="34">
        <f t="shared" si="16"/>
        <v>1474150</v>
      </c>
      <c r="M38" s="47">
        <f>SUM(M33:M37)</f>
        <v>1044950</v>
      </c>
      <c r="N38" s="48">
        <f>SUM(N33:N37)</f>
        <v>15016</v>
      </c>
      <c r="O38" s="37">
        <f t="shared" si="16"/>
        <v>23082</v>
      </c>
      <c r="P38" s="39">
        <f t="shared" si="12"/>
        <v>0.65055021228663024</v>
      </c>
      <c r="Q38" s="98">
        <f t="shared" si="13"/>
        <v>69.589104954714969</v>
      </c>
      <c r="R38" s="102"/>
      <c r="S38" s="108"/>
      <c r="T38" s="117"/>
      <c r="U38" s="129">
        <f>SUM(U33:U37)</f>
        <v>1026049</v>
      </c>
      <c r="V38" s="129">
        <f>SUM(V33:V37)</f>
        <v>18901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122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7">E41+I41</f>
        <v>23500</v>
      </c>
      <c r="M41" s="46">
        <f t="shared" si="17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7"/>
        <v>466500</v>
      </c>
      <c r="M42" s="41">
        <f t="shared" si="17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8">M42-U42</f>
        <v>0</v>
      </c>
      <c r="W42" s="130">
        <f t="shared" ref="W42:W44" si="19">M42/L42</f>
        <v>0.94140621650589495</v>
      </c>
      <c r="X42" s="111"/>
    </row>
    <row r="43" spans="1:24" s="154" customFormat="1" x14ac:dyDescent="0.2">
      <c r="A43" s="154" t="s">
        <v>49</v>
      </c>
      <c r="D43" s="173" t="s">
        <v>50</v>
      </c>
      <c r="E43" s="30">
        <v>12000</v>
      </c>
      <c r="F43" s="27">
        <v>10693</v>
      </c>
      <c r="G43" s="27"/>
      <c r="H43" s="29">
        <v>272</v>
      </c>
      <c r="I43" s="30">
        <v>11500</v>
      </c>
      <c r="J43" s="27">
        <v>7373</v>
      </c>
      <c r="K43" s="29">
        <v>363</v>
      </c>
      <c r="L43" s="51">
        <f t="shared" si="17"/>
        <v>23500</v>
      </c>
      <c r="M43" s="41">
        <f t="shared" si="17"/>
        <v>18066</v>
      </c>
      <c r="N43" s="29">
        <f>H43+K43</f>
        <v>635</v>
      </c>
      <c r="O43" s="31">
        <v>1575</v>
      </c>
      <c r="P43" s="157">
        <f>N43/O43</f>
        <v>0.40317460317460319</v>
      </c>
      <c r="Q43" s="85">
        <f>M43/N43</f>
        <v>28.450393700787401</v>
      </c>
      <c r="R43" s="105">
        <v>27</v>
      </c>
      <c r="S43" s="111">
        <v>138</v>
      </c>
      <c r="T43" s="118">
        <v>165</v>
      </c>
      <c r="U43" s="128">
        <v>15642</v>
      </c>
      <c r="V43" s="131">
        <f t="shared" si="18"/>
        <v>2424</v>
      </c>
      <c r="W43" s="130">
        <f t="shared" si="19"/>
        <v>0.76876595744680853</v>
      </c>
      <c r="X43" s="111"/>
    </row>
    <row r="44" spans="1:24" s="154" customFormat="1" ht="13.5" thickBot="1" x14ac:dyDescent="0.25">
      <c r="A44" s="154" t="s">
        <v>51</v>
      </c>
      <c r="D44" s="173" t="s">
        <v>52</v>
      </c>
      <c r="E44" s="30">
        <v>12000</v>
      </c>
      <c r="F44" s="45">
        <v>1427</v>
      </c>
      <c r="G44" s="27"/>
      <c r="H44" s="50">
        <v>40</v>
      </c>
      <c r="I44" s="30">
        <v>11500</v>
      </c>
      <c r="J44" s="27">
        <v>7436</v>
      </c>
      <c r="K44" s="29">
        <v>363</v>
      </c>
      <c r="L44" s="51">
        <f t="shared" si="17"/>
        <v>23500</v>
      </c>
      <c r="M44" s="172">
        <f t="shared" si="17"/>
        <v>8863</v>
      </c>
      <c r="N44" s="50">
        <f>H44+K44</f>
        <v>403</v>
      </c>
      <c r="O44" s="31">
        <v>1575</v>
      </c>
      <c r="P44" s="166">
        <f>N44/O44</f>
        <v>0.25587301587301586</v>
      </c>
      <c r="Q44" s="172">
        <f>M44/N44</f>
        <v>21.992555831265509</v>
      </c>
      <c r="R44" s="105">
        <v>4</v>
      </c>
      <c r="S44" s="115">
        <v>104</v>
      </c>
      <c r="T44" s="118">
        <v>108</v>
      </c>
      <c r="U44" s="128">
        <v>8629</v>
      </c>
      <c r="V44" s="131">
        <f t="shared" si="18"/>
        <v>234</v>
      </c>
      <c r="W44" s="130">
        <f t="shared" si="19"/>
        <v>0.37714893617021278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0">SUM(E41:E44)</f>
        <v>491000</v>
      </c>
      <c r="F45" s="47">
        <f>SUM(F41:F44)</f>
        <v>449623</v>
      </c>
      <c r="G45" s="47">
        <f>SUM(G41:G44)</f>
        <v>-29497</v>
      </c>
      <c r="H45" s="48">
        <f t="shared" si="20"/>
        <v>8248</v>
      </c>
      <c r="I45" s="34">
        <f t="shared" si="20"/>
        <v>46000</v>
      </c>
      <c r="J45" s="47">
        <f>SUM(J41:J44)</f>
        <v>27986</v>
      </c>
      <c r="K45" s="48">
        <f t="shared" si="20"/>
        <v>1371</v>
      </c>
      <c r="L45" s="34">
        <f t="shared" si="20"/>
        <v>537000</v>
      </c>
      <c r="M45" s="47">
        <f>SUM(M41:M44)</f>
        <v>477609</v>
      </c>
      <c r="N45" s="48">
        <f t="shared" si="20"/>
        <v>9619</v>
      </c>
      <c r="O45" s="37">
        <f t="shared" si="20"/>
        <v>13233</v>
      </c>
      <c r="P45" s="39">
        <f>N45/O45</f>
        <v>0.72689488400211588</v>
      </c>
      <c r="Q45" s="98">
        <f>M45/N45</f>
        <v>49.652666597359392</v>
      </c>
      <c r="R45" s="102"/>
      <c r="S45" s="108"/>
      <c r="T45" s="117"/>
      <c r="U45" s="129">
        <f>SUM(U41:U44)</f>
        <v>474951</v>
      </c>
      <c r="V45" s="129">
        <f>SUM(V41:V44)</f>
        <v>2658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123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1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2">E48+I48</f>
        <v>250000</v>
      </c>
      <c r="M48" s="46">
        <f t="shared" ref="M48:M57" si="23">F48+J48</f>
        <v>242198</v>
      </c>
      <c r="N48" s="21">
        <f t="shared" ref="N48:N57" si="24">H48+K48</f>
        <v>3495</v>
      </c>
      <c r="O48" s="23">
        <v>3924</v>
      </c>
      <c r="P48" s="59">
        <f t="shared" ref="P48:P58" si="25">N48/O48</f>
        <v>0.89067278287461771</v>
      </c>
      <c r="Q48" s="41">
        <f t="shared" ref="Q48:Q58" si="26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126</v>
      </c>
      <c r="D49" s="58" t="s">
        <v>87</v>
      </c>
      <c r="E49" s="22">
        <v>158000</v>
      </c>
      <c r="F49" s="19">
        <v>50550</v>
      </c>
      <c r="G49" s="27">
        <f t="shared" si="21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7">E49+I49</f>
        <v>158000</v>
      </c>
      <c r="M49" s="46">
        <f t="shared" si="23"/>
        <v>50550</v>
      </c>
      <c r="N49" s="21">
        <f t="shared" si="24"/>
        <v>944</v>
      </c>
      <c r="O49" s="23">
        <v>2616</v>
      </c>
      <c r="P49" s="59">
        <f t="shared" si="25"/>
        <v>0.36085626911314983</v>
      </c>
      <c r="Q49" s="41">
        <f t="shared" si="26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8">M49-U49</f>
        <v>0</v>
      </c>
      <c r="W49" s="130">
        <f t="shared" ref="W49:W57" si="29">M49/L49</f>
        <v>0.31993670886075948</v>
      </c>
      <c r="X49" s="111"/>
    </row>
    <row r="50" spans="1:24" x14ac:dyDescent="0.2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1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7"/>
        <v>50000</v>
      </c>
      <c r="M50" s="46">
        <f t="shared" si="23"/>
        <v>46148</v>
      </c>
      <c r="N50" s="21">
        <f t="shared" si="24"/>
        <v>944</v>
      </c>
      <c r="O50" s="23">
        <v>1308</v>
      </c>
      <c r="P50" s="59">
        <f t="shared" si="25"/>
        <v>0.72171253822629966</v>
      </c>
      <c r="Q50" s="41">
        <f t="shared" si="26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8"/>
        <v>0</v>
      </c>
      <c r="W50" s="130">
        <f t="shared" si="29"/>
        <v>0.92296</v>
      </c>
      <c r="X50" s="111"/>
    </row>
    <row r="51" spans="1:24" x14ac:dyDescent="0.2">
      <c r="A51" s="3" t="s">
        <v>127</v>
      </c>
      <c r="D51" s="58" t="s">
        <v>57</v>
      </c>
      <c r="E51" s="22">
        <v>250000</v>
      </c>
      <c r="F51" s="19">
        <v>154123</v>
      </c>
      <c r="G51" s="27">
        <f t="shared" si="21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3"/>
        <v>154123</v>
      </c>
      <c r="N51" s="21">
        <f t="shared" si="24"/>
        <v>2382</v>
      </c>
      <c r="O51" s="23">
        <v>3924</v>
      </c>
      <c r="P51" s="59">
        <f t="shared" si="25"/>
        <v>0.60703363914373087</v>
      </c>
      <c r="Q51" s="41">
        <f t="shared" si="26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8"/>
        <v>0</v>
      </c>
      <c r="W51" s="130">
        <f t="shared" si="29"/>
        <v>0.61649200000000004</v>
      </c>
      <c r="X51" s="111"/>
    </row>
    <row r="52" spans="1:24" x14ac:dyDescent="0.2">
      <c r="A52" s="3" t="s">
        <v>99</v>
      </c>
      <c r="D52" s="58" t="s">
        <v>58</v>
      </c>
      <c r="E52" s="22">
        <v>268000</v>
      </c>
      <c r="F52" s="19">
        <v>381360</v>
      </c>
      <c r="G52" s="27">
        <f t="shared" si="21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3"/>
        <v>381360</v>
      </c>
      <c r="N52" s="21">
        <f t="shared" si="24"/>
        <v>5246</v>
      </c>
      <c r="O52" s="23">
        <v>5232</v>
      </c>
      <c r="P52" s="59">
        <f t="shared" si="25"/>
        <v>1.0026758409785932</v>
      </c>
      <c r="Q52" s="41">
        <f t="shared" si="26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8"/>
        <v>0</v>
      </c>
      <c r="W52" s="130">
        <f t="shared" si="29"/>
        <v>1.4229850746268657</v>
      </c>
      <c r="X52" s="111"/>
    </row>
    <row r="53" spans="1:24" x14ac:dyDescent="0.2">
      <c r="A53" s="3" t="s">
        <v>128</v>
      </c>
      <c r="D53" s="58" t="s">
        <v>62</v>
      </c>
      <c r="E53" s="30">
        <v>200000</v>
      </c>
      <c r="F53" s="27">
        <v>188481</v>
      </c>
      <c r="G53" s="27">
        <f t="shared" si="21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3"/>
        <v>188481</v>
      </c>
      <c r="N53" s="29">
        <f t="shared" si="24"/>
        <v>2614</v>
      </c>
      <c r="O53" s="31">
        <v>2616</v>
      </c>
      <c r="P53" s="24">
        <f t="shared" si="25"/>
        <v>0.99923547400611623</v>
      </c>
      <c r="Q53" s="85">
        <f t="shared" si="26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8"/>
        <v>0</v>
      </c>
      <c r="W53" s="130">
        <f t="shared" si="29"/>
        <v>0.94240500000000005</v>
      </c>
      <c r="X53" s="111"/>
    </row>
    <row r="54" spans="1:24" s="154" customFormat="1" x14ac:dyDescent="0.2">
      <c r="A54" s="154" t="s">
        <v>129</v>
      </c>
      <c r="D54" s="154" t="s">
        <v>63</v>
      </c>
      <c r="E54" s="30">
        <v>420000</v>
      </c>
      <c r="F54" s="45">
        <v>414613</v>
      </c>
      <c r="G54" s="27"/>
      <c r="H54" s="50">
        <v>5283</v>
      </c>
      <c r="I54" s="30">
        <v>0</v>
      </c>
      <c r="J54" s="45">
        <v>0</v>
      </c>
      <c r="K54" s="50">
        <v>0</v>
      </c>
      <c r="L54" s="51">
        <f>E54+I54</f>
        <v>420000</v>
      </c>
      <c r="M54" s="172">
        <f t="shared" si="23"/>
        <v>414613</v>
      </c>
      <c r="N54" s="50">
        <f t="shared" si="24"/>
        <v>5283</v>
      </c>
      <c r="O54" s="31">
        <v>5232</v>
      </c>
      <c r="P54" s="157">
        <f t="shared" si="25"/>
        <v>1.0097477064220184</v>
      </c>
      <c r="Q54" s="85">
        <f t="shared" si="26"/>
        <v>78.48059814499338</v>
      </c>
      <c r="R54" s="105">
        <v>1258</v>
      </c>
      <c r="S54" s="111">
        <v>755</v>
      </c>
      <c r="T54" s="118">
        <v>2013</v>
      </c>
      <c r="U54" s="128">
        <v>410583</v>
      </c>
      <c r="V54" s="131">
        <f t="shared" si="28"/>
        <v>4030</v>
      </c>
      <c r="W54" s="130">
        <f>M54/L54</f>
        <v>0.98717380952380951</v>
      </c>
      <c r="X54" s="111"/>
    </row>
    <row r="55" spans="1:24" s="154" customFormat="1" x14ac:dyDescent="0.2">
      <c r="A55" s="154" t="s">
        <v>130</v>
      </c>
      <c r="D55" s="154" t="s">
        <v>64</v>
      </c>
      <c r="E55" s="30">
        <v>158000</v>
      </c>
      <c r="F55" s="27">
        <v>72067</v>
      </c>
      <c r="G55" s="27"/>
      <c r="H55" s="29">
        <v>1137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3"/>
        <v>72067</v>
      </c>
      <c r="N55" s="50">
        <f>H55+K55</f>
        <v>1137</v>
      </c>
      <c r="O55" s="31">
        <v>2616</v>
      </c>
      <c r="P55" s="157">
        <f t="shared" si="25"/>
        <v>0.43463302752293576</v>
      </c>
      <c r="Q55" s="85">
        <f t="shared" si="26"/>
        <v>63.383465259454702</v>
      </c>
      <c r="R55" s="105">
        <v>185</v>
      </c>
      <c r="S55" s="111">
        <v>298</v>
      </c>
      <c r="T55" s="118">
        <v>483</v>
      </c>
      <c r="U55" s="128">
        <v>66687</v>
      </c>
      <c r="V55" s="131">
        <f t="shared" si="28"/>
        <v>5380</v>
      </c>
      <c r="W55" s="130">
        <f t="shared" si="29"/>
        <v>0.45612025316455695</v>
      </c>
      <c r="X55" s="111"/>
    </row>
    <row r="56" spans="1:24" s="154" customFormat="1" x14ac:dyDescent="0.2">
      <c r="A56" s="154" t="s">
        <v>131</v>
      </c>
      <c r="D56" s="174" t="s">
        <v>67</v>
      </c>
      <c r="E56" s="30">
        <v>358000</v>
      </c>
      <c r="F56" s="27">
        <v>164913</v>
      </c>
      <c r="G56" s="27"/>
      <c r="H56" s="29">
        <v>2518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3"/>
        <v>164913</v>
      </c>
      <c r="N56" s="29">
        <f t="shared" si="24"/>
        <v>2518</v>
      </c>
      <c r="O56" s="31">
        <v>3924</v>
      </c>
      <c r="P56" s="157">
        <f t="shared" si="25"/>
        <v>0.64169215086646281</v>
      </c>
      <c r="Q56" s="85">
        <f t="shared" si="26"/>
        <v>65.493645750595718</v>
      </c>
      <c r="R56" s="105">
        <v>530</v>
      </c>
      <c r="S56" s="111">
        <v>348</v>
      </c>
      <c r="T56" s="118">
        <v>878</v>
      </c>
      <c r="U56" s="128">
        <v>152248</v>
      </c>
      <c r="V56" s="131">
        <f t="shared" si="28"/>
        <v>12665</v>
      </c>
      <c r="W56" s="130">
        <f t="shared" si="29"/>
        <v>0.46065083798882683</v>
      </c>
      <c r="X56" s="111"/>
    </row>
    <row r="57" spans="1:24" s="154" customFormat="1" ht="13.5" thickBot="1" x14ac:dyDescent="0.25">
      <c r="A57" s="158" t="s">
        <v>132</v>
      </c>
      <c r="B57" s="158"/>
      <c r="C57" s="158"/>
      <c r="D57" s="158" t="s">
        <v>70</v>
      </c>
      <c r="E57" s="164">
        <v>175000</v>
      </c>
      <c r="F57" s="161">
        <v>41420</v>
      </c>
      <c r="G57" s="161"/>
      <c r="H57" s="163">
        <v>609</v>
      </c>
      <c r="I57" s="164">
        <v>0</v>
      </c>
      <c r="J57" s="161">
        <v>0</v>
      </c>
      <c r="K57" s="163">
        <v>0</v>
      </c>
      <c r="L57" s="175">
        <f>E57+I57</f>
        <v>175000</v>
      </c>
      <c r="M57" s="176">
        <f t="shared" si="23"/>
        <v>41420</v>
      </c>
      <c r="N57" s="163">
        <f t="shared" si="24"/>
        <v>609</v>
      </c>
      <c r="O57" s="165">
        <v>2616</v>
      </c>
      <c r="P57" s="166">
        <f t="shared" si="25"/>
        <v>0.23279816513761467</v>
      </c>
      <c r="Q57" s="167">
        <f t="shared" si="26"/>
        <v>68.013136288998354</v>
      </c>
      <c r="R57" s="168">
        <v>52</v>
      </c>
      <c r="S57" s="169">
        <v>180</v>
      </c>
      <c r="T57" s="170">
        <v>232</v>
      </c>
      <c r="U57" s="128">
        <v>38930</v>
      </c>
      <c r="V57" s="131">
        <f t="shared" si="28"/>
        <v>2490</v>
      </c>
      <c r="W57" s="130">
        <f t="shared" si="29"/>
        <v>0.23668571428571428</v>
      </c>
      <c r="X57" s="111"/>
    </row>
    <row r="58" spans="1:24" ht="13.5" thickBot="1" x14ac:dyDescent="0.25">
      <c r="A58" s="60" t="s">
        <v>124</v>
      </c>
      <c r="B58" s="61"/>
      <c r="C58" s="61"/>
      <c r="D58" s="61"/>
      <c r="E58" s="62">
        <f t="shared" ref="E58:N58" si="30">SUM(E48:E57)</f>
        <v>2287000</v>
      </c>
      <c r="F58" s="63">
        <f t="shared" si="30"/>
        <v>1755873</v>
      </c>
      <c r="G58" s="63">
        <f t="shared" si="30"/>
        <v>-113140</v>
      </c>
      <c r="H58" s="64">
        <f t="shared" si="30"/>
        <v>25172</v>
      </c>
      <c r="I58" s="62">
        <f t="shared" si="30"/>
        <v>0</v>
      </c>
      <c r="J58" s="65">
        <f t="shared" si="30"/>
        <v>0</v>
      </c>
      <c r="K58" s="64">
        <f t="shared" si="30"/>
        <v>0</v>
      </c>
      <c r="L58" s="66">
        <f t="shared" si="30"/>
        <v>2287000</v>
      </c>
      <c r="M58" s="63">
        <f t="shared" si="30"/>
        <v>1755873</v>
      </c>
      <c r="N58" s="64">
        <f t="shared" si="30"/>
        <v>25172</v>
      </c>
      <c r="O58" s="67">
        <v>34008</v>
      </c>
      <c r="P58" s="39">
        <f t="shared" si="25"/>
        <v>0.74017878146318516</v>
      </c>
      <c r="Q58" s="99">
        <f t="shared" si="26"/>
        <v>69.75500556173526</v>
      </c>
      <c r="R58" s="104"/>
      <c r="S58" s="110"/>
      <c r="T58" s="120"/>
      <c r="U58" s="129">
        <f>SUM(U48:U57)</f>
        <v>1731308</v>
      </c>
      <c r="V58" s="129">
        <f>SUM(V48:V57)</f>
        <v>24565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138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1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s="154" customFormat="1" x14ac:dyDescent="0.2">
      <c r="A62" s="154" t="s">
        <v>134</v>
      </c>
      <c r="D62" s="154" t="s">
        <v>83</v>
      </c>
      <c r="E62" s="30">
        <v>11500</v>
      </c>
      <c r="F62" s="27">
        <v>11725</v>
      </c>
      <c r="G62" s="27"/>
      <c r="H62" s="29">
        <v>96</v>
      </c>
      <c r="I62" s="30">
        <v>0</v>
      </c>
      <c r="J62" s="27">
        <v>0</v>
      </c>
      <c r="K62" s="55">
        <v>0</v>
      </c>
      <c r="L62" s="51">
        <f t="shared" si="31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11445</v>
      </c>
      <c r="V62" s="131">
        <f t="shared" ref="V62:V64" si="32">M62-U62</f>
        <v>280</v>
      </c>
      <c r="W62" s="130">
        <f t="shared" ref="W62:W64" si="33">M62/L62</f>
        <v>1.0195652173913043</v>
      </c>
      <c r="X62" s="111"/>
    </row>
    <row r="63" spans="1:24" s="154" customFormat="1" x14ac:dyDescent="0.2">
      <c r="A63" s="154" t="s">
        <v>135</v>
      </c>
      <c r="D63" s="154" t="s">
        <v>84</v>
      </c>
      <c r="E63" s="30">
        <v>11500</v>
      </c>
      <c r="F63" s="27">
        <v>6570</v>
      </c>
      <c r="G63" s="27"/>
      <c r="H63" s="29">
        <v>51</v>
      </c>
      <c r="I63" s="30">
        <v>0</v>
      </c>
      <c r="J63" s="27">
        <v>0</v>
      </c>
      <c r="K63" s="55">
        <v>0</v>
      </c>
      <c r="L63" s="51">
        <f t="shared" si="31"/>
        <v>11500</v>
      </c>
      <c r="M63" s="27">
        <f>F63+J63</f>
        <v>6570</v>
      </c>
      <c r="N63" s="29">
        <f>H63+K63</f>
        <v>51</v>
      </c>
      <c r="O63" s="31">
        <v>100</v>
      </c>
      <c r="P63" s="59">
        <f>N63/O63</f>
        <v>0.51</v>
      </c>
      <c r="Q63" s="41">
        <f>M63/N63</f>
        <v>128.8235294117647</v>
      </c>
      <c r="R63" s="105">
        <v>2</v>
      </c>
      <c r="S63" s="111">
        <v>25</v>
      </c>
      <c r="T63" s="118">
        <v>27</v>
      </c>
      <c r="U63" s="128">
        <v>5450</v>
      </c>
      <c r="V63" s="131">
        <f t="shared" si="32"/>
        <v>1120</v>
      </c>
      <c r="W63" s="130">
        <f t="shared" si="33"/>
        <v>0.57130434782608697</v>
      </c>
      <c r="X63" s="111"/>
    </row>
    <row r="64" spans="1:24" s="154" customFormat="1" ht="13.5" thickBot="1" x14ac:dyDescent="0.25">
      <c r="A64" s="158" t="s">
        <v>136</v>
      </c>
      <c r="B64" s="158"/>
      <c r="C64" s="158"/>
      <c r="D64" s="158" t="s">
        <v>85</v>
      </c>
      <c r="E64" s="164">
        <v>11500</v>
      </c>
      <c r="F64" s="161">
        <v>3839</v>
      </c>
      <c r="G64" s="161"/>
      <c r="H64" s="163">
        <v>43</v>
      </c>
      <c r="I64" s="164">
        <v>0</v>
      </c>
      <c r="J64" s="161">
        <v>0</v>
      </c>
      <c r="K64" s="177">
        <v>0</v>
      </c>
      <c r="L64" s="175">
        <f t="shared" si="31"/>
        <v>11500</v>
      </c>
      <c r="M64" s="161">
        <f>F64+J64</f>
        <v>3839</v>
      </c>
      <c r="N64" s="163">
        <f>H64+K64</f>
        <v>43</v>
      </c>
      <c r="O64" s="165">
        <v>100</v>
      </c>
      <c r="P64" s="178">
        <f>N64/O64</f>
        <v>0.43</v>
      </c>
      <c r="Q64" s="176">
        <f>M64/N64</f>
        <v>89.279069767441854</v>
      </c>
      <c r="R64" s="168">
        <v>2</v>
      </c>
      <c r="S64" s="169">
        <v>16</v>
      </c>
      <c r="T64" s="170">
        <v>18</v>
      </c>
      <c r="U64" s="128">
        <v>3839</v>
      </c>
      <c r="V64" s="131">
        <f t="shared" si="32"/>
        <v>0</v>
      </c>
      <c r="W64" s="130">
        <f t="shared" si="33"/>
        <v>0.33382608695652172</v>
      </c>
      <c r="X64" s="111"/>
    </row>
    <row r="65" spans="1:24" ht="13.5" thickBot="1" x14ac:dyDescent="0.2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29276</v>
      </c>
      <c r="G65" s="63">
        <f>SUM(G61:G64)</f>
        <v>-4358</v>
      </c>
      <c r="H65" s="64">
        <f>SUM(H61:H64)</f>
        <v>281</v>
      </c>
      <c r="I65" s="62">
        <v>0</v>
      </c>
      <c r="J65" s="63">
        <f t="shared" ref="J65:O65" si="34">SUM(J61:J64)</f>
        <v>0</v>
      </c>
      <c r="K65" s="64">
        <f t="shared" si="34"/>
        <v>0</v>
      </c>
      <c r="L65" s="62">
        <f t="shared" si="34"/>
        <v>46000</v>
      </c>
      <c r="M65" s="65">
        <f t="shared" si="34"/>
        <v>29276</v>
      </c>
      <c r="N65" s="64">
        <f t="shared" si="34"/>
        <v>281</v>
      </c>
      <c r="O65" s="67">
        <f t="shared" si="34"/>
        <v>400</v>
      </c>
      <c r="P65" s="39">
        <f>N65/O65</f>
        <v>0.70250000000000001</v>
      </c>
      <c r="Q65" s="99">
        <f>M65/N65</f>
        <v>104.18505338078292</v>
      </c>
      <c r="R65" s="104"/>
      <c r="S65" s="110"/>
      <c r="T65" s="120"/>
      <c r="U65" s="129">
        <f>SUM(U61:U64)</f>
        <v>27876</v>
      </c>
      <c r="V65" s="129">
        <f>SUM(V61:V64)</f>
        <v>1400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>
        <v>13</v>
      </c>
      <c r="L68" s="40">
        <v>50000</v>
      </c>
      <c r="M68" s="46">
        <f>F68+J68</f>
        <v>55643</v>
      </c>
      <c r="N68" s="21">
        <f t="shared" ref="N68:N74" si="35">H68+K68</f>
        <v>1449</v>
      </c>
      <c r="O68" s="23">
        <v>1575</v>
      </c>
      <c r="P68" s="69">
        <f t="shared" ref="P68:P75" si="36">N68/O68</f>
        <v>0.92</v>
      </c>
      <c r="Q68" s="46">
        <f t="shared" ref="Q68:Q75" si="37">M68/N68</f>
        <v>38.40096618357488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>
        <v>22</v>
      </c>
      <c r="L69" s="40">
        <v>157000</v>
      </c>
      <c r="M69" s="46">
        <f t="shared" ref="M69:M74" si="38">F69+J69</f>
        <v>154043</v>
      </c>
      <c r="N69" s="21">
        <f t="shared" si="35"/>
        <v>1407</v>
      </c>
      <c r="O69" s="23">
        <v>1575</v>
      </c>
      <c r="P69" s="24">
        <f t="shared" si="36"/>
        <v>0.89333333333333331</v>
      </c>
      <c r="Q69" s="68">
        <f t="shared" si="37"/>
        <v>109.48329779673064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39">M69-U69</f>
        <v>0</v>
      </c>
      <c r="W69" s="130">
        <f t="shared" ref="W69:W74" si="40">M69/L69</f>
        <v>0.9811656050955414</v>
      </c>
      <c r="X69" s="111"/>
    </row>
    <row r="70" spans="1:24" x14ac:dyDescent="0.2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8"/>
        <v>218671.5</v>
      </c>
      <c r="N70" s="21">
        <f t="shared" si="35"/>
        <v>4230</v>
      </c>
      <c r="O70" s="23">
        <v>4254</v>
      </c>
      <c r="P70" s="24">
        <f t="shared" si="36"/>
        <v>0.99435825105782794</v>
      </c>
      <c r="Q70" s="68">
        <f t="shared" si="37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39"/>
        <v>0</v>
      </c>
      <c r="W70" s="130">
        <f t="shared" si="40"/>
        <v>0.95074565217391305</v>
      </c>
      <c r="X70" s="111"/>
    </row>
    <row r="71" spans="1:24" x14ac:dyDescent="0.2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39"/>
        <v>0</v>
      </c>
      <c r="W71" s="130">
        <f t="shared" si="40"/>
        <v>0.65564341085271316</v>
      </c>
      <c r="X71" s="111"/>
    </row>
    <row r="72" spans="1:24" s="154" customFormat="1" ht="13.5" customHeight="1" x14ac:dyDescent="0.2">
      <c r="A72" s="154" t="s">
        <v>65</v>
      </c>
      <c r="D72" s="174" t="s">
        <v>66</v>
      </c>
      <c r="E72" s="30">
        <v>110000</v>
      </c>
      <c r="F72" s="27">
        <v>65418</v>
      </c>
      <c r="G72" s="41" t="s">
        <v>89</v>
      </c>
      <c r="H72" s="29">
        <v>761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8"/>
        <v>65418</v>
      </c>
      <c r="N72" s="29">
        <f t="shared" si="35"/>
        <v>761</v>
      </c>
      <c r="O72" s="31">
        <v>1575</v>
      </c>
      <c r="P72" s="157">
        <f t="shared" si="36"/>
        <v>0.4831746031746032</v>
      </c>
      <c r="Q72" s="85">
        <f t="shared" si="37"/>
        <v>85.96320630749014</v>
      </c>
      <c r="R72" s="105">
        <v>181</v>
      </c>
      <c r="S72" s="111">
        <v>111</v>
      </c>
      <c r="T72" s="118">
        <v>292</v>
      </c>
      <c r="U72" s="128">
        <v>61384</v>
      </c>
      <c r="V72" s="131">
        <f t="shared" si="39"/>
        <v>4034</v>
      </c>
      <c r="W72" s="130">
        <f t="shared" si="40"/>
        <v>0.59470909090909085</v>
      </c>
      <c r="X72" s="111"/>
    </row>
    <row r="73" spans="1:24" s="154" customFormat="1" ht="13.5" customHeight="1" x14ac:dyDescent="0.2">
      <c r="A73" s="154" t="s">
        <v>68</v>
      </c>
      <c r="D73" s="174" t="s">
        <v>69</v>
      </c>
      <c r="E73" s="30">
        <v>256000</v>
      </c>
      <c r="F73" s="27">
        <v>129436</v>
      </c>
      <c r="G73" s="41"/>
      <c r="H73" s="29">
        <v>1443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8"/>
        <v>129436</v>
      </c>
      <c r="N73" s="29">
        <f t="shared" si="35"/>
        <v>1443</v>
      </c>
      <c r="O73" s="31">
        <v>3150</v>
      </c>
      <c r="P73" s="157">
        <f t="shared" si="36"/>
        <v>0.45809523809523811</v>
      </c>
      <c r="Q73" s="100">
        <f t="shared" si="37"/>
        <v>89.699237699237699</v>
      </c>
      <c r="R73" s="105">
        <v>246</v>
      </c>
      <c r="S73" s="115">
        <v>347</v>
      </c>
      <c r="T73" s="118">
        <v>593</v>
      </c>
      <c r="U73" s="128">
        <v>124731</v>
      </c>
      <c r="V73" s="131">
        <f t="shared" si="39"/>
        <v>4705</v>
      </c>
      <c r="W73" s="130">
        <f t="shared" si="40"/>
        <v>0.50560937500000003</v>
      </c>
      <c r="X73" s="111"/>
    </row>
    <row r="74" spans="1:24" s="154" customFormat="1" ht="13.5" customHeight="1" thickBot="1" x14ac:dyDescent="0.25">
      <c r="A74" s="154" t="s">
        <v>150</v>
      </c>
      <c r="D74" s="174" t="s">
        <v>151</v>
      </c>
      <c r="E74" s="30">
        <v>128000</v>
      </c>
      <c r="F74" s="27">
        <v>22978</v>
      </c>
      <c r="G74" s="41"/>
      <c r="H74" s="29">
        <v>295</v>
      </c>
      <c r="I74" s="30"/>
      <c r="J74" s="27"/>
      <c r="K74" s="29"/>
      <c r="L74" s="51">
        <f>E74+I74</f>
        <v>128000</v>
      </c>
      <c r="M74" s="41">
        <f t="shared" si="38"/>
        <v>22978</v>
      </c>
      <c r="N74" s="29">
        <f t="shared" si="35"/>
        <v>295</v>
      </c>
      <c r="O74" s="31">
        <v>1575</v>
      </c>
      <c r="P74" s="157">
        <f t="shared" si="36"/>
        <v>0.1873015873015873</v>
      </c>
      <c r="Q74" s="100">
        <f t="shared" si="37"/>
        <v>77.891525423728808</v>
      </c>
      <c r="R74" s="105"/>
      <c r="S74" s="115"/>
      <c r="T74" s="111"/>
      <c r="U74" s="128">
        <v>19961</v>
      </c>
      <c r="V74" s="131">
        <f t="shared" si="39"/>
        <v>3017</v>
      </c>
      <c r="W74" s="130">
        <f t="shared" si="40"/>
        <v>0.17951562500000001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730767.5</v>
      </c>
      <c r="G75" s="47">
        <f>SUM(G68:G73)</f>
        <v>-49843.5</v>
      </c>
      <c r="H75" s="48">
        <f>SUM(H68:H74)</f>
        <v>10478</v>
      </c>
      <c r="I75" s="34">
        <f>SUM(I68:I73)</f>
        <v>0</v>
      </c>
      <c r="J75" s="47">
        <f t="shared" ref="J75:N75" si="41">SUM(J67:J73)</f>
        <v>0</v>
      </c>
      <c r="K75" s="48">
        <f t="shared" si="41"/>
        <v>35</v>
      </c>
      <c r="L75" s="34">
        <f t="shared" si="41"/>
        <v>932000</v>
      </c>
      <c r="M75" s="47">
        <f t="shared" si="41"/>
        <v>707789.5</v>
      </c>
      <c r="N75" s="48">
        <f t="shared" si="41"/>
        <v>10218</v>
      </c>
      <c r="O75" s="37">
        <f>SUM(O67:O74)</f>
        <v>15279</v>
      </c>
      <c r="P75" s="38">
        <f t="shared" si="36"/>
        <v>0.66876104457097973</v>
      </c>
      <c r="Q75" s="98">
        <f t="shared" si="37"/>
        <v>69.268888236445491</v>
      </c>
      <c r="R75" s="102"/>
      <c r="S75" s="108"/>
      <c r="T75" s="122"/>
      <c r="U75" s="129">
        <f>SUM(U68:U73)</f>
        <v>699050.5</v>
      </c>
      <c r="V75" s="129">
        <f>SUM(V68:V73)</f>
        <v>8739</v>
      </c>
      <c r="W75" s="109"/>
      <c r="X75" s="109"/>
    </row>
    <row r="76" spans="1:24" s="93" customFormat="1" ht="13.5" customHeight="1" thickBot="1" x14ac:dyDescent="0.25">
      <c r="A76" s="86" t="s">
        <v>137</v>
      </c>
      <c r="B76" s="87"/>
      <c r="C76" s="87"/>
      <c r="D76" s="87"/>
      <c r="E76" s="88">
        <f t="shared" ref="E76:O76" si="42">SUM(E20,E30,E38,E45,E58,E65,E75)</f>
        <v>5602100</v>
      </c>
      <c r="F76" s="89">
        <f t="shared" si="42"/>
        <v>4101781.5</v>
      </c>
      <c r="G76" s="89">
        <f t="shared" si="42"/>
        <v>-68434.5</v>
      </c>
      <c r="H76" s="90">
        <f t="shared" si="42"/>
        <v>65711</v>
      </c>
      <c r="I76" s="88">
        <f t="shared" si="42"/>
        <v>2444004</v>
      </c>
      <c r="J76" s="89">
        <f t="shared" si="42"/>
        <v>1959329</v>
      </c>
      <c r="K76" s="90">
        <f t="shared" si="42"/>
        <v>31611</v>
      </c>
      <c r="L76" s="88">
        <f t="shared" si="42"/>
        <v>7918104</v>
      </c>
      <c r="M76" s="89">
        <f t="shared" si="42"/>
        <v>6038132.5</v>
      </c>
      <c r="N76" s="90">
        <f t="shared" si="42"/>
        <v>97027</v>
      </c>
      <c r="O76" s="91">
        <f t="shared" si="42"/>
        <v>151210</v>
      </c>
      <c r="P76" s="92">
        <f t="shared" ref="P76" si="43">N76/O76</f>
        <v>0.64167052443621453</v>
      </c>
      <c r="Q76" s="101">
        <f>M76/N76</f>
        <v>62.231466499015738</v>
      </c>
      <c r="R76" s="107"/>
      <c r="S76" s="114"/>
      <c r="T76" s="123"/>
      <c r="U76" s="145"/>
      <c r="V76" s="133">
        <f>SUM(V20+V30+V38+V45+V58+V65+V75)</f>
        <v>87077</v>
      </c>
      <c r="W76" s="127"/>
      <c r="X76" s="127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62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2025-01-21T21:40:42Z</cp:lastPrinted>
  <dcterms:created xsi:type="dcterms:W3CDTF">2005-10-20T22:05:14Z</dcterms:created>
  <dcterms:modified xsi:type="dcterms:W3CDTF">2025-01-21T22:29:12Z</dcterms:modified>
</cp:coreProperties>
</file>