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4.1\"/>
    </mc:Choice>
  </mc:AlternateContent>
  <xr:revisionPtr revIDLastSave="0" documentId="13_ncr:1_{BD6FB151-7DD6-42A4-A64B-1409F48B5A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" i="1" l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<sst xmlns="http://schemas.openxmlformats.org/spreadsheetml/2006/main" count="159" uniqueCount="153">
  <si>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</si>
  <si>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</si>
  <si>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</si>
  <si>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</si>
  <si>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</si>
  <si>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</si>
  <si>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</si>
  <si>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</si>
  <si>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</si>
  <si>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</si>
  <si>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</si>
  <si>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</si>
  <si>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</si>
  <si>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</si>
  <si>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</si>
  <si>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</si>
  <si>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</si>
  <si>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</si>
  <si>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</si>
  <si>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</si>
  <si>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</si>
  <si>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</si>
  <si>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</si>
  <si>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</si>
  <si>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</si>
  <si>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</si>
  <si>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</si>
  <si>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</si>
  <si>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</si>
  <si>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</si>
  <si>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</si>
  <si>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</si>
  <si>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</si>
  <si>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</si>
  <si>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</si>
  <si>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</si>
  <si>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</si>
  <si>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</si>
  <si>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</si>
  <si>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</si>
  <si>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</si>
  <si>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</si>
  <si>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</si>
  <si>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</si>
  <si>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</si>
  <si>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</si>
  <si>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</si>
  <si>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</si>
  <si>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</si>
  <si>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</si>
  <si>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</si>
  <si>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</si>
  <si>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</si>
  <si>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</si>
  <si>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</si>
  <si>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</si>
  <si>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</si>
  <si>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</si>
  <si>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</si>
  <si>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</si>
  <si>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</si>
  <si>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</si>
  <si>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</si>
  <si>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</si>
  <si>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</si>
  <si>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</si>
  <si>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</si>
  <si>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</si>
  <si>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</si>
  <si>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</si>
  <si>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</si>
  <si>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</si>
  <si>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</si>
  <si>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</si>
  <si>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</si>
  <si>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</si>
  <si>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</si>
  <si>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</si>
  <si>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</si>
  <si>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</si>
  <si>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</si>
  <si>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</si>
  <si>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</si>
  <si>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</si>
  <si>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</si>
  <si>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</si>
  <si>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</si>
  <si>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</si>
  <si>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</si>
  <si>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</si>
  <si>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</si>
  <si>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</si>
  <si>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</si>
  <si>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</si>
  <si>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</si>
  <si>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</si>
  <si>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</si>
  <si>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</si>
  <si>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</si>
  <si>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</si>
  <si>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</si>
  <si>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</si>
  <si>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</si>
  <si>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</si>
  <si>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</si>
  <si>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</si>
  <si>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</si>
  <si>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</si>
  <si>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</si>
  <si>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</si>
  <si>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</si>
  <si>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</si>
  <si>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</si>
  <si>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</si>
  <si>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</si>
  <si>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</si>
  <si>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</si>
  <si>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</si>
  <si>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</si>
  <si>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</si>
  <si>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</si>
  <si>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</si>
  <si>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</si>
  <si>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</si>
  <si>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</si>
  <si>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</si>
  <si>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</si>
  <si>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</si>
  <si>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</si>
  <si>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</si>
  <si>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</si>
  <si>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</si>
  <si>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</si>
  <si>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</si>
  <si>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</si>
  <si>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</si>
  <si>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</si>
  <si>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</si>
  <si>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</si>
  <si>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</si>
  <si>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</si>
  <si>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</si>
  <si>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</si>
  <si>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</si>
  <si>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</si>
  <si>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</si>
  <si>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</si>
  <si>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</si>
  <si>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3.31.25</t>
  </si>
  <si>
    <t>TICKET SALES REPORT as of 3/31/2025</t>
  </si>
  <si>
    <t>Genius of Mozart</t>
  </si>
  <si>
    <t>French Masters</t>
  </si>
  <si>
    <t>Matthias Conducts Mahler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</si>
</sst>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0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  <xf numFmtId="16" fontId="6" fillId="0" borderId="0" xfId="0" applyNumberFormat="1" applyFont="1" applyFill="1"/>
    <xf numFmtId="15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zoomScale="115" zoomScaleNormal="115" zoomScaleSheetLayoutView="115" zoomScalePageLayoutView="55" workbookViewId="0">
      <selection activeCell="I14" sqref="I14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71" t="s">
        <v>148</v>
      </c>
      <c r="P1" s="171"/>
      <c r="Q1" s="171"/>
      <c r="R1" s="171"/>
      <c r="S1" s="171"/>
      <c r="T1" s="171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149</v>
      </c>
      <c r="E3" s="172" t="s">
        <v>20</v>
      </c>
      <c r="F3" s="172"/>
      <c r="G3" s="172"/>
      <c r="H3" s="172"/>
      <c r="I3" s="173" t="s">
        <v>21</v>
      </c>
      <c r="J3" s="173"/>
      <c r="K3" s="173"/>
      <c r="L3" s="174" t="s">
        <v>93</v>
      </c>
      <c r="M3" s="174"/>
      <c r="N3" s="174"/>
      <c r="O3" s="172" t="s">
        <v>141</v>
      </c>
      <c r="P3" s="172"/>
      <c r="Q3" s="172"/>
      <c r="R3" s="175" t="s">
        <v>140</v>
      </c>
      <c r="S3" s="175"/>
      <c r="T3" s="175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7.25" x14ac:dyDescent="0.4">
      <c r="A4" s="170" t="s">
        <v>105</v>
      </c>
      <c r="B4" s="170"/>
      <c r="C4" s="170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2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s="176" customFormat="1" x14ac:dyDescent="0.2">
      <c r="A15" s="176" t="s">
        <v>11</v>
      </c>
      <c r="B15" s="176" t="s">
        <v>90</v>
      </c>
      <c r="D15" s="176" t="s">
        <v>101</v>
      </c>
      <c r="E15" s="177">
        <f>56250-E28</f>
        <v>37500</v>
      </c>
      <c r="F15" s="27">
        <v>45309</v>
      </c>
      <c r="G15" s="27"/>
      <c r="H15" s="28">
        <v>900</v>
      </c>
      <c r="I15" s="177">
        <f>126211-I28</f>
        <v>84141</v>
      </c>
      <c r="J15" s="27">
        <v>68899</v>
      </c>
      <c r="K15" s="29">
        <v>1140</v>
      </c>
      <c r="L15" s="30">
        <f t="shared" si="4"/>
        <v>121641</v>
      </c>
      <c r="M15" s="27">
        <f t="shared" si="7"/>
        <v>114208</v>
      </c>
      <c r="N15" s="29">
        <f t="shared" si="1"/>
        <v>2040</v>
      </c>
      <c r="O15" s="31">
        <v>3150</v>
      </c>
      <c r="P15" s="178">
        <f t="shared" si="2"/>
        <v>0.64761904761904765</v>
      </c>
      <c r="Q15" s="85">
        <f t="shared" si="3"/>
        <v>55.984313725490196</v>
      </c>
      <c r="R15" s="105">
        <v>51</v>
      </c>
      <c r="S15" s="111">
        <v>993</v>
      </c>
      <c r="T15" s="118">
        <v>1044</v>
      </c>
      <c r="U15" s="128">
        <v>109240</v>
      </c>
      <c r="V15" s="131">
        <f t="shared" si="5"/>
        <v>4968</v>
      </c>
      <c r="W15" s="130">
        <f t="shared" si="6"/>
        <v>0.93889395845150891</v>
      </c>
      <c r="X15" s="130"/>
    </row>
    <row r="16" spans="1:27" s="176" customFormat="1" x14ac:dyDescent="0.2">
      <c r="A16" s="176" t="s">
        <v>12</v>
      </c>
      <c r="B16" s="176" t="s">
        <v>150</v>
      </c>
      <c r="D16" s="176" t="s">
        <v>30</v>
      </c>
      <c r="E16" s="177">
        <v>56250</v>
      </c>
      <c r="F16" s="27">
        <v>37458</v>
      </c>
      <c r="G16" s="27"/>
      <c r="H16" s="28">
        <v>765</v>
      </c>
      <c r="I16" s="177">
        <v>126211</v>
      </c>
      <c r="J16" s="27">
        <v>107106</v>
      </c>
      <c r="K16" s="29">
        <v>1755</v>
      </c>
      <c r="L16" s="30">
        <f t="shared" si="4"/>
        <v>182461</v>
      </c>
      <c r="M16" s="27">
        <f t="shared" si="7"/>
        <v>144564</v>
      </c>
      <c r="N16" s="29">
        <f t="shared" si="1"/>
        <v>2520</v>
      </c>
      <c r="O16" s="31">
        <v>4725</v>
      </c>
      <c r="P16" s="178">
        <f t="shared" si="2"/>
        <v>0.53333333333333333</v>
      </c>
      <c r="Q16" s="85">
        <f t="shared" si="3"/>
        <v>57.366666666666667</v>
      </c>
      <c r="R16" s="165">
        <v>58</v>
      </c>
      <c r="S16" s="166">
        <v>1257</v>
      </c>
      <c r="T16" s="167">
        <v>1315</v>
      </c>
      <c r="U16" s="128">
        <v>139607</v>
      </c>
      <c r="V16" s="131">
        <f t="shared" si="5"/>
        <v>4957</v>
      </c>
      <c r="W16" s="130">
        <f t="shared" si="6"/>
        <v>0.7923008204493015</v>
      </c>
      <c r="X16" s="130"/>
    </row>
    <row r="17" spans="1:24" s="176" customFormat="1" x14ac:dyDescent="0.2">
      <c r="A17" s="176" t="s">
        <v>13</v>
      </c>
      <c r="B17" s="176" t="s">
        <v>151</v>
      </c>
      <c r="D17" s="176" t="s">
        <v>31</v>
      </c>
      <c r="E17" s="177">
        <v>56250</v>
      </c>
      <c r="F17" s="27">
        <v>18611</v>
      </c>
      <c r="G17" s="27"/>
      <c r="H17" s="28">
        <v>390</v>
      </c>
      <c r="I17" s="177">
        <v>126211</v>
      </c>
      <c r="J17" s="27">
        <v>98520</v>
      </c>
      <c r="K17" s="29">
        <v>1601</v>
      </c>
      <c r="L17" s="30">
        <f t="shared" si="4"/>
        <v>182461</v>
      </c>
      <c r="M17" s="27">
        <f t="shared" si="7"/>
        <v>117131</v>
      </c>
      <c r="N17" s="29">
        <f t="shared" si="1"/>
        <v>1991</v>
      </c>
      <c r="O17" s="31">
        <v>4725</v>
      </c>
      <c r="P17" s="178">
        <f t="shared" si="2"/>
        <v>0.4213756613756614</v>
      </c>
      <c r="Q17" s="85">
        <f t="shared" si="3"/>
        <v>58.830236062280264</v>
      </c>
      <c r="R17" s="165">
        <v>6</v>
      </c>
      <c r="S17" s="166">
        <v>1053</v>
      </c>
      <c r="T17" s="167">
        <v>1059</v>
      </c>
      <c r="U17" s="128">
        <v>116616</v>
      </c>
      <c r="V17" s="131">
        <f t="shared" si="5"/>
        <v>515</v>
      </c>
      <c r="W17" s="130">
        <f t="shared" si="6"/>
        <v>0.6419508826543755</v>
      </c>
      <c r="X17" s="130"/>
    </row>
    <row r="18" spans="1:24" s="176" customFormat="1" x14ac:dyDescent="0.2">
      <c r="A18" s="176" t="s">
        <v>14</v>
      </c>
      <c r="B18" s="176" t="s">
        <v>152</v>
      </c>
      <c r="D18" s="176" t="s">
        <v>32</v>
      </c>
      <c r="E18" s="177">
        <v>56250</v>
      </c>
      <c r="F18" s="45">
        <v>25413</v>
      </c>
      <c r="G18" s="45"/>
      <c r="H18" s="148">
        <v>478</v>
      </c>
      <c r="I18" s="177">
        <v>126211</v>
      </c>
      <c r="J18" s="45">
        <v>106192</v>
      </c>
      <c r="K18" s="50">
        <v>1720</v>
      </c>
      <c r="L18" s="30">
        <f t="shared" si="4"/>
        <v>182461</v>
      </c>
      <c r="M18" s="45">
        <f t="shared" si="7"/>
        <v>131605</v>
      </c>
      <c r="N18" s="50">
        <f t="shared" si="1"/>
        <v>2198</v>
      </c>
      <c r="O18" s="31">
        <v>4254</v>
      </c>
      <c r="P18" s="178">
        <f t="shared" si="2"/>
        <v>0.51669017395392569</v>
      </c>
      <c r="Q18" s="100">
        <f t="shared" si="3"/>
        <v>59.874886260236579</v>
      </c>
      <c r="R18" s="105">
        <v>20</v>
      </c>
      <c r="S18" s="111">
        <v>1163</v>
      </c>
      <c r="T18" s="118">
        <v>1183</v>
      </c>
      <c r="U18" s="128">
        <v>130757</v>
      </c>
      <c r="V18" s="131">
        <f t="shared" si="5"/>
        <v>848</v>
      </c>
      <c r="W18" s="130">
        <f t="shared" si="6"/>
        <v>0.72127742366861958</v>
      </c>
      <c r="X18" s="130"/>
    </row>
    <row r="19" spans="1:24" s="176" customFormat="1" ht="13.5" thickBot="1" x14ac:dyDescent="0.25">
      <c r="A19" s="176" t="s">
        <v>15</v>
      </c>
      <c r="B19" s="176" t="s">
        <v>91</v>
      </c>
      <c r="D19" s="176" t="s">
        <v>102</v>
      </c>
      <c r="E19" s="177">
        <f>68750-E29</f>
        <v>45833</v>
      </c>
      <c r="F19" s="27">
        <v>16481</v>
      </c>
      <c r="G19" s="27"/>
      <c r="H19" s="28">
        <v>300</v>
      </c>
      <c r="I19" s="177">
        <f>126211-I29</f>
        <v>84141</v>
      </c>
      <c r="J19" s="27">
        <v>67522</v>
      </c>
      <c r="K19" s="29">
        <v>1096</v>
      </c>
      <c r="L19" s="30">
        <f t="shared" si="4"/>
        <v>129974</v>
      </c>
      <c r="M19" s="27">
        <f t="shared" si="7"/>
        <v>84003</v>
      </c>
      <c r="N19" s="29">
        <f t="shared" si="1"/>
        <v>1396</v>
      </c>
      <c r="O19" s="31">
        <v>3150</v>
      </c>
      <c r="P19" s="178">
        <f>N19/O19</f>
        <v>0.44317460317460317</v>
      </c>
      <c r="Q19" s="85">
        <f t="shared" si="3"/>
        <v>60.174068767908309</v>
      </c>
      <c r="R19" s="105">
        <v>8</v>
      </c>
      <c r="S19" s="115">
        <v>723</v>
      </c>
      <c r="T19" s="118">
        <v>731</v>
      </c>
      <c r="U19" s="128">
        <v>83682</v>
      </c>
      <c r="V19" s="131">
        <f t="shared" si="5"/>
        <v>321</v>
      </c>
      <c r="W19" s="130">
        <f t="shared" si="6"/>
        <v>0.64630618431378584</v>
      </c>
      <c r="X19" s="130"/>
    </row>
    <row r="20" spans="1:24" ht="13.5" thickBot="1" x14ac:dyDescent="0.25">
      <c r="A20" s="32" t="s">
        <v>104</v>
      </c>
      <c r="B20" s="33"/>
      <c r="C20" s="33"/>
      <c r="D20" s="33"/>
      <c r="E20" s="34">
        <f t="shared" ref="E20:O20" si="8">SUM(E6:E19)</f>
        <v>720833</v>
      </c>
      <c r="F20" s="35">
        <f t="shared" si="8"/>
        <v>686530</v>
      </c>
      <c r="G20" s="35">
        <f t="shared" si="8"/>
        <v>74508</v>
      </c>
      <c r="H20" s="36">
        <f t="shared" si="8"/>
        <v>15955</v>
      </c>
      <c r="I20" s="34">
        <f t="shared" si="8"/>
        <v>1472464</v>
      </c>
      <c r="J20" s="35">
        <f t="shared" si="8"/>
        <v>1158444</v>
      </c>
      <c r="K20" s="36">
        <f t="shared" si="8"/>
        <v>18629</v>
      </c>
      <c r="L20" s="34">
        <f t="shared" si="8"/>
        <v>2193297</v>
      </c>
      <c r="M20" s="35">
        <f t="shared" si="8"/>
        <v>1844974</v>
      </c>
      <c r="N20" s="36">
        <f t="shared" si="8"/>
        <v>34584</v>
      </c>
      <c r="O20" s="37">
        <f t="shared" si="8"/>
        <v>54340</v>
      </c>
      <c r="P20" s="38">
        <f>N20/O20</f>
        <v>0.63643724696356274</v>
      </c>
      <c r="Q20" s="98">
        <f>M20/N20</f>
        <v>53.347617395327319</v>
      </c>
      <c r="R20" s="102"/>
      <c r="S20" s="108"/>
      <c r="T20" s="117"/>
      <c r="U20" s="129">
        <f>SUM(U6:U19)</f>
        <v>1833365</v>
      </c>
      <c r="V20" s="129">
        <f>SUM(V6:V19)</f>
        <v>11609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107</v>
      </c>
      <c r="D23" s="3" t="s">
        <v>72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145</v>
      </c>
      <c r="D24" s="3" t="s">
        <v>73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" customHeight="1" x14ac:dyDescent="0.2">
      <c r="A25" s="3" t="s">
        <v>108</v>
      </c>
      <c r="D25" s="3" t="s">
        <v>74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x14ac:dyDescent="0.2">
      <c r="A26" s="3" t="s">
        <v>109</v>
      </c>
      <c r="D26" s="3" t="s">
        <v>75</v>
      </c>
      <c r="E26" s="18">
        <v>18750</v>
      </c>
      <c r="F26" s="27">
        <v>15815</v>
      </c>
      <c r="G26" s="27">
        <f>F26-E26</f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9"/>
        <v>0</v>
      </c>
      <c r="W26" s="130">
        <f t="shared" si="10"/>
        <v>0.62413679710621506</v>
      </c>
      <c r="X26" s="111"/>
    </row>
    <row r="27" spans="1:24" x14ac:dyDescent="0.2">
      <c r="A27" s="3" t="s">
        <v>110</v>
      </c>
      <c r="D27" s="3" t="s">
        <v>76</v>
      </c>
      <c r="E27" s="18">
        <v>18750</v>
      </c>
      <c r="F27" s="27">
        <v>12608</v>
      </c>
      <c r="G27" s="27">
        <f>F27-E27</f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9"/>
        <v>0</v>
      </c>
      <c r="W27" s="130">
        <f t="shared" si="10"/>
        <v>0.56770799079250245</v>
      </c>
      <c r="X27" s="111"/>
    </row>
    <row r="28" spans="1:24" s="176" customFormat="1" x14ac:dyDescent="0.2">
      <c r="A28" s="176" t="s">
        <v>111</v>
      </c>
      <c r="D28" s="176" t="s">
        <v>77</v>
      </c>
      <c r="E28" s="177">
        <v>18750</v>
      </c>
      <c r="F28" s="27">
        <v>20604</v>
      </c>
      <c r="G28" s="27"/>
      <c r="H28" s="28">
        <v>357</v>
      </c>
      <c r="I28" s="177">
        <v>42070</v>
      </c>
      <c r="J28" s="27">
        <v>25995</v>
      </c>
      <c r="K28" s="29">
        <v>431</v>
      </c>
      <c r="L28" s="30">
        <f t="shared" si="4"/>
        <v>60820</v>
      </c>
      <c r="M28" s="27">
        <f t="shared" si="7"/>
        <v>46599</v>
      </c>
      <c r="N28" s="29">
        <f t="shared" si="1"/>
        <v>788</v>
      </c>
      <c r="O28" s="31">
        <v>1575</v>
      </c>
      <c r="P28" s="178">
        <f t="shared" si="2"/>
        <v>0.50031746031746027</v>
      </c>
      <c r="Q28" s="85">
        <f t="shared" si="3"/>
        <v>59.135786802030459</v>
      </c>
      <c r="R28" s="105">
        <v>24</v>
      </c>
      <c r="S28" s="115">
        <v>393</v>
      </c>
      <c r="T28" s="118">
        <v>417</v>
      </c>
      <c r="U28" s="131">
        <v>44448</v>
      </c>
      <c r="V28" s="131">
        <f t="shared" si="9"/>
        <v>2151</v>
      </c>
      <c r="W28" s="130">
        <f t="shared" si="10"/>
        <v>0.76617888852351201</v>
      </c>
      <c r="X28" s="111"/>
    </row>
    <row r="29" spans="1:24" s="176" customFormat="1" ht="13.5" thickBot="1" x14ac:dyDescent="0.25">
      <c r="A29" s="179" t="s">
        <v>112</v>
      </c>
      <c r="B29" s="179"/>
      <c r="C29" s="179"/>
      <c r="D29" s="180" t="s">
        <v>78</v>
      </c>
      <c r="E29" s="181">
        <v>22917</v>
      </c>
      <c r="F29" s="149">
        <v>7521</v>
      </c>
      <c r="G29" s="27"/>
      <c r="H29" s="150">
        <v>134</v>
      </c>
      <c r="I29" s="181">
        <v>42070</v>
      </c>
      <c r="J29" s="149">
        <v>26633</v>
      </c>
      <c r="K29" s="151">
        <v>444</v>
      </c>
      <c r="L29" s="152">
        <f t="shared" si="4"/>
        <v>64987</v>
      </c>
      <c r="M29" s="149">
        <f t="shared" si="7"/>
        <v>34154</v>
      </c>
      <c r="N29" s="151">
        <f t="shared" si="1"/>
        <v>578</v>
      </c>
      <c r="O29" s="153">
        <v>1575</v>
      </c>
      <c r="P29" s="182">
        <f t="shared" si="2"/>
        <v>0.36698412698412697</v>
      </c>
      <c r="Q29" s="154">
        <f t="shared" si="3"/>
        <v>59.089965397923876</v>
      </c>
      <c r="R29" s="155">
        <v>4</v>
      </c>
      <c r="S29" s="156">
        <v>314</v>
      </c>
      <c r="T29" s="157">
        <v>318</v>
      </c>
      <c r="U29" s="131">
        <v>33559</v>
      </c>
      <c r="V29" s="131">
        <f t="shared" si="9"/>
        <v>595</v>
      </c>
      <c r="W29" s="130">
        <f t="shared" si="10"/>
        <v>0.52555126409897368</v>
      </c>
      <c r="X29" s="111"/>
    </row>
    <row r="30" spans="1:24" ht="13.5" thickBot="1" x14ac:dyDescent="0.25">
      <c r="A30" s="32" t="s">
        <v>83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150530</v>
      </c>
      <c r="G30" s="35">
        <f t="shared" si="11"/>
        <v>9905</v>
      </c>
      <c r="H30" s="36">
        <f t="shared" si="11"/>
        <v>3397</v>
      </c>
      <c r="I30" s="34">
        <f t="shared" si="11"/>
        <v>294490</v>
      </c>
      <c r="J30" s="35">
        <f t="shared" si="11"/>
        <v>166062</v>
      </c>
      <c r="K30" s="36">
        <f t="shared" si="11"/>
        <v>2735</v>
      </c>
      <c r="L30" s="34">
        <f t="shared" si="11"/>
        <v>448657</v>
      </c>
      <c r="M30" s="35">
        <f t="shared" si="11"/>
        <v>316592</v>
      </c>
      <c r="N30" s="36">
        <f t="shared" si="11"/>
        <v>6132</v>
      </c>
      <c r="O30" s="37">
        <f t="shared" si="11"/>
        <v>10868</v>
      </c>
      <c r="P30" s="38">
        <f>N30/O30</f>
        <v>0.56422524843577471</v>
      </c>
      <c r="Q30" s="99">
        <f>M30/N30</f>
        <v>51.62948467058056</v>
      </c>
      <c r="R30" s="102"/>
      <c r="S30" s="108"/>
      <c r="T30" s="117"/>
      <c r="U30" s="129">
        <f>SUM(U23:U29)</f>
        <v>313846</v>
      </c>
      <c r="V30" s="129">
        <f>SUM(V23:V29)</f>
        <v>2746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x14ac:dyDescent="0.2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2"/>
        <v>294830</v>
      </c>
      <c r="M35" s="41">
        <f t="shared" si="12"/>
        <v>241501</v>
      </c>
      <c r="N35" s="29">
        <f>H35+K35</f>
        <v>3623</v>
      </c>
      <c r="O35" s="31">
        <v>4707</v>
      </c>
      <c r="P35" s="24">
        <f t="shared" si="13"/>
        <v>0.76970469513490547</v>
      </c>
      <c r="Q35" s="85">
        <f t="shared" si="14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5"/>
        <v>0</v>
      </c>
      <c r="W35" s="130">
        <f t="shared" si="16"/>
        <v>0.81911949258894956</v>
      </c>
      <c r="X35" s="111"/>
    </row>
    <row r="36" spans="1:24" x14ac:dyDescent="0.2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2"/>
        <v>294830</v>
      </c>
      <c r="M36" s="41">
        <f t="shared" si="12"/>
        <v>318555</v>
      </c>
      <c r="N36" s="29">
        <f>H36+K36</f>
        <v>4340</v>
      </c>
      <c r="O36" s="31">
        <v>4707</v>
      </c>
      <c r="P36" s="24">
        <f t="shared" si="13"/>
        <v>0.92203101763331208</v>
      </c>
      <c r="Q36" s="85">
        <f t="shared" si="14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5"/>
        <v>0</v>
      </c>
      <c r="W36" s="130">
        <f t="shared" si="16"/>
        <v>1.0804701014143745</v>
      </c>
      <c r="X36" s="111"/>
    </row>
    <row r="37" spans="1:24" s="176" customFormat="1" ht="13.5" thickBot="1" x14ac:dyDescent="0.25">
      <c r="A37" s="176" t="s">
        <v>41</v>
      </c>
      <c r="D37" s="183" t="s">
        <v>42</v>
      </c>
      <c r="E37" s="177">
        <v>168620</v>
      </c>
      <c r="F37" s="149">
        <v>49592</v>
      </c>
      <c r="G37" s="45"/>
      <c r="H37" s="50">
        <v>805</v>
      </c>
      <c r="I37" s="30">
        <v>126210</v>
      </c>
      <c r="J37" s="149">
        <v>109250</v>
      </c>
      <c r="K37" s="50">
        <v>1575</v>
      </c>
      <c r="L37" s="51">
        <f t="shared" si="12"/>
        <v>294830</v>
      </c>
      <c r="M37" s="158">
        <f t="shared" si="12"/>
        <v>158842</v>
      </c>
      <c r="N37" s="50">
        <f>H37+K37</f>
        <v>2380</v>
      </c>
      <c r="O37" s="31">
        <v>4707</v>
      </c>
      <c r="P37" s="182">
        <f t="shared" si="13"/>
        <v>0.50562991289568726</v>
      </c>
      <c r="Q37" s="158">
        <f t="shared" si="14"/>
        <v>66.740336134453784</v>
      </c>
      <c r="R37" s="105">
        <v>58</v>
      </c>
      <c r="S37" s="115">
        <v>972</v>
      </c>
      <c r="T37" s="118">
        <v>1030</v>
      </c>
      <c r="U37" s="128">
        <v>156373</v>
      </c>
      <c r="V37" s="131">
        <f t="shared" si="15"/>
        <v>2469</v>
      </c>
      <c r="W37" s="130">
        <f t="shared" si="16"/>
        <v>0.53875792829766311</v>
      </c>
      <c r="X37" s="111"/>
    </row>
    <row r="38" spans="1:24" ht="13.5" thickBot="1" x14ac:dyDescent="0.25">
      <c r="A38" s="32" t="s">
        <v>116</v>
      </c>
      <c r="B38" s="33"/>
      <c r="C38" s="33"/>
      <c r="D38" s="33"/>
      <c r="E38" s="34">
        <f t="shared" ref="E38:O38" si="17">SUM(E33:E37)</f>
        <v>843100</v>
      </c>
      <c r="F38" s="47">
        <f>SUM(F33:F37)</f>
        <v>735686</v>
      </c>
      <c r="G38" s="47">
        <f>SUM(G33:G37)</f>
        <v>34635</v>
      </c>
      <c r="H38" s="48">
        <f t="shared" si="17"/>
        <v>10293</v>
      </c>
      <c r="I38" s="34">
        <f>SUM(I33:I37)</f>
        <v>631050</v>
      </c>
      <c r="J38" s="47">
        <f>SUM(J33:J37)</f>
        <v>524782</v>
      </c>
      <c r="K38" s="48">
        <f>SUM(K33:K37)</f>
        <v>7480</v>
      </c>
      <c r="L38" s="34">
        <f t="shared" si="17"/>
        <v>1474150</v>
      </c>
      <c r="M38" s="47">
        <f>SUM(M33:M37)</f>
        <v>1260468</v>
      </c>
      <c r="N38" s="48">
        <f>SUM(N33:N37)</f>
        <v>17773</v>
      </c>
      <c r="O38" s="37">
        <f t="shared" si="17"/>
        <v>23082</v>
      </c>
      <c r="P38" s="39">
        <f t="shared" si="13"/>
        <v>0.76999393466770649</v>
      </c>
      <c r="Q38" s="98">
        <f t="shared" si="14"/>
        <v>70.920384853429354</v>
      </c>
      <c r="R38" s="102"/>
      <c r="S38" s="108"/>
      <c r="T38" s="117"/>
      <c r="U38" s="129">
        <f>SUM(U33:U37)</f>
        <v>1257999</v>
      </c>
      <c r="V38" s="129">
        <f>SUM(V33:V37)</f>
        <v>2469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2">
      <c r="A43" s="3" t="s">
        <v>46</v>
      </c>
      <c r="D43" s="163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19"/>
        <v>0</v>
      </c>
      <c r="W43" s="130">
        <f t="shared" si="20"/>
        <v>1.1726382978723404</v>
      </c>
      <c r="X43" s="111"/>
    </row>
    <row r="44" spans="1:24" ht="13.5" thickBot="1" x14ac:dyDescent="0.25">
      <c r="A44" s="3" t="s">
        <v>48</v>
      </c>
      <c r="D44" s="163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8"/>
        <v>23500</v>
      </c>
      <c r="M44" s="158">
        <f t="shared" si="18"/>
        <v>11946</v>
      </c>
      <c r="N44" s="50">
        <f>H44+K44</f>
        <v>681</v>
      </c>
      <c r="O44" s="31">
        <v>1575</v>
      </c>
      <c r="P44" s="164">
        <f>N44/O44</f>
        <v>0.43238095238095237</v>
      </c>
      <c r="Q44" s="158">
        <f>M44/N44</f>
        <v>17.541850220264319</v>
      </c>
      <c r="R44" s="165">
        <v>23</v>
      </c>
      <c r="S44" s="168">
        <v>173</v>
      </c>
      <c r="T44" s="167">
        <v>196</v>
      </c>
      <c r="U44" s="128">
        <v>11946</v>
      </c>
      <c r="V44" s="131">
        <f t="shared" si="19"/>
        <v>0</v>
      </c>
      <c r="W44" s="130">
        <f t="shared" si="20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464366</v>
      </c>
      <c r="G45" s="47">
        <f>SUM(G41:G44)</f>
        <v>-26634</v>
      </c>
      <c r="H45" s="48">
        <f t="shared" si="21"/>
        <v>8941</v>
      </c>
      <c r="I45" s="34">
        <f t="shared" si="21"/>
        <v>46000</v>
      </c>
      <c r="J45" s="47">
        <f>SUM(J41:J44)</f>
        <v>25817</v>
      </c>
      <c r="K45" s="48">
        <f t="shared" si="21"/>
        <v>1215</v>
      </c>
      <c r="L45" s="34">
        <f t="shared" si="21"/>
        <v>537000</v>
      </c>
      <c r="M45" s="47">
        <f>SUM(M41:M44)</f>
        <v>490183</v>
      </c>
      <c r="N45" s="48">
        <f t="shared" si="21"/>
        <v>10156</v>
      </c>
      <c r="O45" s="37">
        <f t="shared" si="21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2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2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2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2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2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24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29"/>
        <v>0</v>
      </c>
      <c r="W54" s="130">
        <f>M54/L54</f>
        <v>1.0163738095238095</v>
      </c>
      <c r="X54" s="111"/>
    </row>
    <row r="55" spans="1:24" x14ac:dyDescent="0.2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130594</v>
      </c>
      <c r="N55" s="50">
        <f>H55+K55</f>
        <v>2068</v>
      </c>
      <c r="O55" s="31">
        <v>2616</v>
      </c>
      <c r="P55" s="24">
        <f t="shared" si="26"/>
        <v>0.79051987767584098</v>
      </c>
      <c r="Q55" s="85">
        <f t="shared" si="27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29"/>
        <v>0</v>
      </c>
      <c r="W55" s="130">
        <f t="shared" si="30"/>
        <v>0.82654430379746835</v>
      </c>
      <c r="X55" s="111"/>
    </row>
    <row r="56" spans="1:24" x14ac:dyDescent="0.2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372999</v>
      </c>
      <c r="N56" s="29">
        <f t="shared" si="25"/>
        <v>5367</v>
      </c>
      <c r="O56" s="31">
        <v>5232</v>
      </c>
      <c r="P56" s="24">
        <f t="shared" si="26"/>
        <v>1.025802752293578</v>
      </c>
      <c r="Q56" s="85">
        <f t="shared" si="27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29"/>
        <v>0</v>
      </c>
      <c r="W56" s="130">
        <f t="shared" si="30"/>
        <v>1.0418966480446927</v>
      </c>
      <c r="X56" s="111"/>
    </row>
    <row r="57" spans="1:24" s="176" customFormat="1" ht="13.5" thickBot="1" x14ac:dyDescent="0.25">
      <c r="A57" s="179" t="s">
        <v>128</v>
      </c>
      <c r="B57" s="179"/>
      <c r="C57" s="179"/>
      <c r="D57" s="179" t="s">
        <v>67</v>
      </c>
      <c r="E57" s="152">
        <v>175000</v>
      </c>
      <c r="F57" s="149">
        <v>86593</v>
      </c>
      <c r="G57" s="149"/>
      <c r="H57" s="151">
        <v>1245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86593</v>
      </c>
      <c r="N57" s="151">
        <f t="shared" si="25"/>
        <v>1245</v>
      </c>
      <c r="O57" s="153">
        <v>2616</v>
      </c>
      <c r="P57" s="182">
        <f t="shared" si="26"/>
        <v>0.47591743119266056</v>
      </c>
      <c r="Q57" s="154">
        <f t="shared" si="27"/>
        <v>69.552610441767072</v>
      </c>
      <c r="R57" s="155">
        <v>124</v>
      </c>
      <c r="S57" s="156">
        <v>335</v>
      </c>
      <c r="T57" s="157">
        <v>459</v>
      </c>
      <c r="U57" s="128">
        <v>71344</v>
      </c>
      <c r="V57" s="131">
        <f t="shared" si="29"/>
        <v>15249</v>
      </c>
      <c r="W57" s="130">
        <f t="shared" si="30"/>
        <v>0.49481714285714284</v>
      </c>
      <c r="X57" s="111"/>
    </row>
    <row r="58" spans="1:24" ht="13.5" thickBot="1" x14ac:dyDescent="0.25">
      <c r="A58" s="60" t="s">
        <v>120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2079923</v>
      </c>
      <c r="G58" s="63">
        <f t="shared" si="31"/>
        <v>-118670</v>
      </c>
      <c r="H58" s="64">
        <f t="shared" si="31"/>
        <v>29611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2079923</v>
      </c>
      <c r="N58" s="64">
        <f t="shared" si="31"/>
        <v>29611</v>
      </c>
      <c r="O58" s="67">
        <v>34008</v>
      </c>
      <c r="P58" s="39">
        <f t="shared" si="26"/>
        <v>0.87070689249588329</v>
      </c>
      <c r="Q58" s="99">
        <f t="shared" si="27"/>
        <v>70.241565634392629</v>
      </c>
      <c r="R58" s="104"/>
      <c r="S58" s="110"/>
      <c r="T58" s="120"/>
      <c r="U58" s="129">
        <f>SUM(U48:U57)</f>
        <v>2064674</v>
      </c>
      <c r="V58" s="129">
        <f>SUM(V48:V57)</f>
        <v>15249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2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s="176" customFormat="1" ht="12.75" customHeight="1" thickBot="1" x14ac:dyDescent="0.25">
      <c r="A64" s="179" t="s">
        <v>132</v>
      </c>
      <c r="B64" s="179"/>
      <c r="C64" s="179"/>
      <c r="D64" s="179" t="s">
        <v>82</v>
      </c>
      <c r="E64" s="152">
        <v>11500</v>
      </c>
      <c r="F64" s="149">
        <v>11259</v>
      </c>
      <c r="G64" s="149"/>
      <c r="H64" s="151">
        <v>86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11259</v>
      </c>
      <c r="N64" s="151">
        <f>H64+K64</f>
        <v>86</v>
      </c>
      <c r="O64" s="153">
        <v>100</v>
      </c>
      <c r="P64" s="162">
        <f>N64/O64</f>
        <v>0.86</v>
      </c>
      <c r="Q64" s="160">
        <f>M64/N64</f>
        <v>130.91860465116278</v>
      </c>
      <c r="R64" s="155">
        <v>6</v>
      </c>
      <c r="S64" s="156">
        <v>35</v>
      </c>
      <c r="T64" s="157">
        <v>41</v>
      </c>
      <c r="U64" s="128">
        <v>9439</v>
      </c>
      <c r="V64" s="131">
        <f t="shared" si="33"/>
        <v>1820</v>
      </c>
      <c r="W64" s="130">
        <f t="shared" si="34"/>
        <v>0.97904347826086957</v>
      </c>
      <c r="X64" s="111"/>
    </row>
    <row r="65" spans="1:24" ht="13.5" thickBot="1" x14ac:dyDescent="0.2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37396</v>
      </c>
      <c r="G65" s="63">
        <f>SUM(G61:G64)</f>
        <v>-8363</v>
      </c>
      <c r="H65" s="64">
        <f>SUM(H61:H64)</f>
        <v>326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37396</v>
      </c>
      <c r="N65" s="64">
        <f t="shared" si="35"/>
        <v>326</v>
      </c>
      <c r="O65" s="67">
        <f t="shared" si="35"/>
        <v>400</v>
      </c>
      <c r="P65" s="39">
        <f>N65/O65</f>
        <v>0.81499999999999995</v>
      </c>
      <c r="Q65" s="99">
        <f>M65/N65</f>
        <v>114.71165644171779</v>
      </c>
      <c r="R65" s="104"/>
      <c r="S65" s="110"/>
      <c r="T65" s="120"/>
      <c r="U65" s="129">
        <f>SUM(U61:U64)</f>
        <v>35576</v>
      </c>
      <c r="V65" s="129">
        <f>SUM(V61:V64)</f>
        <v>1820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6">H68+K68</f>
        <v>1436</v>
      </c>
      <c r="O68" s="23">
        <v>1575</v>
      </c>
      <c r="P68" s="69">
        <f t="shared" ref="P68:P75" si="37">N68/O68</f>
        <v>0.91174603174603175</v>
      </c>
      <c r="Q68" s="46">
        <f t="shared" ref="Q68:Q75" si="38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39">F69+J69</f>
        <v>154043</v>
      </c>
      <c r="N69" s="21">
        <f t="shared" si="36"/>
        <v>1385</v>
      </c>
      <c r="O69" s="23">
        <v>1575</v>
      </c>
      <c r="P69" s="24">
        <f t="shared" si="37"/>
        <v>0.87936507936507935</v>
      </c>
      <c r="Q69" s="68">
        <f t="shared" si="38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2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2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ht="13.5" customHeight="1" x14ac:dyDescent="0.2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104547</v>
      </c>
      <c r="N72" s="29">
        <f t="shared" si="36"/>
        <v>1225</v>
      </c>
      <c r="O72" s="31">
        <v>1575</v>
      </c>
      <c r="P72" s="24">
        <f t="shared" si="37"/>
        <v>0.77777777777777779</v>
      </c>
      <c r="Q72" s="85">
        <f t="shared" si="38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0"/>
        <v>0</v>
      </c>
      <c r="W72" s="130">
        <f t="shared" si="41"/>
        <v>0.95042727272727268</v>
      </c>
      <c r="X72" s="111"/>
    </row>
    <row r="73" spans="1:24" ht="13.5" customHeight="1" x14ac:dyDescent="0.2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277361</v>
      </c>
      <c r="N73" s="29">
        <f t="shared" si="36"/>
        <v>3177</v>
      </c>
      <c r="O73" s="31">
        <v>3150</v>
      </c>
      <c r="P73" s="24">
        <f t="shared" si="37"/>
        <v>1.0085714285714287</v>
      </c>
      <c r="Q73" s="100">
        <f t="shared" si="38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0"/>
        <v>0</v>
      </c>
      <c r="W73" s="130">
        <f t="shared" si="41"/>
        <v>1.08344140625</v>
      </c>
      <c r="X73" s="111"/>
    </row>
    <row r="74" spans="1:24" s="176" customFormat="1" ht="13.5" customHeight="1" thickBot="1" x14ac:dyDescent="0.25">
      <c r="A74" s="176" t="s">
        <v>146</v>
      </c>
      <c r="D74" s="184" t="s">
        <v>147</v>
      </c>
      <c r="E74" s="30">
        <v>128000</v>
      </c>
      <c r="F74" s="27">
        <v>51049</v>
      </c>
      <c r="G74" s="41"/>
      <c r="H74" s="29">
        <v>646</v>
      </c>
      <c r="I74" s="30"/>
      <c r="J74" s="27"/>
      <c r="K74" s="29"/>
      <c r="L74" s="51">
        <f>E74+I74</f>
        <v>128000</v>
      </c>
      <c r="M74" s="41">
        <f t="shared" si="39"/>
        <v>51049</v>
      </c>
      <c r="N74" s="29">
        <f t="shared" si="36"/>
        <v>646</v>
      </c>
      <c r="O74" s="31">
        <v>1575</v>
      </c>
      <c r="P74" s="178">
        <f t="shared" si="37"/>
        <v>0.41015873015873017</v>
      </c>
      <c r="Q74" s="100">
        <f t="shared" si="38"/>
        <v>79.023219814241486</v>
      </c>
      <c r="R74" s="105">
        <v>51</v>
      </c>
      <c r="S74" s="115">
        <v>218</v>
      </c>
      <c r="T74" s="111">
        <v>269</v>
      </c>
      <c r="U74" s="128">
        <v>44448</v>
      </c>
      <c r="V74" s="131">
        <f t="shared" si="40"/>
        <v>6601</v>
      </c>
      <c r="W74" s="130">
        <f t="shared" si="41"/>
        <v>0.3988203125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945892.5</v>
      </c>
      <c r="G75" s="47">
        <f>SUM(G68:G73)</f>
        <v>-33935.5</v>
      </c>
      <c r="H75" s="48">
        <f>SUM(H68:H74)</f>
        <v>13027</v>
      </c>
      <c r="I75" s="34">
        <f>SUM(I68:I73)</f>
        <v>0</v>
      </c>
      <c r="J75" s="47">
        <f t="shared" ref="J75:N75" si="42">SUM(J67:J73)</f>
        <v>0</v>
      </c>
      <c r="K75" s="48">
        <f t="shared" si="42"/>
        <v>0</v>
      </c>
      <c r="L75" s="34">
        <f t="shared" si="42"/>
        <v>932000</v>
      </c>
      <c r="M75" s="47">
        <f t="shared" si="42"/>
        <v>894843.5</v>
      </c>
      <c r="N75" s="48">
        <f t="shared" si="42"/>
        <v>12381</v>
      </c>
      <c r="O75" s="37">
        <f>SUM(O67:O74)</f>
        <v>15279</v>
      </c>
      <c r="P75" s="38">
        <f t="shared" si="37"/>
        <v>0.81032790104064401</v>
      </c>
      <c r="Q75" s="98">
        <f t="shared" si="38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25">
      <c r="A76" s="86" t="s">
        <v>133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5100323.5</v>
      </c>
      <c r="G76" s="89">
        <f t="shared" si="43"/>
        <v>-68554.5</v>
      </c>
      <c r="H76" s="90">
        <f t="shared" si="43"/>
        <v>81550</v>
      </c>
      <c r="I76" s="88">
        <f t="shared" si="43"/>
        <v>2444004</v>
      </c>
      <c r="J76" s="89">
        <f t="shared" si="43"/>
        <v>1875105</v>
      </c>
      <c r="K76" s="90">
        <f t="shared" si="43"/>
        <v>30059</v>
      </c>
      <c r="L76" s="88">
        <f t="shared" si="43"/>
        <v>7918104</v>
      </c>
      <c r="M76" s="89">
        <f t="shared" si="43"/>
        <v>6924379.5</v>
      </c>
      <c r="N76" s="90">
        <f t="shared" si="43"/>
        <v>110963</v>
      </c>
      <c r="O76" s="91">
        <f t="shared" si="43"/>
        <v>151210</v>
      </c>
      <c r="P76" s="92">
        <f t="shared" ref="P76" si="44">N76/O76</f>
        <v>0.73383374115468558</v>
      </c>
      <c r="Q76" s="101">
        <f>M76/N76</f>
        <v>62.402598163351747</v>
      </c>
      <c r="R76" s="107"/>
      <c r="S76" s="114"/>
      <c r="T76" s="123"/>
      <c r="U76" s="145"/>
      <c r="V76" s="133">
        <f>SUM(V20+V30+V38+V45+V58+V65+V75)</f>
        <v>33893</v>
      </c>
      <c r="W76" s="127"/>
      <c r="X76" s="127"/>
    </row>
    <row r="77" spans="1:24" x14ac:dyDescent="0.2">
      <c r="M77" s="169">
        <f>M76/L76</f>
        <v>0.87449969083507872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2025-03-31T22:06:15Z</dcterms:modified>
</cp:coreProperties>
</file>