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4.28.25\"/>
    </mc:Choice>
  </mc:AlternateContent>
  <xr:revisionPtr revIDLastSave="0" documentId="13_ncr:1_{ECE6571F-971F-42FC-AE89-E065360001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<sst xmlns="http://schemas.openxmlformats.org/spreadsheetml/2006/main" count="159" uniqueCount="153">
  <si>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</si>
  <si>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</si>
  <si>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</si>
  <si>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</si>
  <si>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</si>
  <si>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</si>
  <si>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</si>
  <si>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</si>
  <si>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</si>
  <si>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</si>
  <si>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</si>
  <si>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</si>
  <si>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</si>
  <si>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</si>
  <si>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</si>
  <si>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</si>
  <si>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</si>
  <si>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</si>
  <si>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</si>
  <si>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</si>
  <si>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</si>
  <si>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</si>
  <si>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</si>
  <si>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</si>
  <si>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</si>
  <si>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</si>
  <si>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</si>
  <si>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</si>
  <si>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</si>
  <si>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</si>
  <si>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</si>
  <si>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</si>
  <si>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</si>
  <si>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</si>
  <si>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</si>
  <si>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</si>
  <si>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</si>
  <si>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</si>
  <si>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</si>
  <si>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</si>
  <si>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</si>
  <si>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</si>
  <si>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</si>
  <si>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</si>
  <si>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</si>
  <si>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</si>
  <si>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</si>
  <si>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</si>
  <si>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</si>
  <si>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</si>
  <si>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</si>
  <si>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</si>
  <si>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</si>
  <si>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</si>
  <si>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</si>
  <si>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</si>
  <si>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</si>
  <si>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</si>
  <si>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</si>
  <si>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</si>
  <si>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</si>
  <si>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</si>
  <si>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</si>
  <si>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</si>
  <si>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</si>
  <si>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</si>
  <si>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</si>
  <si>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</si>
  <si>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</si>
  <si>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</si>
  <si>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</si>
  <si>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</si>
  <si>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</si>
  <si>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</si>
  <si>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</si>
  <si>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</si>
  <si>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</si>
  <si>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</si>
  <si>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</si>
  <si>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</si>
  <si>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</si>
  <si>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</si>
  <si>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</si>
  <si>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</si>
  <si>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</si>
  <si>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</si>
  <si>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</si>
  <si>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</si>
  <si>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</si>
  <si>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</si>
  <si>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</si>
  <si>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</si>
  <si>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</si>
  <si>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</si>
  <si>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</si>
  <si>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</si>
  <si>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</si>
  <si>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</si>
  <si>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</si>
  <si>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</si>
  <si>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</si>
  <si>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</si>
  <si>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</si>
  <si>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</si>
  <si>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</si>
  <si>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</si>
  <si>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</si>
  <si>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</si>
  <si>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</si>
  <si>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</si>
  <si>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</si>
  <si>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</si>
  <si>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</si>
  <si>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</si>
  <si>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</si>
  <si>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</si>
  <si>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</si>
  <si>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</si>
  <si>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</si>
  <si>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</si>
  <si>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</si>
  <si>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</si>
  <si>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</si>
  <si>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</si>
  <si>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</si>
  <si>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</si>
  <si>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</si>
  <si>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</si>
  <si>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</si>
  <si>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</si>
  <si>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</si>
  <si>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</si>
  <si>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</si>
  <si>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</si>
  <si>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</si>
  <si>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</si>
  <si>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</si>
  <si>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</si>
  <si>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</si>
  <si>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</si>
  <si>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</si>
  <si>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</si>
  <si>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</si>
  <si>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</si>
  <si>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</si>
  <si>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</si>
  <si>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</si>
  <si>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</si>
  <si>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</si>
  <si>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</si>
  <si>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</si>
  <si>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4.28.25</t>
  </si>
  <si>
    <t>TICKET SALES REPORT as of 4/28/2025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</si>
</sst>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5" fontId="6" fillId="0" borderId="0" xfId="0" applyNumberFormat="1" applyFont="1" applyFill="1"/>
    <xf numFmtId="16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A37" zoomScale="115" zoomScaleNormal="115" zoomScaleSheetLayoutView="115" zoomScalePageLayoutView="55" workbookViewId="0">
      <selection activeCell="J44" sqref="J44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2" t="s">
        <v>151</v>
      </c>
      <c r="P1" s="172"/>
      <c r="Q1" s="172"/>
      <c r="R1" s="172"/>
      <c r="S1" s="172"/>
      <c r="T1" s="172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3" t="s">
        <v>20</v>
      </c>
      <c r="F3" s="173"/>
      <c r="G3" s="173"/>
      <c r="H3" s="173"/>
      <c r="I3" s="174" t="s">
        <v>21</v>
      </c>
      <c r="J3" s="174"/>
      <c r="K3" s="174"/>
      <c r="L3" s="175" t="s">
        <v>93</v>
      </c>
      <c r="M3" s="175"/>
      <c r="N3" s="175"/>
      <c r="O3" s="173" t="s">
        <v>141</v>
      </c>
      <c r="P3" s="173"/>
      <c r="Q3" s="173"/>
      <c r="R3" s="176" t="s">
        <v>140</v>
      </c>
      <c r="S3" s="176"/>
      <c r="T3" s="176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7.25" x14ac:dyDescent="0.4">
      <c r="A4" s="171" t="s">
        <v>105</v>
      </c>
      <c r="B4" s="171"/>
      <c r="C4" s="171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2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2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>F15-E15</f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2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>F16-E16</f>
        <v>5634</v>
      </c>
      <c r="H16" s="28">
        <v>1460</v>
      </c>
      <c r="I16" s="18">
        <v>126211</v>
      </c>
      <c r="J16" s="27">
        <v>100559</v>
      </c>
      <c r="K16" s="29">
        <v>1644</v>
      </c>
      <c r="L16" s="30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s="177" customFormat="1" x14ac:dyDescent="0.2">
      <c r="A17" s="177" t="s">
        <v>13</v>
      </c>
      <c r="B17" s="177" t="s">
        <v>149</v>
      </c>
      <c r="D17" s="177" t="s">
        <v>31</v>
      </c>
      <c r="E17" s="178">
        <v>56250</v>
      </c>
      <c r="F17" s="27">
        <v>33321</v>
      </c>
      <c r="G17" s="27"/>
      <c r="H17" s="28">
        <v>635</v>
      </c>
      <c r="I17" s="178">
        <v>126211</v>
      </c>
      <c r="J17" s="27">
        <v>96413</v>
      </c>
      <c r="K17" s="29">
        <v>1565</v>
      </c>
      <c r="L17" s="30">
        <f t="shared" si="4"/>
        <v>182461</v>
      </c>
      <c r="M17" s="27">
        <f t="shared" si="7"/>
        <v>129734</v>
      </c>
      <c r="N17" s="29">
        <f t="shared" si="1"/>
        <v>2200</v>
      </c>
      <c r="O17" s="31">
        <v>4725</v>
      </c>
      <c r="P17" s="179">
        <f t="shared" si="2"/>
        <v>0.46560846560846558</v>
      </c>
      <c r="Q17" s="85">
        <f t="shared" si="3"/>
        <v>58.97</v>
      </c>
      <c r="R17" s="152">
        <v>21</v>
      </c>
      <c r="S17" s="156">
        <v>1149</v>
      </c>
      <c r="T17" s="153">
        <v>1170</v>
      </c>
      <c r="U17" s="128">
        <v>126020</v>
      </c>
      <c r="V17" s="131">
        <f t="shared" si="5"/>
        <v>3714</v>
      </c>
      <c r="W17" s="130">
        <f t="shared" si="6"/>
        <v>0.71102317755575162</v>
      </c>
      <c r="X17" s="130"/>
    </row>
    <row r="18" spans="1:24" s="177" customFormat="1" x14ac:dyDescent="0.2">
      <c r="A18" s="177" t="s">
        <v>14</v>
      </c>
      <c r="B18" s="177" t="s">
        <v>150</v>
      </c>
      <c r="D18" s="177" t="s">
        <v>32</v>
      </c>
      <c r="E18" s="178">
        <v>56250</v>
      </c>
      <c r="F18" s="45">
        <v>37797</v>
      </c>
      <c r="G18" s="45"/>
      <c r="H18" s="148">
        <v>674</v>
      </c>
      <c r="I18" s="178">
        <v>126211</v>
      </c>
      <c r="J18" s="45">
        <v>103767</v>
      </c>
      <c r="K18" s="50">
        <v>1677</v>
      </c>
      <c r="L18" s="30">
        <f t="shared" si="4"/>
        <v>182461</v>
      </c>
      <c r="M18" s="45">
        <f t="shared" si="7"/>
        <v>141564</v>
      </c>
      <c r="N18" s="50">
        <f t="shared" si="1"/>
        <v>2351</v>
      </c>
      <c r="O18" s="31">
        <v>4254</v>
      </c>
      <c r="P18" s="179">
        <f t="shared" si="2"/>
        <v>0.55265632346027271</v>
      </c>
      <c r="Q18" s="100">
        <f t="shared" si="3"/>
        <v>60.214376860910249</v>
      </c>
      <c r="R18" s="105">
        <v>28</v>
      </c>
      <c r="S18" s="111">
        <v>1247</v>
      </c>
      <c r="T18" s="118">
        <v>1275</v>
      </c>
      <c r="U18" s="128">
        <v>137864</v>
      </c>
      <c r="V18" s="131">
        <f t="shared" si="5"/>
        <v>3700</v>
      </c>
      <c r="W18" s="130">
        <f t="shared" si="6"/>
        <v>0.77585895067987132</v>
      </c>
      <c r="X18" s="130"/>
    </row>
    <row r="19" spans="1:24" s="177" customFormat="1" ht="13.5" thickBot="1" x14ac:dyDescent="0.25">
      <c r="A19" s="177" t="s">
        <v>15</v>
      </c>
      <c r="B19" s="177" t="s">
        <v>91</v>
      </c>
      <c r="D19" s="177" t="s">
        <v>102</v>
      </c>
      <c r="E19" s="178">
        <f>68750-E29</f>
        <v>45833</v>
      </c>
      <c r="F19" s="27">
        <v>25811</v>
      </c>
      <c r="G19" s="27"/>
      <c r="H19" s="28">
        <v>495</v>
      </c>
      <c r="I19" s="178">
        <f>126211-I29</f>
        <v>84141</v>
      </c>
      <c r="J19" s="27">
        <v>66877</v>
      </c>
      <c r="K19" s="29">
        <v>1080</v>
      </c>
      <c r="L19" s="30">
        <f t="shared" si="4"/>
        <v>129974</v>
      </c>
      <c r="M19" s="27">
        <f t="shared" si="7"/>
        <v>92688</v>
      </c>
      <c r="N19" s="29">
        <f t="shared" si="1"/>
        <v>1575</v>
      </c>
      <c r="O19" s="31">
        <v>3150</v>
      </c>
      <c r="P19" s="179">
        <f>N19/O19</f>
        <v>0.5</v>
      </c>
      <c r="Q19" s="85">
        <f t="shared" si="3"/>
        <v>58.849523809523809</v>
      </c>
      <c r="R19" s="105">
        <v>19</v>
      </c>
      <c r="S19" s="115">
        <v>782</v>
      </c>
      <c r="T19" s="118">
        <v>801</v>
      </c>
      <c r="U19" s="128">
        <v>89848</v>
      </c>
      <c r="V19" s="131">
        <f t="shared" si="5"/>
        <v>2840</v>
      </c>
      <c r="W19" s="130">
        <f t="shared" si="6"/>
        <v>0.71312724083278189</v>
      </c>
      <c r="X19" s="130"/>
    </row>
    <row r="20" spans="1:24" ht="13.5" thickBot="1" x14ac:dyDescent="0.2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760792</v>
      </c>
      <c r="G20" s="35">
        <f t="shared" si="8"/>
        <v>101363</v>
      </c>
      <c r="H20" s="36">
        <f t="shared" si="8"/>
        <v>17593</v>
      </c>
      <c r="I20" s="34">
        <f t="shared" si="8"/>
        <v>1472464</v>
      </c>
      <c r="J20" s="35">
        <f t="shared" si="8"/>
        <v>1142744</v>
      </c>
      <c r="K20" s="36">
        <f t="shared" si="8"/>
        <v>18351</v>
      </c>
      <c r="L20" s="34">
        <f t="shared" si="8"/>
        <v>2193297</v>
      </c>
      <c r="M20" s="35">
        <f t="shared" si="8"/>
        <v>1903536</v>
      </c>
      <c r="N20" s="36">
        <f t="shared" si="8"/>
        <v>35944</v>
      </c>
      <c r="O20" s="37">
        <f t="shared" si="8"/>
        <v>54340</v>
      </c>
      <c r="P20" s="38">
        <f>N20/O20</f>
        <v>0.66146485093853513</v>
      </c>
      <c r="Q20" s="98">
        <f>M20/N20</f>
        <v>52.95837970175829</v>
      </c>
      <c r="R20" s="102"/>
      <c r="S20" s="108"/>
      <c r="T20" s="117"/>
      <c r="U20" s="129">
        <f>SUM(U6:U19)</f>
        <v>1893282</v>
      </c>
      <c r="V20" s="129">
        <f>SUM(V6:V19)</f>
        <v>10254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9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9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0">M24-U24</f>
        <v>0</v>
      </c>
      <c r="W24" s="130">
        <f t="shared" ref="W24:W29" si="11">M24/L24</f>
        <v>0.92987828334897749</v>
      </c>
      <c r="X24" s="111"/>
    </row>
    <row r="25" spans="1:24" ht="13.9" customHeight="1" x14ac:dyDescent="0.2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9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0"/>
        <v>0</v>
      </c>
      <c r="W25" s="130">
        <f t="shared" si="11"/>
        <v>0.67411659460265394</v>
      </c>
      <c r="X25" s="111"/>
    </row>
    <row r="26" spans="1:24" x14ac:dyDescent="0.2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9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0"/>
        <v>0</v>
      </c>
      <c r="W26" s="130">
        <f t="shared" si="11"/>
        <v>0.62413679710621506</v>
      </c>
      <c r="X26" s="111"/>
    </row>
    <row r="27" spans="1:24" x14ac:dyDescent="0.2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9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0"/>
        <v>0</v>
      </c>
      <c r="W27" s="130">
        <f t="shared" si="11"/>
        <v>0.56770799079250245</v>
      </c>
      <c r="X27" s="111"/>
    </row>
    <row r="28" spans="1:24" x14ac:dyDescent="0.2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9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0"/>
        <v>0</v>
      </c>
      <c r="W28" s="130">
        <f t="shared" si="11"/>
        <v>0.83760276224926011</v>
      </c>
      <c r="X28" s="111"/>
    </row>
    <row r="29" spans="1:24" s="177" customFormat="1" ht="13.5" thickBot="1" x14ac:dyDescent="0.25">
      <c r="A29" s="180" t="s">
        <v>112</v>
      </c>
      <c r="B29" s="180"/>
      <c r="C29" s="180"/>
      <c r="D29" s="181" t="s">
        <v>78</v>
      </c>
      <c r="E29" s="182">
        <v>22917</v>
      </c>
      <c r="F29" s="158">
        <v>10732</v>
      </c>
      <c r="G29" s="27"/>
      <c r="H29" s="159">
        <v>193</v>
      </c>
      <c r="I29" s="182">
        <v>42070</v>
      </c>
      <c r="J29" s="158">
        <v>26194</v>
      </c>
      <c r="K29" s="160">
        <v>435</v>
      </c>
      <c r="L29" s="161">
        <f t="shared" si="4"/>
        <v>64987</v>
      </c>
      <c r="M29" s="158">
        <f t="shared" si="7"/>
        <v>36926</v>
      </c>
      <c r="N29" s="160">
        <f t="shared" si="1"/>
        <v>628</v>
      </c>
      <c r="O29" s="162">
        <v>1575</v>
      </c>
      <c r="P29" s="183">
        <f t="shared" si="2"/>
        <v>0.39873015873015871</v>
      </c>
      <c r="Q29" s="163">
        <f t="shared" si="3"/>
        <v>58.79936305732484</v>
      </c>
      <c r="R29" s="164">
        <v>7</v>
      </c>
      <c r="S29" s="165">
        <v>333</v>
      </c>
      <c r="T29" s="166">
        <v>340</v>
      </c>
      <c r="U29" s="131">
        <v>36585</v>
      </c>
      <c r="V29" s="131">
        <f t="shared" si="10"/>
        <v>341</v>
      </c>
      <c r="W29" s="130">
        <f t="shared" si="11"/>
        <v>0.56820594888208409</v>
      </c>
      <c r="X29" s="111"/>
    </row>
    <row r="30" spans="1:24" ht="13.5" thickBot="1" x14ac:dyDescent="0.25">
      <c r="A30" s="32" t="s">
        <v>83</v>
      </c>
      <c r="B30" s="33"/>
      <c r="C30" s="33"/>
      <c r="D30" s="33"/>
      <c r="E30" s="34">
        <f t="shared" ref="E30:O30" si="12">SUM(E23:E29)</f>
        <v>154167</v>
      </c>
      <c r="F30" s="35">
        <f t="shared" si="12"/>
        <v>159832</v>
      </c>
      <c r="G30" s="35">
        <f t="shared" si="12"/>
        <v>17850</v>
      </c>
      <c r="H30" s="36">
        <f t="shared" si="12"/>
        <v>3626</v>
      </c>
      <c r="I30" s="34">
        <f t="shared" si="12"/>
        <v>294490</v>
      </c>
      <c r="J30" s="35">
        <f t="shared" si="12"/>
        <v>163876</v>
      </c>
      <c r="K30" s="36">
        <f t="shared" si="12"/>
        <v>2693</v>
      </c>
      <c r="L30" s="34">
        <f t="shared" si="12"/>
        <v>448657</v>
      </c>
      <c r="M30" s="35">
        <f t="shared" si="12"/>
        <v>323708</v>
      </c>
      <c r="N30" s="36">
        <f t="shared" si="12"/>
        <v>6319</v>
      </c>
      <c r="O30" s="37">
        <f t="shared" si="12"/>
        <v>10868</v>
      </c>
      <c r="P30" s="38">
        <f>N30/O30</f>
        <v>0.58143172616856831</v>
      </c>
      <c r="Q30" s="99">
        <f>M30/N30</f>
        <v>51.227725905997787</v>
      </c>
      <c r="R30" s="102"/>
      <c r="S30" s="108"/>
      <c r="T30" s="117"/>
      <c r="U30" s="129">
        <f>SUM(U23:U29)</f>
        <v>323367</v>
      </c>
      <c r="V30" s="129">
        <f>SUM(V23:V29)</f>
        <v>341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3">E33+I33</f>
        <v>294830</v>
      </c>
      <c r="M33" s="42">
        <f t="shared" si="13"/>
        <v>293759</v>
      </c>
      <c r="N33" s="26">
        <f>H33+K33</f>
        <v>3729</v>
      </c>
      <c r="O33" s="23">
        <v>4707</v>
      </c>
      <c r="P33" s="24">
        <f t="shared" ref="P33:P38" si="14">N33/O33</f>
        <v>0.79222434671765452</v>
      </c>
      <c r="Q33" s="97">
        <f t="shared" ref="Q33:Q38" si="15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3"/>
        <v>294830</v>
      </c>
      <c r="M34" s="41">
        <f t="shared" si="13"/>
        <v>247811</v>
      </c>
      <c r="N34" s="29">
        <f>H34+K34</f>
        <v>3701</v>
      </c>
      <c r="O34" s="31">
        <v>4254</v>
      </c>
      <c r="P34" s="24">
        <f t="shared" si="14"/>
        <v>0.87000470145745179</v>
      </c>
      <c r="Q34" s="85">
        <f t="shared" si="15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6">M34-U34</f>
        <v>0</v>
      </c>
      <c r="W34" s="130">
        <f t="shared" ref="W34:W37" si="17">M34/L34</f>
        <v>0.84052165654784117</v>
      </c>
      <c r="X34" s="111"/>
    </row>
    <row r="35" spans="1:24" x14ac:dyDescent="0.2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3"/>
        <v>294830</v>
      </c>
      <c r="M35" s="41">
        <f t="shared" si="13"/>
        <v>241501</v>
      </c>
      <c r="N35" s="29">
        <f>H35+K35</f>
        <v>3623</v>
      </c>
      <c r="O35" s="31">
        <v>4707</v>
      </c>
      <c r="P35" s="24">
        <f t="shared" si="14"/>
        <v>0.76970469513490547</v>
      </c>
      <c r="Q35" s="85">
        <f t="shared" si="15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6"/>
        <v>0</v>
      </c>
      <c r="W35" s="130">
        <f t="shared" si="17"/>
        <v>0.81911949258894956</v>
      </c>
      <c r="X35" s="111"/>
    </row>
    <row r="36" spans="1:24" x14ac:dyDescent="0.2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3"/>
        <v>294830</v>
      </c>
      <c r="M36" s="41">
        <f t="shared" si="13"/>
        <v>318555</v>
      </c>
      <c r="N36" s="29">
        <f>H36+K36</f>
        <v>4340</v>
      </c>
      <c r="O36" s="31">
        <v>4707</v>
      </c>
      <c r="P36" s="24">
        <f t="shared" si="14"/>
        <v>0.92203101763331208</v>
      </c>
      <c r="Q36" s="85">
        <f t="shared" si="15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6"/>
        <v>0</v>
      </c>
      <c r="W36" s="130">
        <f t="shared" si="17"/>
        <v>1.0804701014143745</v>
      </c>
      <c r="X36" s="111"/>
    </row>
    <row r="37" spans="1:24" s="177" customFormat="1" ht="13.5" thickBot="1" x14ac:dyDescent="0.25">
      <c r="A37" s="177" t="s">
        <v>41</v>
      </c>
      <c r="D37" s="185" t="s">
        <v>42</v>
      </c>
      <c r="E37" s="178">
        <v>168620</v>
      </c>
      <c r="F37" s="158">
        <v>85129</v>
      </c>
      <c r="G37" s="45"/>
      <c r="H37" s="50">
        <v>1382</v>
      </c>
      <c r="I37" s="30">
        <v>126210</v>
      </c>
      <c r="J37" s="158">
        <v>107111</v>
      </c>
      <c r="K37" s="50">
        <v>1548</v>
      </c>
      <c r="L37" s="51">
        <f t="shared" si="13"/>
        <v>294830</v>
      </c>
      <c r="M37" s="149">
        <f t="shared" si="13"/>
        <v>192240</v>
      </c>
      <c r="N37" s="50">
        <f>H37+K37</f>
        <v>2930</v>
      </c>
      <c r="O37" s="31">
        <v>4707</v>
      </c>
      <c r="P37" s="183">
        <f t="shared" si="14"/>
        <v>0.62247716167410239</v>
      </c>
      <c r="Q37" s="149">
        <f t="shared" si="15"/>
        <v>65.610921501706486</v>
      </c>
      <c r="R37" s="105">
        <v>115</v>
      </c>
      <c r="S37" s="115">
        <v>1132</v>
      </c>
      <c r="T37" s="118">
        <v>1247</v>
      </c>
      <c r="U37" s="128">
        <v>184162</v>
      </c>
      <c r="V37" s="131">
        <f t="shared" si="16"/>
        <v>8078</v>
      </c>
      <c r="W37" s="130">
        <f t="shared" si="17"/>
        <v>0.65203676695044599</v>
      </c>
      <c r="X37" s="111"/>
    </row>
    <row r="38" spans="1:24" ht="13.5" thickBot="1" x14ac:dyDescent="0.25">
      <c r="A38" s="32" t="s">
        <v>116</v>
      </c>
      <c r="B38" s="33"/>
      <c r="C38" s="33"/>
      <c r="D38" s="33"/>
      <c r="E38" s="34">
        <f t="shared" ref="E38:O38" si="18">SUM(E33:E37)</f>
        <v>843100</v>
      </c>
      <c r="F38" s="47">
        <f>SUM(F33:F37)</f>
        <v>771223</v>
      </c>
      <c r="G38" s="47">
        <f>SUM(G33:G37)</f>
        <v>34635</v>
      </c>
      <c r="H38" s="48">
        <f t="shared" si="18"/>
        <v>10870</v>
      </c>
      <c r="I38" s="34">
        <f>SUM(I33:I37)</f>
        <v>631050</v>
      </c>
      <c r="J38" s="47">
        <f>SUM(J33:J37)</f>
        <v>522643</v>
      </c>
      <c r="K38" s="48">
        <f>SUM(K33:K37)</f>
        <v>7453</v>
      </c>
      <c r="L38" s="34">
        <f t="shared" si="18"/>
        <v>1474150</v>
      </c>
      <c r="M38" s="47">
        <f>SUM(M33:M37)</f>
        <v>1293866</v>
      </c>
      <c r="N38" s="48">
        <f>SUM(N33:N37)</f>
        <v>18323</v>
      </c>
      <c r="O38" s="37">
        <f t="shared" si="18"/>
        <v>23082</v>
      </c>
      <c r="P38" s="39">
        <f t="shared" si="14"/>
        <v>0.79382202582098604</v>
      </c>
      <c r="Q38" s="98">
        <f t="shared" si="15"/>
        <v>70.614309883752654</v>
      </c>
      <c r="R38" s="102"/>
      <c r="S38" s="108"/>
      <c r="T38" s="117"/>
      <c r="U38" s="129">
        <f>SUM(U33:U37)</f>
        <v>1285788</v>
      </c>
      <c r="V38" s="129">
        <f>SUM(V33:V37)</f>
        <v>8078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9">E41+I41</f>
        <v>23500</v>
      </c>
      <c r="M41" s="46">
        <f t="shared" si="19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9"/>
        <v>466500</v>
      </c>
      <c r="M42" s="41">
        <f t="shared" si="19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0">M42-U42</f>
        <v>0</v>
      </c>
      <c r="W42" s="130">
        <f t="shared" ref="W42:W44" si="21">M42/L42</f>
        <v>0.94140621650589495</v>
      </c>
      <c r="X42" s="111"/>
    </row>
    <row r="43" spans="1:24" x14ac:dyDescent="0.2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9"/>
        <v>23500</v>
      </c>
      <c r="M43" s="41">
        <f t="shared" si="19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0"/>
        <v>0</v>
      </c>
      <c r="W43" s="130">
        <f t="shared" si="21"/>
        <v>1.1726382978723404</v>
      </c>
      <c r="X43" s="111"/>
    </row>
    <row r="44" spans="1:24" ht="13.5" thickBot="1" x14ac:dyDescent="0.2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9"/>
        <v>23500</v>
      </c>
      <c r="M44" s="149">
        <f t="shared" si="19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0"/>
        <v>0</v>
      </c>
      <c r="W44" s="130">
        <f t="shared" si="21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2">SUM(E41:E44)</f>
        <v>491000</v>
      </c>
      <c r="F45" s="47">
        <f>SUM(F41:F44)</f>
        <v>464366</v>
      </c>
      <c r="G45" s="47">
        <f>SUM(G41:G44)</f>
        <v>-26634</v>
      </c>
      <c r="H45" s="48">
        <f t="shared" si="22"/>
        <v>8941</v>
      </c>
      <c r="I45" s="34">
        <f t="shared" si="22"/>
        <v>46000</v>
      </c>
      <c r="J45" s="47">
        <f>SUM(J41:J44)</f>
        <v>25817</v>
      </c>
      <c r="K45" s="48">
        <f t="shared" si="22"/>
        <v>1215</v>
      </c>
      <c r="L45" s="34">
        <f t="shared" si="22"/>
        <v>537000</v>
      </c>
      <c r="M45" s="47">
        <f>SUM(M41:M44)</f>
        <v>490183</v>
      </c>
      <c r="N45" s="48">
        <f t="shared" si="22"/>
        <v>10156</v>
      </c>
      <c r="O45" s="37">
        <f t="shared" si="22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3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4">E48+I48</f>
        <v>250000</v>
      </c>
      <c r="M48" s="46">
        <f t="shared" ref="M48:M57" si="25">F48+J48</f>
        <v>242198</v>
      </c>
      <c r="N48" s="21">
        <f t="shared" ref="N48:N57" si="26">H48+K48</f>
        <v>3495</v>
      </c>
      <c r="O48" s="23">
        <v>3924</v>
      </c>
      <c r="P48" s="59">
        <f t="shared" ref="P48:P58" si="27">N48/O48</f>
        <v>0.89067278287461771</v>
      </c>
      <c r="Q48" s="41">
        <f t="shared" ref="Q48:Q58" si="28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3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9">E49+I49</f>
        <v>158000</v>
      </c>
      <c r="M49" s="46">
        <f t="shared" si="25"/>
        <v>50550</v>
      </c>
      <c r="N49" s="21">
        <f t="shared" si="26"/>
        <v>944</v>
      </c>
      <c r="O49" s="23">
        <v>2616</v>
      </c>
      <c r="P49" s="59">
        <f t="shared" si="27"/>
        <v>0.36085626911314983</v>
      </c>
      <c r="Q49" s="41">
        <f t="shared" si="28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0">M49-U49</f>
        <v>0</v>
      </c>
      <c r="W49" s="130">
        <f t="shared" ref="W49:W57" si="31">M49/L49</f>
        <v>0.31993670886075948</v>
      </c>
      <c r="X49" s="111"/>
    </row>
    <row r="50" spans="1:24" x14ac:dyDescent="0.2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3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9"/>
        <v>50000</v>
      </c>
      <c r="M50" s="46">
        <f t="shared" si="25"/>
        <v>46148</v>
      </c>
      <c r="N50" s="21">
        <f t="shared" si="26"/>
        <v>944</v>
      </c>
      <c r="O50" s="23">
        <v>1308</v>
      </c>
      <c r="P50" s="59">
        <f t="shared" si="27"/>
        <v>0.72171253822629966</v>
      </c>
      <c r="Q50" s="41">
        <f t="shared" si="28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0"/>
        <v>0</v>
      </c>
      <c r="W50" s="130">
        <f t="shared" si="31"/>
        <v>0.92296</v>
      </c>
      <c r="X50" s="111"/>
    </row>
    <row r="51" spans="1:24" x14ac:dyDescent="0.2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3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5"/>
        <v>154123</v>
      </c>
      <c r="N51" s="21">
        <f t="shared" si="26"/>
        <v>2382</v>
      </c>
      <c r="O51" s="23">
        <v>3924</v>
      </c>
      <c r="P51" s="59">
        <f t="shared" si="27"/>
        <v>0.60703363914373087</v>
      </c>
      <c r="Q51" s="41">
        <f t="shared" si="28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0"/>
        <v>0</v>
      </c>
      <c r="W51" s="130">
        <f t="shared" si="31"/>
        <v>0.61649200000000004</v>
      </c>
      <c r="X51" s="111"/>
    </row>
    <row r="52" spans="1:24" x14ac:dyDescent="0.2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3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5"/>
        <v>381360</v>
      </c>
      <c r="N52" s="21">
        <f t="shared" si="26"/>
        <v>5246</v>
      </c>
      <c r="O52" s="23">
        <v>5232</v>
      </c>
      <c r="P52" s="59">
        <f t="shared" si="27"/>
        <v>1.0026758409785932</v>
      </c>
      <c r="Q52" s="41">
        <f t="shared" si="28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0"/>
        <v>0</v>
      </c>
      <c r="W52" s="130">
        <f t="shared" si="31"/>
        <v>1.4229850746268657</v>
      </c>
      <c r="X52" s="111"/>
    </row>
    <row r="53" spans="1:24" x14ac:dyDescent="0.2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3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5"/>
        <v>188481</v>
      </c>
      <c r="N53" s="29">
        <f t="shared" si="26"/>
        <v>2614</v>
      </c>
      <c r="O53" s="31">
        <v>2616</v>
      </c>
      <c r="P53" s="24">
        <f t="shared" si="27"/>
        <v>0.99923547400611623</v>
      </c>
      <c r="Q53" s="85">
        <f t="shared" si="28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0"/>
        <v>0</v>
      </c>
      <c r="W53" s="130">
        <f t="shared" si="31"/>
        <v>0.94240500000000005</v>
      </c>
      <c r="X53" s="111"/>
    </row>
    <row r="54" spans="1:24" x14ac:dyDescent="0.2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5"/>
        <v>426877</v>
      </c>
      <c r="N54" s="50">
        <f t="shared" si="26"/>
        <v>5306</v>
      </c>
      <c r="O54" s="31">
        <v>5232</v>
      </c>
      <c r="P54" s="24">
        <f t="shared" si="27"/>
        <v>1.0141437308868502</v>
      </c>
      <c r="Q54" s="85">
        <f t="shared" si="28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0"/>
        <v>0</v>
      </c>
      <c r="W54" s="130">
        <f>M54/L54</f>
        <v>1.0163738095238095</v>
      </c>
      <c r="X54" s="111"/>
    </row>
    <row r="55" spans="1:24" x14ac:dyDescent="0.2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5"/>
        <v>130594</v>
      </c>
      <c r="N55" s="50">
        <f>H55+K55</f>
        <v>2068</v>
      </c>
      <c r="O55" s="31">
        <v>2616</v>
      </c>
      <c r="P55" s="24">
        <f t="shared" si="27"/>
        <v>0.79051987767584098</v>
      </c>
      <c r="Q55" s="85">
        <f t="shared" si="28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0"/>
        <v>0</v>
      </c>
      <c r="W55" s="130">
        <f t="shared" si="31"/>
        <v>0.82654430379746835</v>
      </c>
      <c r="X55" s="111"/>
    </row>
    <row r="56" spans="1:24" x14ac:dyDescent="0.2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5"/>
        <v>372999</v>
      </c>
      <c r="N56" s="29">
        <f t="shared" si="26"/>
        <v>5367</v>
      </c>
      <c r="O56" s="31">
        <v>5232</v>
      </c>
      <c r="P56" s="24">
        <f t="shared" si="27"/>
        <v>1.025802752293578</v>
      </c>
      <c r="Q56" s="85">
        <f t="shared" si="28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0"/>
        <v>0</v>
      </c>
      <c r="W56" s="130">
        <f t="shared" si="31"/>
        <v>1.0418966480446927</v>
      </c>
      <c r="X56" s="111"/>
    </row>
    <row r="57" spans="1:24" s="177" customFormat="1" ht="13.5" thickBot="1" x14ac:dyDescent="0.25">
      <c r="A57" s="180" t="s">
        <v>128</v>
      </c>
      <c r="B57" s="180"/>
      <c r="C57" s="180"/>
      <c r="D57" s="180" t="s">
        <v>67</v>
      </c>
      <c r="E57" s="161">
        <v>175000</v>
      </c>
      <c r="F57" s="158">
        <v>128155</v>
      </c>
      <c r="G57" s="158"/>
      <c r="H57" s="160">
        <v>1835</v>
      </c>
      <c r="I57" s="161">
        <v>0</v>
      </c>
      <c r="J57" s="158">
        <v>0</v>
      </c>
      <c r="K57" s="160">
        <v>0</v>
      </c>
      <c r="L57" s="167">
        <f>E57+I57</f>
        <v>175000</v>
      </c>
      <c r="M57" s="168">
        <f t="shared" si="25"/>
        <v>128155</v>
      </c>
      <c r="N57" s="160">
        <f t="shared" si="26"/>
        <v>1835</v>
      </c>
      <c r="O57" s="162">
        <v>2616</v>
      </c>
      <c r="P57" s="183">
        <f t="shared" si="27"/>
        <v>0.70145259938837923</v>
      </c>
      <c r="Q57" s="163">
        <f t="shared" si="28"/>
        <v>69.839237057220714</v>
      </c>
      <c r="R57" s="164">
        <v>168</v>
      </c>
      <c r="S57" s="165">
        <v>485</v>
      </c>
      <c r="T57" s="166">
        <v>653</v>
      </c>
      <c r="U57" s="128">
        <v>119312</v>
      </c>
      <c r="V57" s="131">
        <f t="shared" si="30"/>
        <v>8843</v>
      </c>
      <c r="W57" s="130">
        <f t="shared" si="31"/>
        <v>0.7323142857142857</v>
      </c>
      <c r="X57" s="111"/>
    </row>
    <row r="58" spans="1:24" ht="13.5" thickBot="1" x14ac:dyDescent="0.25">
      <c r="A58" s="60" t="s">
        <v>120</v>
      </c>
      <c r="B58" s="61"/>
      <c r="C58" s="61"/>
      <c r="D58" s="61"/>
      <c r="E58" s="62">
        <f t="shared" ref="E58:N58" si="32">SUM(E48:E57)</f>
        <v>2287000</v>
      </c>
      <c r="F58" s="63">
        <f t="shared" si="32"/>
        <v>2121485</v>
      </c>
      <c r="G58" s="63">
        <f t="shared" si="32"/>
        <v>-118670</v>
      </c>
      <c r="H58" s="64">
        <f t="shared" si="32"/>
        <v>30201</v>
      </c>
      <c r="I58" s="62">
        <f t="shared" si="32"/>
        <v>0</v>
      </c>
      <c r="J58" s="65">
        <f t="shared" si="32"/>
        <v>0</v>
      </c>
      <c r="K58" s="64">
        <f t="shared" si="32"/>
        <v>0</v>
      </c>
      <c r="L58" s="66">
        <f t="shared" si="32"/>
        <v>2287000</v>
      </c>
      <c r="M58" s="63">
        <f t="shared" si="32"/>
        <v>2121485</v>
      </c>
      <c r="N58" s="64">
        <f t="shared" si="32"/>
        <v>30201</v>
      </c>
      <c r="O58" s="67">
        <v>34008</v>
      </c>
      <c r="P58" s="39">
        <f t="shared" si="27"/>
        <v>0.88805575158786165</v>
      </c>
      <c r="Q58" s="99">
        <f t="shared" si="28"/>
        <v>70.245521671467827</v>
      </c>
      <c r="R58" s="104"/>
      <c r="S58" s="110"/>
      <c r="T58" s="120"/>
      <c r="U58" s="129">
        <f>SUM(U48:U57)</f>
        <v>2112642</v>
      </c>
      <c r="V58" s="129">
        <f>SUM(V48:V57)</f>
        <v>8843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3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3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4">M62-U62</f>
        <v>0</v>
      </c>
      <c r="W62" s="130">
        <f t="shared" ref="W62:W64" si="35">M62/L62</f>
        <v>1.0195652173913043</v>
      </c>
      <c r="X62" s="111"/>
    </row>
    <row r="63" spans="1:24" x14ac:dyDescent="0.2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3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4"/>
        <v>0</v>
      </c>
      <c r="W63" s="130">
        <f t="shared" si="35"/>
        <v>0.63217391304347825</v>
      </c>
      <c r="X63" s="111"/>
    </row>
    <row r="64" spans="1:24" ht="12.75" customHeight="1" thickBot="1" x14ac:dyDescent="0.25">
      <c r="A64" s="157" t="s">
        <v>132</v>
      </c>
      <c r="B64" s="157"/>
      <c r="C64" s="157"/>
      <c r="D64" s="157" t="s">
        <v>82</v>
      </c>
      <c r="E64" s="161">
        <v>11500</v>
      </c>
      <c r="F64" s="158">
        <v>11119</v>
      </c>
      <c r="G64" s="158">
        <f>F64-E64</f>
        <v>-381</v>
      </c>
      <c r="H64" s="160">
        <v>86</v>
      </c>
      <c r="I64" s="161">
        <v>0</v>
      </c>
      <c r="J64" s="158">
        <v>0</v>
      </c>
      <c r="K64" s="169">
        <v>0</v>
      </c>
      <c r="L64" s="167">
        <f t="shared" si="33"/>
        <v>11500</v>
      </c>
      <c r="M64" s="158">
        <f>F64+J64</f>
        <v>11119</v>
      </c>
      <c r="N64" s="160">
        <f>H64+K64</f>
        <v>86</v>
      </c>
      <c r="O64" s="162">
        <v>100</v>
      </c>
      <c r="P64" s="170">
        <f>N64/O64</f>
        <v>0.86</v>
      </c>
      <c r="Q64" s="168">
        <f>M64/N64</f>
        <v>129.2906976744186</v>
      </c>
      <c r="R64" s="164">
        <v>10</v>
      </c>
      <c r="S64" s="165">
        <v>33</v>
      </c>
      <c r="T64" s="166">
        <v>43</v>
      </c>
      <c r="U64" s="128">
        <v>11119</v>
      </c>
      <c r="V64" s="131">
        <f t="shared" si="34"/>
        <v>0</v>
      </c>
      <c r="W64" s="130">
        <f t="shared" si="35"/>
        <v>0.96686956521739131</v>
      </c>
      <c r="X64" s="111"/>
    </row>
    <row r="65" spans="1:24" ht="13.5" thickBot="1" x14ac:dyDescent="0.2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6">SUM(J61:J64)</f>
        <v>0</v>
      </c>
      <c r="K65" s="64">
        <f t="shared" si="36"/>
        <v>0</v>
      </c>
      <c r="L65" s="62">
        <f t="shared" si="36"/>
        <v>46000</v>
      </c>
      <c r="M65" s="65">
        <f t="shared" si="36"/>
        <v>37256</v>
      </c>
      <c r="N65" s="64">
        <f t="shared" si="36"/>
        <v>326</v>
      </c>
      <c r="O65" s="67">
        <f t="shared" si="36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7">H68+K68</f>
        <v>1436</v>
      </c>
      <c r="O68" s="23">
        <v>1575</v>
      </c>
      <c r="P68" s="69">
        <f t="shared" ref="P68:P75" si="38">N68/O68</f>
        <v>0.91174603174603175</v>
      </c>
      <c r="Q68" s="46">
        <f t="shared" ref="Q68:Q75" si="39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0">F69+J69</f>
        <v>154043</v>
      </c>
      <c r="N69" s="21">
        <f t="shared" si="37"/>
        <v>1385</v>
      </c>
      <c r="O69" s="23">
        <v>1575</v>
      </c>
      <c r="P69" s="24">
        <f t="shared" si="38"/>
        <v>0.87936507936507935</v>
      </c>
      <c r="Q69" s="68">
        <f t="shared" si="39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1">M69-U69</f>
        <v>0</v>
      </c>
      <c r="W69" s="130">
        <f t="shared" ref="W69:W74" si="42">M69/L69</f>
        <v>0.9811656050955414</v>
      </c>
      <c r="X69" s="111"/>
    </row>
    <row r="70" spans="1:24" x14ac:dyDescent="0.2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0"/>
        <v>218671.5</v>
      </c>
      <c r="N70" s="21">
        <f t="shared" si="37"/>
        <v>4230</v>
      </c>
      <c r="O70" s="23">
        <v>4254</v>
      </c>
      <c r="P70" s="24">
        <f t="shared" si="38"/>
        <v>0.99435825105782794</v>
      </c>
      <c r="Q70" s="68">
        <f t="shared" si="39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1"/>
        <v>0</v>
      </c>
      <c r="W70" s="130">
        <f t="shared" si="42"/>
        <v>0.95074565217391305</v>
      </c>
      <c r="X70" s="111"/>
    </row>
    <row r="71" spans="1:24" x14ac:dyDescent="0.2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1"/>
        <v>0</v>
      </c>
      <c r="W71" s="130">
        <f t="shared" si="42"/>
        <v>0.65564341085271316</v>
      </c>
      <c r="X71" s="111"/>
    </row>
    <row r="72" spans="1:24" ht="13.5" customHeight="1" x14ac:dyDescent="0.2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0"/>
        <v>104547</v>
      </c>
      <c r="N72" s="29">
        <f t="shared" si="37"/>
        <v>1225</v>
      </c>
      <c r="O72" s="31">
        <v>1575</v>
      </c>
      <c r="P72" s="24">
        <f t="shared" si="38"/>
        <v>0.77777777777777779</v>
      </c>
      <c r="Q72" s="85">
        <f t="shared" si="39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1"/>
        <v>0</v>
      </c>
      <c r="W72" s="130">
        <f t="shared" si="42"/>
        <v>0.95042727272727268</v>
      </c>
      <c r="X72" s="111"/>
    </row>
    <row r="73" spans="1:24" ht="13.5" customHeight="1" x14ac:dyDescent="0.2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0"/>
        <v>277361</v>
      </c>
      <c r="N73" s="29">
        <f t="shared" si="37"/>
        <v>3177</v>
      </c>
      <c r="O73" s="31">
        <v>3150</v>
      </c>
      <c r="P73" s="24">
        <f t="shared" si="38"/>
        <v>1.0085714285714287</v>
      </c>
      <c r="Q73" s="100">
        <f t="shared" si="39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1"/>
        <v>0</v>
      </c>
      <c r="W73" s="130">
        <f t="shared" si="42"/>
        <v>1.08344140625</v>
      </c>
      <c r="X73" s="111"/>
    </row>
    <row r="74" spans="1:24" s="177" customFormat="1" ht="13.5" customHeight="1" thickBot="1" x14ac:dyDescent="0.25">
      <c r="A74" s="177" t="s">
        <v>146</v>
      </c>
      <c r="D74" s="184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0"/>
        <v>77724</v>
      </c>
      <c r="N74" s="29">
        <f t="shared" si="37"/>
        <v>1005</v>
      </c>
      <c r="O74" s="31">
        <v>1575</v>
      </c>
      <c r="P74" s="179">
        <f t="shared" si="38"/>
        <v>0.63809523809523805</v>
      </c>
      <c r="Q74" s="100">
        <f t="shared" si="39"/>
        <v>77.337313432835828</v>
      </c>
      <c r="R74" s="105">
        <v>116</v>
      </c>
      <c r="S74" s="115">
        <v>307</v>
      </c>
      <c r="T74" s="111">
        <v>423</v>
      </c>
      <c r="U74" s="128">
        <v>70201</v>
      </c>
      <c r="V74" s="131">
        <f t="shared" si="41"/>
        <v>7523</v>
      </c>
      <c r="W74" s="130">
        <f t="shared" si="42"/>
        <v>0.60721875000000003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3">SUM(J67:J73)</f>
        <v>0</v>
      </c>
      <c r="K75" s="48">
        <f t="shared" si="43"/>
        <v>0</v>
      </c>
      <c r="L75" s="34">
        <f t="shared" si="43"/>
        <v>932000</v>
      </c>
      <c r="M75" s="47">
        <f t="shared" si="43"/>
        <v>894843.5</v>
      </c>
      <c r="N75" s="48">
        <f t="shared" si="43"/>
        <v>12381</v>
      </c>
      <c r="O75" s="37">
        <f>SUM(O67:O74)</f>
        <v>15279</v>
      </c>
      <c r="P75" s="38">
        <f t="shared" si="38"/>
        <v>0.81032790104064401</v>
      </c>
      <c r="Q75" s="98">
        <f t="shared" si="39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25">
      <c r="A76" s="86" t="s">
        <v>133</v>
      </c>
      <c r="B76" s="87"/>
      <c r="C76" s="87"/>
      <c r="D76" s="87"/>
      <c r="E76" s="88">
        <f t="shared" ref="E76:O76" si="44">SUM(E20,E30,E38,E45,E58,E65,E75)</f>
        <v>5602100</v>
      </c>
      <c r="F76" s="89">
        <f t="shared" si="44"/>
        <v>5287521.5</v>
      </c>
      <c r="G76" s="89">
        <f t="shared" si="44"/>
        <v>-84411.5</v>
      </c>
      <c r="H76" s="90">
        <f t="shared" si="44"/>
        <v>84943</v>
      </c>
      <c r="I76" s="88">
        <f t="shared" si="44"/>
        <v>2444004</v>
      </c>
      <c r="J76" s="89">
        <f t="shared" si="44"/>
        <v>1855080</v>
      </c>
      <c r="K76" s="90">
        <f t="shared" si="44"/>
        <v>29712</v>
      </c>
      <c r="L76" s="88">
        <f t="shared" si="44"/>
        <v>7918104</v>
      </c>
      <c r="M76" s="89">
        <f t="shared" si="44"/>
        <v>7064877.5</v>
      </c>
      <c r="N76" s="90">
        <f t="shared" si="44"/>
        <v>113650</v>
      </c>
      <c r="O76" s="91">
        <f t="shared" si="44"/>
        <v>151210</v>
      </c>
      <c r="P76" s="92">
        <f t="shared" ref="P76" si="45">N76/O76</f>
        <v>0.75160372991204283</v>
      </c>
      <c r="Q76" s="101">
        <f>M76/N76</f>
        <v>62.163462384513856</v>
      </c>
      <c r="R76" s="107"/>
      <c r="S76" s="114"/>
      <c r="T76" s="123"/>
      <c r="U76" s="145"/>
      <c r="V76" s="133">
        <f>SUM(V20+V30+V38+V45+V58+V65+V75)</f>
        <v>27516</v>
      </c>
      <c r="W76" s="127"/>
      <c r="X76" s="127"/>
    </row>
    <row r="77" spans="1:24" x14ac:dyDescent="0.2">
      <c r="M77" s="155">
        <f>M76/L76</f>
        <v>0.89224358508046875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2025-04-28T18:54:05Z</dcterms:modified>
</cp:coreProperties>
</file>