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0 6.2.25\"/>
    </mc:Choice>
  </mc:AlternateContent>
  <xr:revisionPtr revIDLastSave="0" documentId="13_ncr:1_{6D3ECE97-FB2D-4D37-8625-7182AF4C3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34" i="1"/>
  <c r="G57" i="1"/>
  <c r="G37" i="1" l="1"/>
  <c r="G17" i="1"/>
  <c r="G74" i="1" l="1"/>
  <c r="G75" i="1"/>
  <c r="G16" i="1"/>
  <c r="G64" i="1"/>
  <c r="G28" i="1"/>
  <c r="G15" i="1"/>
  <c r="G73" i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<sst xmlns="http://schemas.openxmlformats.org/spreadsheetml/2006/main" count="159" uniqueCount="153">
  <si>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</si>
  <si>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</si>
  <si>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</si>
  <si>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</si>
  <si>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</si>
  <si>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</si>
  <si>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</si>
  <si>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</si>
  <si>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</si>
  <si>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</si>
  <si>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</si>
  <si>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</si>
  <si>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</si>
  <si>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</si>
  <si>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</si>
  <si>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</si>
  <si>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</si>
  <si>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</si>
  <si>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</si>
  <si>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</si>
  <si>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</si>
  <si>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</si>
  <si>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</si>
  <si>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</si>
  <si>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</si>
  <si>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</si>
  <si>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</si>
  <si>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</si>
  <si>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</si>
  <si>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</si>
  <si>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Apr. 11-13</t>
  </si>
  <si>
    <t>May. 9-11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</si>
  <si>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</si>
  <si>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</si>
  <si>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</si>
  <si>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</si>
  <si>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</si>
  <si>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</si>
  <si>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</si>
  <si>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</si>
  <si>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</si>
  <si>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</si>
  <si>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</si>
  <si>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</si>
  <si>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</si>
  <si>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</si>
  <si>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</si>
  <si>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</si>
  <si>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</si>
  <si>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</si>
  <si>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</si>
  <si>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</si>
  <si>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</si>
  <si>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</si>
  <si>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</si>
  <si>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</si>
  <si>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</si>
  <si>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</si>
  <si>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</si>
  <si>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</si>
  <si>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</si>
  <si>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</si>
  <si>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</si>
  <si>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</si>
  <si>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</si>
  <si>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</si>
  <si>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</si>
  <si>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</si>
  <si>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</si>
  <si>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</si>
  <si>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</si>
  <si>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</si>
  <si>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</si>
  <si>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</si>
  <si>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</si>
  <si>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</si>
  <si>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</si>
  <si>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</si>
  <si>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</si>
  <si>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</si>
  <si>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</si>
  <si>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</si>
  <si>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</si>
  <si>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</si>
  <si>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</si>
  <si>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</si>
  <si>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</si>
  <si>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</si>
  <si>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</si>
  <si>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</si>
  <si>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</si>
  <si>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</si>
  <si>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</si>
  <si>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</si>
  <si>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</si>
  <si>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</si>
  <si>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</si>
  <si>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</si>
  <si>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</si>
  <si>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</si>
  <si>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</si>
  <si>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</si>
  <si>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</si>
  <si>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</si>
  <si>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</si>
  <si>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</si>
  <si>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</si>
  <si>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</si>
  <si>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</si>
  <si>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</si>
  <si>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</si>
  <si>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</si>
  <si>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</si>
  <si>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</si>
  <si>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</si>
  <si>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</si>
  <si>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</si>
  <si>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</si>
  <si>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</si>
  <si>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</si>
  <si>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</si>
  <si>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</si>
  <si>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</si>
  <si>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</si>
  <si>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</si>
  <si>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</si>
  <si>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</si>
  <si>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</si>
  <si>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</si>
  <si>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</si>
  <si>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</si>
  <si>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</si>
  <si>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</si>
  <si>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</si>
  <si>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</si>
  <si>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</si>
  <si>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</si>
  <si>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</si>
  <si>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</si>
  <si>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</si>
  <si>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</si>
  <si>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</si>
  <si>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</si>
  <si>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</si>
  <si>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</si>
  <si>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</si>
  <si>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</si>
  <si>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</si>
  <si>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Genius of Mozart</t>
  </si>
  <si>
    <t>French Masters</t>
  </si>
  <si>
    <t>Matthias Conducts Mahler</t>
  </si>
  <si>
    <t>Revised 6.2.25</t>
  </si>
  <si>
    <t>TICKET SALES REPORT as of 6/2/2025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</si>
</sst>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  <font>
      <sz val="10"/>
      <color rgb="FF2C2627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0" xfId="1" applyNumberFormat="1" applyFont="1" applyFill="1"/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1" fontId="15" fillId="0" borderId="0" xfId="2" applyNumberFormat="1" applyFont="1" applyFill="1" applyBorder="1" applyAlignment="1">
      <alignment horizontal="right"/>
    </xf>
    <xf numFmtId="0" fontId="6" fillId="0" borderId="3" xfId="0" applyFont="1" applyBorder="1"/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64" fontId="6" fillId="0" borderId="6" xfId="2" applyNumberFormat="1" applyFont="1" applyFill="1" applyBorder="1"/>
    <xf numFmtId="164" fontId="6" fillId="0" borderId="11" xfId="2" applyNumberFormat="1" applyFont="1" applyFill="1" applyBorder="1"/>
    <xf numFmtId="165" fontId="6" fillId="0" borderId="12" xfId="1" applyNumberFormat="1" applyFont="1" applyFill="1" applyBorder="1" applyAlignment="1">
      <alignment horizontal="right"/>
    </xf>
    <xf numFmtId="165" fontId="22" fillId="0" borderId="0" xfId="2" applyNumberFormat="1" applyFont="1" applyFill="1" applyBorder="1" applyAlignment="1">
      <alignment horizontal="right"/>
    </xf>
    <xf numFmtId="165" fontId="6" fillId="0" borderId="0" xfId="0" applyNumberFormat="1" applyFont="1" applyAlignment="1">
      <alignment vertical="center"/>
    </xf>
    <xf numFmtId="164" fontId="6" fillId="0" borderId="9" xfId="2" applyNumberFormat="1" applyFont="1" applyFill="1" applyBorder="1" applyAlignment="1">
      <alignment horizontal="center" vertical="center"/>
    </xf>
    <xf numFmtId="164" fontId="6" fillId="0" borderId="9" xfId="2" applyNumberFormat="1" applyFont="1" applyFill="1" applyBorder="1"/>
    <xf numFmtId="164" fontId="6" fillId="0" borderId="13" xfId="2" applyNumberFormat="1" applyFont="1" applyFill="1" applyBorder="1"/>
    <xf numFmtId="165" fontId="6" fillId="0" borderId="14" xfId="1" applyNumberFormat="1" applyFont="1" applyFill="1" applyBorder="1" applyAlignment="1">
      <alignment horizontal="right"/>
    </xf>
    <xf numFmtId="164" fontId="6" fillId="0" borderId="13" xfId="2" applyNumberFormat="1" applyFont="1" applyFill="1" applyBorder="1" applyAlignment="1">
      <alignment horizontal="center" vertical="center"/>
    </xf>
    <xf numFmtId="164" fontId="5" fillId="3" borderId="3" xfId="2" applyNumberFormat="1" applyFont="1" applyFill="1" applyBorder="1" applyAlignment="1">
      <alignment horizontal="center"/>
    </xf>
    <xf numFmtId="164" fontId="6" fillId="0" borderId="15" xfId="2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/>
    </xf>
    <xf numFmtId="164" fontId="5" fillId="3" borderId="4" xfId="2" applyNumberFormat="1" applyFont="1" applyFill="1" applyBorder="1" applyAlignment="1">
      <alignment horizontal="center"/>
    </xf>
    <xf numFmtId="164" fontId="6" fillId="0" borderId="8" xfId="2" applyNumberFormat="1" applyFont="1" applyFill="1" applyBorder="1"/>
    <xf numFmtId="0" fontId="6" fillId="0" borderId="6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2C2627"/>
      <color rgb="FF46BC96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topLeftCell="B5" zoomScaleNormal="100" zoomScaleSheetLayoutView="115" zoomScalePageLayoutView="55" workbookViewId="0">
      <selection activeCell="R30" sqref="R30"/>
    </sheetView>
  </sheetViews>
  <sheetFormatPr defaultColWidth="8.6640625" defaultRowHeight="13.8" x14ac:dyDescent="0.3"/>
  <cols>
    <col min="1" max="1" width="5.44140625" style="3" customWidth="1"/>
    <col min="2" max="2" width="8.6640625" style="3"/>
    <col min="3" max="3" width="14.33203125" style="3" customWidth="1"/>
    <col min="4" max="4" width="13.44140625" style="3" customWidth="1"/>
    <col min="5" max="5" width="13.109375" style="3" customWidth="1"/>
    <col min="6" max="6" width="11.8867187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44140625" style="5" customWidth="1"/>
    <col min="11" max="11" width="9.109375" style="3" customWidth="1"/>
    <col min="12" max="12" width="11.88671875" style="5" customWidth="1"/>
    <col min="13" max="13" width="11.44140625" style="5" customWidth="1"/>
    <col min="14" max="14" width="7.5546875" style="3" customWidth="1"/>
    <col min="15" max="15" width="7.6640625" style="3" customWidth="1"/>
    <col min="16" max="16" width="5" style="3" customWidth="1"/>
    <col min="17" max="17" width="6.88671875" style="3" customWidth="1"/>
    <col min="18" max="18" width="5.109375" style="3" customWidth="1"/>
    <col min="19" max="19" width="5" style="3" customWidth="1"/>
    <col min="20" max="20" width="4.44140625" style="3" customWidth="1"/>
    <col min="21" max="21" width="12.44140625" style="3" customWidth="1"/>
    <col min="22" max="22" width="14.44140625" style="135" customWidth="1"/>
    <col min="23" max="23" width="10.109375" style="3" customWidth="1"/>
    <col min="24" max="24" width="1.5546875" style="3" customWidth="1"/>
    <col min="25" max="25" width="14.109375" style="3" customWidth="1"/>
    <col min="26" max="31" width="8.6640625" style="3"/>
    <col min="32" max="32" width="11.109375" style="3" bestFit="1" customWidth="1"/>
    <col min="33" max="34" width="8.6640625" style="3"/>
    <col min="35" max="35" width="9" style="3" bestFit="1" customWidth="1"/>
    <col min="36" max="40" width="8.6640625" style="3"/>
    <col min="41" max="41" width="11.10937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09375" style="3" bestFit="1" customWidth="1"/>
    <col min="49" max="50" width="8.6640625" style="3"/>
    <col min="51" max="51" width="9" style="3" bestFit="1" customWidth="1"/>
    <col min="52" max="56" width="8.6640625" style="3"/>
    <col min="57" max="57" width="11.10937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09375" style="3" bestFit="1" customWidth="1"/>
    <col min="65" max="66" width="8.6640625" style="3"/>
    <col min="67" max="67" width="9" style="3" bestFit="1" customWidth="1"/>
    <col min="68" max="72" width="8.6640625" style="3"/>
    <col min="73" max="73" width="11.10937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09375" style="3" bestFit="1" customWidth="1"/>
    <col min="81" max="82" width="8.6640625" style="3"/>
    <col min="83" max="83" width="9" style="3" bestFit="1" customWidth="1"/>
    <col min="84" max="88" width="8.6640625" style="3"/>
    <col min="89" max="89" width="11.10937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09375" style="3" bestFit="1" customWidth="1"/>
    <col min="97" max="98" width="8.6640625" style="3"/>
    <col min="99" max="99" width="9" style="3" bestFit="1" customWidth="1"/>
    <col min="100" max="104" width="8.6640625" style="3"/>
    <col min="105" max="105" width="11.10937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0937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0937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0937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0937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0937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0937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0937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0937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0937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0937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0937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0937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0937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0937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0937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0937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0937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0937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0937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0937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0937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0937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0937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0937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0937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0937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0937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0937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0937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0937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0937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0937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0937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0937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0937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0937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0937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0937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0937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0937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0937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0937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0937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0937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0937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0937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0937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0937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0937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0937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0937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0937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0937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0937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0937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0937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0937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0937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0937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0937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0937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0937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0937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0937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0937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0937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0937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0937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0937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0937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0937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0937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0937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0937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0937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0937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0937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0937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0937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0937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0937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0937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0937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0937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0937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0937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0937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0937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0937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0937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0937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0937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0937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0937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0937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0937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0937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0937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0937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0937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0937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0937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0937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0937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0937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0937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0937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0937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0937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0937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0937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0937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0937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0937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0937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0937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0937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0937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0937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0937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0937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0937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0937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0937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0937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0937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0937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0937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0937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0937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0937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0937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0937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0937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0937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0937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0937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0937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0937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0937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0937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0937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0937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0937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0937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0937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0937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0937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0937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0937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0937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0937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0937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0937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0937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0937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0937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0937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0937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0937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0937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0937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0937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0937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0937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0937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0937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0937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0937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0937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0937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0937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0937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0937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0937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0937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0937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0937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0937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0937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0937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0937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0937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0937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0937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0937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0937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0937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0937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0937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0937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0937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0937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0937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0937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0937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0937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0937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0937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0937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0937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0937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0937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0937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0937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0937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0937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0937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0937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0937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0937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0937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0937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0937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0937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0937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0937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0937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0937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0937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0937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0937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0937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0937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0937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0937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0937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0937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0937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0937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0937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0937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0937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0937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0937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0937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0937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0937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0937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0937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0937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0937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0937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0937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0937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0937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0937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0937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0937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0937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0937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0937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0937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0937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0937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0937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0937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0937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0937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0937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0937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0937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0937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0937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0937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0937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0937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0937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0937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0937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0937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0937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0937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0937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0937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0937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0937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0937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0937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0937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0937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0937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0937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0937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0937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0937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0937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0937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0937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0937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0937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0937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0937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0937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0937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0937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0937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0937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0937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0937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0937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0937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0937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0937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0937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0937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0937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0937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0937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0937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0937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0937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0937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0937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0937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0937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0937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0937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0937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0937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0937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0937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0937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0937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0937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0937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0937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0937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0937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0937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0937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0937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0937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0937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0937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0937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0937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0937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0937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0937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0937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0937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0937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0937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0937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0937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0937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0937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0937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0937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0937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0937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0937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0937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0937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0937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0937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0937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0937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0937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0937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0937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0937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0937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0937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0937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0937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0937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0937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0937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0937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0937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0937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0937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0937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0937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0937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0937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0937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0937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0937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0937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0937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0937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0937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0937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0937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0937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0937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0937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0937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0937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0937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0937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0937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0937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0937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0937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0937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0937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0937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0937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0937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0937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0937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0937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0937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0937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0937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0937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0937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0937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0937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0937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0937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0937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0937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0937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0937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0937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0937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0937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0937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0937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0937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0937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0937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0937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0937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0937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0937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0937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0937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0937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0937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0937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0937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0937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0937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0937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0937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0937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0937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0937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0937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0937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0937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0937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0937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0937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0937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0937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0937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0937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0937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0937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0937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0937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0937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0937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0937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0937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0937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0937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0937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0937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0937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0937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0937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0937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0937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0937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0937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0937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0937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0937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0937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0937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0937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0937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0937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0937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0937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0937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0937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0937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0937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0937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0937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0937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0937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0937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0937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0937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0937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0937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0937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0937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0937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0937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0937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0937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0937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0937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0937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0937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0937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0937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0937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0937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0937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0937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0937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0937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0937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0937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0937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0937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0937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0937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0937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0937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0937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0937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0937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0937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0937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0937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0937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0937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0937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0937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0937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0937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0937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0937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0937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0937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0937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0937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0937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0937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0937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0937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0937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0937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0937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0937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0937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0937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0937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0937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0937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0937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0937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0937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0937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0937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0937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0937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0937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0937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0937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0937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0937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0937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0937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0937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0937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0937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0937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0937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0937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0937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0937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0937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0937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0937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0937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0937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0937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0937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0937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0937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0937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0937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0937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0937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0937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0937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0937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0937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0937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0937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0937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0937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0937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0937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0937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0937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0937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0937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0937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0937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0937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0937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0937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0937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0937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0937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0937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0937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0937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0937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0937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0937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0937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0937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0937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0937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0937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0937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0937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0937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0937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0937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0937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0937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0937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0937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0937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0937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0937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0937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0937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0937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0937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0937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0937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0937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0937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0937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0937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0937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0937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0937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0937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0937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0937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0937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0937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0937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0937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0937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0937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0937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0937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0937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0937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0937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0937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0937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0937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0937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0937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0937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0937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0937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0937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0937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0937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0937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0937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0937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0937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0937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0937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0937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0937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0937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0937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0937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0937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0937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0937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0937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0937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0937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0937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0937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0937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0937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0937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0937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0937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0937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0937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0937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0937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0937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0937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0937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0937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0937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0937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0937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0937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0937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0937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0937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0937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0937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0937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0937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0937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0937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0937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0937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0937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0937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0937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0937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0937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0937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0937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0937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0937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0937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0937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0937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0937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0937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0937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0937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0937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0937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0937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0937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0937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0937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0937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0937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0937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0937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0937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0937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0937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0937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0937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0937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0937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0937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0937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0937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0937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0937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0937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0937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0937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0937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0937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0937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0937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0937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0937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0937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0937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0937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0937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0937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0937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0937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0937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0937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0937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0937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0937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0937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0937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0937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0937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0937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0937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0937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0937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0937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0937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0937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0937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0937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0937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0937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0937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0937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0937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0937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0937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0937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0937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0937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0937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0937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0937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0937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0937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0937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0937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0937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0937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0937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0937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0937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0937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0937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0937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0937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0937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0937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0937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0937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0937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0937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0937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0937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0937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0937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0937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0937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0937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0937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0937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0937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0937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0937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0937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0937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0937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0937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0937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0937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0937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0937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0937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0937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0937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0937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0937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0937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0937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0937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0937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0937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0937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0937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0937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0937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0937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0937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0937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0937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0937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0937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0937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0937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0937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0937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0937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0937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0937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0937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0937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0937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0937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0937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0937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0937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0937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0937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0937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0937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0937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0937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0937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0937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0937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0937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0937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0937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0937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0937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0937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0937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0937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0937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0937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0937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0937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0937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0937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0937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0937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0937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0937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0937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0937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0937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0937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0937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0937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0937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0937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0937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0937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0937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0937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0937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0937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0937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0937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0937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0937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0937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0937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0937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0937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0937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0937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0937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0937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0937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0937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0937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0937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0937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0937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0937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0937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0937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0937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0937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0937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0937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0937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0937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0937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0937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0937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0937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0937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0937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0937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0937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0937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0937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0937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0937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0937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0937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0937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0937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0937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0937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0937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0937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0937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0937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0937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0937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0937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0937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0937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0937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0937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0937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0937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0937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0937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0937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0937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0937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0937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0937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0937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0937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0937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0937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0937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0937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0937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0937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0937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0937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0937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0937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0937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0937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0937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0937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0937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0937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0937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0937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0937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0937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0937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0937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0937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0937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0937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0937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0937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0937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0937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0937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0937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0937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0937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0937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0937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0937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0937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0937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0937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0937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0937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0937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0937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0937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0937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0937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0937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0937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0937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0937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0937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0937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0937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0937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0937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0937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0937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0937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0937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0937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0937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0937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0937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0937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0937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0937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0937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0937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0937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0937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0937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0937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0937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0937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0937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0937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0937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0937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0937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0937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0937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0937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0937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0937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0937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0937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0937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0937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0937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0937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0937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0937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0937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0937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0937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0937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0937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0937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0937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0937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0937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0937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0937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0937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0937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0937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0937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0937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0937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0937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0937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0937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0937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0937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0937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0937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0937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0937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0937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0937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0937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0937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0937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0937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0937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0937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0937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0937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0937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0937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0937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0937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0937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0937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0937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0937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0937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0937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0937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0937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0937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0937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0937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0937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0937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0937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0937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0937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0937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0937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0937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0937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0937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0937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0937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0937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0937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0937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0937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0937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0937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0937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0937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0937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0937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0937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0937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0937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0937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0937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0937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0937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0937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0937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0937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0937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0937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0937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0937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0937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0937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0937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0937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0937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0937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0937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0937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0937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0937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0937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0937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0937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0937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0937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0937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0937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0937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0937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0937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0937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0937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0937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0937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0937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0937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0937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0937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0937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0937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0937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0937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0937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0937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0937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0937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0937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0937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0937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0937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0937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0937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0937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0937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0937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0937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0937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0937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0937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0937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0937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0937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0937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0937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0937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0937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0937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0937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0937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0937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0937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0937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0937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0937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0937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0937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0937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0937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0937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0937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0937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0937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0937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0937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0937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0937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0937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0937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0937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0937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0937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0937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0937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0937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0937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0937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0937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0937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0937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0937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0937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0937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0937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0937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0937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0937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0937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0937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0937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0937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0937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0937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0937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0937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0937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0937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0937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0937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0937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0937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0937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0937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0937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0937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0937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0937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0937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0937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0937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0937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0937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0937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0937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0937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0937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0937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0937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0937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0937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0937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0937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0937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0937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0937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0937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0937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0937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0937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0937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0937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0937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0937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0937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0937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0937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0937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0937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0937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0937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0937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0937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0937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0937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0937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0937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0937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0937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0937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0937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0937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0937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0937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0937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0937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0937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0937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0937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0937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0937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0937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0937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0937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0937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0937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0937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0937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0937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0937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0937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0937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0937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0937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0937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0937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0937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0937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0937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0937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0937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0937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0937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0937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0937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0937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0937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0937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0937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0937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0937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0937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0937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0937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0937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0937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0937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0937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0937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0937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0937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0937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0937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0937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0937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0937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0937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0937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0937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0937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0937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0937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0937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0937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0937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0937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0937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0937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0937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0937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0937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0937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0937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0937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0937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0937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0937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0937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0937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0937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0937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0937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0937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0937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0937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0937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0937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0937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0937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0937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0937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0937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0937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0937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0937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0937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0937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0937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0937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0937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0937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0937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0937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0937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0937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0937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0937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0937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0937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0937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0937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0937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0937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0937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0937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0937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0937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0937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0937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0937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0937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0937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0937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0937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0937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0937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0937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0937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0937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0937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0937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0937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0937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0937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0937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0937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0937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0937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0937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0937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0937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0937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0937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0937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0937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0937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0937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0937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0937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0937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0937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0937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0937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0937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0937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0937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0937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0937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0937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0937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0937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0937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0937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0937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0937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0937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0937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0937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0937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0937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0937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0937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0937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0937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0937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0937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0937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0937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0937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0937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0937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0937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0937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0937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0937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0937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0937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0937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0937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0937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0937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0937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0937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0937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0937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0937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0937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0937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0937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0937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0937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0937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0937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0937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0937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0937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0937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0937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0937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0937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0937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0937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0937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0937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0937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0937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0937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0937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0937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0937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0937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0937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0937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0937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0937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0937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0937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0937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0937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0937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0937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0937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0937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0937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0937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0937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0937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0937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0937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0937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0937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0937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0937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0937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0937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0937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0937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0937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0937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0937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0937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0937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0937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0937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0937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0937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0937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0937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0937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0937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0937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0937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0937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0937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0937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0937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0937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0937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0937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0937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0937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0937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0937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0937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0937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0937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0937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0937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0937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0937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0937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0937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0937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0937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0937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0937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0937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0937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0937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0937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0937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0937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0937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0937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0937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0937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0937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0937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0937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0937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0937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0937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0937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0937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0937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0937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0937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0937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0937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0937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0937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0937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0937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0937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0937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0937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0937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0937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0937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0937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0937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0937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0937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0937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0937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0937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0937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0937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0937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0937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0937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0937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0937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0937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0937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0937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0937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0937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0937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0937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0937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0937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0937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0937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0937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0937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0937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0937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0937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0937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0937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0937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0937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0937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0937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0937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0937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0937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0937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0937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0937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0937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0937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0937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0937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0937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0937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0937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0937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0937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0937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0937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0937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0937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0937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0937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0937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0937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0937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0937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0937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0937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0937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0937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0937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0937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0937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0937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0937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0937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0937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0937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0937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0937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0937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0937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0937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0937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0937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0937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0937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0937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0937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0937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0937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0937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0937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0937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0937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0937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0937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0937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0937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0937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0937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0937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0937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0937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0937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0937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0937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0937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0937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0937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0937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0937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0937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0937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0937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0937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0937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0937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0937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0937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0937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0937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0937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0937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0937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0937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0937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0937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0937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0937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0937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0937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0937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0937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0937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0937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0937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0937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0937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0937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0937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0937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0937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0937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0937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0937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0937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0937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0937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0937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0937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0937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0937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0937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0937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0937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0937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0937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0937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0937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0937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0937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0937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0937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0937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0937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0937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0937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0937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0937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0937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0937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0937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0937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0937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0937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0937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0937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0937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0937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0937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0937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0937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0937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0937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0937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0937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0937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0937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0937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0937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0937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0937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0937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0937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0937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0937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0937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0937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0937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0937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0937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0937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0937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0937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0937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0937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0937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0937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0937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0937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0937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0937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0937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0937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0937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0937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0937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0937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0937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0937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0937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0937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0937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0937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0937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0937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0937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0937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0937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0937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0937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0937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0937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0937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0937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0937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0937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0937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0937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0937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0937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0937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0937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0937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0937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0937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0937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0937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0937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0937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0937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0937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0937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0937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0937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0937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0937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0937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0937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0937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0937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0937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0937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0937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0937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0937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0937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0937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0937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0937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0937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0937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0937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0937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0937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0937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0937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0937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0937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0937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0937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0937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0937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0937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0937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0937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0937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0937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0937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0937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0937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0937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0937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0937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0937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0937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0937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0937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0937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0937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0937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0937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0937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0937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0937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0937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0937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0937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0937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0937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0937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0937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0937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0937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0937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0937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0937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0937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0937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0937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0937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0937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0937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0937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0937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0937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0937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0937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0937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0937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0937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0937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0937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0937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0937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0937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0937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0937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0937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0937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0937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0937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0937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0937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0937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0937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0937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0937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0937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0937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0937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0937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0937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0937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0937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0937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0937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0937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0937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0937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0937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0937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0937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0937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0937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0937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0937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0937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0937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0937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0937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0937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0937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0937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0937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0937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0937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0937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0937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0937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0937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0937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0937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0937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0937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0937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0937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0937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0937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0937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0937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0937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0937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0937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0937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0937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0937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0937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09375" style="3" bestFit="1" customWidth="1"/>
  </cols>
  <sheetData>
    <row r="1" spans="1:27" ht="31.2" customHeight="1" x14ac:dyDescent="0.3">
      <c r="A1" s="1"/>
      <c r="B1" s="2"/>
      <c r="C1" s="2"/>
      <c r="F1" s="4"/>
      <c r="G1" s="4"/>
      <c r="O1" s="191" t="s">
        <v>151</v>
      </c>
      <c r="P1" s="191"/>
      <c r="Q1" s="191"/>
      <c r="R1" s="191"/>
      <c r="S1" s="191"/>
      <c r="T1" s="191"/>
      <c r="U1" s="126"/>
      <c r="V1" s="134"/>
      <c r="W1" s="126"/>
      <c r="X1" s="126"/>
      <c r="AA1" s="125"/>
    </row>
    <row r="2" spans="1:27" ht="43.95" customHeight="1" x14ac:dyDescent="0.3">
      <c r="A2" s="2"/>
      <c r="G2" s="6"/>
      <c r="M2" s="140"/>
    </row>
    <row r="3" spans="1:27" ht="28.95" customHeight="1" x14ac:dyDescent="0.3">
      <c r="A3" s="124" t="s">
        <v>152</v>
      </c>
      <c r="E3" s="192" t="s">
        <v>20</v>
      </c>
      <c r="F3" s="192"/>
      <c r="G3" s="192"/>
      <c r="H3" s="192"/>
      <c r="I3" s="193" t="s">
        <v>21</v>
      </c>
      <c r="J3" s="193"/>
      <c r="K3" s="193"/>
      <c r="L3" s="194" t="s">
        <v>93</v>
      </c>
      <c r="M3" s="194"/>
      <c r="N3" s="194"/>
      <c r="O3" s="192" t="s">
        <v>141</v>
      </c>
      <c r="P3" s="192"/>
      <c r="Q3" s="192"/>
      <c r="R3" s="195" t="s">
        <v>140</v>
      </c>
      <c r="S3" s="195"/>
      <c r="T3" s="195"/>
      <c r="U3" s="139" t="s">
        <v>143</v>
      </c>
      <c r="V3" s="136" t="s">
        <v>142</v>
      </c>
      <c r="W3" s="132" t="s">
        <v>144</v>
      </c>
      <c r="X3" s="141"/>
      <c r="Y3" s="140"/>
    </row>
    <row r="4" spans="1:27" ht="45" x14ac:dyDescent="0.45">
      <c r="A4" s="190" t="s">
        <v>105</v>
      </c>
      <c r="B4" s="190"/>
      <c r="C4" s="190"/>
      <c r="D4" s="71" t="s">
        <v>117</v>
      </c>
      <c r="E4" s="72" t="s">
        <v>19</v>
      </c>
      <c r="F4" s="73" t="s">
        <v>1</v>
      </c>
      <c r="G4" s="83" t="s">
        <v>135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137</v>
      </c>
      <c r="P4" s="96" t="s">
        <v>136</v>
      </c>
      <c r="Q4" s="78" t="s">
        <v>139</v>
      </c>
      <c r="R4" s="146" t="s">
        <v>113</v>
      </c>
      <c r="S4" s="96" t="s">
        <v>138</v>
      </c>
      <c r="T4" s="147" t="s">
        <v>114</v>
      </c>
      <c r="U4" s="142"/>
      <c r="V4" s="137"/>
      <c r="W4" s="96"/>
      <c r="X4" s="96"/>
    </row>
    <row r="5" spans="1:27" ht="12.75" customHeight="1" x14ac:dyDescent="0.3">
      <c r="A5" s="2" t="s">
        <v>103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3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3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3">
      <c r="A8" s="3" t="s">
        <v>6</v>
      </c>
      <c r="B8" s="3" t="s">
        <v>86</v>
      </c>
      <c r="D8" s="3" t="s">
        <v>96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3">
      <c r="A9" s="3" t="s">
        <v>85</v>
      </c>
      <c r="B9" s="3" t="s">
        <v>88</v>
      </c>
      <c r="D9" s="3" t="s">
        <v>97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3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3">
      <c r="A11" s="3" t="s">
        <v>8</v>
      </c>
      <c r="B11" s="3" t="s">
        <v>92</v>
      </c>
      <c r="D11" s="3" t="s">
        <v>98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3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 t="shared" ref="G12:G17" si="8"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3">
      <c r="A13" s="3" t="s">
        <v>10</v>
      </c>
      <c r="B13" s="3" t="s">
        <v>87</v>
      </c>
      <c r="D13" s="3" t="s">
        <v>99</v>
      </c>
      <c r="E13" s="18">
        <f>56250-E26</f>
        <v>37500</v>
      </c>
      <c r="F13" s="27">
        <v>43396</v>
      </c>
      <c r="G13" s="27">
        <f t="shared" si="8"/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3">
      <c r="A14" s="3" t="s">
        <v>94</v>
      </c>
      <c r="B14" s="3" t="s">
        <v>89</v>
      </c>
      <c r="D14" s="3" t="s">
        <v>100</v>
      </c>
      <c r="E14" s="18">
        <f>56250-E27</f>
        <v>37500</v>
      </c>
      <c r="F14" s="27">
        <v>38233</v>
      </c>
      <c r="G14" s="27">
        <f t="shared" si="8"/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x14ac:dyDescent="0.3">
      <c r="A15" s="3" t="s">
        <v>11</v>
      </c>
      <c r="B15" s="3" t="s">
        <v>90</v>
      </c>
      <c r="D15" s="3" t="s">
        <v>101</v>
      </c>
      <c r="E15" s="18">
        <f>56250-E28</f>
        <v>37500</v>
      </c>
      <c r="F15" s="27">
        <v>58721</v>
      </c>
      <c r="G15" s="27">
        <f t="shared" si="8"/>
        <v>21221</v>
      </c>
      <c r="H15" s="28">
        <v>1207</v>
      </c>
      <c r="I15" s="18">
        <f>126211-I28</f>
        <v>84141</v>
      </c>
      <c r="J15" s="27">
        <v>64923</v>
      </c>
      <c r="K15" s="29">
        <v>1068</v>
      </c>
      <c r="L15" s="30">
        <f t="shared" si="4"/>
        <v>121641</v>
      </c>
      <c r="M15" s="27">
        <f t="shared" si="7"/>
        <v>123644</v>
      </c>
      <c r="N15" s="29">
        <f t="shared" si="1"/>
        <v>2275</v>
      </c>
      <c r="O15" s="31">
        <v>3150</v>
      </c>
      <c r="P15" s="24">
        <f t="shared" si="2"/>
        <v>0.72222222222222221</v>
      </c>
      <c r="Q15" s="85">
        <f t="shared" si="3"/>
        <v>54.349010989010992</v>
      </c>
      <c r="R15" s="105">
        <v>90</v>
      </c>
      <c r="S15" s="111">
        <v>1111</v>
      </c>
      <c r="T15" s="118">
        <v>1201</v>
      </c>
      <c r="U15" s="128">
        <v>123644</v>
      </c>
      <c r="V15" s="131">
        <f t="shared" si="5"/>
        <v>0</v>
      </c>
      <c r="W15" s="130">
        <f t="shared" si="6"/>
        <v>1.0164664874507774</v>
      </c>
      <c r="X15" s="130"/>
    </row>
    <row r="16" spans="1:27" x14ac:dyDescent="0.3">
      <c r="A16" s="3" t="s">
        <v>12</v>
      </c>
      <c r="B16" s="3" t="s">
        <v>148</v>
      </c>
      <c r="D16" s="3" t="s">
        <v>30</v>
      </c>
      <c r="E16" s="18">
        <v>56250</v>
      </c>
      <c r="F16" s="27">
        <v>61884</v>
      </c>
      <c r="G16" s="27">
        <f t="shared" si="8"/>
        <v>5634</v>
      </c>
      <c r="H16" s="175">
        <v>1460</v>
      </c>
      <c r="I16" s="174">
        <v>126211</v>
      </c>
      <c r="J16" s="27">
        <v>100559</v>
      </c>
      <c r="K16" s="176">
        <v>1644</v>
      </c>
      <c r="L16" s="85">
        <f t="shared" si="4"/>
        <v>182461</v>
      </c>
      <c r="M16" s="27">
        <f t="shared" si="7"/>
        <v>162443</v>
      </c>
      <c r="N16" s="29">
        <f t="shared" si="1"/>
        <v>3104</v>
      </c>
      <c r="O16" s="31">
        <v>4725</v>
      </c>
      <c r="P16" s="24">
        <f t="shared" si="2"/>
        <v>0.65693121693121692</v>
      </c>
      <c r="Q16" s="85">
        <f t="shared" si="3"/>
        <v>52.333440721649481</v>
      </c>
      <c r="R16" s="152">
        <v>112</v>
      </c>
      <c r="S16" s="156">
        <v>1442</v>
      </c>
      <c r="T16" s="153">
        <v>1554</v>
      </c>
      <c r="U16" s="128">
        <v>162443</v>
      </c>
      <c r="V16" s="131">
        <f t="shared" si="5"/>
        <v>0</v>
      </c>
      <c r="W16" s="130">
        <f t="shared" si="6"/>
        <v>0.89028888365184888</v>
      </c>
      <c r="X16" s="130"/>
    </row>
    <row r="17" spans="1:24" x14ac:dyDescent="0.3">
      <c r="A17" s="3" t="s">
        <v>13</v>
      </c>
      <c r="B17" s="3" t="s">
        <v>149</v>
      </c>
      <c r="D17" s="3" t="s">
        <v>31</v>
      </c>
      <c r="E17" s="18">
        <v>56250</v>
      </c>
      <c r="F17" s="27">
        <v>53043</v>
      </c>
      <c r="G17" s="27">
        <f t="shared" si="8"/>
        <v>-3207</v>
      </c>
      <c r="H17" s="175">
        <v>2070</v>
      </c>
      <c r="I17" s="174">
        <v>126211</v>
      </c>
      <c r="J17" s="27">
        <v>89383</v>
      </c>
      <c r="K17" s="176">
        <v>1431</v>
      </c>
      <c r="L17" s="85">
        <f t="shared" si="4"/>
        <v>182461</v>
      </c>
      <c r="M17" s="27">
        <f t="shared" si="7"/>
        <v>142426</v>
      </c>
      <c r="N17" s="29">
        <f t="shared" si="1"/>
        <v>3501</v>
      </c>
      <c r="O17" s="31">
        <v>4725</v>
      </c>
      <c r="P17" s="24">
        <f t="shared" si="2"/>
        <v>0.74095238095238092</v>
      </c>
      <c r="Q17" s="85">
        <f t="shared" si="3"/>
        <v>40.681519565838329</v>
      </c>
      <c r="R17" s="105">
        <v>59</v>
      </c>
      <c r="S17" s="111">
        <v>1601</v>
      </c>
      <c r="T17" s="118">
        <v>1660</v>
      </c>
      <c r="U17" s="173">
        <v>142426</v>
      </c>
      <c r="V17" s="131">
        <f t="shared" si="5"/>
        <v>0</v>
      </c>
      <c r="W17" s="130">
        <f t="shared" si="6"/>
        <v>0.78058324792695422</v>
      </c>
      <c r="X17" s="130"/>
    </row>
    <row r="18" spans="1:24" x14ac:dyDescent="0.3">
      <c r="A18" s="3" t="s">
        <v>14</v>
      </c>
      <c r="B18" s="3" t="s">
        <v>150</v>
      </c>
      <c r="D18" s="3" t="s">
        <v>32</v>
      </c>
      <c r="E18" s="18">
        <v>56250</v>
      </c>
      <c r="F18" s="27">
        <v>89003</v>
      </c>
      <c r="G18" s="27">
        <f>F18-E18</f>
        <v>32753</v>
      </c>
      <c r="H18" s="175">
        <v>1813</v>
      </c>
      <c r="I18" s="174">
        <v>126211</v>
      </c>
      <c r="J18" s="27">
        <v>95356</v>
      </c>
      <c r="K18" s="176">
        <v>1528</v>
      </c>
      <c r="L18" s="85">
        <f t="shared" si="4"/>
        <v>182461</v>
      </c>
      <c r="M18" s="45">
        <f t="shared" si="7"/>
        <v>184359</v>
      </c>
      <c r="N18" s="50">
        <f t="shared" si="1"/>
        <v>3341</v>
      </c>
      <c r="O18" s="31">
        <v>4254</v>
      </c>
      <c r="P18" s="24">
        <f t="shared" si="2"/>
        <v>0.78537846732487071</v>
      </c>
      <c r="Q18" s="100">
        <f t="shared" si="3"/>
        <v>55.180784196348398</v>
      </c>
      <c r="R18" s="105">
        <v>126</v>
      </c>
      <c r="S18" s="111">
        <v>1617</v>
      </c>
      <c r="T18" s="118">
        <v>1743</v>
      </c>
      <c r="U18" s="128">
        <v>165980</v>
      </c>
      <c r="V18" s="131">
        <f t="shared" si="5"/>
        <v>18379</v>
      </c>
      <c r="W18" s="130">
        <f t="shared" si="6"/>
        <v>1.0104022229407927</v>
      </c>
      <c r="X18" s="130"/>
    </row>
    <row r="19" spans="1:24" ht="14.4" thickBot="1" x14ac:dyDescent="0.35">
      <c r="A19" s="3" t="s">
        <v>15</v>
      </c>
      <c r="B19" s="3" t="s">
        <v>91</v>
      </c>
      <c r="D19" s="3" t="s">
        <v>102</v>
      </c>
      <c r="E19" s="18">
        <f>68750-E29</f>
        <v>45833</v>
      </c>
      <c r="F19" s="178">
        <v>44122</v>
      </c>
      <c r="G19" s="27"/>
      <c r="H19" s="181">
        <v>837</v>
      </c>
      <c r="I19" s="174">
        <f>126211-I29</f>
        <v>84141</v>
      </c>
      <c r="J19" s="27">
        <v>64289</v>
      </c>
      <c r="K19" s="184">
        <v>1056</v>
      </c>
      <c r="L19" s="85">
        <f t="shared" si="4"/>
        <v>129974</v>
      </c>
      <c r="M19" s="27">
        <f t="shared" si="7"/>
        <v>108411</v>
      </c>
      <c r="N19" s="29">
        <f t="shared" si="1"/>
        <v>1893</v>
      </c>
      <c r="O19" s="31">
        <v>3150</v>
      </c>
      <c r="P19" s="24">
        <f>N19/O19</f>
        <v>0.6009523809523809</v>
      </c>
      <c r="Q19" s="85">
        <f t="shared" si="3"/>
        <v>57.269413629160063</v>
      </c>
      <c r="R19" s="105">
        <v>54</v>
      </c>
      <c r="S19" s="115">
        <v>891</v>
      </c>
      <c r="T19" s="118">
        <v>945</v>
      </c>
      <c r="U19" s="128">
        <v>102891</v>
      </c>
      <c r="V19" s="131">
        <f t="shared" si="5"/>
        <v>5520</v>
      </c>
      <c r="W19" s="130">
        <f t="shared" si="6"/>
        <v>0.83409758874851891</v>
      </c>
      <c r="X19" s="130"/>
    </row>
    <row r="20" spans="1:24" ht="14.4" thickBot="1" x14ac:dyDescent="0.35">
      <c r="A20" s="32" t="s">
        <v>104</v>
      </c>
      <c r="B20" s="33"/>
      <c r="C20" s="33"/>
      <c r="D20" s="33"/>
      <c r="E20" s="34">
        <f t="shared" ref="E20:O20" si="9">SUM(E6:E19)</f>
        <v>720833</v>
      </c>
      <c r="F20" s="35">
        <f t="shared" si="9"/>
        <v>850031</v>
      </c>
      <c r="G20" s="35">
        <f t="shared" si="9"/>
        <v>130909</v>
      </c>
      <c r="H20" s="180">
        <f t="shared" si="9"/>
        <v>20509</v>
      </c>
      <c r="I20" s="34">
        <f t="shared" si="9"/>
        <v>1472464</v>
      </c>
      <c r="J20" s="182">
        <f t="shared" si="9"/>
        <v>1124715</v>
      </c>
      <c r="K20" s="183">
        <f t="shared" si="9"/>
        <v>18044</v>
      </c>
      <c r="L20" s="35">
        <f t="shared" si="9"/>
        <v>2193297</v>
      </c>
      <c r="M20" s="35">
        <f t="shared" si="9"/>
        <v>1974746</v>
      </c>
      <c r="N20" s="36">
        <f t="shared" si="9"/>
        <v>38553</v>
      </c>
      <c r="O20" s="37">
        <f t="shared" si="9"/>
        <v>54340</v>
      </c>
      <c r="P20" s="38">
        <f>N20/O20</f>
        <v>0.70947736474052259</v>
      </c>
      <c r="Q20" s="98">
        <f>M20/N20</f>
        <v>51.221591056467723</v>
      </c>
      <c r="R20" s="102"/>
      <c r="S20" s="108"/>
      <c r="T20" s="117"/>
      <c r="U20" s="129">
        <f>SUM(U6:U19)</f>
        <v>1950847</v>
      </c>
      <c r="V20" s="129">
        <f>SUM(V6:V19)</f>
        <v>23899</v>
      </c>
      <c r="W20" s="109"/>
      <c r="X20" s="109"/>
    </row>
    <row r="21" spans="1:24" x14ac:dyDescent="0.3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3">
      <c r="A22" s="2" t="s">
        <v>106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3">
      <c r="A23" s="3" t="s">
        <v>107</v>
      </c>
      <c r="D23" s="3" t="s">
        <v>72</v>
      </c>
      <c r="E23" s="18">
        <v>27083</v>
      </c>
      <c r="F23" s="27">
        <v>34145</v>
      </c>
      <c r="G23" s="27">
        <f t="shared" ref="G23:G28" si="10"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3">
      <c r="A24" s="3" t="s">
        <v>145</v>
      </c>
      <c r="D24" s="3" t="s">
        <v>73</v>
      </c>
      <c r="E24" s="18">
        <v>22917</v>
      </c>
      <c r="F24" s="27">
        <v>37471</v>
      </c>
      <c r="G24" s="27">
        <f t="shared" si="10"/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11">M24-U24</f>
        <v>0</v>
      </c>
      <c r="W24" s="130">
        <f t="shared" ref="W24:W29" si="12">M24/L24</f>
        <v>0.92987828334897749</v>
      </c>
      <c r="X24" s="111"/>
    </row>
    <row r="25" spans="1:24" ht="13.95" customHeight="1" x14ac:dyDescent="0.3">
      <c r="A25" s="3" t="s">
        <v>108</v>
      </c>
      <c r="D25" s="3" t="s">
        <v>74</v>
      </c>
      <c r="E25" s="18">
        <v>25000</v>
      </c>
      <c r="F25" s="27">
        <v>22366</v>
      </c>
      <c r="G25" s="27">
        <f t="shared" si="10"/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11"/>
        <v>0</v>
      </c>
      <c r="W25" s="130">
        <f t="shared" si="12"/>
        <v>0.67411659460265394</v>
      </c>
      <c r="X25" s="111"/>
    </row>
    <row r="26" spans="1:24" x14ac:dyDescent="0.3">
      <c r="A26" s="3" t="s">
        <v>109</v>
      </c>
      <c r="D26" s="3" t="s">
        <v>75</v>
      </c>
      <c r="E26" s="18">
        <v>18750</v>
      </c>
      <c r="F26" s="27">
        <v>15815</v>
      </c>
      <c r="G26" s="27">
        <f t="shared" si="10"/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11"/>
        <v>0</v>
      </c>
      <c r="W26" s="130">
        <f t="shared" si="12"/>
        <v>0.62413679710621506</v>
      </c>
      <c r="X26" s="111"/>
    </row>
    <row r="27" spans="1:24" x14ac:dyDescent="0.3">
      <c r="A27" s="3" t="s">
        <v>110</v>
      </c>
      <c r="D27" s="3" t="s">
        <v>76</v>
      </c>
      <c r="E27" s="18">
        <v>18750</v>
      </c>
      <c r="F27" s="27">
        <v>12608</v>
      </c>
      <c r="G27" s="27">
        <f t="shared" si="10"/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11"/>
        <v>0</v>
      </c>
      <c r="W27" s="130">
        <f t="shared" si="12"/>
        <v>0.56770799079250245</v>
      </c>
      <c r="X27" s="111"/>
    </row>
    <row r="28" spans="1:24" x14ac:dyDescent="0.3">
      <c r="A28" s="3" t="s">
        <v>111</v>
      </c>
      <c r="D28" s="3" t="s">
        <v>77</v>
      </c>
      <c r="E28" s="18">
        <v>18750</v>
      </c>
      <c r="F28" s="27">
        <v>26695</v>
      </c>
      <c r="G28" s="27">
        <f t="shared" si="10"/>
        <v>7945</v>
      </c>
      <c r="H28" s="28">
        <v>527</v>
      </c>
      <c r="I28" s="18">
        <v>42070</v>
      </c>
      <c r="J28" s="27">
        <v>24248</v>
      </c>
      <c r="K28" s="29">
        <v>398</v>
      </c>
      <c r="L28" s="30">
        <f t="shared" si="4"/>
        <v>60820</v>
      </c>
      <c r="M28" s="27">
        <f t="shared" si="7"/>
        <v>50943</v>
      </c>
      <c r="N28" s="29">
        <f t="shared" si="1"/>
        <v>925</v>
      </c>
      <c r="O28" s="31">
        <v>1575</v>
      </c>
      <c r="P28" s="24">
        <f t="shared" si="2"/>
        <v>0.58730158730158732</v>
      </c>
      <c r="Q28" s="85">
        <f t="shared" si="3"/>
        <v>55.073513513513511</v>
      </c>
      <c r="R28" s="105">
        <v>60</v>
      </c>
      <c r="S28" s="115">
        <v>443</v>
      </c>
      <c r="T28" s="118">
        <v>503</v>
      </c>
      <c r="U28" s="131">
        <v>50943</v>
      </c>
      <c r="V28" s="131">
        <f t="shared" si="11"/>
        <v>0</v>
      </c>
      <c r="W28" s="130">
        <f t="shared" si="12"/>
        <v>0.83760276224926011</v>
      </c>
      <c r="X28" s="111"/>
    </row>
    <row r="29" spans="1:24" ht="14.4" thickBot="1" x14ac:dyDescent="0.35">
      <c r="A29" s="157" t="s">
        <v>112</v>
      </c>
      <c r="B29" s="157"/>
      <c r="C29" s="157"/>
      <c r="D29" s="188" t="s">
        <v>78</v>
      </c>
      <c r="E29" s="189">
        <v>22917</v>
      </c>
      <c r="F29" s="178">
        <v>18072</v>
      </c>
      <c r="G29" s="27"/>
      <c r="H29" s="179">
        <v>331</v>
      </c>
      <c r="I29" s="189">
        <v>42070</v>
      </c>
      <c r="J29" s="178">
        <v>24130</v>
      </c>
      <c r="K29" s="177">
        <v>406</v>
      </c>
      <c r="L29" s="160">
        <f t="shared" si="4"/>
        <v>64987</v>
      </c>
      <c r="M29" s="158">
        <f t="shared" si="7"/>
        <v>42202</v>
      </c>
      <c r="N29" s="159">
        <f t="shared" si="1"/>
        <v>737</v>
      </c>
      <c r="O29" s="161">
        <v>1575</v>
      </c>
      <c r="P29" s="151">
        <f t="shared" si="2"/>
        <v>0.46793650793650793</v>
      </c>
      <c r="Q29" s="169">
        <f t="shared" si="3"/>
        <v>57.261872455902306</v>
      </c>
      <c r="R29" s="162">
        <v>21</v>
      </c>
      <c r="S29" s="163">
        <v>388</v>
      </c>
      <c r="T29" s="164">
        <v>409</v>
      </c>
      <c r="U29" s="131">
        <v>40281</v>
      </c>
      <c r="V29" s="131">
        <f t="shared" si="11"/>
        <v>1921</v>
      </c>
      <c r="W29" s="130">
        <f t="shared" si="12"/>
        <v>0.64939141674488743</v>
      </c>
      <c r="X29" s="111"/>
    </row>
    <row r="30" spans="1:24" ht="14.4" thickBot="1" x14ac:dyDescent="0.35">
      <c r="A30" s="32" t="s">
        <v>83</v>
      </c>
      <c r="B30" s="33"/>
      <c r="C30" s="33"/>
      <c r="D30" s="33"/>
      <c r="E30" s="34">
        <f t="shared" ref="E30:O30" si="13">SUM(E23:E29)</f>
        <v>154167</v>
      </c>
      <c r="F30" s="35">
        <f t="shared" si="13"/>
        <v>167172</v>
      </c>
      <c r="G30" s="35">
        <f t="shared" si="13"/>
        <v>17850</v>
      </c>
      <c r="H30" s="36">
        <f t="shared" si="13"/>
        <v>3764</v>
      </c>
      <c r="I30" s="34">
        <f t="shared" si="13"/>
        <v>294490</v>
      </c>
      <c r="J30" s="35">
        <f t="shared" si="13"/>
        <v>161812</v>
      </c>
      <c r="K30" s="36">
        <f t="shared" si="13"/>
        <v>2664</v>
      </c>
      <c r="L30" s="34">
        <f t="shared" si="13"/>
        <v>448657</v>
      </c>
      <c r="M30" s="35">
        <f t="shared" si="13"/>
        <v>328984</v>
      </c>
      <c r="N30" s="36">
        <f t="shared" si="13"/>
        <v>6428</v>
      </c>
      <c r="O30" s="37">
        <f t="shared" si="13"/>
        <v>10868</v>
      </c>
      <c r="P30" s="38">
        <f>N30/O30</f>
        <v>0.59146117040853885</v>
      </c>
      <c r="Q30" s="99">
        <f>M30/N30</f>
        <v>51.179838207840696</v>
      </c>
      <c r="R30" s="102"/>
      <c r="S30" s="108"/>
      <c r="T30" s="117"/>
      <c r="U30" s="129">
        <f>SUM(U23:U29)</f>
        <v>327063</v>
      </c>
      <c r="V30" s="129">
        <f>SUM(V23:V29)</f>
        <v>1921</v>
      </c>
      <c r="W30" s="109"/>
      <c r="X30" s="109"/>
    </row>
    <row r="31" spans="1:24" x14ac:dyDescent="0.3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3">
      <c r="A32" s="2" t="s">
        <v>115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3">
      <c r="A33" s="3" t="s">
        <v>33</v>
      </c>
      <c r="D33" s="44" t="s">
        <v>34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4">E33+I33</f>
        <v>294830</v>
      </c>
      <c r="M33" s="42">
        <f t="shared" si="14"/>
        <v>293759</v>
      </c>
      <c r="N33" s="26">
        <f>H33+K33</f>
        <v>3729</v>
      </c>
      <c r="O33" s="23">
        <v>4707</v>
      </c>
      <c r="P33" s="24">
        <f t="shared" ref="P33:P38" si="15">N33/O33</f>
        <v>0.79222434671765452</v>
      </c>
      <c r="Q33" s="97">
        <f t="shared" ref="Q33:Q38" si="16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3">
      <c r="A34" s="3" t="s">
        <v>35</v>
      </c>
      <c r="D34" s="3" t="s">
        <v>36</v>
      </c>
      <c r="E34" s="18">
        <v>168620</v>
      </c>
      <c r="F34" s="27">
        <v>145599</v>
      </c>
      <c r="G34" s="45">
        <f>F34-E34</f>
        <v>-23021</v>
      </c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4"/>
        <v>294830</v>
      </c>
      <c r="M34" s="41">
        <f t="shared" si="14"/>
        <v>247811</v>
      </c>
      <c r="N34" s="29">
        <f>H34+K34</f>
        <v>3701</v>
      </c>
      <c r="O34" s="31">
        <v>4254</v>
      </c>
      <c r="P34" s="24">
        <f t="shared" si="15"/>
        <v>0.87000470145745179</v>
      </c>
      <c r="Q34" s="85">
        <f t="shared" si="16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7">M34-U34</f>
        <v>0</v>
      </c>
      <c r="W34" s="130">
        <f t="shared" ref="W34:W37" si="18">M34/L34</f>
        <v>0.84052165654784117</v>
      </c>
      <c r="X34" s="111"/>
    </row>
    <row r="35" spans="1:24" x14ac:dyDescent="0.3">
      <c r="A35" s="3" t="s">
        <v>37</v>
      </c>
      <c r="D35" s="3" t="s">
        <v>38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4"/>
        <v>294830</v>
      </c>
      <c r="M35" s="41">
        <f t="shared" si="14"/>
        <v>241501</v>
      </c>
      <c r="N35" s="29">
        <f>H35+K35</f>
        <v>3623</v>
      </c>
      <c r="O35" s="31">
        <v>4707</v>
      </c>
      <c r="P35" s="24">
        <f t="shared" si="15"/>
        <v>0.76970469513490547</v>
      </c>
      <c r="Q35" s="85">
        <f t="shared" si="16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7"/>
        <v>0</v>
      </c>
      <c r="W35" s="130">
        <f t="shared" si="18"/>
        <v>0.81911949258894956</v>
      </c>
      <c r="X35" s="111"/>
    </row>
    <row r="36" spans="1:24" x14ac:dyDescent="0.3">
      <c r="A36" s="3" t="s">
        <v>39</v>
      </c>
      <c r="D36" s="44" t="s">
        <v>40</v>
      </c>
      <c r="E36" s="18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4"/>
        <v>294830</v>
      </c>
      <c r="M36" s="41">
        <f t="shared" si="14"/>
        <v>318555</v>
      </c>
      <c r="N36" s="29">
        <f>H36+K36</f>
        <v>4340</v>
      </c>
      <c r="O36" s="31">
        <v>4707</v>
      </c>
      <c r="P36" s="24">
        <f t="shared" si="15"/>
        <v>0.92203101763331208</v>
      </c>
      <c r="Q36" s="85">
        <f t="shared" si="16"/>
        <v>73.399769585253452</v>
      </c>
      <c r="R36" s="105">
        <v>382</v>
      </c>
      <c r="S36" s="111">
        <v>1449</v>
      </c>
      <c r="T36" s="118">
        <v>1831</v>
      </c>
      <c r="U36" s="128">
        <v>318555</v>
      </c>
      <c r="V36" s="131">
        <f t="shared" si="17"/>
        <v>0</v>
      </c>
      <c r="W36" s="130">
        <f t="shared" si="18"/>
        <v>1.0804701014143745</v>
      </c>
      <c r="X36" s="111"/>
    </row>
    <row r="37" spans="1:24" ht="14.4" thickBot="1" x14ac:dyDescent="0.35">
      <c r="A37" s="3" t="s">
        <v>41</v>
      </c>
      <c r="D37" s="44" t="s">
        <v>42</v>
      </c>
      <c r="E37" s="18">
        <v>168620</v>
      </c>
      <c r="F37" s="172">
        <v>123348</v>
      </c>
      <c r="G37" s="45">
        <f>F37-E37</f>
        <v>-45272</v>
      </c>
      <c r="H37" s="171">
        <v>2019</v>
      </c>
      <c r="I37" s="30">
        <v>126210</v>
      </c>
      <c r="J37" s="172">
        <v>102637</v>
      </c>
      <c r="K37" s="171">
        <v>1471</v>
      </c>
      <c r="L37" s="51">
        <f t="shared" si="14"/>
        <v>294830</v>
      </c>
      <c r="M37" s="149">
        <f t="shared" si="14"/>
        <v>225985</v>
      </c>
      <c r="N37" s="50">
        <f>H37+K37</f>
        <v>3490</v>
      </c>
      <c r="O37" s="31">
        <v>4707</v>
      </c>
      <c r="P37" s="151">
        <f t="shared" si="15"/>
        <v>0.74144890588485235</v>
      </c>
      <c r="Q37" s="149">
        <f t="shared" si="16"/>
        <v>64.752148997134668</v>
      </c>
      <c r="R37" s="105">
        <v>230</v>
      </c>
      <c r="S37" s="115">
        <v>1270</v>
      </c>
      <c r="T37" s="118">
        <v>1500</v>
      </c>
      <c r="U37" s="128">
        <v>225985</v>
      </c>
      <c r="V37" s="131">
        <f t="shared" si="17"/>
        <v>0</v>
      </c>
      <c r="W37" s="130">
        <f t="shared" si="18"/>
        <v>0.76649255503171321</v>
      </c>
      <c r="X37" s="111"/>
    </row>
    <row r="38" spans="1:24" ht="14.4" thickBot="1" x14ac:dyDescent="0.35">
      <c r="A38" s="32" t="s">
        <v>116</v>
      </c>
      <c r="B38" s="33"/>
      <c r="C38" s="33"/>
      <c r="D38" s="33"/>
      <c r="E38" s="34">
        <f t="shared" ref="E38:O38" si="19">SUM(E33:E37)</f>
        <v>843100</v>
      </c>
      <c r="F38" s="47">
        <f>SUM(F33:F37)</f>
        <v>809442</v>
      </c>
      <c r="G38" s="47">
        <f>SUM(G33:G37)</f>
        <v>-33658</v>
      </c>
      <c r="H38" s="48">
        <f t="shared" si="19"/>
        <v>11507</v>
      </c>
      <c r="I38" s="34">
        <f>SUM(I33:I37)</f>
        <v>631050</v>
      </c>
      <c r="J38" s="47">
        <f>SUM(J33:J37)</f>
        <v>518169</v>
      </c>
      <c r="K38" s="48">
        <f>SUM(K33:K37)</f>
        <v>7376</v>
      </c>
      <c r="L38" s="34">
        <f t="shared" si="19"/>
        <v>1474150</v>
      </c>
      <c r="M38" s="47">
        <f>SUM(M33:M37)</f>
        <v>1327611</v>
      </c>
      <c r="N38" s="48">
        <f>SUM(N33:N37)</f>
        <v>18883</v>
      </c>
      <c r="O38" s="37">
        <f t="shared" si="19"/>
        <v>23082</v>
      </c>
      <c r="P38" s="39">
        <f t="shared" si="15"/>
        <v>0.81808335499523444</v>
      </c>
      <c r="Q38" s="98">
        <f t="shared" si="16"/>
        <v>70.307207541174606</v>
      </c>
      <c r="R38" s="102"/>
      <c r="S38" s="108"/>
      <c r="T38" s="117"/>
      <c r="U38" s="129">
        <f>SUM(U33:U37)</f>
        <v>1327611</v>
      </c>
      <c r="V38" s="129">
        <f>SUM(V33:V37)</f>
        <v>0</v>
      </c>
      <c r="W38" s="109"/>
      <c r="X38" s="109"/>
    </row>
    <row r="39" spans="1:24" x14ac:dyDescent="0.3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3">
      <c r="A40" s="2" t="s">
        <v>118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3">
      <c r="A41" s="3" t="s">
        <v>43</v>
      </c>
      <c r="D41" s="3" t="s">
        <v>44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20">E41+I41</f>
        <v>23500</v>
      </c>
      <c r="M41" s="46">
        <f t="shared" si="20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3">
      <c r="A42" s="3" t="s">
        <v>17</v>
      </c>
      <c r="D42" s="44" t="s">
        <v>45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20"/>
        <v>466500</v>
      </c>
      <c r="M42" s="41">
        <f t="shared" si="20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21">M42-U42</f>
        <v>0</v>
      </c>
      <c r="W42" s="130">
        <f t="shared" ref="W42:W44" si="22">M42/L42</f>
        <v>0.94140621650589495</v>
      </c>
      <c r="X42" s="111"/>
    </row>
    <row r="43" spans="1:24" x14ac:dyDescent="0.3">
      <c r="A43" s="3" t="s">
        <v>46</v>
      </c>
      <c r="D43" s="150" t="s">
        <v>47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20"/>
        <v>23500</v>
      </c>
      <c r="M43" s="41">
        <f t="shared" si="20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21"/>
        <v>0</v>
      </c>
      <c r="W43" s="130">
        <f t="shared" si="22"/>
        <v>1.1726382978723404</v>
      </c>
      <c r="X43" s="111"/>
    </row>
    <row r="44" spans="1:24" ht="14.4" thickBot="1" x14ac:dyDescent="0.35">
      <c r="A44" s="3" t="s">
        <v>48</v>
      </c>
      <c r="D44" s="150" t="s">
        <v>49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20"/>
        <v>23500</v>
      </c>
      <c r="M44" s="149">
        <f t="shared" si="20"/>
        <v>11946</v>
      </c>
      <c r="N44" s="50">
        <f>H44+K44</f>
        <v>681</v>
      </c>
      <c r="O44" s="31">
        <v>1575</v>
      </c>
      <c r="P44" s="151">
        <f>N44/O44</f>
        <v>0.43238095238095237</v>
      </c>
      <c r="Q44" s="149">
        <f>M44/N44</f>
        <v>17.541850220264319</v>
      </c>
      <c r="R44" s="152">
        <v>23</v>
      </c>
      <c r="S44" s="154">
        <v>173</v>
      </c>
      <c r="T44" s="153">
        <v>196</v>
      </c>
      <c r="U44" s="128">
        <v>11946</v>
      </c>
      <c r="V44" s="131">
        <f t="shared" si="21"/>
        <v>0</v>
      </c>
      <c r="W44" s="130">
        <f t="shared" si="22"/>
        <v>0.50834042553191494</v>
      </c>
      <c r="X44" s="111"/>
    </row>
    <row r="45" spans="1:24" ht="14.4" thickBot="1" x14ac:dyDescent="0.35">
      <c r="A45" s="32" t="s">
        <v>2</v>
      </c>
      <c r="B45" s="33"/>
      <c r="C45" s="33"/>
      <c r="D45" s="33"/>
      <c r="E45" s="34">
        <f t="shared" ref="E45:O45" si="23">SUM(E41:E44)</f>
        <v>491000</v>
      </c>
      <c r="F45" s="47">
        <f>SUM(F41:F44)</f>
        <v>464366</v>
      </c>
      <c r="G45" s="47">
        <f>SUM(G41:G44)</f>
        <v>-26634</v>
      </c>
      <c r="H45" s="48">
        <f t="shared" si="23"/>
        <v>8941</v>
      </c>
      <c r="I45" s="34">
        <f t="shared" si="23"/>
        <v>46000</v>
      </c>
      <c r="J45" s="47">
        <f>SUM(J41:J44)</f>
        <v>25817</v>
      </c>
      <c r="K45" s="48">
        <f t="shared" si="23"/>
        <v>1215</v>
      </c>
      <c r="L45" s="34">
        <f t="shared" si="23"/>
        <v>537000</v>
      </c>
      <c r="M45" s="47">
        <f>SUM(M41:M44)</f>
        <v>490183</v>
      </c>
      <c r="N45" s="48">
        <f t="shared" si="23"/>
        <v>10156</v>
      </c>
      <c r="O45" s="37">
        <f t="shared" si="23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3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3">
      <c r="A47" s="2" t="s">
        <v>119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3">
      <c r="A48" s="3" t="s">
        <v>121</v>
      </c>
      <c r="D48" s="3" t="s">
        <v>50</v>
      </c>
      <c r="E48" s="7">
        <v>250000</v>
      </c>
      <c r="F48" s="19">
        <v>242198</v>
      </c>
      <c r="G48" s="27">
        <f t="shared" ref="G48:G53" si="24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5">E48+I48</f>
        <v>250000</v>
      </c>
      <c r="M48" s="46">
        <f t="shared" ref="M48:M57" si="26">F48+J48</f>
        <v>242198</v>
      </c>
      <c r="N48" s="21">
        <f t="shared" ref="N48:N57" si="27">H48+K48</f>
        <v>3495</v>
      </c>
      <c r="O48" s="23">
        <v>3924</v>
      </c>
      <c r="P48" s="59">
        <f t="shared" ref="P48:P58" si="28">N48/O48</f>
        <v>0.89067278287461771</v>
      </c>
      <c r="Q48" s="41">
        <f t="shared" ref="Q48:Q58" si="29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3">
      <c r="A49" s="3" t="s">
        <v>122</v>
      </c>
      <c r="D49" s="58" t="s">
        <v>84</v>
      </c>
      <c r="E49" s="22">
        <v>158000</v>
      </c>
      <c r="F49" s="19">
        <v>50550</v>
      </c>
      <c r="G49" s="27">
        <f t="shared" si="24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30">E49+I49</f>
        <v>158000</v>
      </c>
      <c r="M49" s="46">
        <f t="shared" si="26"/>
        <v>50550</v>
      </c>
      <c r="N49" s="21">
        <f t="shared" si="27"/>
        <v>944</v>
      </c>
      <c r="O49" s="23">
        <v>2616</v>
      </c>
      <c r="P49" s="59">
        <f t="shared" si="28"/>
        <v>0.36085626911314983</v>
      </c>
      <c r="Q49" s="41">
        <f t="shared" si="29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31">M49-U49</f>
        <v>0</v>
      </c>
      <c r="W49" s="130">
        <f t="shared" ref="W49:W57" si="32">M49/L49</f>
        <v>0.31993670886075948</v>
      </c>
      <c r="X49" s="111"/>
    </row>
    <row r="50" spans="1:24" x14ac:dyDescent="0.3">
      <c r="A50" s="3" t="s">
        <v>70</v>
      </c>
      <c r="D50" s="58" t="s">
        <v>53</v>
      </c>
      <c r="E50" s="22">
        <v>50000</v>
      </c>
      <c r="F50" s="19">
        <v>46148</v>
      </c>
      <c r="G50" s="27">
        <f t="shared" si="24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30"/>
        <v>50000</v>
      </c>
      <c r="M50" s="46">
        <f t="shared" si="26"/>
        <v>46148</v>
      </c>
      <c r="N50" s="21">
        <f t="shared" si="27"/>
        <v>944</v>
      </c>
      <c r="O50" s="23">
        <v>1308</v>
      </c>
      <c r="P50" s="59">
        <f t="shared" si="28"/>
        <v>0.72171253822629966</v>
      </c>
      <c r="Q50" s="41">
        <f t="shared" si="29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31"/>
        <v>0</v>
      </c>
      <c r="W50" s="130">
        <f t="shared" si="32"/>
        <v>0.92296</v>
      </c>
      <c r="X50" s="111"/>
    </row>
    <row r="51" spans="1:24" x14ac:dyDescent="0.3">
      <c r="A51" s="3" t="s">
        <v>123</v>
      </c>
      <c r="D51" s="58" t="s">
        <v>54</v>
      </c>
      <c r="E51" s="22">
        <v>250000</v>
      </c>
      <c r="F51" s="19">
        <v>154123</v>
      </c>
      <c r="G51" s="27">
        <f t="shared" si="24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6"/>
        <v>154123</v>
      </c>
      <c r="N51" s="21">
        <f t="shared" si="27"/>
        <v>2382</v>
      </c>
      <c r="O51" s="23">
        <v>3924</v>
      </c>
      <c r="P51" s="59">
        <f t="shared" si="28"/>
        <v>0.60703363914373087</v>
      </c>
      <c r="Q51" s="41">
        <f t="shared" si="29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31"/>
        <v>0</v>
      </c>
      <c r="W51" s="130">
        <f t="shared" si="32"/>
        <v>0.61649200000000004</v>
      </c>
      <c r="X51" s="111"/>
    </row>
    <row r="52" spans="1:24" x14ac:dyDescent="0.3">
      <c r="A52" s="3" t="s">
        <v>95</v>
      </c>
      <c r="D52" s="58" t="s">
        <v>55</v>
      </c>
      <c r="E52" s="22">
        <v>268000</v>
      </c>
      <c r="F52" s="19">
        <v>381360</v>
      </c>
      <c r="G52" s="27">
        <f t="shared" si="24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6"/>
        <v>381360</v>
      </c>
      <c r="N52" s="21">
        <f t="shared" si="27"/>
        <v>5246</v>
      </c>
      <c r="O52" s="23">
        <v>5232</v>
      </c>
      <c r="P52" s="59">
        <f t="shared" si="28"/>
        <v>1.0026758409785932</v>
      </c>
      <c r="Q52" s="41">
        <f t="shared" si="29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31"/>
        <v>0</v>
      </c>
      <c r="W52" s="130">
        <f t="shared" si="32"/>
        <v>1.4229850746268657</v>
      </c>
      <c r="X52" s="111"/>
    </row>
    <row r="53" spans="1:24" x14ac:dyDescent="0.3">
      <c r="A53" s="3" t="s">
        <v>124</v>
      </c>
      <c r="D53" s="58" t="s">
        <v>59</v>
      </c>
      <c r="E53" s="30">
        <v>200000</v>
      </c>
      <c r="F53" s="27">
        <v>188481</v>
      </c>
      <c r="G53" s="27">
        <f t="shared" si="24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6"/>
        <v>188481</v>
      </c>
      <c r="N53" s="29">
        <f t="shared" si="27"/>
        <v>2614</v>
      </c>
      <c r="O53" s="31">
        <v>2616</v>
      </c>
      <c r="P53" s="24">
        <f t="shared" si="28"/>
        <v>0.99923547400611623</v>
      </c>
      <c r="Q53" s="85">
        <f t="shared" si="29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31"/>
        <v>0</v>
      </c>
      <c r="W53" s="130">
        <f t="shared" si="32"/>
        <v>0.94240500000000005</v>
      </c>
      <c r="X53" s="111"/>
    </row>
    <row r="54" spans="1:24" x14ac:dyDescent="0.3">
      <c r="A54" s="3" t="s">
        <v>125</v>
      </c>
      <c r="D54" s="3" t="s">
        <v>60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49">
        <f t="shared" si="26"/>
        <v>426877</v>
      </c>
      <c r="N54" s="50">
        <f t="shared" si="27"/>
        <v>5306</v>
      </c>
      <c r="O54" s="31">
        <v>5232</v>
      </c>
      <c r="P54" s="24">
        <f t="shared" si="28"/>
        <v>1.0141437308868502</v>
      </c>
      <c r="Q54" s="85">
        <f t="shared" si="29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31"/>
        <v>0</v>
      </c>
      <c r="W54" s="130">
        <f>M54/L54</f>
        <v>1.0163738095238095</v>
      </c>
      <c r="X54" s="111"/>
    </row>
    <row r="55" spans="1:24" x14ac:dyDescent="0.3">
      <c r="A55" s="3" t="s">
        <v>126</v>
      </c>
      <c r="D55" s="3" t="s">
        <v>61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6"/>
        <v>130594</v>
      </c>
      <c r="N55" s="50">
        <f>H55+K55</f>
        <v>2068</v>
      </c>
      <c r="O55" s="31">
        <v>2616</v>
      </c>
      <c r="P55" s="24">
        <f t="shared" si="28"/>
        <v>0.79051987767584098</v>
      </c>
      <c r="Q55" s="85">
        <f t="shared" si="29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31"/>
        <v>0</v>
      </c>
      <c r="W55" s="130">
        <f t="shared" si="32"/>
        <v>0.82654430379746835</v>
      </c>
      <c r="X55" s="111"/>
    </row>
    <row r="56" spans="1:24" x14ac:dyDescent="0.3">
      <c r="A56" s="3" t="s">
        <v>127</v>
      </c>
      <c r="D56" s="58" t="s">
        <v>64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6"/>
        <v>372999</v>
      </c>
      <c r="N56" s="29">
        <f t="shared" si="27"/>
        <v>5367</v>
      </c>
      <c r="O56" s="31">
        <v>5232</v>
      </c>
      <c r="P56" s="24">
        <f t="shared" si="28"/>
        <v>1.025802752293578</v>
      </c>
      <c r="Q56" s="85">
        <f t="shared" si="29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31"/>
        <v>0</v>
      </c>
      <c r="W56" s="130">
        <f t="shared" si="32"/>
        <v>1.0418966480446927</v>
      </c>
      <c r="X56" s="111"/>
    </row>
    <row r="57" spans="1:24" ht="14.4" thickBot="1" x14ac:dyDescent="0.35">
      <c r="A57" s="157" t="s">
        <v>128</v>
      </c>
      <c r="B57" s="157"/>
      <c r="C57" s="157"/>
      <c r="D57" s="157" t="s">
        <v>67</v>
      </c>
      <c r="E57" s="160">
        <v>175000</v>
      </c>
      <c r="F57" s="27">
        <v>172874</v>
      </c>
      <c r="G57" s="158">
        <f>F57-E57</f>
        <v>-2126</v>
      </c>
      <c r="H57" s="170">
        <v>2357</v>
      </c>
      <c r="I57" s="160">
        <v>0</v>
      </c>
      <c r="J57" s="158">
        <v>0</v>
      </c>
      <c r="K57" s="159">
        <v>0</v>
      </c>
      <c r="L57" s="165">
        <f>E57+I57</f>
        <v>175000</v>
      </c>
      <c r="M57" s="166">
        <f t="shared" si="26"/>
        <v>172874</v>
      </c>
      <c r="N57" s="159">
        <f t="shared" si="27"/>
        <v>2357</v>
      </c>
      <c r="O57" s="161">
        <v>2616</v>
      </c>
      <c r="P57" s="151">
        <f t="shared" si="28"/>
        <v>0.90099388379204892</v>
      </c>
      <c r="Q57" s="169">
        <f t="shared" si="29"/>
        <v>73.344929995757312</v>
      </c>
      <c r="R57" s="185">
        <v>265</v>
      </c>
      <c r="S57" s="186">
        <v>616</v>
      </c>
      <c r="T57" s="187">
        <v>881</v>
      </c>
      <c r="U57" s="128">
        <v>172874</v>
      </c>
      <c r="V57" s="131">
        <f t="shared" si="31"/>
        <v>0</v>
      </c>
      <c r="W57" s="130">
        <f t="shared" si="32"/>
        <v>0.9878514285714286</v>
      </c>
      <c r="X57" s="111"/>
    </row>
    <row r="58" spans="1:24" ht="14.4" thickBot="1" x14ac:dyDescent="0.35">
      <c r="A58" s="60" t="s">
        <v>120</v>
      </c>
      <c r="B58" s="61"/>
      <c r="C58" s="61"/>
      <c r="D58" s="61"/>
      <c r="E58" s="62">
        <f t="shared" ref="E58:N58" si="33">SUM(E48:E57)</f>
        <v>2287000</v>
      </c>
      <c r="F58" s="63">
        <f t="shared" si="33"/>
        <v>2166204</v>
      </c>
      <c r="G58" s="63">
        <f t="shared" si="33"/>
        <v>-120796</v>
      </c>
      <c r="H58" s="64">
        <f t="shared" si="33"/>
        <v>30723</v>
      </c>
      <c r="I58" s="62">
        <f t="shared" si="33"/>
        <v>0</v>
      </c>
      <c r="J58" s="65">
        <f t="shared" si="33"/>
        <v>0</v>
      </c>
      <c r="K58" s="64">
        <f t="shared" si="33"/>
        <v>0</v>
      </c>
      <c r="L58" s="66">
        <f t="shared" si="33"/>
        <v>2287000</v>
      </c>
      <c r="M58" s="63">
        <f t="shared" si="33"/>
        <v>2166204</v>
      </c>
      <c r="N58" s="64">
        <f t="shared" si="33"/>
        <v>30723</v>
      </c>
      <c r="O58" s="67">
        <v>34008</v>
      </c>
      <c r="P58" s="39">
        <f t="shared" si="28"/>
        <v>0.90340508115737472</v>
      </c>
      <c r="Q58" s="99">
        <f t="shared" si="29"/>
        <v>70.507567620349576</v>
      </c>
      <c r="R58" s="104"/>
      <c r="S58" s="110"/>
      <c r="T58" s="120"/>
      <c r="U58" s="129">
        <f>SUM(U48:U57)</f>
        <v>2166204</v>
      </c>
      <c r="V58" s="129">
        <f>SUM(V48:V57)</f>
        <v>0</v>
      </c>
      <c r="W58" s="109"/>
      <c r="X58" s="109"/>
    </row>
    <row r="59" spans="1:24" x14ac:dyDescent="0.3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3">
      <c r="A60" s="2" t="s">
        <v>134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3">
      <c r="A61" s="3" t="s">
        <v>129</v>
      </c>
      <c r="D61" s="3" t="s">
        <v>79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4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3">
      <c r="A62" s="3" t="s">
        <v>130</v>
      </c>
      <c r="D62" s="3" t="s">
        <v>80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4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5">M62-U62</f>
        <v>0</v>
      </c>
      <c r="W62" s="130">
        <f t="shared" ref="W62:W64" si="36">M62/L62</f>
        <v>1.0195652173913043</v>
      </c>
      <c r="X62" s="111"/>
    </row>
    <row r="63" spans="1:24" x14ac:dyDescent="0.3">
      <c r="A63" s="3" t="s">
        <v>131</v>
      </c>
      <c r="D63" s="3" t="s">
        <v>81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4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5"/>
        <v>0</v>
      </c>
      <c r="W63" s="130">
        <f t="shared" si="36"/>
        <v>0.63217391304347825</v>
      </c>
      <c r="X63" s="111"/>
    </row>
    <row r="64" spans="1:24" ht="12.75" customHeight="1" thickBot="1" x14ac:dyDescent="0.35">
      <c r="A64" s="157" t="s">
        <v>132</v>
      </c>
      <c r="B64" s="157"/>
      <c r="C64" s="157"/>
      <c r="D64" s="157" t="s">
        <v>82</v>
      </c>
      <c r="E64" s="160">
        <v>11500</v>
      </c>
      <c r="F64" s="158">
        <v>11119</v>
      </c>
      <c r="G64" s="158">
        <f>F64-E64</f>
        <v>-381</v>
      </c>
      <c r="H64" s="159">
        <v>86</v>
      </c>
      <c r="I64" s="160">
        <v>0</v>
      </c>
      <c r="J64" s="158">
        <v>0</v>
      </c>
      <c r="K64" s="167">
        <v>0</v>
      </c>
      <c r="L64" s="165">
        <f t="shared" si="34"/>
        <v>11500</v>
      </c>
      <c r="M64" s="158">
        <f>F64+J64</f>
        <v>11119</v>
      </c>
      <c r="N64" s="159">
        <f>H64+K64</f>
        <v>86</v>
      </c>
      <c r="O64" s="161">
        <v>100</v>
      </c>
      <c r="P64" s="168">
        <f>N64/O64</f>
        <v>0.86</v>
      </c>
      <c r="Q64" s="166">
        <f>M64/N64</f>
        <v>129.2906976744186</v>
      </c>
      <c r="R64" s="162">
        <v>10</v>
      </c>
      <c r="S64" s="163">
        <v>33</v>
      </c>
      <c r="T64" s="164">
        <v>43</v>
      </c>
      <c r="U64" s="128">
        <v>11119</v>
      </c>
      <c r="V64" s="131">
        <f t="shared" si="35"/>
        <v>0</v>
      </c>
      <c r="W64" s="130">
        <f t="shared" si="36"/>
        <v>0.96686956521739131</v>
      </c>
      <c r="X64" s="111"/>
    </row>
    <row r="65" spans="1:24" ht="14.4" thickBot="1" x14ac:dyDescent="0.35">
      <c r="A65" s="60" t="s">
        <v>71</v>
      </c>
      <c r="B65" s="61"/>
      <c r="C65" s="61"/>
      <c r="D65" s="61"/>
      <c r="E65" s="62">
        <f>SUM(E61:E64)</f>
        <v>46000</v>
      </c>
      <c r="F65" s="63">
        <f>SUM(F61:F64)</f>
        <v>37256</v>
      </c>
      <c r="G65" s="63">
        <f>SUM(G61:G64)</f>
        <v>-8744</v>
      </c>
      <c r="H65" s="64">
        <f>SUM(H61:H64)</f>
        <v>326</v>
      </c>
      <c r="I65" s="62">
        <v>0</v>
      </c>
      <c r="J65" s="63">
        <f t="shared" ref="J65:O65" si="37">SUM(J61:J64)</f>
        <v>0</v>
      </c>
      <c r="K65" s="64">
        <f t="shared" si="37"/>
        <v>0</v>
      </c>
      <c r="L65" s="62">
        <f t="shared" si="37"/>
        <v>46000</v>
      </c>
      <c r="M65" s="65">
        <f t="shared" si="37"/>
        <v>37256</v>
      </c>
      <c r="N65" s="64">
        <f t="shared" si="37"/>
        <v>326</v>
      </c>
      <c r="O65" s="67">
        <f t="shared" si="37"/>
        <v>400</v>
      </c>
      <c r="P65" s="39">
        <f>N65/O65</f>
        <v>0.81499999999999995</v>
      </c>
      <c r="Q65" s="99">
        <f>M65/N65</f>
        <v>114.28220858895706</v>
      </c>
      <c r="R65" s="104"/>
      <c r="S65" s="110"/>
      <c r="T65" s="120"/>
      <c r="U65" s="129">
        <f>SUM(U61:U64)</f>
        <v>37256</v>
      </c>
      <c r="V65" s="129">
        <f>SUM(V61:V64)</f>
        <v>0</v>
      </c>
      <c r="W65" s="109"/>
      <c r="X65" s="109"/>
    </row>
    <row r="66" spans="1:24" x14ac:dyDescent="0.3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3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3">
      <c r="A68" s="3" t="s">
        <v>68</v>
      </c>
      <c r="D68" s="3" t="s">
        <v>69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8">H68+K68</f>
        <v>1436</v>
      </c>
      <c r="O68" s="23">
        <v>1575</v>
      </c>
      <c r="P68" s="69">
        <f t="shared" ref="P68:P75" si="39">N68/O68</f>
        <v>0.91174603174603175</v>
      </c>
      <c r="Q68" s="46">
        <f t="shared" ref="Q68:Q75" si="40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3">
      <c r="A69" s="3" t="s">
        <v>51</v>
      </c>
      <c r="D69" s="3" t="s">
        <v>52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41">F69+J69</f>
        <v>154043</v>
      </c>
      <c r="N69" s="21">
        <f t="shared" si="38"/>
        <v>1385</v>
      </c>
      <c r="O69" s="23">
        <v>1575</v>
      </c>
      <c r="P69" s="24">
        <f t="shared" si="39"/>
        <v>0.87936507936507935</v>
      </c>
      <c r="Q69" s="68">
        <f t="shared" si="40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2">M69-U69</f>
        <v>0</v>
      </c>
      <c r="W69" s="130">
        <f t="shared" ref="W69:W74" si="43">M69/L69</f>
        <v>0.9811656050955414</v>
      </c>
      <c r="X69" s="111"/>
    </row>
    <row r="70" spans="1:24" x14ac:dyDescent="0.3">
      <c r="A70" s="3" t="s">
        <v>16</v>
      </c>
      <c r="D70" s="58" t="s">
        <v>56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41"/>
        <v>218671.5</v>
      </c>
      <c r="N70" s="21">
        <f t="shared" si="38"/>
        <v>4230</v>
      </c>
      <c r="O70" s="23">
        <v>4254</v>
      </c>
      <c r="P70" s="24">
        <f t="shared" si="39"/>
        <v>0.99435825105782794</v>
      </c>
      <c r="Q70" s="68">
        <f t="shared" si="40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2"/>
        <v>0</v>
      </c>
      <c r="W70" s="130">
        <f t="shared" si="43"/>
        <v>0.95074565217391305</v>
      </c>
      <c r="X70" s="111"/>
    </row>
    <row r="71" spans="1:24" x14ac:dyDescent="0.3">
      <c r="A71" s="3" t="s">
        <v>57</v>
      </c>
      <c r="D71" s="58" t="s">
        <v>58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2"/>
        <v>0</v>
      </c>
      <c r="W71" s="130">
        <f t="shared" si="43"/>
        <v>0.65564341085271316</v>
      </c>
      <c r="X71" s="111"/>
    </row>
    <row r="72" spans="1:24" ht="13.5" customHeight="1" x14ac:dyDescent="0.3">
      <c r="A72" s="3" t="s">
        <v>62</v>
      </c>
      <c r="D72" s="58" t="s">
        <v>63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41"/>
        <v>104547</v>
      </c>
      <c r="N72" s="29">
        <f t="shared" si="38"/>
        <v>1225</v>
      </c>
      <c r="O72" s="31">
        <v>1575</v>
      </c>
      <c r="P72" s="24">
        <f t="shared" si="39"/>
        <v>0.77777777777777779</v>
      </c>
      <c r="Q72" s="85">
        <f t="shared" si="40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2"/>
        <v>0</v>
      </c>
      <c r="W72" s="130">
        <f t="shared" si="43"/>
        <v>0.95042727272727268</v>
      </c>
      <c r="X72" s="111"/>
    </row>
    <row r="73" spans="1:24" ht="13.5" customHeight="1" x14ac:dyDescent="0.3">
      <c r="A73" s="3" t="s">
        <v>65</v>
      </c>
      <c r="D73" s="58" t="s">
        <v>66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41"/>
        <v>277361</v>
      </c>
      <c r="N73" s="29">
        <f t="shared" si="38"/>
        <v>3177</v>
      </c>
      <c r="O73" s="31">
        <v>3150</v>
      </c>
      <c r="P73" s="24">
        <f t="shared" si="39"/>
        <v>1.0085714285714287</v>
      </c>
      <c r="Q73" s="100">
        <f t="shared" si="40"/>
        <v>87.302801384954364</v>
      </c>
      <c r="R73" s="105">
        <v>685</v>
      </c>
      <c r="S73" s="115">
        <v>670</v>
      </c>
      <c r="T73" s="118">
        <v>1355</v>
      </c>
      <c r="U73" s="27">
        <v>277361</v>
      </c>
      <c r="V73" s="131">
        <f t="shared" si="42"/>
        <v>0</v>
      </c>
      <c r="W73" s="130">
        <f t="shared" si="43"/>
        <v>1.08344140625</v>
      </c>
      <c r="X73" s="111"/>
    </row>
    <row r="74" spans="1:24" ht="13.5" customHeight="1" thickBot="1" x14ac:dyDescent="0.35">
      <c r="A74" s="3" t="s">
        <v>146</v>
      </c>
      <c r="D74" s="58" t="s">
        <v>147</v>
      </c>
      <c r="E74" s="30">
        <v>128000</v>
      </c>
      <c r="F74" s="27">
        <v>77724</v>
      </c>
      <c r="G74" s="41">
        <f>F74-E74</f>
        <v>-50276</v>
      </c>
      <c r="H74" s="29">
        <v>1005</v>
      </c>
      <c r="I74" s="30"/>
      <c r="J74" s="27"/>
      <c r="K74" s="29"/>
      <c r="L74" s="51">
        <f>E74+I74</f>
        <v>128000</v>
      </c>
      <c r="M74" s="41">
        <f t="shared" si="41"/>
        <v>77724</v>
      </c>
      <c r="N74" s="29">
        <f t="shared" si="38"/>
        <v>1005</v>
      </c>
      <c r="O74" s="31">
        <v>1575</v>
      </c>
      <c r="P74" s="24">
        <f t="shared" si="39"/>
        <v>0.63809523809523805</v>
      </c>
      <c r="Q74" s="100">
        <f t="shared" si="40"/>
        <v>77.337313432835828</v>
      </c>
      <c r="R74" s="105">
        <v>116</v>
      </c>
      <c r="S74" s="115">
        <v>307</v>
      </c>
      <c r="T74" s="111">
        <v>423</v>
      </c>
      <c r="U74" s="128">
        <v>77724</v>
      </c>
      <c r="V74" s="131">
        <f t="shared" si="42"/>
        <v>0</v>
      </c>
      <c r="W74" s="130">
        <f t="shared" si="43"/>
        <v>0.60721875000000003</v>
      </c>
      <c r="X74" s="111"/>
    </row>
    <row r="75" spans="1:24" ht="13.5" customHeight="1" thickBot="1" x14ac:dyDescent="0.3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972567.5</v>
      </c>
      <c r="G75" s="47">
        <f>SUM(G68:G74)</f>
        <v>-84211.5</v>
      </c>
      <c r="H75" s="48">
        <f>SUM(H68:H74)</f>
        <v>13386</v>
      </c>
      <c r="I75" s="34">
        <f>SUM(I68:I73)</f>
        <v>0</v>
      </c>
      <c r="J75" s="47">
        <f t="shared" ref="J75:N75" si="44">SUM(J67:J73)</f>
        <v>0</v>
      </c>
      <c r="K75" s="48">
        <f t="shared" si="44"/>
        <v>0</v>
      </c>
      <c r="L75" s="34">
        <f t="shared" si="44"/>
        <v>932000</v>
      </c>
      <c r="M75" s="47">
        <f t="shared" si="44"/>
        <v>894843.5</v>
      </c>
      <c r="N75" s="48">
        <f t="shared" si="44"/>
        <v>12381</v>
      </c>
      <c r="O75" s="37">
        <f>SUM(O67:O74)</f>
        <v>15279</v>
      </c>
      <c r="P75" s="38">
        <f t="shared" si="39"/>
        <v>0.81032790104064401</v>
      </c>
      <c r="Q75" s="98">
        <f t="shared" si="40"/>
        <v>72.275543170987802</v>
      </c>
      <c r="R75" s="102"/>
      <c r="S75" s="108"/>
      <c r="T75" s="122"/>
      <c r="U75" s="129">
        <f>SUM(U68:U73)</f>
        <v>894843.5</v>
      </c>
      <c r="V75" s="129">
        <f>SUM(V68:V73)</f>
        <v>0</v>
      </c>
      <c r="W75" s="109"/>
      <c r="X75" s="109"/>
    </row>
    <row r="76" spans="1:24" s="93" customFormat="1" ht="13.5" customHeight="1" thickBot="1" x14ac:dyDescent="0.35">
      <c r="A76" s="86" t="s">
        <v>133</v>
      </c>
      <c r="B76" s="87"/>
      <c r="C76" s="87"/>
      <c r="D76" s="87"/>
      <c r="E76" s="88">
        <f t="shared" ref="E76:O76" si="45">SUM(E20,E30,E38,E45,E58,E65,E75)</f>
        <v>5602100</v>
      </c>
      <c r="F76" s="89">
        <f t="shared" si="45"/>
        <v>5467038.5</v>
      </c>
      <c r="G76" s="89">
        <f t="shared" si="45"/>
        <v>-125284.5</v>
      </c>
      <c r="H76" s="90">
        <f t="shared" si="45"/>
        <v>89156</v>
      </c>
      <c r="I76" s="88">
        <f t="shared" si="45"/>
        <v>2444004</v>
      </c>
      <c r="J76" s="89">
        <f t="shared" si="45"/>
        <v>1830513</v>
      </c>
      <c r="K76" s="90">
        <f t="shared" si="45"/>
        <v>29299</v>
      </c>
      <c r="L76" s="88">
        <f t="shared" si="45"/>
        <v>7918104</v>
      </c>
      <c r="M76" s="89">
        <f t="shared" si="45"/>
        <v>7219827.5</v>
      </c>
      <c r="N76" s="90">
        <f t="shared" si="45"/>
        <v>117450</v>
      </c>
      <c r="O76" s="91">
        <f t="shared" si="45"/>
        <v>151210</v>
      </c>
      <c r="P76" s="92">
        <f t="shared" ref="P76" si="46">N76/O76</f>
        <v>0.77673434296673505</v>
      </c>
      <c r="Q76" s="101">
        <f>M76/N76</f>
        <v>61.47149851000426</v>
      </c>
      <c r="R76" s="107"/>
      <c r="S76" s="114"/>
      <c r="T76" s="123"/>
      <c r="U76" s="145"/>
      <c r="V76" s="133">
        <f>SUM(V20+V30+V38+V45+V58+V65+V75)</f>
        <v>25820</v>
      </c>
      <c r="W76" s="127"/>
      <c r="X76" s="127"/>
    </row>
    <row r="77" spans="1:24" x14ac:dyDescent="0.3">
      <c r="M77" s="155">
        <f>M76/L76</f>
        <v>0.91181266373869296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2025-06-03T23:49:01Z</dcterms:modified>
</cp:coreProperties>
</file>